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autoCompressPictures="0" defaultThemeVersion="124226"/>
  <mc:AlternateContent xmlns:mc="http://schemas.openxmlformats.org/markup-compatibility/2006">
    <mc:Choice Requires="x15">
      <x15ac:absPath xmlns:x15ac="http://schemas.microsoft.com/office/spreadsheetml/2010/11/ac" url="https://ottawacity-my.sharepoint.com/personal/kimberley_giroux_ottawa_ca/Documents/01-Walter Baker/PROGRAMMING/"/>
    </mc:Choice>
  </mc:AlternateContent>
  <xr:revisionPtr revIDLastSave="0" documentId="8_{DE470AB4-1E64-4989-AE81-83AC92DD40B7}" xr6:coauthVersionLast="47" xr6:coauthVersionMax="47" xr10:uidLastSave="{00000000-0000-0000-0000-000000000000}"/>
  <bookViews>
    <workbookView xWindow="-120" yWindow="-120" windowWidth="29040" windowHeight="15720" tabRatio="875" activeTab="1" xr2:uid="{00000000-000D-0000-FFFF-FFFF00000000}"/>
  </bookViews>
  <sheets>
    <sheet name="Session Dates" sheetId="58" r:id="rId1"/>
    <sheet name="Swim Tots" sheetId="25" r:id="rId2"/>
    <sheet name="Swim Creatures" sheetId="48" r:id="rId3"/>
    <sheet name="Swim Colours" sheetId="54" r:id="rId4"/>
    <sheet name="Private" sheetId="55" r:id="rId5"/>
    <sheet name="Adult &amp; Youth" sheetId="75" r:id="rId6"/>
    <sheet name="Powerswim" sheetId="56" r:id="rId7"/>
    <sheet name="Advanced" sheetId="57" r:id="rId8"/>
    <sheet name="Program Data" sheetId="71" r:id="rId9"/>
    <sheet name="Blank" sheetId="51" state="hidden" r:id="rId10"/>
    <sheet name="Advanced Data" sheetId="74" r:id="rId11"/>
    <sheet name="T_Fee Hourly" sheetId="73" r:id="rId12"/>
    <sheet name="Inventory" sheetId="77" r:id="rId13"/>
  </sheets>
  <externalReferences>
    <externalReference r:id="rId14"/>
    <externalReference r:id="rId15"/>
  </externalReferences>
  <definedNames>
    <definedName name="_Course_Fee">'Swim Tots'!$Q$7</definedName>
    <definedName name="_xlnm._FilterDatabase" localSheetId="3" hidden="1">'Swim Colours'!$A$8:$T$161</definedName>
    <definedName name="_Non_Res__25">'Swim Tots'!$R$7</definedName>
    <definedName name="ACTIVITYINVENTORY">#REF!</definedName>
    <definedName name="AdvData">'Advanced Data'!$A$1:$T$32</definedName>
    <definedName name="Cancelled">'Swim Tots'!$F$8:$F$31</definedName>
    <definedName name="Data">'Swim Tots'!$A$8:$Z$31</definedName>
    <definedName name="Day">'Swim Tots'!$I$8:$I$31</definedName>
    <definedName name="End">'Swim Tots'!$H$8:$H$31</definedName>
    <definedName name="ExternalNumber">[1]Inventory!_xlnm.Print_Titles</definedName>
    <definedName name="FeeName">'Program Data'!$A:$A</definedName>
    <definedName name="Number">'Swim Tots'!$L$8:$L$31</definedName>
    <definedName name="_xlnm.Print_Area" localSheetId="5">'Adult &amp; Youth'!$A$1:$T$28</definedName>
    <definedName name="_xlnm.Print_Area" localSheetId="7">Advanced!$A$1:$U$25</definedName>
    <definedName name="_xlnm.Print_Area" localSheetId="9">Blank!$A$1:$P$20</definedName>
    <definedName name="_xlnm.Print_Area" localSheetId="6">Powerswim!$A$1:$T$19</definedName>
    <definedName name="_xlnm.Print_Area" localSheetId="4">Private!$A$1:$T$178</definedName>
    <definedName name="_xlnm.Print_Area" localSheetId="3">'Swim Colours'!$A$1:$T$270</definedName>
    <definedName name="_xlnm.Print_Area" localSheetId="2">'Swim Creatures'!$A$1:$T$135</definedName>
    <definedName name="_xlnm.Print_Area" localSheetId="1">'Swim Tots'!$A$1:$T$40</definedName>
    <definedName name="_xlnm.Print_Titles" localSheetId="12">Inventory!$1:$1</definedName>
    <definedName name="PROGRAMDATA">'Program Data'!$1:$1048576</definedName>
    <definedName name="Session">'Session Dates'!$B$4:$F$10</definedName>
    <definedName name="SessionData">'Session Dates'!$B$4:$F$10</definedName>
    <definedName name="Start">'Swim Tots'!$G$8:$G$31</definedName>
    <definedName name="Strat">'Swim Tots'!$G$8:$G$31</definedName>
    <definedName name="TFEEHOURLY">'T_Fee Hourly'!$A$3:$B$28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Q24" i="57" l="1"/>
  <c r="R24" i="57" s="1"/>
  <c r="S24" i="57"/>
  <c r="P24" i="57"/>
  <c r="O24" i="57"/>
  <c r="N24" i="57"/>
  <c r="M24" i="57"/>
  <c r="E24" i="57"/>
  <c r="D24" i="57"/>
  <c r="C24" i="57"/>
  <c r="B24" i="57"/>
  <c r="R19" i="56"/>
  <c r="K14" i="56"/>
  <c r="H19" i="57"/>
  <c r="G19" i="57"/>
  <c r="F19" i="57"/>
  <c r="H18" i="57"/>
  <c r="G18" i="57"/>
  <c r="F18" i="57"/>
  <c r="H17" i="57"/>
  <c r="G17" i="57"/>
  <c r="F17" i="57"/>
  <c r="H15" i="57"/>
  <c r="G15" i="57"/>
  <c r="F15" i="57"/>
  <c r="H14" i="57"/>
  <c r="G14" i="57"/>
  <c r="F14" i="57"/>
  <c r="H12" i="57"/>
  <c r="G12" i="57"/>
  <c r="F12" i="57"/>
  <c r="H11" i="57"/>
  <c r="G11" i="57"/>
  <c r="F11" i="57"/>
  <c r="H9" i="57"/>
  <c r="G9" i="57"/>
  <c r="F9" i="57"/>
  <c r="H8" i="57"/>
  <c r="G8" i="57"/>
  <c r="F8" i="57"/>
  <c r="S14" i="56"/>
  <c r="P14" i="56"/>
  <c r="O14" i="56"/>
  <c r="N14" i="56"/>
  <c r="M14" i="56"/>
  <c r="L14" i="56"/>
  <c r="H14" i="56"/>
  <c r="G14" i="56"/>
  <c r="F14" i="56"/>
  <c r="E14" i="56"/>
  <c r="D14" i="56"/>
  <c r="C14" i="56"/>
  <c r="B14" i="56"/>
  <c r="S11" i="56"/>
  <c r="P11" i="56"/>
  <c r="O11" i="56"/>
  <c r="N11" i="56"/>
  <c r="M11" i="56"/>
  <c r="L11" i="56"/>
  <c r="K11" i="56"/>
  <c r="H11" i="56"/>
  <c r="G11" i="56"/>
  <c r="F11" i="56"/>
  <c r="E11" i="56"/>
  <c r="D11" i="56"/>
  <c r="C11" i="56"/>
  <c r="B11" i="56"/>
  <c r="S9" i="56"/>
  <c r="P9" i="56"/>
  <c r="O9" i="56"/>
  <c r="N9" i="56"/>
  <c r="M9" i="56"/>
  <c r="L9" i="56"/>
  <c r="K9" i="56"/>
  <c r="H9" i="56"/>
  <c r="G9" i="56"/>
  <c r="F9" i="56"/>
  <c r="E9" i="56"/>
  <c r="D9" i="56"/>
  <c r="C9" i="56"/>
  <c r="B9" i="56"/>
  <c r="S22" i="75"/>
  <c r="P22" i="75"/>
  <c r="O22" i="75"/>
  <c r="N22" i="75"/>
  <c r="M22" i="75"/>
  <c r="L22" i="75"/>
  <c r="K22" i="75"/>
  <c r="H22" i="75"/>
  <c r="G22" i="75"/>
  <c r="F22" i="75"/>
  <c r="E22" i="75"/>
  <c r="D22" i="75"/>
  <c r="C22" i="75"/>
  <c r="B22" i="75"/>
  <c r="S21" i="75"/>
  <c r="P21" i="75"/>
  <c r="O21" i="75"/>
  <c r="N21" i="75"/>
  <c r="M21" i="75"/>
  <c r="L21" i="75"/>
  <c r="K21" i="75"/>
  <c r="H21" i="75"/>
  <c r="G21" i="75"/>
  <c r="F21" i="75"/>
  <c r="E21" i="75"/>
  <c r="D21" i="75"/>
  <c r="C21" i="75"/>
  <c r="B21" i="75"/>
  <c r="S18" i="75"/>
  <c r="P18" i="75"/>
  <c r="O18" i="75"/>
  <c r="N18" i="75"/>
  <c r="M18" i="75"/>
  <c r="L18" i="75"/>
  <c r="K18" i="75"/>
  <c r="H18" i="75"/>
  <c r="G18" i="75"/>
  <c r="F18" i="75"/>
  <c r="E18" i="75"/>
  <c r="D18" i="75"/>
  <c r="C18" i="75"/>
  <c r="B18" i="75"/>
  <c r="S17" i="75"/>
  <c r="P17" i="75"/>
  <c r="O17" i="75"/>
  <c r="N17" i="75"/>
  <c r="M17" i="75"/>
  <c r="L17" i="75"/>
  <c r="K17" i="75"/>
  <c r="H17" i="75"/>
  <c r="G17" i="75"/>
  <c r="F17" i="75"/>
  <c r="E17" i="75"/>
  <c r="D17" i="75"/>
  <c r="C17" i="75"/>
  <c r="B17" i="75"/>
  <c r="S16" i="75"/>
  <c r="P16" i="75"/>
  <c r="O16" i="75"/>
  <c r="N16" i="75"/>
  <c r="M16" i="75"/>
  <c r="L16" i="75"/>
  <c r="K16" i="75"/>
  <c r="H16" i="75"/>
  <c r="G16" i="75"/>
  <c r="F16" i="75"/>
  <c r="E16" i="75"/>
  <c r="D16" i="75"/>
  <c r="C16" i="75"/>
  <c r="B16" i="75"/>
  <c r="S12" i="75"/>
  <c r="P12" i="75"/>
  <c r="O12" i="75"/>
  <c r="N12" i="75"/>
  <c r="M12" i="75"/>
  <c r="L12" i="75"/>
  <c r="K12" i="75"/>
  <c r="H12" i="75"/>
  <c r="G12" i="75"/>
  <c r="F12" i="75"/>
  <c r="E12" i="75"/>
  <c r="D12" i="75"/>
  <c r="C12" i="75"/>
  <c r="B12" i="75"/>
  <c r="S11" i="75"/>
  <c r="P11" i="75"/>
  <c r="O11" i="75"/>
  <c r="N11" i="75"/>
  <c r="M11" i="75"/>
  <c r="L11" i="75"/>
  <c r="K11" i="75"/>
  <c r="H11" i="75"/>
  <c r="G11" i="75"/>
  <c r="F11" i="75"/>
  <c r="E11" i="75"/>
  <c r="D11" i="75"/>
  <c r="C11" i="75"/>
  <c r="B11" i="75"/>
  <c r="S15" i="75"/>
  <c r="P15" i="75"/>
  <c r="O15" i="75"/>
  <c r="N15" i="75"/>
  <c r="M15" i="75"/>
  <c r="L15" i="75"/>
  <c r="K15" i="75"/>
  <c r="H15" i="75"/>
  <c r="G15" i="75"/>
  <c r="F15" i="75"/>
  <c r="E15" i="75"/>
  <c r="D15" i="75"/>
  <c r="C15" i="75"/>
  <c r="B15" i="75"/>
  <c r="S10" i="75"/>
  <c r="P10" i="75"/>
  <c r="O10" i="75"/>
  <c r="N10" i="75"/>
  <c r="M10" i="75"/>
  <c r="L10" i="75"/>
  <c r="K10" i="75"/>
  <c r="H10" i="75"/>
  <c r="G10" i="75"/>
  <c r="F10" i="75"/>
  <c r="E10" i="75"/>
  <c r="D10" i="75"/>
  <c r="C10" i="75"/>
  <c r="B10" i="75"/>
  <c r="S9" i="75"/>
  <c r="P9" i="75"/>
  <c r="O9" i="75"/>
  <c r="N9" i="75"/>
  <c r="M9" i="75"/>
  <c r="L9" i="75"/>
  <c r="K9" i="75"/>
  <c r="H9" i="75"/>
  <c r="G9" i="75"/>
  <c r="F9" i="75"/>
  <c r="E9" i="75"/>
  <c r="D9" i="75"/>
  <c r="C9" i="75"/>
  <c r="B9" i="75"/>
  <c r="S178" i="55"/>
  <c r="P178" i="55"/>
  <c r="O178" i="55"/>
  <c r="N178" i="55"/>
  <c r="M178" i="55"/>
  <c r="L178" i="55"/>
  <c r="K178" i="55"/>
  <c r="H178" i="55"/>
  <c r="G178" i="55"/>
  <c r="F178" i="55"/>
  <c r="E178" i="55"/>
  <c r="D178" i="55"/>
  <c r="C178" i="55"/>
  <c r="B178" i="55"/>
  <c r="S177" i="55"/>
  <c r="P177" i="55"/>
  <c r="O177" i="55"/>
  <c r="N177" i="55"/>
  <c r="M177" i="55"/>
  <c r="L177" i="55"/>
  <c r="K177" i="55"/>
  <c r="H177" i="55"/>
  <c r="G177" i="55"/>
  <c r="F177" i="55"/>
  <c r="E177" i="55"/>
  <c r="D177" i="55"/>
  <c r="C177" i="55"/>
  <c r="B177" i="55"/>
  <c r="S176" i="55"/>
  <c r="P176" i="55"/>
  <c r="O176" i="55"/>
  <c r="N176" i="55"/>
  <c r="M176" i="55"/>
  <c r="L176" i="55"/>
  <c r="K176" i="55"/>
  <c r="H176" i="55"/>
  <c r="G176" i="55"/>
  <c r="F176" i="55"/>
  <c r="E176" i="55"/>
  <c r="D176" i="55"/>
  <c r="C176" i="55"/>
  <c r="B176" i="55"/>
  <c r="S175" i="55"/>
  <c r="P175" i="55"/>
  <c r="O175" i="55"/>
  <c r="N175" i="55"/>
  <c r="M175" i="55"/>
  <c r="L175" i="55"/>
  <c r="K175" i="55"/>
  <c r="H175" i="55"/>
  <c r="G175" i="55"/>
  <c r="F175" i="55"/>
  <c r="E175" i="55"/>
  <c r="D175" i="55"/>
  <c r="C175" i="55"/>
  <c r="B175" i="55"/>
  <c r="S174" i="55"/>
  <c r="P174" i="55"/>
  <c r="O174" i="55"/>
  <c r="N174" i="55"/>
  <c r="M174" i="55"/>
  <c r="L174" i="55"/>
  <c r="K174" i="55"/>
  <c r="H174" i="55"/>
  <c r="G174" i="55"/>
  <c r="F174" i="55"/>
  <c r="E174" i="55"/>
  <c r="D174" i="55"/>
  <c r="C174" i="55"/>
  <c r="B174" i="55"/>
  <c r="S173" i="55"/>
  <c r="P173" i="55"/>
  <c r="O173" i="55"/>
  <c r="N173" i="55"/>
  <c r="M173" i="55"/>
  <c r="L173" i="55"/>
  <c r="K173" i="55"/>
  <c r="H173" i="55"/>
  <c r="G173" i="55"/>
  <c r="F173" i="55"/>
  <c r="E173" i="55"/>
  <c r="D173" i="55"/>
  <c r="C173" i="55"/>
  <c r="B173" i="55"/>
  <c r="S171" i="55"/>
  <c r="P171" i="55"/>
  <c r="O171" i="55"/>
  <c r="N171" i="55"/>
  <c r="M171" i="55"/>
  <c r="L171" i="55"/>
  <c r="K171" i="55"/>
  <c r="H171" i="55"/>
  <c r="G171" i="55"/>
  <c r="F171" i="55"/>
  <c r="E171" i="55"/>
  <c r="D171" i="55"/>
  <c r="C171" i="55"/>
  <c r="B171" i="55"/>
  <c r="S170" i="55"/>
  <c r="P170" i="55"/>
  <c r="O170" i="55"/>
  <c r="N170" i="55"/>
  <c r="M170" i="55"/>
  <c r="L170" i="55"/>
  <c r="K170" i="55"/>
  <c r="H170" i="55"/>
  <c r="G170" i="55"/>
  <c r="F170" i="55"/>
  <c r="E170" i="55"/>
  <c r="D170" i="55"/>
  <c r="C170" i="55"/>
  <c r="B170" i="55"/>
  <c r="S169" i="55"/>
  <c r="P169" i="55"/>
  <c r="O169" i="55"/>
  <c r="N169" i="55"/>
  <c r="M169" i="55"/>
  <c r="L169" i="55"/>
  <c r="K169" i="55"/>
  <c r="H169" i="55"/>
  <c r="G169" i="55"/>
  <c r="F169" i="55"/>
  <c r="E169" i="55"/>
  <c r="D169" i="55"/>
  <c r="C169" i="55"/>
  <c r="B169" i="55"/>
  <c r="S168" i="55"/>
  <c r="P168" i="55"/>
  <c r="O168" i="55"/>
  <c r="N168" i="55"/>
  <c r="M168" i="55"/>
  <c r="L168" i="55"/>
  <c r="K168" i="55"/>
  <c r="H168" i="55"/>
  <c r="G168" i="55"/>
  <c r="F168" i="55"/>
  <c r="E168" i="55"/>
  <c r="D168" i="55"/>
  <c r="C168" i="55"/>
  <c r="B168" i="55"/>
  <c r="S166" i="55"/>
  <c r="P166" i="55"/>
  <c r="O166" i="55"/>
  <c r="N166" i="55"/>
  <c r="M166" i="55"/>
  <c r="L166" i="55"/>
  <c r="K166" i="55"/>
  <c r="H166" i="55"/>
  <c r="G166" i="55"/>
  <c r="F166" i="55"/>
  <c r="E166" i="55"/>
  <c r="D166" i="55"/>
  <c r="C166" i="55"/>
  <c r="B166" i="55"/>
  <c r="S165" i="55"/>
  <c r="P165" i="55"/>
  <c r="O165" i="55"/>
  <c r="N165" i="55"/>
  <c r="M165" i="55"/>
  <c r="L165" i="55"/>
  <c r="K165" i="55"/>
  <c r="H165" i="55"/>
  <c r="G165" i="55"/>
  <c r="F165" i="55"/>
  <c r="E165" i="55"/>
  <c r="D165" i="55"/>
  <c r="C165" i="55"/>
  <c r="B165" i="55"/>
  <c r="S164" i="55"/>
  <c r="P164" i="55"/>
  <c r="O164" i="55"/>
  <c r="N164" i="55"/>
  <c r="M164" i="55"/>
  <c r="L164" i="55"/>
  <c r="K164" i="55"/>
  <c r="H164" i="55"/>
  <c r="G164" i="55"/>
  <c r="F164" i="55"/>
  <c r="E164" i="55"/>
  <c r="D164" i="55"/>
  <c r="C164" i="55"/>
  <c r="B164" i="55"/>
  <c r="S163" i="55"/>
  <c r="P163" i="55"/>
  <c r="O163" i="55"/>
  <c r="N163" i="55"/>
  <c r="M163" i="55"/>
  <c r="L163" i="55"/>
  <c r="K163" i="55"/>
  <c r="H163" i="55"/>
  <c r="G163" i="55"/>
  <c r="F163" i="55"/>
  <c r="E163" i="55"/>
  <c r="D163" i="55"/>
  <c r="C163" i="55"/>
  <c r="B163" i="55"/>
  <c r="S161" i="55"/>
  <c r="P161" i="55"/>
  <c r="O161" i="55"/>
  <c r="N161" i="55"/>
  <c r="M161" i="55"/>
  <c r="L161" i="55"/>
  <c r="K161" i="55"/>
  <c r="H161" i="55"/>
  <c r="G161" i="55"/>
  <c r="F161" i="55"/>
  <c r="E161" i="55"/>
  <c r="D161" i="55"/>
  <c r="C161" i="55"/>
  <c r="B161" i="55"/>
  <c r="S160" i="55"/>
  <c r="P160" i="55"/>
  <c r="O160" i="55"/>
  <c r="N160" i="55"/>
  <c r="M160" i="55"/>
  <c r="L160" i="55"/>
  <c r="K160" i="55"/>
  <c r="H160" i="55"/>
  <c r="G160" i="55"/>
  <c r="F160" i="55"/>
  <c r="E160" i="55"/>
  <c r="D160" i="55"/>
  <c r="C160" i="55"/>
  <c r="B160" i="55"/>
  <c r="S159" i="55"/>
  <c r="P159" i="55"/>
  <c r="O159" i="55"/>
  <c r="N159" i="55"/>
  <c r="M159" i="55"/>
  <c r="L159" i="55"/>
  <c r="K159" i="55"/>
  <c r="H159" i="55"/>
  <c r="G159" i="55"/>
  <c r="F159" i="55"/>
  <c r="E159" i="55"/>
  <c r="D159" i="55"/>
  <c r="C159" i="55"/>
  <c r="B159" i="55"/>
  <c r="S158" i="55"/>
  <c r="P158" i="55"/>
  <c r="O158" i="55"/>
  <c r="N158" i="55"/>
  <c r="M158" i="55"/>
  <c r="L158" i="55"/>
  <c r="K158" i="55"/>
  <c r="H158" i="55"/>
  <c r="G158" i="55"/>
  <c r="F158" i="55"/>
  <c r="E158" i="55"/>
  <c r="D158" i="55"/>
  <c r="C158" i="55"/>
  <c r="B158" i="55"/>
  <c r="S157" i="55"/>
  <c r="P157" i="55"/>
  <c r="O157" i="55"/>
  <c r="N157" i="55"/>
  <c r="M157" i="55"/>
  <c r="L157" i="55"/>
  <c r="K157" i="55"/>
  <c r="H157" i="55"/>
  <c r="G157" i="55"/>
  <c r="F157" i="55"/>
  <c r="E157" i="55"/>
  <c r="D157" i="55"/>
  <c r="C157" i="55"/>
  <c r="B157" i="55"/>
  <c r="S156" i="55"/>
  <c r="P156" i="55"/>
  <c r="O156" i="55"/>
  <c r="N156" i="55"/>
  <c r="M156" i="55"/>
  <c r="L156" i="55"/>
  <c r="K156" i="55"/>
  <c r="H156" i="55"/>
  <c r="G156" i="55"/>
  <c r="F156" i="55"/>
  <c r="E156" i="55"/>
  <c r="D156" i="55"/>
  <c r="C156" i="55"/>
  <c r="B156" i="55"/>
  <c r="S155" i="55"/>
  <c r="P155" i="55"/>
  <c r="O155" i="55"/>
  <c r="N155" i="55"/>
  <c r="M155" i="55"/>
  <c r="L155" i="55"/>
  <c r="K155" i="55"/>
  <c r="H155" i="55"/>
  <c r="G155" i="55"/>
  <c r="F155" i="55"/>
  <c r="E155" i="55"/>
  <c r="D155" i="55"/>
  <c r="C155" i="55"/>
  <c r="B155" i="55"/>
  <c r="S154" i="55"/>
  <c r="P154" i="55"/>
  <c r="O154" i="55"/>
  <c r="N154" i="55"/>
  <c r="M154" i="55"/>
  <c r="L154" i="55"/>
  <c r="K154" i="55"/>
  <c r="H154" i="55"/>
  <c r="G154" i="55"/>
  <c r="F154" i="55"/>
  <c r="E154" i="55"/>
  <c r="D154" i="55"/>
  <c r="C154" i="55"/>
  <c r="B154" i="55"/>
  <c r="S153" i="55"/>
  <c r="P153" i="55"/>
  <c r="O153" i="55"/>
  <c r="N153" i="55"/>
  <c r="M153" i="55"/>
  <c r="L153" i="55"/>
  <c r="K153" i="55"/>
  <c r="H153" i="55"/>
  <c r="G153" i="55"/>
  <c r="F153" i="55"/>
  <c r="E153" i="55"/>
  <c r="D153" i="55"/>
  <c r="C153" i="55"/>
  <c r="B153" i="55"/>
  <c r="S152" i="55"/>
  <c r="P152" i="55"/>
  <c r="O152" i="55"/>
  <c r="N152" i="55"/>
  <c r="M152" i="55"/>
  <c r="L152" i="55"/>
  <c r="K152" i="55"/>
  <c r="H152" i="55"/>
  <c r="G152" i="55"/>
  <c r="F152" i="55"/>
  <c r="E152" i="55"/>
  <c r="D152" i="55"/>
  <c r="C152" i="55"/>
  <c r="B152" i="55"/>
  <c r="S151" i="55"/>
  <c r="P151" i="55"/>
  <c r="O151" i="55"/>
  <c r="N151" i="55"/>
  <c r="M151" i="55"/>
  <c r="L151" i="55"/>
  <c r="K151" i="55"/>
  <c r="H151" i="55"/>
  <c r="G151" i="55"/>
  <c r="F151" i="55"/>
  <c r="E151" i="55"/>
  <c r="D151" i="55"/>
  <c r="C151" i="55"/>
  <c r="B151" i="55"/>
  <c r="S150" i="55"/>
  <c r="P150" i="55"/>
  <c r="O150" i="55"/>
  <c r="N150" i="55"/>
  <c r="M150" i="55"/>
  <c r="L150" i="55"/>
  <c r="K150" i="55"/>
  <c r="H150" i="55"/>
  <c r="G150" i="55"/>
  <c r="F150" i="55"/>
  <c r="E150" i="55"/>
  <c r="D150" i="55"/>
  <c r="C150" i="55"/>
  <c r="B150" i="55"/>
  <c r="S149" i="55"/>
  <c r="P149" i="55"/>
  <c r="O149" i="55"/>
  <c r="N149" i="55"/>
  <c r="M149" i="55"/>
  <c r="L149" i="55"/>
  <c r="K149" i="55"/>
  <c r="H149" i="55"/>
  <c r="G149" i="55"/>
  <c r="F149" i="55"/>
  <c r="E149" i="55"/>
  <c r="D149" i="55"/>
  <c r="C149" i="55"/>
  <c r="B149" i="55"/>
  <c r="S148" i="55"/>
  <c r="P148" i="55"/>
  <c r="O148" i="55"/>
  <c r="N148" i="55"/>
  <c r="M148" i="55"/>
  <c r="L148" i="55"/>
  <c r="K148" i="55"/>
  <c r="H148" i="55"/>
  <c r="G148" i="55"/>
  <c r="F148" i="55"/>
  <c r="E148" i="55"/>
  <c r="D148" i="55"/>
  <c r="C148" i="55"/>
  <c r="B148" i="55"/>
  <c r="S147" i="55"/>
  <c r="P147" i="55"/>
  <c r="O147" i="55"/>
  <c r="N147" i="55"/>
  <c r="M147" i="55"/>
  <c r="L147" i="55"/>
  <c r="K147" i="55"/>
  <c r="H147" i="55"/>
  <c r="G147" i="55"/>
  <c r="F147" i="55"/>
  <c r="E147" i="55"/>
  <c r="D147" i="55"/>
  <c r="C147" i="55"/>
  <c r="B147" i="55"/>
  <c r="S146" i="55"/>
  <c r="P146" i="55"/>
  <c r="O146" i="55"/>
  <c r="N146" i="55"/>
  <c r="M146" i="55"/>
  <c r="L146" i="55"/>
  <c r="K146" i="55"/>
  <c r="H146" i="55"/>
  <c r="G146" i="55"/>
  <c r="F146" i="55"/>
  <c r="E146" i="55"/>
  <c r="D146" i="55"/>
  <c r="C146" i="55"/>
  <c r="B146" i="55"/>
  <c r="S145" i="55"/>
  <c r="P145" i="55"/>
  <c r="O145" i="55"/>
  <c r="N145" i="55"/>
  <c r="M145" i="55"/>
  <c r="L145" i="55"/>
  <c r="K145" i="55"/>
  <c r="H145" i="55"/>
  <c r="G145" i="55"/>
  <c r="F145" i="55"/>
  <c r="E145" i="55"/>
  <c r="D145" i="55"/>
  <c r="C145" i="55"/>
  <c r="B145" i="55"/>
  <c r="S144" i="55"/>
  <c r="P144" i="55"/>
  <c r="O144" i="55"/>
  <c r="N144" i="55"/>
  <c r="M144" i="55"/>
  <c r="L144" i="55"/>
  <c r="K144" i="55"/>
  <c r="H144" i="55"/>
  <c r="G144" i="55"/>
  <c r="F144" i="55"/>
  <c r="E144" i="55"/>
  <c r="D144" i="55"/>
  <c r="C144" i="55"/>
  <c r="B144" i="55"/>
  <c r="S143" i="55"/>
  <c r="P143" i="55"/>
  <c r="O143" i="55"/>
  <c r="N143" i="55"/>
  <c r="M143" i="55"/>
  <c r="L143" i="55"/>
  <c r="K143" i="55"/>
  <c r="H143" i="55"/>
  <c r="G143" i="55"/>
  <c r="F143" i="55"/>
  <c r="E143" i="55"/>
  <c r="D143" i="55"/>
  <c r="C143" i="55"/>
  <c r="B143" i="55"/>
  <c r="S142" i="55"/>
  <c r="P142" i="55"/>
  <c r="O142" i="55"/>
  <c r="N142" i="55"/>
  <c r="M142" i="55"/>
  <c r="L142" i="55"/>
  <c r="K142" i="55"/>
  <c r="H142" i="55"/>
  <c r="G142" i="55"/>
  <c r="F142" i="55"/>
  <c r="E142" i="55"/>
  <c r="D142" i="55"/>
  <c r="C142" i="55"/>
  <c r="B142" i="55"/>
  <c r="S141" i="55"/>
  <c r="P141" i="55"/>
  <c r="O141" i="55"/>
  <c r="N141" i="55"/>
  <c r="M141" i="55"/>
  <c r="L141" i="55"/>
  <c r="K141" i="55"/>
  <c r="H141" i="55"/>
  <c r="G141" i="55"/>
  <c r="F141" i="55"/>
  <c r="E141" i="55"/>
  <c r="D141" i="55"/>
  <c r="C141" i="55"/>
  <c r="B141" i="55"/>
  <c r="S140" i="55"/>
  <c r="P140" i="55"/>
  <c r="O140" i="55"/>
  <c r="N140" i="55"/>
  <c r="M140" i="55"/>
  <c r="L140" i="55"/>
  <c r="K140" i="55"/>
  <c r="H140" i="55"/>
  <c r="G140" i="55"/>
  <c r="F140" i="55"/>
  <c r="E140" i="55"/>
  <c r="D140" i="55"/>
  <c r="C140" i="55"/>
  <c r="B140" i="55"/>
  <c r="S138" i="55"/>
  <c r="P138" i="55"/>
  <c r="O138" i="55"/>
  <c r="N138" i="55"/>
  <c r="M138" i="55"/>
  <c r="L138" i="55"/>
  <c r="K138" i="55"/>
  <c r="H138" i="55"/>
  <c r="G138" i="55"/>
  <c r="F138" i="55"/>
  <c r="E138" i="55"/>
  <c r="D138" i="55"/>
  <c r="C138" i="55"/>
  <c r="B138" i="55"/>
  <c r="S137" i="55"/>
  <c r="P137" i="55"/>
  <c r="O137" i="55"/>
  <c r="N137" i="55"/>
  <c r="M137" i="55"/>
  <c r="L137" i="55"/>
  <c r="K137" i="55"/>
  <c r="H137" i="55"/>
  <c r="G137" i="55"/>
  <c r="F137" i="55"/>
  <c r="E137" i="55"/>
  <c r="D137" i="55"/>
  <c r="C137" i="55"/>
  <c r="B137" i="55"/>
  <c r="S136" i="55"/>
  <c r="P136" i="55"/>
  <c r="O136" i="55"/>
  <c r="N136" i="55"/>
  <c r="M136" i="55"/>
  <c r="L136" i="55"/>
  <c r="K136" i="55"/>
  <c r="H136" i="55"/>
  <c r="G136" i="55"/>
  <c r="F136" i="55"/>
  <c r="E136" i="55"/>
  <c r="D136" i="55"/>
  <c r="C136" i="55"/>
  <c r="B136" i="55"/>
  <c r="S135" i="55"/>
  <c r="P135" i="55"/>
  <c r="O135" i="55"/>
  <c r="N135" i="55"/>
  <c r="M135" i="55"/>
  <c r="L135" i="55"/>
  <c r="K135" i="55"/>
  <c r="H135" i="55"/>
  <c r="G135" i="55"/>
  <c r="F135" i="55"/>
  <c r="E135" i="55"/>
  <c r="D135" i="55"/>
  <c r="C135" i="55"/>
  <c r="B135" i="55"/>
  <c r="S134" i="55"/>
  <c r="P134" i="55"/>
  <c r="O134" i="55"/>
  <c r="N134" i="55"/>
  <c r="M134" i="55"/>
  <c r="L134" i="55"/>
  <c r="K134" i="55"/>
  <c r="H134" i="55"/>
  <c r="G134" i="55"/>
  <c r="F134" i="55"/>
  <c r="E134" i="55"/>
  <c r="D134" i="55"/>
  <c r="C134" i="55"/>
  <c r="B134" i="55"/>
  <c r="S133" i="55"/>
  <c r="P133" i="55"/>
  <c r="O133" i="55"/>
  <c r="N133" i="55"/>
  <c r="M133" i="55"/>
  <c r="L133" i="55"/>
  <c r="K133" i="55"/>
  <c r="H133" i="55"/>
  <c r="G133" i="55"/>
  <c r="F133" i="55"/>
  <c r="E133" i="55"/>
  <c r="D133" i="55"/>
  <c r="C133" i="55"/>
  <c r="B133" i="55"/>
  <c r="S132" i="55"/>
  <c r="P132" i="55"/>
  <c r="O132" i="55"/>
  <c r="N132" i="55"/>
  <c r="M132" i="55"/>
  <c r="L132" i="55"/>
  <c r="K132" i="55"/>
  <c r="H132" i="55"/>
  <c r="G132" i="55"/>
  <c r="F132" i="55"/>
  <c r="E132" i="55"/>
  <c r="D132" i="55"/>
  <c r="C132" i="55"/>
  <c r="B132" i="55"/>
  <c r="S131" i="55"/>
  <c r="P131" i="55"/>
  <c r="O131" i="55"/>
  <c r="N131" i="55"/>
  <c r="M131" i="55"/>
  <c r="L131" i="55"/>
  <c r="K131" i="55"/>
  <c r="H131" i="55"/>
  <c r="G131" i="55"/>
  <c r="F131" i="55"/>
  <c r="E131" i="55"/>
  <c r="D131" i="55"/>
  <c r="C131" i="55"/>
  <c r="B131" i="55"/>
  <c r="S130" i="55"/>
  <c r="P130" i="55"/>
  <c r="O130" i="55"/>
  <c r="N130" i="55"/>
  <c r="M130" i="55"/>
  <c r="L130" i="55"/>
  <c r="K130" i="55"/>
  <c r="H130" i="55"/>
  <c r="G130" i="55"/>
  <c r="F130" i="55"/>
  <c r="E130" i="55"/>
  <c r="D130" i="55"/>
  <c r="C130" i="55"/>
  <c r="B130" i="55"/>
  <c r="S129" i="55"/>
  <c r="P129" i="55"/>
  <c r="O129" i="55"/>
  <c r="N129" i="55"/>
  <c r="M129" i="55"/>
  <c r="L129" i="55"/>
  <c r="K129" i="55"/>
  <c r="H129" i="55"/>
  <c r="G129" i="55"/>
  <c r="F129" i="55"/>
  <c r="E129" i="55"/>
  <c r="D129" i="55"/>
  <c r="C129" i="55"/>
  <c r="B129" i="55"/>
  <c r="S128" i="55"/>
  <c r="P128" i="55"/>
  <c r="O128" i="55"/>
  <c r="N128" i="55"/>
  <c r="M128" i="55"/>
  <c r="L128" i="55"/>
  <c r="K128" i="55"/>
  <c r="H128" i="55"/>
  <c r="G128" i="55"/>
  <c r="F128" i="55"/>
  <c r="E128" i="55"/>
  <c r="D128" i="55"/>
  <c r="C128" i="55"/>
  <c r="B128" i="55"/>
  <c r="S127" i="55"/>
  <c r="P127" i="55"/>
  <c r="O127" i="55"/>
  <c r="N127" i="55"/>
  <c r="M127" i="55"/>
  <c r="L127" i="55"/>
  <c r="K127" i="55"/>
  <c r="H127" i="55"/>
  <c r="G127" i="55"/>
  <c r="F127" i="55"/>
  <c r="E127" i="55"/>
  <c r="D127" i="55"/>
  <c r="C127" i="55"/>
  <c r="B127" i="55"/>
  <c r="S126" i="55"/>
  <c r="P126" i="55"/>
  <c r="O126" i="55"/>
  <c r="N126" i="55"/>
  <c r="M126" i="55"/>
  <c r="L126" i="55"/>
  <c r="K126" i="55"/>
  <c r="H126" i="55"/>
  <c r="G126" i="55"/>
  <c r="F126" i="55"/>
  <c r="E126" i="55"/>
  <c r="D126" i="55"/>
  <c r="C126" i="55"/>
  <c r="B126" i="55"/>
  <c r="S125" i="55"/>
  <c r="P125" i="55"/>
  <c r="O125" i="55"/>
  <c r="N125" i="55"/>
  <c r="M125" i="55"/>
  <c r="L125" i="55"/>
  <c r="K125" i="55"/>
  <c r="H125" i="55"/>
  <c r="G125" i="55"/>
  <c r="F125" i="55"/>
  <c r="E125" i="55"/>
  <c r="D125" i="55"/>
  <c r="C125" i="55"/>
  <c r="B125" i="55"/>
  <c r="S124" i="55"/>
  <c r="P124" i="55"/>
  <c r="O124" i="55"/>
  <c r="N124" i="55"/>
  <c r="M124" i="55"/>
  <c r="L124" i="55"/>
  <c r="K124" i="55"/>
  <c r="H124" i="55"/>
  <c r="G124" i="55"/>
  <c r="F124" i="55"/>
  <c r="E124" i="55"/>
  <c r="D124" i="55"/>
  <c r="C124" i="55"/>
  <c r="B124" i="55"/>
  <c r="S123" i="55"/>
  <c r="P123" i="55"/>
  <c r="O123" i="55"/>
  <c r="N123" i="55"/>
  <c r="M123" i="55"/>
  <c r="L123" i="55"/>
  <c r="K123" i="55"/>
  <c r="H123" i="55"/>
  <c r="G123" i="55"/>
  <c r="F123" i="55"/>
  <c r="E123" i="55"/>
  <c r="D123" i="55"/>
  <c r="C123" i="55"/>
  <c r="B123" i="55"/>
  <c r="S122" i="55"/>
  <c r="P122" i="55"/>
  <c r="O122" i="55"/>
  <c r="N122" i="55"/>
  <c r="M122" i="55"/>
  <c r="L122" i="55"/>
  <c r="K122" i="55"/>
  <c r="H122" i="55"/>
  <c r="G122" i="55"/>
  <c r="F122" i="55"/>
  <c r="E122" i="55"/>
  <c r="D122" i="55"/>
  <c r="C122" i="55"/>
  <c r="B122" i="55"/>
  <c r="S121" i="55"/>
  <c r="P121" i="55"/>
  <c r="O121" i="55"/>
  <c r="N121" i="55"/>
  <c r="M121" i="55"/>
  <c r="L121" i="55"/>
  <c r="K121" i="55"/>
  <c r="H121" i="55"/>
  <c r="G121" i="55"/>
  <c r="F121" i="55"/>
  <c r="E121" i="55"/>
  <c r="D121" i="55"/>
  <c r="C121" i="55"/>
  <c r="B121" i="55"/>
  <c r="S120" i="55"/>
  <c r="P120" i="55"/>
  <c r="O120" i="55"/>
  <c r="N120" i="55"/>
  <c r="M120" i="55"/>
  <c r="L120" i="55"/>
  <c r="K120" i="55"/>
  <c r="H120" i="55"/>
  <c r="G120" i="55"/>
  <c r="F120" i="55"/>
  <c r="E120" i="55"/>
  <c r="D120" i="55"/>
  <c r="C120" i="55"/>
  <c r="B120" i="55"/>
  <c r="S118" i="55"/>
  <c r="P118" i="55"/>
  <c r="O118" i="55"/>
  <c r="N118" i="55"/>
  <c r="M118" i="55"/>
  <c r="L118" i="55"/>
  <c r="K118" i="55"/>
  <c r="H118" i="55"/>
  <c r="G118" i="55"/>
  <c r="F118" i="55"/>
  <c r="E118" i="55"/>
  <c r="D118" i="55"/>
  <c r="C118" i="55"/>
  <c r="B118" i="55"/>
  <c r="S117" i="55"/>
  <c r="P117" i="55"/>
  <c r="O117" i="55"/>
  <c r="N117" i="55"/>
  <c r="M117" i="55"/>
  <c r="L117" i="55"/>
  <c r="K117" i="55"/>
  <c r="H117" i="55"/>
  <c r="G117" i="55"/>
  <c r="F117" i="55"/>
  <c r="E117" i="55"/>
  <c r="D117" i="55"/>
  <c r="C117" i="55"/>
  <c r="B117" i="55"/>
  <c r="S116" i="55"/>
  <c r="P116" i="55"/>
  <c r="O116" i="55"/>
  <c r="N116" i="55"/>
  <c r="M116" i="55"/>
  <c r="L116" i="55"/>
  <c r="K116" i="55"/>
  <c r="H116" i="55"/>
  <c r="G116" i="55"/>
  <c r="F116" i="55"/>
  <c r="E116" i="55"/>
  <c r="D116" i="55"/>
  <c r="C116" i="55"/>
  <c r="B116" i="55"/>
  <c r="S115" i="55"/>
  <c r="P115" i="55"/>
  <c r="O115" i="55"/>
  <c r="N115" i="55"/>
  <c r="M115" i="55"/>
  <c r="L115" i="55"/>
  <c r="K115" i="55"/>
  <c r="H115" i="55"/>
  <c r="G115" i="55"/>
  <c r="F115" i="55"/>
  <c r="E115" i="55"/>
  <c r="D115" i="55"/>
  <c r="C115" i="55"/>
  <c r="B115" i="55"/>
  <c r="S114" i="55"/>
  <c r="P114" i="55"/>
  <c r="O114" i="55"/>
  <c r="N114" i="55"/>
  <c r="M114" i="55"/>
  <c r="L114" i="55"/>
  <c r="K114" i="55"/>
  <c r="H114" i="55"/>
  <c r="G114" i="55"/>
  <c r="F114" i="55"/>
  <c r="E114" i="55"/>
  <c r="D114" i="55"/>
  <c r="C114" i="55"/>
  <c r="B114" i="55"/>
  <c r="S113" i="55"/>
  <c r="P113" i="55"/>
  <c r="O113" i="55"/>
  <c r="N113" i="55"/>
  <c r="M113" i="55"/>
  <c r="L113" i="55"/>
  <c r="K113" i="55"/>
  <c r="H113" i="55"/>
  <c r="G113" i="55"/>
  <c r="F113" i="55"/>
  <c r="E113" i="55"/>
  <c r="D113" i="55"/>
  <c r="C113" i="55"/>
  <c r="B113" i="55"/>
  <c r="S112" i="55"/>
  <c r="P112" i="55"/>
  <c r="O112" i="55"/>
  <c r="N112" i="55"/>
  <c r="M112" i="55"/>
  <c r="L112" i="55"/>
  <c r="K112" i="55"/>
  <c r="H112" i="55"/>
  <c r="G112" i="55"/>
  <c r="F112" i="55"/>
  <c r="E112" i="55"/>
  <c r="D112" i="55"/>
  <c r="C112" i="55"/>
  <c r="B112" i="55"/>
  <c r="S111" i="55"/>
  <c r="P111" i="55"/>
  <c r="O111" i="55"/>
  <c r="N111" i="55"/>
  <c r="M111" i="55"/>
  <c r="L111" i="55"/>
  <c r="K111" i="55"/>
  <c r="H111" i="55"/>
  <c r="G111" i="55"/>
  <c r="F111" i="55"/>
  <c r="E111" i="55"/>
  <c r="D111" i="55"/>
  <c r="C111" i="55"/>
  <c r="B111" i="55"/>
  <c r="S110" i="55"/>
  <c r="P110" i="55"/>
  <c r="O110" i="55"/>
  <c r="N110" i="55"/>
  <c r="M110" i="55"/>
  <c r="L110" i="55"/>
  <c r="K110" i="55"/>
  <c r="H110" i="55"/>
  <c r="G110" i="55"/>
  <c r="F110" i="55"/>
  <c r="E110" i="55"/>
  <c r="D110" i="55"/>
  <c r="C110" i="55"/>
  <c r="B110" i="55"/>
  <c r="S109" i="55"/>
  <c r="P109" i="55"/>
  <c r="O109" i="55"/>
  <c r="N109" i="55"/>
  <c r="M109" i="55"/>
  <c r="L109" i="55"/>
  <c r="K109" i="55"/>
  <c r="H109" i="55"/>
  <c r="G109" i="55"/>
  <c r="F109" i="55"/>
  <c r="E109" i="55"/>
  <c r="D109" i="55"/>
  <c r="C109" i="55"/>
  <c r="B109" i="55"/>
  <c r="S108" i="55"/>
  <c r="P108" i="55"/>
  <c r="O108" i="55"/>
  <c r="N108" i="55"/>
  <c r="M108" i="55"/>
  <c r="L108" i="55"/>
  <c r="K108" i="55"/>
  <c r="H108" i="55"/>
  <c r="G108" i="55"/>
  <c r="F108" i="55"/>
  <c r="E108" i="55"/>
  <c r="D108" i="55"/>
  <c r="C108" i="55"/>
  <c r="B108" i="55"/>
  <c r="S107" i="55"/>
  <c r="P107" i="55"/>
  <c r="O107" i="55"/>
  <c r="N107" i="55"/>
  <c r="M107" i="55"/>
  <c r="L107" i="55"/>
  <c r="K107" i="55"/>
  <c r="H107" i="55"/>
  <c r="G107" i="55"/>
  <c r="F107" i="55"/>
  <c r="E107" i="55"/>
  <c r="D107" i="55"/>
  <c r="C107" i="55"/>
  <c r="B107" i="55"/>
  <c r="S106" i="55"/>
  <c r="P106" i="55"/>
  <c r="O106" i="55"/>
  <c r="N106" i="55"/>
  <c r="M106" i="55"/>
  <c r="L106" i="55"/>
  <c r="K106" i="55"/>
  <c r="H106" i="55"/>
  <c r="G106" i="55"/>
  <c r="F106" i="55"/>
  <c r="E106" i="55"/>
  <c r="D106" i="55"/>
  <c r="C106" i="55"/>
  <c r="B106" i="55"/>
  <c r="S105" i="55"/>
  <c r="P105" i="55"/>
  <c r="O105" i="55"/>
  <c r="N105" i="55"/>
  <c r="M105" i="55"/>
  <c r="L105" i="55"/>
  <c r="K105" i="55"/>
  <c r="H105" i="55"/>
  <c r="G105" i="55"/>
  <c r="F105" i="55"/>
  <c r="E105" i="55"/>
  <c r="D105" i="55"/>
  <c r="C105" i="55"/>
  <c r="B105" i="55"/>
  <c r="S104" i="55"/>
  <c r="P104" i="55"/>
  <c r="O104" i="55"/>
  <c r="N104" i="55"/>
  <c r="M104" i="55"/>
  <c r="L104" i="55"/>
  <c r="K104" i="55"/>
  <c r="H104" i="55"/>
  <c r="G104" i="55"/>
  <c r="F104" i="55"/>
  <c r="E104" i="55"/>
  <c r="D104" i="55"/>
  <c r="C104" i="55"/>
  <c r="B104" i="55"/>
  <c r="S103" i="55"/>
  <c r="P103" i="55"/>
  <c r="O103" i="55"/>
  <c r="N103" i="55"/>
  <c r="M103" i="55"/>
  <c r="L103" i="55"/>
  <c r="K103" i="55"/>
  <c r="H103" i="55"/>
  <c r="G103" i="55"/>
  <c r="F103" i="55"/>
  <c r="E103" i="55"/>
  <c r="D103" i="55"/>
  <c r="C103" i="55"/>
  <c r="B103" i="55"/>
  <c r="S102" i="55"/>
  <c r="P102" i="55"/>
  <c r="O102" i="55"/>
  <c r="N102" i="55"/>
  <c r="M102" i="55"/>
  <c r="L102" i="55"/>
  <c r="K102" i="55"/>
  <c r="H102" i="55"/>
  <c r="G102" i="55"/>
  <c r="F102" i="55"/>
  <c r="E102" i="55"/>
  <c r="D102" i="55"/>
  <c r="C102" i="55"/>
  <c r="B102" i="55"/>
  <c r="S101" i="55"/>
  <c r="P101" i="55"/>
  <c r="O101" i="55"/>
  <c r="N101" i="55"/>
  <c r="M101" i="55"/>
  <c r="L101" i="55"/>
  <c r="K101" i="55"/>
  <c r="H101" i="55"/>
  <c r="G101" i="55"/>
  <c r="F101" i="55"/>
  <c r="E101" i="55"/>
  <c r="D101" i="55"/>
  <c r="C101" i="55"/>
  <c r="B101" i="55"/>
  <c r="S100" i="55"/>
  <c r="P100" i="55"/>
  <c r="O100" i="55"/>
  <c r="N100" i="55"/>
  <c r="M100" i="55"/>
  <c r="L100" i="55"/>
  <c r="K100" i="55"/>
  <c r="H100" i="55"/>
  <c r="G100" i="55"/>
  <c r="F100" i="55"/>
  <c r="E100" i="55"/>
  <c r="D100" i="55"/>
  <c r="C100" i="55"/>
  <c r="B100" i="55"/>
  <c r="S99" i="55"/>
  <c r="P99" i="55"/>
  <c r="O99" i="55"/>
  <c r="N99" i="55"/>
  <c r="M99" i="55"/>
  <c r="L99" i="55"/>
  <c r="K99" i="55"/>
  <c r="H99" i="55"/>
  <c r="G99" i="55"/>
  <c r="F99" i="55"/>
  <c r="E99" i="55"/>
  <c r="D99" i="55"/>
  <c r="C99" i="55"/>
  <c r="B99" i="55"/>
  <c r="S98" i="55"/>
  <c r="P98" i="55"/>
  <c r="O98" i="55"/>
  <c r="N98" i="55"/>
  <c r="M98" i="55"/>
  <c r="L98" i="55"/>
  <c r="K98" i="55"/>
  <c r="H98" i="55"/>
  <c r="G98" i="55"/>
  <c r="F98" i="55"/>
  <c r="E98" i="55"/>
  <c r="D98" i="55"/>
  <c r="C98" i="55"/>
  <c r="B98" i="55"/>
  <c r="S97" i="55"/>
  <c r="P97" i="55"/>
  <c r="O97" i="55"/>
  <c r="N97" i="55"/>
  <c r="M97" i="55"/>
  <c r="L97" i="55"/>
  <c r="K97" i="55"/>
  <c r="H97" i="55"/>
  <c r="G97" i="55"/>
  <c r="F97" i="55"/>
  <c r="E97" i="55"/>
  <c r="D97" i="55"/>
  <c r="C97" i="55"/>
  <c r="B97" i="55"/>
  <c r="S95" i="55"/>
  <c r="P95" i="55"/>
  <c r="O95" i="55"/>
  <c r="N95" i="55"/>
  <c r="M95" i="55"/>
  <c r="L95" i="55"/>
  <c r="K95" i="55"/>
  <c r="H95" i="55"/>
  <c r="G95" i="55"/>
  <c r="F95" i="55"/>
  <c r="E95" i="55"/>
  <c r="D95" i="55"/>
  <c r="C95" i="55"/>
  <c r="B95" i="55"/>
  <c r="S94" i="55"/>
  <c r="P94" i="55"/>
  <c r="O94" i="55"/>
  <c r="N94" i="55"/>
  <c r="M94" i="55"/>
  <c r="L94" i="55"/>
  <c r="K94" i="55"/>
  <c r="H94" i="55"/>
  <c r="G94" i="55"/>
  <c r="F94" i="55"/>
  <c r="E94" i="55"/>
  <c r="D94" i="55"/>
  <c r="C94" i="55"/>
  <c r="B94" i="55"/>
  <c r="S93" i="55"/>
  <c r="P93" i="55"/>
  <c r="O93" i="55"/>
  <c r="N93" i="55"/>
  <c r="M93" i="55"/>
  <c r="L93" i="55"/>
  <c r="K93" i="55"/>
  <c r="H93" i="55"/>
  <c r="G93" i="55"/>
  <c r="F93" i="55"/>
  <c r="E93" i="55"/>
  <c r="D93" i="55"/>
  <c r="C93" i="55"/>
  <c r="B93" i="55"/>
  <c r="S92" i="55"/>
  <c r="P92" i="55"/>
  <c r="O92" i="55"/>
  <c r="N92" i="55"/>
  <c r="M92" i="55"/>
  <c r="L92" i="55"/>
  <c r="K92" i="55"/>
  <c r="H92" i="55"/>
  <c r="G92" i="55"/>
  <c r="F92" i="55"/>
  <c r="E92" i="55"/>
  <c r="D92" i="55"/>
  <c r="C92" i="55"/>
  <c r="B92" i="55"/>
  <c r="S91" i="55"/>
  <c r="P91" i="55"/>
  <c r="O91" i="55"/>
  <c r="N91" i="55"/>
  <c r="M91" i="55"/>
  <c r="L91" i="55"/>
  <c r="K91" i="55"/>
  <c r="H91" i="55"/>
  <c r="G91" i="55"/>
  <c r="F91" i="55"/>
  <c r="E91" i="55"/>
  <c r="D91" i="55"/>
  <c r="C91" i="55"/>
  <c r="B91" i="55"/>
  <c r="S90" i="55"/>
  <c r="P90" i="55"/>
  <c r="O90" i="55"/>
  <c r="N90" i="55"/>
  <c r="M90" i="55"/>
  <c r="L90" i="55"/>
  <c r="K90" i="55"/>
  <c r="H90" i="55"/>
  <c r="G90" i="55"/>
  <c r="F90" i="55"/>
  <c r="E90" i="55"/>
  <c r="D90" i="55"/>
  <c r="C90" i="55"/>
  <c r="B90" i="55"/>
  <c r="S89" i="55"/>
  <c r="P89" i="55"/>
  <c r="O89" i="55"/>
  <c r="N89" i="55"/>
  <c r="M89" i="55"/>
  <c r="L89" i="55"/>
  <c r="K89" i="55"/>
  <c r="H89" i="55"/>
  <c r="G89" i="55"/>
  <c r="F89" i="55"/>
  <c r="E89" i="55"/>
  <c r="D89" i="55"/>
  <c r="C89" i="55"/>
  <c r="B89" i="55"/>
  <c r="S88" i="55"/>
  <c r="P88" i="55"/>
  <c r="O88" i="55"/>
  <c r="N88" i="55"/>
  <c r="M88" i="55"/>
  <c r="L88" i="55"/>
  <c r="K88" i="55"/>
  <c r="H88" i="55"/>
  <c r="G88" i="55"/>
  <c r="F88" i="55"/>
  <c r="E88" i="55"/>
  <c r="D88" i="55"/>
  <c r="C88" i="55"/>
  <c r="B88" i="55"/>
  <c r="S87" i="55"/>
  <c r="P87" i="55"/>
  <c r="O87" i="55"/>
  <c r="N87" i="55"/>
  <c r="M87" i="55"/>
  <c r="L87" i="55"/>
  <c r="K87" i="55"/>
  <c r="H87" i="55"/>
  <c r="G87" i="55"/>
  <c r="F87" i="55"/>
  <c r="E87" i="55"/>
  <c r="D87" i="55"/>
  <c r="C87" i="55"/>
  <c r="B87" i="55"/>
  <c r="S86" i="55"/>
  <c r="P86" i="55"/>
  <c r="O86" i="55"/>
  <c r="N86" i="55"/>
  <c r="M86" i="55"/>
  <c r="L86" i="55"/>
  <c r="K86" i="55"/>
  <c r="H86" i="55"/>
  <c r="G86" i="55"/>
  <c r="F86" i="55"/>
  <c r="E86" i="55"/>
  <c r="D86" i="55"/>
  <c r="C86" i="55"/>
  <c r="B86" i="55"/>
  <c r="S85" i="55"/>
  <c r="P85" i="55"/>
  <c r="O85" i="55"/>
  <c r="N85" i="55"/>
  <c r="M85" i="55"/>
  <c r="L85" i="55"/>
  <c r="K85" i="55"/>
  <c r="H85" i="55"/>
  <c r="G85" i="55"/>
  <c r="F85" i="55"/>
  <c r="E85" i="55"/>
  <c r="D85" i="55"/>
  <c r="C85" i="55"/>
  <c r="B85" i="55"/>
  <c r="S84" i="55"/>
  <c r="P84" i="55"/>
  <c r="O84" i="55"/>
  <c r="N84" i="55"/>
  <c r="M84" i="55"/>
  <c r="L84" i="55"/>
  <c r="K84" i="55"/>
  <c r="H84" i="55"/>
  <c r="G84" i="55"/>
  <c r="F84" i="55"/>
  <c r="E84" i="55"/>
  <c r="D84" i="55"/>
  <c r="C84" i="55"/>
  <c r="B84" i="55"/>
  <c r="S83" i="55"/>
  <c r="P83" i="55"/>
  <c r="O83" i="55"/>
  <c r="N83" i="55"/>
  <c r="M83" i="55"/>
  <c r="L83" i="55"/>
  <c r="K83" i="55"/>
  <c r="H83" i="55"/>
  <c r="G83" i="55"/>
  <c r="F83" i="55"/>
  <c r="E83" i="55"/>
  <c r="D83" i="55"/>
  <c r="C83" i="55"/>
  <c r="B83" i="55"/>
  <c r="S82" i="55"/>
  <c r="P82" i="55"/>
  <c r="O82" i="55"/>
  <c r="N82" i="55"/>
  <c r="M82" i="55"/>
  <c r="L82" i="55"/>
  <c r="K82" i="55"/>
  <c r="H82" i="55"/>
  <c r="G82" i="55"/>
  <c r="F82" i="55"/>
  <c r="E82" i="55"/>
  <c r="D82" i="55"/>
  <c r="C82" i="55"/>
  <c r="B82" i="55"/>
  <c r="S81" i="55"/>
  <c r="P81" i="55"/>
  <c r="O81" i="55"/>
  <c r="N81" i="55"/>
  <c r="M81" i="55"/>
  <c r="L81" i="55"/>
  <c r="K81" i="55"/>
  <c r="H81" i="55"/>
  <c r="G81" i="55"/>
  <c r="F81" i="55"/>
  <c r="E81" i="55"/>
  <c r="D81" i="55"/>
  <c r="C81" i="55"/>
  <c r="B81" i="55"/>
  <c r="S80" i="55"/>
  <c r="P80" i="55"/>
  <c r="O80" i="55"/>
  <c r="N80" i="55"/>
  <c r="M80" i="55"/>
  <c r="L80" i="55"/>
  <c r="K80" i="55"/>
  <c r="H80" i="55"/>
  <c r="G80" i="55"/>
  <c r="F80" i="55"/>
  <c r="E80" i="55"/>
  <c r="D80" i="55"/>
  <c r="C80" i="55"/>
  <c r="B80" i="55"/>
  <c r="S79" i="55"/>
  <c r="P79" i="55"/>
  <c r="O79" i="55"/>
  <c r="N79" i="55"/>
  <c r="M79" i="55"/>
  <c r="L79" i="55"/>
  <c r="K79" i="55"/>
  <c r="H79" i="55"/>
  <c r="G79" i="55"/>
  <c r="F79" i="55"/>
  <c r="E79" i="55"/>
  <c r="D79" i="55"/>
  <c r="C79" i="55"/>
  <c r="B79" i="55"/>
  <c r="S78" i="55"/>
  <c r="P78" i="55"/>
  <c r="O78" i="55"/>
  <c r="N78" i="55"/>
  <c r="M78" i="55"/>
  <c r="L78" i="55"/>
  <c r="K78" i="55"/>
  <c r="H78" i="55"/>
  <c r="G78" i="55"/>
  <c r="F78" i="55"/>
  <c r="E78" i="55"/>
  <c r="D78" i="55"/>
  <c r="C78" i="55"/>
  <c r="B78" i="55"/>
  <c r="S77" i="55"/>
  <c r="P77" i="55"/>
  <c r="O77" i="55"/>
  <c r="N77" i="55"/>
  <c r="M77" i="55"/>
  <c r="L77" i="55"/>
  <c r="K77" i="55"/>
  <c r="H77" i="55"/>
  <c r="G77" i="55"/>
  <c r="F77" i="55"/>
  <c r="E77" i="55"/>
  <c r="D77" i="55"/>
  <c r="C77" i="55"/>
  <c r="B77" i="55"/>
  <c r="S76" i="55"/>
  <c r="P76" i="55"/>
  <c r="O76" i="55"/>
  <c r="N76" i="55"/>
  <c r="M76" i="55"/>
  <c r="L76" i="55"/>
  <c r="K76" i="55"/>
  <c r="H76" i="55"/>
  <c r="G76" i="55"/>
  <c r="F76" i="55"/>
  <c r="E76" i="55"/>
  <c r="D76" i="55"/>
  <c r="C76" i="55"/>
  <c r="B76" i="55"/>
  <c r="S75" i="55"/>
  <c r="P75" i="55"/>
  <c r="O75" i="55"/>
  <c r="N75" i="55"/>
  <c r="M75" i="55"/>
  <c r="L75" i="55"/>
  <c r="K75" i="55"/>
  <c r="H75" i="55"/>
  <c r="G75" i="55"/>
  <c r="F75" i="55"/>
  <c r="E75" i="55"/>
  <c r="D75" i="55"/>
  <c r="C75" i="55"/>
  <c r="B75" i="55"/>
  <c r="S74" i="55"/>
  <c r="P74" i="55"/>
  <c r="O74" i="55"/>
  <c r="N74" i="55"/>
  <c r="M74" i="55"/>
  <c r="L74" i="55"/>
  <c r="K74" i="55"/>
  <c r="H74" i="55"/>
  <c r="G74" i="55"/>
  <c r="F74" i="55"/>
  <c r="E74" i="55"/>
  <c r="D74" i="55"/>
  <c r="C74" i="55"/>
  <c r="B74" i="55"/>
  <c r="S73" i="55"/>
  <c r="P73" i="55"/>
  <c r="O73" i="55"/>
  <c r="N73" i="55"/>
  <c r="M73" i="55"/>
  <c r="L73" i="55"/>
  <c r="K73" i="55"/>
  <c r="H73" i="55"/>
  <c r="G73" i="55"/>
  <c r="F73" i="55"/>
  <c r="E73" i="55"/>
  <c r="D73" i="55"/>
  <c r="C73" i="55"/>
  <c r="B73" i="55"/>
  <c r="S71" i="55"/>
  <c r="P71" i="55"/>
  <c r="O71" i="55"/>
  <c r="N71" i="55"/>
  <c r="M71" i="55"/>
  <c r="L71" i="55"/>
  <c r="K71" i="55"/>
  <c r="H71" i="55"/>
  <c r="G71" i="55"/>
  <c r="F71" i="55"/>
  <c r="E71" i="55"/>
  <c r="D71" i="55"/>
  <c r="C71" i="55"/>
  <c r="B71" i="55"/>
  <c r="S70" i="55"/>
  <c r="P70" i="55"/>
  <c r="O70" i="55"/>
  <c r="N70" i="55"/>
  <c r="M70" i="55"/>
  <c r="L70" i="55"/>
  <c r="K70" i="55"/>
  <c r="H70" i="55"/>
  <c r="G70" i="55"/>
  <c r="F70" i="55"/>
  <c r="E70" i="55"/>
  <c r="D70" i="55"/>
  <c r="C70" i="55"/>
  <c r="B70" i="55"/>
  <c r="S69" i="55"/>
  <c r="P69" i="55"/>
  <c r="O69" i="55"/>
  <c r="N69" i="55"/>
  <c r="M69" i="55"/>
  <c r="L69" i="55"/>
  <c r="K69" i="55"/>
  <c r="H69" i="55"/>
  <c r="G69" i="55"/>
  <c r="F69" i="55"/>
  <c r="E69" i="55"/>
  <c r="D69" i="55"/>
  <c r="C69" i="55"/>
  <c r="B69" i="55"/>
  <c r="S68" i="55"/>
  <c r="P68" i="55"/>
  <c r="O68" i="55"/>
  <c r="N68" i="55"/>
  <c r="M68" i="55"/>
  <c r="L68" i="55"/>
  <c r="K68" i="55"/>
  <c r="H68" i="55"/>
  <c r="G68" i="55"/>
  <c r="F68" i="55"/>
  <c r="E68" i="55"/>
  <c r="D68" i="55"/>
  <c r="C68" i="55"/>
  <c r="B68" i="55"/>
  <c r="S67" i="55"/>
  <c r="P67" i="55"/>
  <c r="O67" i="55"/>
  <c r="N67" i="55"/>
  <c r="M67" i="55"/>
  <c r="L67" i="55"/>
  <c r="K67" i="55"/>
  <c r="H67" i="55"/>
  <c r="G67" i="55"/>
  <c r="F67" i="55"/>
  <c r="E67" i="55"/>
  <c r="D67" i="55"/>
  <c r="C67" i="55"/>
  <c r="B67" i="55"/>
  <c r="S66" i="55"/>
  <c r="P66" i="55"/>
  <c r="O66" i="55"/>
  <c r="N66" i="55"/>
  <c r="M66" i="55"/>
  <c r="L66" i="55"/>
  <c r="K66" i="55"/>
  <c r="H66" i="55"/>
  <c r="G66" i="55"/>
  <c r="F66" i="55"/>
  <c r="E66" i="55"/>
  <c r="D66" i="55"/>
  <c r="C66" i="55"/>
  <c r="B66" i="55"/>
  <c r="S65" i="55"/>
  <c r="P65" i="55"/>
  <c r="O65" i="55"/>
  <c r="N65" i="55"/>
  <c r="M65" i="55"/>
  <c r="L65" i="55"/>
  <c r="K65" i="55"/>
  <c r="H65" i="55"/>
  <c r="G65" i="55"/>
  <c r="F65" i="55"/>
  <c r="E65" i="55"/>
  <c r="D65" i="55"/>
  <c r="C65" i="55"/>
  <c r="B65" i="55"/>
  <c r="S64" i="55"/>
  <c r="P64" i="55"/>
  <c r="O64" i="55"/>
  <c r="N64" i="55"/>
  <c r="M64" i="55"/>
  <c r="L64" i="55"/>
  <c r="K64" i="55"/>
  <c r="H64" i="55"/>
  <c r="G64" i="55"/>
  <c r="F64" i="55"/>
  <c r="E64" i="55"/>
  <c r="D64" i="55"/>
  <c r="C64" i="55"/>
  <c r="B64" i="55"/>
  <c r="S63" i="55"/>
  <c r="P63" i="55"/>
  <c r="O63" i="55"/>
  <c r="N63" i="55"/>
  <c r="M63" i="55"/>
  <c r="L63" i="55"/>
  <c r="K63" i="55"/>
  <c r="H63" i="55"/>
  <c r="G63" i="55"/>
  <c r="F63" i="55"/>
  <c r="E63" i="55"/>
  <c r="D63" i="55"/>
  <c r="C63" i="55"/>
  <c r="B63" i="55"/>
  <c r="S62" i="55"/>
  <c r="P62" i="55"/>
  <c r="O62" i="55"/>
  <c r="N62" i="55"/>
  <c r="M62" i="55"/>
  <c r="L62" i="55"/>
  <c r="K62" i="55"/>
  <c r="H62" i="55"/>
  <c r="G62" i="55"/>
  <c r="F62" i="55"/>
  <c r="E62" i="55"/>
  <c r="D62" i="55"/>
  <c r="C62" i="55"/>
  <c r="B62" i="55"/>
  <c r="S61" i="55"/>
  <c r="P61" i="55"/>
  <c r="O61" i="55"/>
  <c r="N61" i="55"/>
  <c r="M61" i="55"/>
  <c r="L61" i="55"/>
  <c r="K61" i="55"/>
  <c r="H61" i="55"/>
  <c r="G61" i="55"/>
  <c r="F61" i="55"/>
  <c r="E61" i="55"/>
  <c r="D61" i="55"/>
  <c r="C61" i="55"/>
  <c r="B61" i="55"/>
  <c r="S60" i="55"/>
  <c r="P60" i="55"/>
  <c r="O60" i="55"/>
  <c r="N60" i="55"/>
  <c r="M60" i="55"/>
  <c r="L60" i="55"/>
  <c r="K60" i="55"/>
  <c r="H60" i="55"/>
  <c r="G60" i="55"/>
  <c r="F60" i="55"/>
  <c r="E60" i="55"/>
  <c r="D60" i="55"/>
  <c r="C60" i="55"/>
  <c r="B60" i="55"/>
  <c r="S59" i="55"/>
  <c r="P59" i="55"/>
  <c r="O59" i="55"/>
  <c r="N59" i="55"/>
  <c r="M59" i="55"/>
  <c r="L59" i="55"/>
  <c r="K59" i="55"/>
  <c r="H59" i="55"/>
  <c r="G59" i="55"/>
  <c r="F59" i="55"/>
  <c r="E59" i="55"/>
  <c r="D59" i="55"/>
  <c r="C59" i="55"/>
  <c r="B59" i="55"/>
  <c r="S58" i="55"/>
  <c r="P58" i="55"/>
  <c r="O58" i="55"/>
  <c r="N58" i="55"/>
  <c r="M58" i="55"/>
  <c r="L58" i="55"/>
  <c r="K58" i="55"/>
  <c r="H58" i="55"/>
  <c r="G58" i="55"/>
  <c r="F58" i="55"/>
  <c r="E58" i="55"/>
  <c r="D58" i="55"/>
  <c r="C58" i="55"/>
  <c r="B58" i="55"/>
  <c r="S57" i="55"/>
  <c r="P57" i="55"/>
  <c r="O57" i="55"/>
  <c r="N57" i="55"/>
  <c r="M57" i="55"/>
  <c r="L57" i="55"/>
  <c r="K57" i="55"/>
  <c r="H57" i="55"/>
  <c r="G57" i="55"/>
  <c r="F57" i="55"/>
  <c r="E57" i="55"/>
  <c r="D57" i="55"/>
  <c r="C57" i="55"/>
  <c r="B57" i="55"/>
  <c r="S56" i="55"/>
  <c r="P56" i="55"/>
  <c r="O56" i="55"/>
  <c r="N56" i="55"/>
  <c r="M56" i="55"/>
  <c r="L56" i="55"/>
  <c r="K56" i="55"/>
  <c r="H56" i="55"/>
  <c r="G56" i="55"/>
  <c r="F56" i="55"/>
  <c r="E56" i="55"/>
  <c r="D56" i="55"/>
  <c r="C56" i="55"/>
  <c r="B56" i="55"/>
  <c r="S55" i="55"/>
  <c r="P55" i="55"/>
  <c r="O55" i="55"/>
  <c r="N55" i="55"/>
  <c r="M55" i="55"/>
  <c r="L55" i="55"/>
  <c r="K55" i="55"/>
  <c r="H55" i="55"/>
  <c r="G55" i="55"/>
  <c r="F55" i="55"/>
  <c r="E55" i="55"/>
  <c r="D55" i="55"/>
  <c r="C55" i="55"/>
  <c r="B55" i="55"/>
  <c r="S54" i="55"/>
  <c r="P54" i="55"/>
  <c r="O54" i="55"/>
  <c r="N54" i="55"/>
  <c r="M54" i="55"/>
  <c r="L54" i="55"/>
  <c r="K54" i="55"/>
  <c r="H54" i="55"/>
  <c r="G54" i="55"/>
  <c r="F54" i="55"/>
  <c r="E54" i="55"/>
  <c r="D54" i="55"/>
  <c r="C54" i="55"/>
  <c r="B54" i="55"/>
  <c r="S53" i="55"/>
  <c r="P53" i="55"/>
  <c r="O53" i="55"/>
  <c r="N53" i="55"/>
  <c r="M53" i="55"/>
  <c r="L53" i="55"/>
  <c r="K53" i="55"/>
  <c r="H53" i="55"/>
  <c r="G53" i="55"/>
  <c r="F53" i="55"/>
  <c r="E53" i="55"/>
  <c r="D53" i="55"/>
  <c r="C53" i="55"/>
  <c r="B53" i="55"/>
  <c r="S52" i="55"/>
  <c r="P52" i="55"/>
  <c r="O52" i="55"/>
  <c r="N52" i="55"/>
  <c r="M52" i="55"/>
  <c r="L52" i="55"/>
  <c r="K52" i="55"/>
  <c r="H52" i="55"/>
  <c r="G52" i="55"/>
  <c r="F52" i="55"/>
  <c r="E52" i="55"/>
  <c r="D52" i="55"/>
  <c r="C52" i="55"/>
  <c r="B52" i="55"/>
  <c r="S51" i="55"/>
  <c r="P51" i="55"/>
  <c r="O51" i="55"/>
  <c r="N51" i="55"/>
  <c r="M51" i="55"/>
  <c r="L51" i="55"/>
  <c r="K51" i="55"/>
  <c r="H51" i="55"/>
  <c r="G51" i="55"/>
  <c r="F51" i="55"/>
  <c r="E51" i="55"/>
  <c r="D51" i="55"/>
  <c r="C51" i="55"/>
  <c r="B51" i="55"/>
  <c r="S50" i="55"/>
  <c r="P50" i="55"/>
  <c r="O50" i="55"/>
  <c r="N50" i="55"/>
  <c r="M50" i="55"/>
  <c r="L50" i="55"/>
  <c r="K50" i="55"/>
  <c r="H50" i="55"/>
  <c r="G50" i="55"/>
  <c r="F50" i="55"/>
  <c r="E50" i="55"/>
  <c r="D50" i="55"/>
  <c r="C50" i="55"/>
  <c r="B50" i="55"/>
  <c r="S49" i="55"/>
  <c r="P49" i="55"/>
  <c r="O49" i="55"/>
  <c r="N49" i="55"/>
  <c r="M49" i="55"/>
  <c r="L49" i="55"/>
  <c r="K49" i="55"/>
  <c r="H49" i="55"/>
  <c r="G49" i="55"/>
  <c r="F49" i="55"/>
  <c r="E49" i="55"/>
  <c r="D49" i="55"/>
  <c r="C49" i="55"/>
  <c r="B49" i="55"/>
  <c r="S48" i="55"/>
  <c r="P48" i="55"/>
  <c r="O48" i="55"/>
  <c r="N48" i="55"/>
  <c r="M48" i="55"/>
  <c r="L48" i="55"/>
  <c r="K48" i="55"/>
  <c r="H48" i="55"/>
  <c r="G48" i="55"/>
  <c r="F48" i="55"/>
  <c r="E48" i="55"/>
  <c r="D48" i="55"/>
  <c r="C48" i="55"/>
  <c r="B48" i="55"/>
  <c r="S47" i="55"/>
  <c r="P47" i="55"/>
  <c r="O47" i="55"/>
  <c r="N47" i="55"/>
  <c r="M47" i="55"/>
  <c r="L47" i="55"/>
  <c r="K47" i="55"/>
  <c r="H47" i="55"/>
  <c r="G47" i="55"/>
  <c r="F47" i="55"/>
  <c r="E47" i="55"/>
  <c r="D47" i="55"/>
  <c r="C47" i="55"/>
  <c r="B47" i="55"/>
  <c r="S46" i="55"/>
  <c r="P46" i="55"/>
  <c r="O46" i="55"/>
  <c r="N46" i="55"/>
  <c r="M46" i="55"/>
  <c r="L46" i="55"/>
  <c r="K46" i="55"/>
  <c r="H46" i="55"/>
  <c r="G46" i="55"/>
  <c r="F46" i="55"/>
  <c r="E46" i="55"/>
  <c r="D46" i="55"/>
  <c r="C46" i="55"/>
  <c r="B46" i="55"/>
  <c r="S45" i="55"/>
  <c r="P45" i="55"/>
  <c r="O45" i="55"/>
  <c r="N45" i="55"/>
  <c r="M45" i="55"/>
  <c r="L45" i="55"/>
  <c r="K45" i="55"/>
  <c r="H45" i="55"/>
  <c r="G45" i="55"/>
  <c r="F45" i="55"/>
  <c r="E45" i="55"/>
  <c r="D45" i="55"/>
  <c r="C45" i="55"/>
  <c r="B45" i="55"/>
  <c r="S43" i="55"/>
  <c r="P43" i="55"/>
  <c r="O43" i="55"/>
  <c r="N43" i="55"/>
  <c r="M43" i="55"/>
  <c r="L43" i="55"/>
  <c r="K43" i="55"/>
  <c r="H43" i="55"/>
  <c r="G43" i="55"/>
  <c r="F43" i="55"/>
  <c r="E43" i="55"/>
  <c r="D43" i="55"/>
  <c r="C43" i="55"/>
  <c r="B43" i="55"/>
  <c r="S42" i="55"/>
  <c r="P42" i="55"/>
  <c r="O42" i="55"/>
  <c r="N42" i="55"/>
  <c r="M42" i="55"/>
  <c r="L42" i="55"/>
  <c r="K42" i="55"/>
  <c r="H42" i="55"/>
  <c r="G42" i="55"/>
  <c r="F42" i="55"/>
  <c r="E42" i="55"/>
  <c r="D42" i="55"/>
  <c r="C42" i="55"/>
  <c r="B42" i="55"/>
  <c r="S41" i="55"/>
  <c r="P41" i="55"/>
  <c r="O41" i="55"/>
  <c r="N41" i="55"/>
  <c r="M41" i="55"/>
  <c r="L41" i="55"/>
  <c r="K41" i="55"/>
  <c r="H41" i="55"/>
  <c r="G41" i="55"/>
  <c r="F41" i="55"/>
  <c r="E41" i="55"/>
  <c r="D41" i="55"/>
  <c r="C41" i="55"/>
  <c r="B41" i="55"/>
  <c r="S40" i="55"/>
  <c r="P40" i="55"/>
  <c r="O40" i="55"/>
  <c r="N40" i="55"/>
  <c r="M40" i="55"/>
  <c r="L40" i="55"/>
  <c r="K40" i="55"/>
  <c r="H40" i="55"/>
  <c r="G40" i="55"/>
  <c r="F40" i="55"/>
  <c r="E40" i="55"/>
  <c r="D40" i="55"/>
  <c r="C40" i="55"/>
  <c r="B40" i="55"/>
  <c r="S39" i="55"/>
  <c r="P39" i="55"/>
  <c r="O39" i="55"/>
  <c r="N39" i="55"/>
  <c r="M39" i="55"/>
  <c r="L39" i="55"/>
  <c r="K39" i="55"/>
  <c r="H39" i="55"/>
  <c r="G39" i="55"/>
  <c r="F39" i="55"/>
  <c r="E39" i="55"/>
  <c r="D39" i="55"/>
  <c r="C39" i="55"/>
  <c r="B39" i="55"/>
  <c r="S38" i="55"/>
  <c r="P38" i="55"/>
  <c r="O38" i="55"/>
  <c r="N38" i="55"/>
  <c r="M38" i="55"/>
  <c r="L38" i="55"/>
  <c r="K38" i="55"/>
  <c r="H38" i="55"/>
  <c r="G38" i="55"/>
  <c r="F38" i="55"/>
  <c r="E38" i="55"/>
  <c r="D38" i="55"/>
  <c r="C38" i="55"/>
  <c r="B38" i="55"/>
  <c r="S37" i="55"/>
  <c r="P37" i="55"/>
  <c r="O37" i="55"/>
  <c r="N37" i="55"/>
  <c r="M37" i="55"/>
  <c r="L37" i="55"/>
  <c r="K37" i="55"/>
  <c r="H37" i="55"/>
  <c r="G37" i="55"/>
  <c r="F37" i="55"/>
  <c r="E37" i="55"/>
  <c r="D37" i="55"/>
  <c r="C37" i="55"/>
  <c r="B37" i="55"/>
  <c r="S36" i="55"/>
  <c r="P36" i="55"/>
  <c r="O36" i="55"/>
  <c r="N36" i="55"/>
  <c r="M36" i="55"/>
  <c r="L36" i="55"/>
  <c r="K36" i="55"/>
  <c r="H36" i="55"/>
  <c r="G36" i="55"/>
  <c r="F36" i="55"/>
  <c r="E36" i="55"/>
  <c r="D36" i="55"/>
  <c r="C36" i="55"/>
  <c r="B36" i="55"/>
  <c r="S35" i="55"/>
  <c r="P35" i="55"/>
  <c r="O35" i="55"/>
  <c r="N35" i="55"/>
  <c r="M35" i="55"/>
  <c r="L35" i="55"/>
  <c r="K35" i="55"/>
  <c r="H35" i="55"/>
  <c r="G35" i="55"/>
  <c r="F35" i="55"/>
  <c r="E35" i="55"/>
  <c r="D35" i="55"/>
  <c r="C35" i="55"/>
  <c r="B35" i="55"/>
  <c r="S34" i="55"/>
  <c r="P34" i="55"/>
  <c r="O34" i="55"/>
  <c r="N34" i="55"/>
  <c r="M34" i="55"/>
  <c r="L34" i="55"/>
  <c r="K34" i="55"/>
  <c r="H34" i="55"/>
  <c r="G34" i="55"/>
  <c r="F34" i="55"/>
  <c r="E34" i="55"/>
  <c r="D34" i="55"/>
  <c r="C34" i="55"/>
  <c r="B34" i="55"/>
  <c r="S33" i="55"/>
  <c r="P33" i="55"/>
  <c r="O33" i="55"/>
  <c r="N33" i="55"/>
  <c r="M33" i="55"/>
  <c r="L33" i="55"/>
  <c r="K33" i="55"/>
  <c r="H33" i="55"/>
  <c r="G33" i="55"/>
  <c r="F33" i="55"/>
  <c r="E33" i="55"/>
  <c r="D33" i="55"/>
  <c r="C33" i="55"/>
  <c r="B33" i="55"/>
  <c r="S32" i="55"/>
  <c r="P32" i="55"/>
  <c r="O32" i="55"/>
  <c r="N32" i="55"/>
  <c r="M32" i="55"/>
  <c r="L32" i="55"/>
  <c r="K32" i="55"/>
  <c r="H32" i="55"/>
  <c r="G32" i="55"/>
  <c r="F32" i="55"/>
  <c r="E32" i="55"/>
  <c r="D32" i="55"/>
  <c r="C32" i="55"/>
  <c r="B32" i="55"/>
  <c r="S31" i="55"/>
  <c r="P31" i="55"/>
  <c r="O31" i="55"/>
  <c r="N31" i="55"/>
  <c r="M31" i="55"/>
  <c r="L31" i="55"/>
  <c r="K31" i="55"/>
  <c r="H31" i="55"/>
  <c r="G31" i="55"/>
  <c r="F31" i="55"/>
  <c r="E31" i="55"/>
  <c r="D31" i="55"/>
  <c r="C31" i="55"/>
  <c r="B31" i="55"/>
  <c r="S30" i="55"/>
  <c r="P30" i="55"/>
  <c r="O30" i="55"/>
  <c r="N30" i="55"/>
  <c r="M30" i="55"/>
  <c r="L30" i="55"/>
  <c r="K30" i="55"/>
  <c r="H30" i="55"/>
  <c r="G30" i="55"/>
  <c r="F30" i="55"/>
  <c r="E30" i="55"/>
  <c r="D30" i="55"/>
  <c r="C30" i="55"/>
  <c r="B30" i="55"/>
  <c r="S29" i="55"/>
  <c r="P29" i="55"/>
  <c r="O29" i="55"/>
  <c r="N29" i="55"/>
  <c r="M29" i="55"/>
  <c r="L29" i="55"/>
  <c r="K29" i="55"/>
  <c r="H29" i="55"/>
  <c r="G29" i="55"/>
  <c r="F29" i="55"/>
  <c r="E29" i="55"/>
  <c r="D29" i="55"/>
  <c r="C29" i="55"/>
  <c r="B29" i="55"/>
  <c r="S28" i="55"/>
  <c r="P28" i="55"/>
  <c r="O28" i="55"/>
  <c r="N28" i="55"/>
  <c r="M28" i="55"/>
  <c r="L28" i="55"/>
  <c r="K28" i="55"/>
  <c r="H28" i="55"/>
  <c r="G28" i="55"/>
  <c r="F28" i="55"/>
  <c r="E28" i="55"/>
  <c r="D28" i="55"/>
  <c r="C28" i="55"/>
  <c r="B28" i="55"/>
  <c r="S27" i="55"/>
  <c r="P27" i="55"/>
  <c r="O27" i="55"/>
  <c r="N27" i="55"/>
  <c r="M27" i="55"/>
  <c r="L27" i="55"/>
  <c r="K27" i="55"/>
  <c r="H27" i="55"/>
  <c r="G27" i="55"/>
  <c r="F27" i="55"/>
  <c r="E27" i="55"/>
  <c r="D27" i="55"/>
  <c r="C27" i="55"/>
  <c r="B27" i="55"/>
  <c r="S25" i="55"/>
  <c r="P25" i="55"/>
  <c r="O25" i="55"/>
  <c r="N25" i="55"/>
  <c r="M25" i="55"/>
  <c r="L25" i="55"/>
  <c r="K25" i="55"/>
  <c r="H25" i="55"/>
  <c r="G25" i="55"/>
  <c r="F25" i="55"/>
  <c r="E25" i="55"/>
  <c r="D25" i="55"/>
  <c r="C25" i="55"/>
  <c r="B25" i="55"/>
  <c r="S24" i="55"/>
  <c r="P24" i="55"/>
  <c r="O24" i="55"/>
  <c r="N24" i="55"/>
  <c r="M24" i="55"/>
  <c r="L24" i="55"/>
  <c r="K24" i="55"/>
  <c r="H24" i="55"/>
  <c r="G24" i="55"/>
  <c r="F24" i="55"/>
  <c r="E24" i="55"/>
  <c r="D24" i="55"/>
  <c r="C24" i="55"/>
  <c r="B24" i="55"/>
  <c r="S23" i="55"/>
  <c r="P23" i="55"/>
  <c r="O23" i="55"/>
  <c r="N23" i="55"/>
  <c r="M23" i="55"/>
  <c r="L23" i="55"/>
  <c r="K23" i="55"/>
  <c r="H23" i="55"/>
  <c r="G23" i="55"/>
  <c r="F23" i="55"/>
  <c r="E23" i="55"/>
  <c r="D23" i="55"/>
  <c r="C23" i="55"/>
  <c r="B23" i="55"/>
  <c r="S22" i="55"/>
  <c r="P22" i="55"/>
  <c r="O22" i="55"/>
  <c r="N22" i="55"/>
  <c r="M22" i="55"/>
  <c r="L22" i="55"/>
  <c r="K22" i="55"/>
  <c r="H22" i="55"/>
  <c r="G22" i="55"/>
  <c r="F22" i="55"/>
  <c r="E22" i="55"/>
  <c r="D22" i="55"/>
  <c r="C22" i="55"/>
  <c r="B22" i="55"/>
  <c r="S21" i="55"/>
  <c r="P21" i="55"/>
  <c r="O21" i="55"/>
  <c r="N21" i="55"/>
  <c r="M21" i="55"/>
  <c r="L21" i="55"/>
  <c r="K21" i="55"/>
  <c r="H21" i="55"/>
  <c r="G21" i="55"/>
  <c r="F21" i="55"/>
  <c r="E21" i="55"/>
  <c r="D21" i="55"/>
  <c r="C21" i="55"/>
  <c r="B21" i="55"/>
  <c r="S20" i="55"/>
  <c r="P20" i="55"/>
  <c r="O20" i="55"/>
  <c r="N20" i="55"/>
  <c r="M20" i="55"/>
  <c r="L20" i="55"/>
  <c r="K20" i="55"/>
  <c r="H20" i="55"/>
  <c r="G20" i="55"/>
  <c r="F20" i="55"/>
  <c r="E20" i="55"/>
  <c r="D20" i="55"/>
  <c r="C20" i="55"/>
  <c r="B20" i="55"/>
  <c r="S19" i="55"/>
  <c r="P19" i="55"/>
  <c r="O19" i="55"/>
  <c r="N19" i="55"/>
  <c r="M19" i="55"/>
  <c r="L19" i="55"/>
  <c r="K19" i="55"/>
  <c r="H19" i="55"/>
  <c r="G19" i="55"/>
  <c r="F19" i="55"/>
  <c r="E19" i="55"/>
  <c r="D19" i="55"/>
  <c r="C19" i="55"/>
  <c r="B19" i="55"/>
  <c r="S18" i="55"/>
  <c r="P18" i="55"/>
  <c r="O18" i="55"/>
  <c r="N18" i="55"/>
  <c r="M18" i="55"/>
  <c r="L18" i="55"/>
  <c r="K18" i="55"/>
  <c r="H18" i="55"/>
  <c r="G18" i="55"/>
  <c r="F18" i="55"/>
  <c r="E18" i="55"/>
  <c r="D18" i="55"/>
  <c r="C18" i="55"/>
  <c r="B18" i="55"/>
  <c r="S17" i="55"/>
  <c r="P17" i="55"/>
  <c r="O17" i="55"/>
  <c r="N17" i="55"/>
  <c r="M17" i="55"/>
  <c r="L17" i="55"/>
  <c r="K17" i="55"/>
  <c r="H17" i="55"/>
  <c r="G17" i="55"/>
  <c r="F17" i="55"/>
  <c r="E17" i="55"/>
  <c r="D17" i="55"/>
  <c r="C17" i="55"/>
  <c r="B17" i="55"/>
  <c r="S16" i="55"/>
  <c r="P16" i="55"/>
  <c r="O16" i="55"/>
  <c r="N16" i="55"/>
  <c r="M16" i="55"/>
  <c r="L16" i="55"/>
  <c r="K16" i="55"/>
  <c r="H16" i="55"/>
  <c r="G16" i="55"/>
  <c r="F16" i="55"/>
  <c r="E16" i="55"/>
  <c r="D16" i="55"/>
  <c r="C16" i="55"/>
  <c r="B16" i="55"/>
  <c r="S15" i="55"/>
  <c r="P15" i="55"/>
  <c r="O15" i="55"/>
  <c r="N15" i="55"/>
  <c r="M15" i="55"/>
  <c r="L15" i="55"/>
  <c r="K15" i="55"/>
  <c r="H15" i="55"/>
  <c r="G15" i="55"/>
  <c r="F15" i="55"/>
  <c r="E15" i="55"/>
  <c r="D15" i="55"/>
  <c r="C15" i="55"/>
  <c r="B15" i="55"/>
  <c r="S14" i="55"/>
  <c r="P14" i="55"/>
  <c r="O14" i="55"/>
  <c r="N14" i="55"/>
  <c r="M14" i="55"/>
  <c r="L14" i="55"/>
  <c r="K14" i="55"/>
  <c r="H14" i="55"/>
  <c r="G14" i="55"/>
  <c r="F14" i="55"/>
  <c r="E14" i="55"/>
  <c r="D14" i="55"/>
  <c r="C14" i="55"/>
  <c r="B14" i="55"/>
  <c r="S13" i="55"/>
  <c r="P13" i="55"/>
  <c r="O13" i="55"/>
  <c r="N13" i="55"/>
  <c r="M13" i="55"/>
  <c r="L13" i="55"/>
  <c r="K13" i="55"/>
  <c r="H13" i="55"/>
  <c r="G13" i="55"/>
  <c r="F13" i="55"/>
  <c r="E13" i="55"/>
  <c r="D13" i="55"/>
  <c r="C13" i="55"/>
  <c r="B13" i="55"/>
  <c r="S12" i="55"/>
  <c r="P12" i="55"/>
  <c r="O12" i="55"/>
  <c r="N12" i="55"/>
  <c r="M12" i="55"/>
  <c r="L12" i="55"/>
  <c r="K12" i="55"/>
  <c r="H12" i="55"/>
  <c r="G12" i="55"/>
  <c r="F12" i="55"/>
  <c r="E12" i="55"/>
  <c r="D12" i="55"/>
  <c r="C12" i="55"/>
  <c r="B12" i="55"/>
  <c r="S11" i="55"/>
  <c r="P11" i="55"/>
  <c r="O11" i="55"/>
  <c r="N11" i="55"/>
  <c r="M11" i="55"/>
  <c r="L11" i="55"/>
  <c r="K11" i="55"/>
  <c r="H11" i="55"/>
  <c r="G11" i="55"/>
  <c r="F11" i="55"/>
  <c r="E11" i="55"/>
  <c r="D11" i="55"/>
  <c r="C11" i="55"/>
  <c r="B11" i="55"/>
  <c r="S10" i="55"/>
  <c r="P10" i="55"/>
  <c r="O10" i="55"/>
  <c r="N10" i="55"/>
  <c r="M10" i="55"/>
  <c r="L10" i="55"/>
  <c r="K10" i="55"/>
  <c r="H10" i="55"/>
  <c r="G10" i="55"/>
  <c r="F10" i="55"/>
  <c r="E10" i="55"/>
  <c r="D10" i="55"/>
  <c r="C10" i="55"/>
  <c r="B10" i="55"/>
  <c r="S9" i="55"/>
  <c r="P9" i="55"/>
  <c r="O9" i="55"/>
  <c r="N9" i="55"/>
  <c r="M9" i="55"/>
  <c r="L9" i="55"/>
  <c r="K9" i="55"/>
  <c r="H9" i="55"/>
  <c r="G9" i="55"/>
  <c r="F9" i="55"/>
  <c r="E9" i="55"/>
  <c r="D9" i="55"/>
  <c r="C9" i="55"/>
  <c r="B9" i="55"/>
  <c r="S241" i="54"/>
  <c r="P241" i="54"/>
  <c r="O241" i="54"/>
  <c r="N241" i="54"/>
  <c r="M241" i="54"/>
  <c r="L241" i="54"/>
  <c r="K241" i="54"/>
  <c r="H241" i="54"/>
  <c r="G241" i="54"/>
  <c r="F241" i="54"/>
  <c r="E241" i="54"/>
  <c r="D241" i="54"/>
  <c r="C241" i="54"/>
  <c r="B241" i="54"/>
  <c r="S101" i="54"/>
  <c r="P101" i="54"/>
  <c r="O101" i="54"/>
  <c r="N101" i="54"/>
  <c r="M101" i="54"/>
  <c r="L101" i="54"/>
  <c r="K101" i="54"/>
  <c r="H101" i="54"/>
  <c r="G101" i="54"/>
  <c r="F101" i="54"/>
  <c r="E101" i="54"/>
  <c r="D101" i="54"/>
  <c r="C101" i="54"/>
  <c r="B101" i="54"/>
  <c r="S270" i="54"/>
  <c r="P270" i="54"/>
  <c r="O270" i="54"/>
  <c r="N270" i="54"/>
  <c r="M270" i="54"/>
  <c r="L270" i="54"/>
  <c r="K270" i="54"/>
  <c r="H270" i="54"/>
  <c r="G270" i="54"/>
  <c r="F270" i="54"/>
  <c r="E270" i="54"/>
  <c r="D270" i="54"/>
  <c r="C270" i="54"/>
  <c r="B270" i="54"/>
  <c r="S269" i="54"/>
  <c r="P269" i="54"/>
  <c r="O269" i="54"/>
  <c r="N269" i="54"/>
  <c r="M269" i="54"/>
  <c r="L269" i="54"/>
  <c r="K269" i="54"/>
  <c r="H269" i="54"/>
  <c r="G269" i="54"/>
  <c r="F269" i="54"/>
  <c r="E269" i="54"/>
  <c r="D269" i="54"/>
  <c r="C269" i="54"/>
  <c r="B269" i="54"/>
  <c r="S268" i="54"/>
  <c r="P268" i="54"/>
  <c r="O268" i="54"/>
  <c r="N268" i="54"/>
  <c r="M268" i="54"/>
  <c r="L268" i="54"/>
  <c r="K268" i="54"/>
  <c r="H268" i="54"/>
  <c r="G268" i="54"/>
  <c r="F268" i="54"/>
  <c r="E268" i="54"/>
  <c r="D268" i="54"/>
  <c r="C268" i="54"/>
  <c r="B268" i="54"/>
  <c r="S267" i="54"/>
  <c r="P267" i="54"/>
  <c r="O267" i="54"/>
  <c r="N267" i="54"/>
  <c r="M267" i="54"/>
  <c r="L267" i="54"/>
  <c r="K267" i="54"/>
  <c r="H267" i="54"/>
  <c r="G267" i="54"/>
  <c r="F267" i="54"/>
  <c r="E267" i="54"/>
  <c r="D267" i="54"/>
  <c r="C267" i="54"/>
  <c r="B267" i="54"/>
  <c r="S266" i="54"/>
  <c r="P266" i="54"/>
  <c r="O266" i="54"/>
  <c r="N266" i="54"/>
  <c r="M266" i="54"/>
  <c r="L266" i="54"/>
  <c r="K266" i="54"/>
  <c r="H266" i="54"/>
  <c r="G266" i="54"/>
  <c r="F266" i="54"/>
  <c r="E266" i="54"/>
  <c r="D266" i="54"/>
  <c r="C266" i="54"/>
  <c r="B266" i="54"/>
  <c r="S265" i="54"/>
  <c r="P265" i="54"/>
  <c r="O265" i="54"/>
  <c r="N265" i="54"/>
  <c r="M265" i="54"/>
  <c r="L265" i="54"/>
  <c r="K265" i="54"/>
  <c r="H265" i="54"/>
  <c r="G265" i="54"/>
  <c r="F265" i="54"/>
  <c r="E265" i="54"/>
  <c r="D265" i="54"/>
  <c r="C265" i="54"/>
  <c r="B265" i="54"/>
  <c r="S264" i="54"/>
  <c r="P264" i="54"/>
  <c r="O264" i="54"/>
  <c r="N264" i="54"/>
  <c r="M264" i="54"/>
  <c r="L264" i="54"/>
  <c r="K264" i="54"/>
  <c r="H264" i="54"/>
  <c r="G264" i="54"/>
  <c r="F264" i="54"/>
  <c r="E264" i="54"/>
  <c r="D264" i="54"/>
  <c r="C264" i="54"/>
  <c r="B264" i="54"/>
  <c r="S263" i="54"/>
  <c r="P263" i="54"/>
  <c r="O263" i="54"/>
  <c r="N263" i="54"/>
  <c r="M263" i="54"/>
  <c r="L263" i="54"/>
  <c r="K263" i="54"/>
  <c r="H263" i="54"/>
  <c r="G263" i="54"/>
  <c r="F263" i="54"/>
  <c r="E263" i="54"/>
  <c r="D263" i="54"/>
  <c r="C263" i="54"/>
  <c r="B263" i="54"/>
  <c r="S261" i="54"/>
  <c r="P261" i="54"/>
  <c r="O261" i="54"/>
  <c r="N261" i="54"/>
  <c r="M261" i="54"/>
  <c r="L261" i="54"/>
  <c r="K261" i="54"/>
  <c r="H261" i="54"/>
  <c r="G261" i="54"/>
  <c r="F261" i="54"/>
  <c r="E261" i="54"/>
  <c r="D261" i="54"/>
  <c r="C261" i="54"/>
  <c r="B261" i="54"/>
  <c r="S260" i="54"/>
  <c r="P260" i="54"/>
  <c r="O260" i="54"/>
  <c r="N260" i="54"/>
  <c r="M260" i="54"/>
  <c r="L260" i="54"/>
  <c r="K260" i="54"/>
  <c r="H260" i="54"/>
  <c r="G260" i="54"/>
  <c r="F260" i="54"/>
  <c r="E260" i="54"/>
  <c r="D260" i="54"/>
  <c r="C260" i="54"/>
  <c r="B260" i="54"/>
  <c r="S258" i="54"/>
  <c r="P258" i="54"/>
  <c r="O258" i="54"/>
  <c r="N258" i="54"/>
  <c r="M258" i="54"/>
  <c r="L258" i="54"/>
  <c r="K258" i="54"/>
  <c r="H258" i="54"/>
  <c r="G258" i="54"/>
  <c r="F258" i="54"/>
  <c r="E258" i="54"/>
  <c r="D258" i="54"/>
  <c r="C258" i="54"/>
  <c r="B258" i="54"/>
  <c r="S257" i="54"/>
  <c r="P257" i="54"/>
  <c r="O257" i="54"/>
  <c r="N257" i="54"/>
  <c r="M257" i="54"/>
  <c r="L257" i="54"/>
  <c r="K257" i="54"/>
  <c r="H257" i="54"/>
  <c r="G257" i="54"/>
  <c r="F257" i="54"/>
  <c r="E257" i="54"/>
  <c r="D257" i="54"/>
  <c r="C257" i="54"/>
  <c r="B257" i="54"/>
  <c r="S256" i="54"/>
  <c r="P256" i="54"/>
  <c r="O256" i="54"/>
  <c r="N256" i="54"/>
  <c r="M256" i="54"/>
  <c r="L256" i="54"/>
  <c r="K256" i="54"/>
  <c r="H256" i="54"/>
  <c r="G256" i="54"/>
  <c r="F256" i="54"/>
  <c r="E256" i="54"/>
  <c r="D256" i="54"/>
  <c r="C256" i="54"/>
  <c r="B256" i="54"/>
  <c r="S255" i="54"/>
  <c r="P255" i="54"/>
  <c r="O255" i="54"/>
  <c r="N255" i="54"/>
  <c r="M255" i="54"/>
  <c r="L255" i="54"/>
  <c r="K255" i="54"/>
  <c r="H255" i="54"/>
  <c r="G255" i="54"/>
  <c r="F255" i="54"/>
  <c r="E255" i="54"/>
  <c r="D255" i="54"/>
  <c r="C255" i="54"/>
  <c r="B255" i="54"/>
  <c r="S254" i="54"/>
  <c r="P254" i="54"/>
  <c r="O254" i="54"/>
  <c r="N254" i="54"/>
  <c r="M254" i="54"/>
  <c r="L254" i="54"/>
  <c r="K254" i="54"/>
  <c r="H254" i="54"/>
  <c r="G254" i="54"/>
  <c r="F254" i="54"/>
  <c r="E254" i="54"/>
  <c r="D254" i="54"/>
  <c r="C254" i="54"/>
  <c r="B254" i="54"/>
  <c r="S252" i="54"/>
  <c r="P252" i="54"/>
  <c r="O252" i="54"/>
  <c r="N252" i="54"/>
  <c r="M252" i="54"/>
  <c r="L252" i="54"/>
  <c r="K252" i="54"/>
  <c r="H252" i="54"/>
  <c r="G252" i="54"/>
  <c r="F252" i="54"/>
  <c r="E252" i="54"/>
  <c r="D252" i="54"/>
  <c r="C252" i="54"/>
  <c r="B252" i="54"/>
  <c r="S251" i="54"/>
  <c r="P251" i="54"/>
  <c r="O251" i="54"/>
  <c r="N251" i="54"/>
  <c r="M251" i="54"/>
  <c r="L251" i="54"/>
  <c r="K251" i="54"/>
  <c r="H251" i="54"/>
  <c r="G251" i="54"/>
  <c r="F251" i="54"/>
  <c r="E251" i="54"/>
  <c r="D251" i="54"/>
  <c r="C251" i="54"/>
  <c r="B251" i="54"/>
  <c r="S250" i="54"/>
  <c r="P250" i="54"/>
  <c r="O250" i="54"/>
  <c r="N250" i="54"/>
  <c r="M250" i="54"/>
  <c r="L250" i="54"/>
  <c r="K250" i="54"/>
  <c r="H250" i="54"/>
  <c r="G250" i="54"/>
  <c r="F250" i="54"/>
  <c r="E250" i="54"/>
  <c r="D250" i="54"/>
  <c r="C250" i="54"/>
  <c r="B250" i="54"/>
  <c r="S249" i="54"/>
  <c r="P249" i="54"/>
  <c r="O249" i="54"/>
  <c r="N249" i="54"/>
  <c r="M249" i="54"/>
  <c r="L249" i="54"/>
  <c r="K249" i="54"/>
  <c r="H249" i="54"/>
  <c r="G249" i="54"/>
  <c r="F249" i="54"/>
  <c r="E249" i="54"/>
  <c r="D249" i="54"/>
  <c r="C249" i="54"/>
  <c r="B249" i="54"/>
  <c r="S248" i="54"/>
  <c r="P248" i="54"/>
  <c r="O248" i="54"/>
  <c r="N248" i="54"/>
  <c r="M248" i="54"/>
  <c r="L248" i="54"/>
  <c r="K248" i="54"/>
  <c r="H248" i="54"/>
  <c r="G248" i="54"/>
  <c r="F248" i="54"/>
  <c r="E248" i="54"/>
  <c r="D248" i="54"/>
  <c r="C248" i="54"/>
  <c r="B248" i="54"/>
  <c r="S247" i="54"/>
  <c r="P247" i="54"/>
  <c r="O247" i="54"/>
  <c r="N247" i="54"/>
  <c r="M247" i="54"/>
  <c r="L247" i="54"/>
  <c r="K247" i="54"/>
  <c r="H247" i="54"/>
  <c r="G247" i="54"/>
  <c r="F247" i="54"/>
  <c r="E247" i="54"/>
  <c r="D247" i="54"/>
  <c r="C247" i="54"/>
  <c r="B247" i="54"/>
  <c r="S246" i="54"/>
  <c r="P246" i="54"/>
  <c r="O246" i="54"/>
  <c r="N246" i="54"/>
  <c r="M246" i="54"/>
  <c r="L246" i="54"/>
  <c r="K246" i="54"/>
  <c r="H246" i="54"/>
  <c r="G246" i="54"/>
  <c r="F246" i="54"/>
  <c r="E246" i="54"/>
  <c r="D246" i="54"/>
  <c r="C246" i="54"/>
  <c r="B246" i="54"/>
  <c r="S245" i="54"/>
  <c r="P245" i="54"/>
  <c r="O245" i="54"/>
  <c r="N245" i="54"/>
  <c r="M245" i="54"/>
  <c r="L245" i="54"/>
  <c r="K245" i="54"/>
  <c r="H245" i="54"/>
  <c r="G245" i="54"/>
  <c r="F245" i="54"/>
  <c r="E245" i="54"/>
  <c r="D245" i="54"/>
  <c r="C245" i="54"/>
  <c r="B245" i="54"/>
  <c r="S243" i="54"/>
  <c r="P243" i="54"/>
  <c r="O243" i="54"/>
  <c r="N243" i="54"/>
  <c r="M243" i="54"/>
  <c r="L243" i="54"/>
  <c r="K243" i="54"/>
  <c r="H243" i="54"/>
  <c r="G243" i="54"/>
  <c r="F243" i="54"/>
  <c r="E243" i="54"/>
  <c r="D243" i="54"/>
  <c r="C243" i="54"/>
  <c r="B243" i="54"/>
  <c r="S242" i="54"/>
  <c r="P242" i="54"/>
  <c r="O242" i="54"/>
  <c r="N242" i="54"/>
  <c r="M242" i="54"/>
  <c r="L242" i="54"/>
  <c r="K242" i="54"/>
  <c r="H242" i="54"/>
  <c r="G242" i="54"/>
  <c r="F242" i="54"/>
  <c r="E242" i="54"/>
  <c r="D242" i="54"/>
  <c r="C242" i="54"/>
  <c r="B242" i="54"/>
  <c r="S240" i="54"/>
  <c r="P240" i="54"/>
  <c r="O240" i="54"/>
  <c r="N240" i="54"/>
  <c r="M240" i="54"/>
  <c r="L240" i="54"/>
  <c r="K240" i="54"/>
  <c r="H240" i="54"/>
  <c r="G240" i="54"/>
  <c r="F240" i="54"/>
  <c r="E240" i="54"/>
  <c r="D240" i="54"/>
  <c r="C240" i="54"/>
  <c r="B240" i="54"/>
  <c r="S239" i="54"/>
  <c r="P239" i="54"/>
  <c r="O239" i="54"/>
  <c r="N239" i="54"/>
  <c r="M239" i="54"/>
  <c r="L239" i="54"/>
  <c r="K239" i="54"/>
  <c r="H239" i="54"/>
  <c r="G239" i="54"/>
  <c r="F239" i="54"/>
  <c r="E239" i="54"/>
  <c r="D239" i="54"/>
  <c r="C239" i="54"/>
  <c r="B239" i="54"/>
  <c r="S238" i="54"/>
  <c r="P238" i="54"/>
  <c r="O238" i="54"/>
  <c r="N238" i="54"/>
  <c r="M238" i="54"/>
  <c r="L238" i="54"/>
  <c r="K238" i="54"/>
  <c r="H238" i="54"/>
  <c r="G238" i="54"/>
  <c r="F238" i="54"/>
  <c r="E238" i="54"/>
  <c r="D238" i="54"/>
  <c r="C238" i="54"/>
  <c r="B238" i="54"/>
  <c r="S237" i="54"/>
  <c r="P237" i="54"/>
  <c r="O237" i="54"/>
  <c r="N237" i="54"/>
  <c r="M237" i="54"/>
  <c r="L237" i="54"/>
  <c r="K237" i="54"/>
  <c r="H237" i="54"/>
  <c r="G237" i="54"/>
  <c r="F237" i="54"/>
  <c r="E237" i="54"/>
  <c r="D237" i="54"/>
  <c r="C237" i="54"/>
  <c r="B237" i="54"/>
  <c r="S236" i="54"/>
  <c r="P236" i="54"/>
  <c r="O236" i="54"/>
  <c r="N236" i="54"/>
  <c r="M236" i="54"/>
  <c r="L236" i="54"/>
  <c r="K236" i="54"/>
  <c r="H236" i="54"/>
  <c r="G236" i="54"/>
  <c r="F236" i="54"/>
  <c r="E236" i="54"/>
  <c r="D236" i="54"/>
  <c r="C236" i="54"/>
  <c r="B236" i="54"/>
  <c r="S235" i="54"/>
  <c r="P235" i="54"/>
  <c r="O235" i="54"/>
  <c r="N235" i="54"/>
  <c r="M235" i="54"/>
  <c r="L235" i="54"/>
  <c r="K235" i="54"/>
  <c r="H235" i="54"/>
  <c r="G235" i="54"/>
  <c r="F235" i="54"/>
  <c r="E235" i="54"/>
  <c r="D235" i="54"/>
  <c r="C235" i="54"/>
  <c r="B235" i="54"/>
  <c r="S234" i="54"/>
  <c r="P234" i="54"/>
  <c r="O234" i="54"/>
  <c r="N234" i="54"/>
  <c r="M234" i="54"/>
  <c r="L234" i="54"/>
  <c r="K234" i="54"/>
  <c r="H234" i="54"/>
  <c r="G234" i="54"/>
  <c r="F234" i="54"/>
  <c r="E234" i="54"/>
  <c r="D234" i="54"/>
  <c r="C234" i="54"/>
  <c r="B234" i="54"/>
  <c r="S233" i="54"/>
  <c r="P233" i="54"/>
  <c r="O233" i="54"/>
  <c r="N233" i="54"/>
  <c r="M233" i="54"/>
  <c r="L233" i="54"/>
  <c r="K233" i="54"/>
  <c r="H233" i="54"/>
  <c r="G233" i="54"/>
  <c r="F233" i="54"/>
  <c r="E233" i="54"/>
  <c r="D233" i="54"/>
  <c r="C233" i="54"/>
  <c r="B233" i="54"/>
  <c r="S232" i="54"/>
  <c r="P232" i="54"/>
  <c r="O232" i="54"/>
  <c r="N232" i="54"/>
  <c r="M232" i="54"/>
  <c r="L232" i="54"/>
  <c r="K232" i="54"/>
  <c r="H232" i="54"/>
  <c r="G232" i="54"/>
  <c r="F232" i="54"/>
  <c r="E232" i="54"/>
  <c r="D232" i="54"/>
  <c r="C232" i="54"/>
  <c r="B232" i="54"/>
  <c r="S231" i="54"/>
  <c r="P231" i="54"/>
  <c r="O231" i="54"/>
  <c r="N231" i="54"/>
  <c r="M231" i="54"/>
  <c r="L231" i="54"/>
  <c r="K231" i="54"/>
  <c r="H231" i="54"/>
  <c r="G231" i="54"/>
  <c r="F231" i="54"/>
  <c r="E231" i="54"/>
  <c r="D231" i="54"/>
  <c r="C231" i="54"/>
  <c r="B231" i="54"/>
  <c r="S230" i="54"/>
  <c r="P230" i="54"/>
  <c r="O230" i="54"/>
  <c r="N230" i="54"/>
  <c r="M230" i="54"/>
  <c r="L230" i="54"/>
  <c r="K230" i="54"/>
  <c r="H230" i="54"/>
  <c r="G230" i="54"/>
  <c r="F230" i="54"/>
  <c r="E230" i="54"/>
  <c r="D230" i="54"/>
  <c r="C230" i="54"/>
  <c r="B230" i="54"/>
  <c r="S229" i="54"/>
  <c r="P229" i="54"/>
  <c r="O229" i="54"/>
  <c r="N229" i="54"/>
  <c r="M229" i="54"/>
  <c r="L229" i="54"/>
  <c r="K229" i="54"/>
  <c r="H229" i="54"/>
  <c r="G229" i="54"/>
  <c r="F229" i="54"/>
  <c r="E229" i="54"/>
  <c r="D229" i="54"/>
  <c r="C229" i="54"/>
  <c r="B229" i="54"/>
  <c r="S228" i="54"/>
  <c r="P228" i="54"/>
  <c r="O228" i="54"/>
  <c r="N228" i="54"/>
  <c r="M228" i="54"/>
  <c r="L228" i="54"/>
  <c r="K228" i="54"/>
  <c r="H228" i="54"/>
  <c r="G228" i="54"/>
  <c r="F228" i="54"/>
  <c r="E228" i="54"/>
  <c r="D228" i="54"/>
  <c r="C228" i="54"/>
  <c r="B228" i="54"/>
  <c r="S226" i="54"/>
  <c r="P226" i="54"/>
  <c r="O226" i="54"/>
  <c r="N226" i="54"/>
  <c r="M226" i="54"/>
  <c r="L226" i="54"/>
  <c r="K226" i="54"/>
  <c r="H226" i="54"/>
  <c r="G226" i="54"/>
  <c r="F226" i="54"/>
  <c r="E226" i="54"/>
  <c r="D226" i="54"/>
  <c r="C226" i="54"/>
  <c r="B226" i="54"/>
  <c r="S225" i="54"/>
  <c r="P225" i="54"/>
  <c r="O225" i="54"/>
  <c r="N225" i="54"/>
  <c r="M225" i="54"/>
  <c r="L225" i="54"/>
  <c r="K225" i="54"/>
  <c r="H225" i="54"/>
  <c r="G225" i="54"/>
  <c r="F225" i="54"/>
  <c r="E225" i="54"/>
  <c r="D225" i="54"/>
  <c r="C225" i="54"/>
  <c r="B225" i="54"/>
  <c r="S224" i="54"/>
  <c r="P224" i="54"/>
  <c r="O224" i="54"/>
  <c r="N224" i="54"/>
  <c r="M224" i="54"/>
  <c r="L224" i="54"/>
  <c r="K224" i="54"/>
  <c r="H224" i="54"/>
  <c r="G224" i="54"/>
  <c r="F224" i="54"/>
  <c r="E224" i="54"/>
  <c r="D224" i="54"/>
  <c r="C224" i="54"/>
  <c r="B224" i="54"/>
  <c r="S223" i="54"/>
  <c r="P223" i="54"/>
  <c r="O223" i="54"/>
  <c r="N223" i="54"/>
  <c r="M223" i="54"/>
  <c r="L223" i="54"/>
  <c r="K223" i="54"/>
  <c r="H223" i="54"/>
  <c r="G223" i="54"/>
  <c r="F223" i="54"/>
  <c r="E223" i="54"/>
  <c r="D223" i="54"/>
  <c r="C223" i="54"/>
  <c r="B223" i="54"/>
  <c r="S222" i="54"/>
  <c r="P222" i="54"/>
  <c r="O222" i="54"/>
  <c r="N222" i="54"/>
  <c r="M222" i="54"/>
  <c r="L222" i="54"/>
  <c r="K222" i="54"/>
  <c r="H222" i="54"/>
  <c r="G222" i="54"/>
  <c r="F222" i="54"/>
  <c r="E222" i="54"/>
  <c r="D222" i="54"/>
  <c r="C222" i="54"/>
  <c r="B222" i="54"/>
  <c r="S221" i="54"/>
  <c r="P221" i="54"/>
  <c r="O221" i="54"/>
  <c r="N221" i="54"/>
  <c r="M221" i="54"/>
  <c r="L221" i="54"/>
  <c r="K221" i="54"/>
  <c r="H221" i="54"/>
  <c r="G221" i="54"/>
  <c r="F221" i="54"/>
  <c r="E221" i="54"/>
  <c r="D221" i="54"/>
  <c r="C221" i="54"/>
  <c r="B221" i="54"/>
  <c r="S220" i="54"/>
  <c r="P220" i="54"/>
  <c r="O220" i="54"/>
  <c r="N220" i="54"/>
  <c r="M220" i="54"/>
  <c r="L220" i="54"/>
  <c r="K220" i="54"/>
  <c r="H220" i="54"/>
  <c r="G220" i="54"/>
  <c r="F220" i="54"/>
  <c r="E220" i="54"/>
  <c r="D220" i="54"/>
  <c r="C220" i="54"/>
  <c r="B220" i="54"/>
  <c r="S219" i="54"/>
  <c r="P219" i="54"/>
  <c r="O219" i="54"/>
  <c r="N219" i="54"/>
  <c r="M219" i="54"/>
  <c r="L219" i="54"/>
  <c r="K219" i="54"/>
  <c r="H219" i="54"/>
  <c r="G219" i="54"/>
  <c r="F219" i="54"/>
  <c r="E219" i="54"/>
  <c r="D219" i="54"/>
  <c r="C219" i="54"/>
  <c r="B219" i="54"/>
  <c r="S218" i="54"/>
  <c r="P218" i="54"/>
  <c r="O218" i="54"/>
  <c r="N218" i="54"/>
  <c r="M218" i="54"/>
  <c r="L218" i="54"/>
  <c r="K218" i="54"/>
  <c r="H218" i="54"/>
  <c r="G218" i="54"/>
  <c r="F218" i="54"/>
  <c r="E218" i="54"/>
  <c r="D218" i="54"/>
  <c r="C218" i="54"/>
  <c r="B218" i="54"/>
  <c r="S217" i="54"/>
  <c r="P217" i="54"/>
  <c r="O217" i="54"/>
  <c r="N217" i="54"/>
  <c r="M217" i="54"/>
  <c r="L217" i="54"/>
  <c r="K217" i="54"/>
  <c r="H217" i="54"/>
  <c r="G217" i="54"/>
  <c r="F217" i="54"/>
  <c r="E217" i="54"/>
  <c r="D217" i="54"/>
  <c r="C217" i="54"/>
  <c r="B217" i="54"/>
  <c r="S216" i="54"/>
  <c r="P216" i="54"/>
  <c r="O216" i="54"/>
  <c r="N216" i="54"/>
  <c r="M216" i="54"/>
  <c r="L216" i="54"/>
  <c r="K216" i="54"/>
  <c r="H216" i="54"/>
  <c r="G216" i="54"/>
  <c r="F216" i="54"/>
  <c r="E216" i="54"/>
  <c r="D216" i="54"/>
  <c r="C216" i="54"/>
  <c r="B216" i="54"/>
  <c r="S215" i="54"/>
  <c r="P215" i="54"/>
  <c r="O215" i="54"/>
  <c r="N215" i="54"/>
  <c r="M215" i="54"/>
  <c r="L215" i="54"/>
  <c r="K215" i="54"/>
  <c r="H215" i="54"/>
  <c r="G215" i="54"/>
  <c r="F215" i="54"/>
  <c r="E215" i="54"/>
  <c r="D215" i="54"/>
  <c r="C215" i="54"/>
  <c r="B215" i="54"/>
  <c r="S214" i="54"/>
  <c r="P214" i="54"/>
  <c r="O214" i="54"/>
  <c r="N214" i="54"/>
  <c r="M214" i="54"/>
  <c r="L214" i="54"/>
  <c r="K214" i="54"/>
  <c r="H214" i="54"/>
  <c r="G214" i="54"/>
  <c r="F214" i="54"/>
  <c r="E214" i="54"/>
  <c r="D214" i="54"/>
  <c r="C214" i="54"/>
  <c r="B214" i="54"/>
  <c r="S213" i="54"/>
  <c r="P213" i="54"/>
  <c r="O213" i="54"/>
  <c r="N213" i="54"/>
  <c r="M213" i="54"/>
  <c r="L213" i="54"/>
  <c r="K213" i="54"/>
  <c r="H213" i="54"/>
  <c r="G213" i="54"/>
  <c r="F213" i="54"/>
  <c r="E213" i="54"/>
  <c r="D213" i="54"/>
  <c r="C213" i="54"/>
  <c r="B213" i="54"/>
  <c r="S212" i="54"/>
  <c r="P212" i="54"/>
  <c r="O212" i="54"/>
  <c r="N212" i="54"/>
  <c r="M212" i="54"/>
  <c r="L212" i="54"/>
  <c r="K212" i="54"/>
  <c r="H212" i="54"/>
  <c r="G212" i="54"/>
  <c r="F212" i="54"/>
  <c r="E212" i="54"/>
  <c r="D212" i="54"/>
  <c r="C212" i="54"/>
  <c r="B212" i="54"/>
  <c r="S211" i="54"/>
  <c r="P211" i="54"/>
  <c r="O211" i="54"/>
  <c r="N211" i="54"/>
  <c r="M211" i="54"/>
  <c r="L211" i="54"/>
  <c r="K211" i="54"/>
  <c r="H211" i="54"/>
  <c r="G211" i="54"/>
  <c r="F211" i="54"/>
  <c r="E211" i="54"/>
  <c r="D211" i="54"/>
  <c r="C211" i="54"/>
  <c r="B211" i="54"/>
  <c r="S210" i="54"/>
  <c r="P210" i="54"/>
  <c r="O210" i="54"/>
  <c r="N210" i="54"/>
  <c r="M210" i="54"/>
  <c r="L210" i="54"/>
  <c r="K210" i="54"/>
  <c r="H210" i="54"/>
  <c r="G210" i="54"/>
  <c r="F210" i="54"/>
  <c r="E210" i="54"/>
  <c r="D210" i="54"/>
  <c r="C210" i="54"/>
  <c r="B210" i="54"/>
  <c r="S209" i="54"/>
  <c r="P209" i="54"/>
  <c r="O209" i="54"/>
  <c r="N209" i="54"/>
  <c r="M209" i="54"/>
  <c r="L209" i="54"/>
  <c r="K209" i="54"/>
  <c r="H209" i="54"/>
  <c r="G209" i="54"/>
  <c r="F209" i="54"/>
  <c r="E209" i="54"/>
  <c r="D209" i="54"/>
  <c r="C209" i="54"/>
  <c r="B209" i="54"/>
  <c r="S207" i="54"/>
  <c r="P207" i="54"/>
  <c r="O207" i="54"/>
  <c r="N207" i="54"/>
  <c r="M207" i="54"/>
  <c r="L207" i="54"/>
  <c r="K207" i="54"/>
  <c r="H207" i="54"/>
  <c r="G207" i="54"/>
  <c r="F207" i="54"/>
  <c r="E207" i="54"/>
  <c r="D207" i="54"/>
  <c r="C207" i="54"/>
  <c r="B207" i="54"/>
  <c r="S206" i="54"/>
  <c r="P206" i="54"/>
  <c r="O206" i="54"/>
  <c r="N206" i="54"/>
  <c r="M206" i="54"/>
  <c r="L206" i="54"/>
  <c r="K206" i="54"/>
  <c r="H206" i="54"/>
  <c r="G206" i="54"/>
  <c r="F206" i="54"/>
  <c r="E206" i="54"/>
  <c r="D206" i="54"/>
  <c r="C206" i="54"/>
  <c r="B206" i="54"/>
  <c r="S205" i="54"/>
  <c r="P205" i="54"/>
  <c r="O205" i="54"/>
  <c r="N205" i="54"/>
  <c r="M205" i="54"/>
  <c r="L205" i="54"/>
  <c r="K205" i="54"/>
  <c r="H205" i="54"/>
  <c r="G205" i="54"/>
  <c r="F205" i="54"/>
  <c r="E205" i="54"/>
  <c r="D205" i="54"/>
  <c r="C205" i="54"/>
  <c r="B205" i="54"/>
  <c r="S204" i="54"/>
  <c r="P204" i="54"/>
  <c r="O204" i="54"/>
  <c r="N204" i="54"/>
  <c r="M204" i="54"/>
  <c r="L204" i="54"/>
  <c r="K204" i="54"/>
  <c r="H204" i="54"/>
  <c r="G204" i="54"/>
  <c r="F204" i="54"/>
  <c r="E204" i="54"/>
  <c r="D204" i="54"/>
  <c r="C204" i="54"/>
  <c r="B204" i="54"/>
  <c r="S203" i="54"/>
  <c r="P203" i="54"/>
  <c r="O203" i="54"/>
  <c r="N203" i="54"/>
  <c r="M203" i="54"/>
  <c r="L203" i="54"/>
  <c r="K203" i="54"/>
  <c r="H203" i="54"/>
  <c r="G203" i="54"/>
  <c r="F203" i="54"/>
  <c r="E203" i="54"/>
  <c r="D203" i="54"/>
  <c r="C203" i="54"/>
  <c r="B203" i="54"/>
  <c r="S202" i="54"/>
  <c r="P202" i="54"/>
  <c r="O202" i="54"/>
  <c r="N202" i="54"/>
  <c r="M202" i="54"/>
  <c r="L202" i="54"/>
  <c r="K202" i="54"/>
  <c r="H202" i="54"/>
  <c r="G202" i="54"/>
  <c r="F202" i="54"/>
  <c r="E202" i="54"/>
  <c r="D202" i="54"/>
  <c r="C202" i="54"/>
  <c r="B202" i="54"/>
  <c r="S201" i="54"/>
  <c r="P201" i="54"/>
  <c r="O201" i="54"/>
  <c r="N201" i="54"/>
  <c r="M201" i="54"/>
  <c r="L201" i="54"/>
  <c r="K201" i="54"/>
  <c r="H201" i="54"/>
  <c r="G201" i="54"/>
  <c r="F201" i="54"/>
  <c r="E201" i="54"/>
  <c r="D201" i="54"/>
  <c r="C201" i="54"/>
  <c r="B201" i="54"/>
  <c r="S200" i="54"/>
  <c r="P200" i="54"/>
  <c r="O200" i="54"/>
  <c r="N200" i="54"/>
  <c r="M200" i="54"/>
  <c r="L200" i="54"/>
  <c r="K200" i="54"/>
  <c r="H200" i="54"/>
  <c r="G200" i="54"/>
  <c r="F200" i="54"/>
  <c r="E200" i="54"/>
  <c r="D200" i="54"/>
  <c r="C200" i="54"/>
  <c r="B200" i="54"/>
  <c r="S199" i="54"/>
  <c r="P199" i="54"/>
  <c r="O199" i="54"/>
  <c r="N199" i="54"/>
  <c r="M199" i="54"/>
  <c r="L199" i="54"/>
  <c r="K199" i="54"/>
  <c r="H199" i="54"/>
  <c r="G199" i="54"/>
  <c r="F199" i="54"/>
  <c r="E199" i="54"/>
  <c r="D199" i="54"/>
  <c r="C199" i="54"/>
  <c r="B199" i="54"/>
  <c r="S198" i="54"/>
  <c r="P198" i="54"/>
  <c r="O198" i="54"/>
  <c r="N198" i="54"/>
  <c r="M198" i="54"/>
  <c r="L198" i="54"/>
  <c r="K198" i="54"/>
  <c r="H198" i="54"/>
  <c r="G198" i="54"/>
  <c r="F198" i="54"/>
  <c r="E198" i="54"/>
  <c r="D198" i="54"/>
  <c r="C198" i="54"/>
  <c r="B198" i="54"/>
  <c r="S197" i="54"/>
  <c r="P197" i="54"/>
  <c r="O197" i="54"/>
  <c r="N197" i="54"/>
  <c r="M197" i="54"/>
  <c r="L197" i="54"/>
  <c r="K197" i="54"/>
  <c r="H197" i="54"/>
  <c r="G197" i="54"/>
  <c r="F197" i="54"/>
  <c r="E197" i="54"/>
  <c r="D197" i="54"/>
  <c r="C197" i="54"/>
  <c r="B197" i="54"/>
  <c r="S196" i="54"/>
  <c r="P196" i="54"/>
  <c r="O196" i="54"/>
  <c r="N196" i="54"/>
  <c r="M196" i="54"/>
  <c r="L196" i="54"/>
  <c r="K196" i="54"/>
  <c r="H196" i="54"/>
  <c r="G196" i="54"/>
  <c r="F196" i="54"/>
  <c r="E196" i="54"/>
  <c r="D196" i="54"/>
  <c r="C196" i="54"/>
  <c r="B196" i="54"/>
  <c r="S195" i="54"/>
  <c r="P195" i="54"/>
  <c r="O195" i="54"/>
  <c r="N195" i="54"/>
  <c r="M195" i="54"/>
  <c r="L195" i="54"/>
  <c r="K195" i="54"/>
  <c r="H195" i="54"/>
  <c r="G195" i="54"/>
  <c r="F195" i="54"/>
  <c r="E195" i="54"/>
  <c r="D195" i="54"/>
  <c r="C195" i="54"/>
  <c r="B195" i="54"/>
  <c r="S194" i="54"/>
  <c r="P194" i="54"/>
  <c r="O194" i="54"/>
  <c r="N194" i="54"/>
  <c r="M194" i="54"/>
  <c r="L194" i="54"/>
  <c r="K194" i="54"/>
  <c r="H194" i="54"/>
  <c r="G194" i="54"/>
  <c r="F194" i="54"/>
  <c r="E194" i="54"/>
  <c r="D194" i="54"/>
  <c r="C194" i="54"/>
  <c r="B194" i="54"/>
  <c r="S193" i="54"/>
  <c r="P193" i="54"/>
  <c r="O193" i="54"/>
  <c r="N193" i="54"/>
  <c r="M193" i="54"/>
  <c r="L193" i="54"/>
  <c r="K193" i="54"/>
  <c r="H193" i="54"/>
  <c r="G193" i="54"/>
  <c r="F193" i="54"/>
  <c r="E193" i="54"/>
  <c r="D193" i="54"/>
  <c r="C193" i="54"/>
  <c r="B193" i="54"/>
  <c r="S192" i="54"/>
  <c r="P192" i="54"/>
  <c r="O192" i="54"/>
  <c r="N192" i="54"/>
  <c r="M192" i="54"/>
  <c r="L192" i="54"/>
  <c r="K192" i="54"/>
  <c r="H192" i="54"/>
  <c r="G192" i="54"/>
  <c r="F192" i="54"/>
  <c r="E192" i="54"/>
  <c r="D192" i="54"/>
  <c r="C192" i="54"/>
  <c r="B192" i="54"/>
  <c r="S191" i="54"/>
  <c r="P191" i="54"/>
  <c r="O191" i="54"/>
  <c r="N191" i="54"/>
  <c r="M191" i="54"/>
  <c r="L191" i="54"/>
  <c r="K191" i="54"/>
  <c r="H191" i="54"/>
  <c r="G191" i="54"/>
  <c r="F191" i="54"/>
  <c r="E191" i="54"/>
  <c r="D191" i="54"/>
  <c r="C191" i="54"/>
  <c r="B191" i="54"/>
  <c r="S190" i="54"/>
  <c r="P190" i="54"/>
  <c r="O190" i="54"/>
  <c r="N190" i="54"/>
  <c r="M190" i="54"/>
  <c r="L190" i="54"/>
  <c r="K190" i="54"/>
  <c r="H190" i="54"/>
  <c r="G190" i="54"/>
  <c r="F190" i="54"/>
  <c r="E190" i="54"/>
  <c r="D190" i="54"/>
  <c r="C190" i="54"/>
  <c r="B190" i="54"/>
  <c r="S189" i="54"/>
  <c r="P189" i="54"/>
  <c r="O189" i="54"/>
  <c r="N189" i="54"/>
  <c r="M189" i="54"/>
  <c r="L189" i="54"/>
  <c r="K189" i="54"/>
  <c r="H189" i="54"/>
  <c r="G189" i="54"/>
  <c r="F189" i="54"/>
  <c r="E189" i="54"/>
  <c r="D189" i="54"/>
  <c r="C189" i="54"/>
  <c r="B189" i="54"/>
  <c r="S188" i="54"/>
  <c r="P188" i="54"/>
  <c r="O188" i="54"/>
  <c r="N188" i="54"/>
  <c r="M188" i="54"/>
  <c r="L188" i="54"/>
  <c r="K188" i="54"/>
  <c r="H188" i="54"/>
  <c r="G188" i="54"/>
  <c r="F188" i="54"/>
  <c r="E188" i="54"/>
  <c r="D188" i="54"/>
  <c r="C188" i="54"/>
  <c r="B188" i="54"/>
  <c r="S187" i="54"/>
  <c r="P187" i="54"/>
  <c r="O187" i="54"/>
  <c r="N187" i="54"/>
  <c r="M187" i="54"/>
  <c r="L187" i="54"/>
  <c r="K187" i="54"/>
  <c r="H187" i="54"/>
  <c r="G187" i="54"/>
  <c r="F187" i="54"/>
  <c r="E187" i="54"/>
  <c r="D187" i="54"/>
  <c r="C187" i="54"/>
  <c r="B187" i="54"/>
  <c r="S186" i="54"/>
  <c r="P186" i="54"/>
  <c r="O186" i="54"/>
  <c r="N186" i="54"/>
  <c r="M186" i="54"/>
  <c r="L186" i="54"/>
  <c r="K186" i="54"/>
  <c r="H186" i="54"/>
  <c r="G186" i="54"/>
  <c r="F186" i="54"/>
  <c r="E186" i="54"/>
  <c r="D186" i="54"/>
  <c r="C186" i="54"/>
  <c r="B186" i="54"/>
  <c r="S185" i="54"/>
  <c r="P185" i="54"/>
  <c r="O185" i="54"/>
  <c r="N185" i="54"/>
  <c r="M185" i="54"/>
  <c r="L185" i="54"/>
  <c r="K185" i="54"/>
  <c r="H185" i="54"/>
  <c r="G185" i="54"/>
  <c r="F185" i="54"/>
  <c r="E185" i="54"/>
  <c r="D185" i="54"/>
  <c r="C185" i="54"/>
  <c r="B185" i="54"/>
  <c r="S183" i="54"/>
  <c r="P183" i="54"/>
  <c r="O183" i="54"/>
  <c r="N183" i="54"/>
  <c r="M183" i="54"/>
  <c r="L183" i="54"/>
  <c r="K183" i="54"/>
  <c r="H183" i="54"/>
  <c r="G183" i="54"/>
  <c r="F183" i="54"/>
  <c r="E183" i="54"/>
  <c r="D183" i="54"/>
  <c r="C183" i="54"/>
  <c r="B183" i="54"/>
  <c r="S182" i="54"/>
  <c r="P182" i="54"/>
  <c r="O182" i="54"/>
  <c r="N182" i="54"/>
  <c r="M182" i="54"/>
  <c r="L182" i="54"/>
  <c r="K182" i="54"/>
  <c r="H182" i="54"/>
  <c r="G182" i="54"/>
  <c r="F182" i="54"/>
  <c r="E182" i="54"/>
  <c r="D182" i="54"/>
  <c r="C182" i="54"/>
  <c r="B182" i="54"/>
  <c r="S181" i="54"/>
  <c r="P181" i="54"/>
  <c r="O181" i="54"/>
  <c r="N181" i="54"/>
  <c r="M181" i="54"/>
  <c r="L181" i="54"/>
  <c r="K181" i="54"/>
  <c r="H181" i="54"/>
  <c r="G181" i="54"/>
  <c r="F181" i="54"/>
  <c r="E181" i="54"/>
  <c r="D181" i="54"/>
  <c r="C181" i="54"/>
  <c r="B181" i="54"/>
  <c r="S180" i="54"/>
  <c r="P180" i="54"/>
  <c r="O180" i="54"/>
  <c r="N180" i="54"/>
  <c r="M180" i="54"/>
  <c r="L180" i="54"/>
  <c r="K180" i="54"/>
  <c r="H180" i="54"/>
  <c r="G180" i="54"/>
  <c r="F180" i="54"/>
  <c r="E180" i="54"/>
  <c r="D180" i="54"/>
  <c r="C180" i="54"/>
  <c r="B180" i="54"/>
  <c r="S179" i="54"/>
  <c r="P179" i="54"/>
  <c r="O179" i="54"/>
  <c r="N179" i="54"/>
  <c r="M179" i="54"/>
  <c r="L179" i="54"/>
  <c r="K179" i="54"/>
  <c r="H179" i="54"/>
  <c r="G179" i="54"/>
  <c r="F179" i="54"/>
  <c r="E179" i="54"/>
  <c r="D179" i="54"/>
  <c r="C179" i="54"/>
  <c r="B179" i="54"/>
  <c r="S178" i="54"/>
  <c r="P178" i="54"/>
  <c r="O178" i="54"/>
  <c r="N178" i="54"/>
  <c r="M178" i="54"/>
  <c r="L178" i="54"/>
  <c r="K178" i="54"/>
  <c r="H178" i="54"/>
  <c r="G178" i="54"/>
  <c r="F178" i="54"/>
  <c r="E178" i="54"/>
  <c r="D178" i="54"/>
  <c r="C178" i="54"/>
  <c r="B178" i="54"/>
  <c r="S177" i="54"/>
  <c r="P177" i="54"/>
  <c r="O177" i="54"/>
  <c r="N177" i="54"/>
  <c r="M177" i="54"/>
  <c r="L177" i="54"/>
  <c r="K177" i="54"/>
  <c r="H177" i="54"/>
  <c r="G177" i="54"/>
  <c r="F177" i="54"/>
  <c r="E177" i="54"/>
  <c r="D177" i="54"/>
  <c r="C177" i="54"/>
  <c r="B177" i="54"/>
  <c r="S176" i="54"/>
  <c r="P176" i="54"/>
  <c r="O176" i="54"/>
  <c r="N176" i="54"/>
  <c r="M176" i="54"/>
  <c r="L176" i="54"/>
  <c r="K176" i="54"/>
  <c r="H176" i="54"/>
  <c r="G176" i="54"/>
  <c r="F176" i="54"/>
  <c r="E176" i="54"/>
  <c r="D176" i="54"/>
  <c r="C176" i="54"/>
  <c r="B176" i="54"/>
  <c r="S175" i="54"/>
  <c r="P175" i="54"/>
  <c r="O175" i="54"/>
  <c r="N175" i="54"/>
  <c r="M175" i="54"/>
  <c r="L175" i="54"/>
  <c r="K175" i="54"/>
  <c r="H175" i="54"/>
  <c r="G175" i="54"/>
  <c r="F175" i="54"/>
  <c r="E175" i="54"/>
  <c r="D175" i="54"/>
  <c r="C175" i="54"/>
  <c r="B175" i="54"/>
  <c r="S174" i="54"/>
  <c r="P174" i="54"/>
  <c r="O174" i="54"/>
  <c r="N174" i="54"/>
  <c r="M174" i="54"/>
  <c r="L174" i="54"/>
  <c r="K174" i="54"/>
  <c r="H174" i="54"/>
  <c r="G174" i="54"/>
  <c r="F174" i="54"/>
  <c r="E174" i="54"/>
  <c r="D174" i="54"/>
  <c r="C174" i="54"/>
  <c r="B174" i="54"/>
  <c r="S173" i="54"/>
  <c r="P173" i="54"/>
  <c r="O173" i="54"/>
  <c r="N173" i="54"/>
  <c r="M173" i="54"/>
  <c r="L173" i="54"/>
  <c r="K173" i="54"/>
  <c r="H173" i="54"/>
  <c r="G173" i="54"/>
  <c r="F173" i="54"/>
  <c r="E173" i="54"/>
  <c r="D173" i="54"/>
  <c r="C173" i="54"/>
  <c r="B173" i="54"/>
  <c r="S172" i="54"/>
  <c r="P172" i="54"/>
  <c r="O172" i="54"/>
  <c r="N172" i="54"/>
  <c r="M172" i="54"/>
  <c r="L172" i="54"/>
  <c r="K172" i="54"/>
  <c r="H172" i="54"/>
  <c r="G172" i="54"/>
  <c r="F172" i="54"/>
  <c r="E172" i="54"/>
  <c r="D172" i="54"/>
  <c r="C172" i="54"/>
  <c r="B172" i="54"/>
  <c r="S171" i="54"/>
  <c r="P171" i="54"/>
  <c r="O171" i="54"/>
  <c r="N171" i="54"/>
  <c r="M171" i="54"/>
  <c r="L171" i="54"/>
  <c r="K171" i="54"/>
  <c r="H171" i="54"/>
  <c r="G171" i="54"/>
  <c r="F171" i="54"/>
  <c r="E171" i="54"/>
  <c r="D171" i="54"/>
  <c r="C171" i="54"/>
  <c r="B171" i="54"/>
  <c r="S170" i="54"/>
  <c r="P170" i="54"/>
  <c r="O170" i="54"/>
  <c r="N170" i="54"/>
  <c r="M170" i="54"/>
  <c r="L170" i="54"/>
  <c r="K170" i="54"/>
  <c r="H170" i="54"/>
  <c r="G170" i="54"/>
  <c r="F170" i="54"/>
  <c r="E170" i="54"/>
  <c r="D170" i="54"/>
  <c r="C170" i="54"/>
  <c r="B170" i="54"/>
  <c r="S169" i="54"/>
  <c r="P169" i="54"/>
  <c r="O169" i="54"/>
  <c r="N169" i="54"/>
  <c r="M169" i="54"/>
  <c r="L169" i="54"/>
  <c r="K169" i="54"/>
  <c r="H169" i="54"/>
  <c r="G169" i="54"/>
  <c r="F169" i="54"/>
  <c r="E169" i="54"/>
  <c r="D169" i="54"/>
  <c r="C169" i="54"/>
  <c r="B169" i="54"/>
  <c r="S168" i="54"/>
  <c r="P168" i="54"/>
  <c r="O168" i="54"/>
  <c r="N168" i="54"/>
  <c r="M168" i="54"/>
  <c r="L168" i="54"/>
  <c r="K168" i="54"/>
  <c r="H168" i="54"/>
  <c r="G168" i="54"/>
  <c r="F168" i="54"/>
  <c r="E168" i="54"/>
  <c r="D168" i="54"/>
  <c r="C168" i="54"/>
  <c r="B168" i="54"/>
  <c r="S167" i="54"/>
  <c r="P167" i="54"/>
  <c r="O167" i="54"/>
  <c r="N167" i="54"/>
  <c r="M167" i="54"/>
  <c r="L167" i="54"/>
  <c r="K167" i="54"/>
  <c r="H167" i="54"/>
  <c r="G167" i="54"/>
  <c r="F167" i="54"/>
  <c r="E167" i="54"/>
  <c r="D167" i="54"/>
  <c r="C167" i="54"/>
  <c r="B167" i="54"/>
  <c r="S166" i="54"/>
  <c r="P166" i="54"/>
  <c r="O166" i="54"/>
  <c r="N166" i="54"/>
  <c r="M166" i="54"/>
  <c r="L166" i="54"/>
  <c r="K166" i="54"/>
  <c r="H166" i="54"/>
  <c r="G166" i="54"/>
  <c r="F166" i="54"/>
  <c r="E166" i="54"/>
  <c r="D166" i="54"/>
  <c r="C166" i="54"/>
  <c r="B166" i="54"/>
  <c r="S165" i="54"/>
  <c r="P165" i="54"/>
  <c r="O165" i="54"/>
  <c r="N165" i="54"/>
  <c r="M165" i="54"/>
  <c r="L165" i="54"/>
  <c r="K165" i="54"/>
  <c r="H165" i="54"/>
  <c r="G165" i="54"/>
  <c r="F165" i="54"/>
  <c r="E165" i="54"/>
  <c r="D165" i="54"/>
  <c r="C165" i="54"/>
  <c r="B165" i="54"/>
  <c r="S164" i="54"/>
  <c r="P164" i="54"/>
  <c r="O164" i="54"/>
  <c r="N164" i="54"/>
  <c r="M164" i="54"/>
  <c r="L164" i="54"/>
  <c r="K164" i="54"/>
  <c r="H164" i="54"/>
  <c r="G164" i="54"/>
  <c r="F164" i="54"/>
  <c r="E164" i="54"/>
  <c r="D164" i="54"/>
  <c r="C164" i="54"/>
  <c r="B164" i="54"/>
  <c r="S163" i="54"/>
  <c r="P163" i="54"/>
  <c r="O163" i="54"/>
  <c r="N163" i="54"/>
  <c r="M163" i="54"/>
  <c r="L163" i="54"/>
  <c r="K163" i="54"/>
  <c r="H163" i="54"/>
  <c r="G163" i="54"/>
  <c r="F163" i="54"/>
  <c r="E163" i="54"/>
  <c r="D163" i="54"/>
  <c r="C163" i="54"/>
  <c r="B163" i="54"/>
  <c r="S162" i="54"/>
  <c r="P162" i="54"/>
  <c r="O162" i="54"/>
  <c r="N162" i="54"/>
  <c r="M162" i="54"/>
  <c r="L162" i="54"/>
  <c r="K162" i="54"/>
  <c r="H162" i="54"/>
  <c r="G162" i="54"/>
  <c r="F162" i="54"/>
  <c r="E162" i="54"/>
  <c r="D162" i="54"/>
  <c r="C162" i="54"/>
  <c r="B162" i="54"/>
  <c r="S161" i="54"/>
  <c r="P161" i="54"/>
  <c r="O161" i="54"/>
  <c r="N161" i="54"/>
  <c r="M161" i="54"/>
  <c r="L161" i="54"/>
  <c r="K161" i="54"/>
  <c r="H161" i="54"/>
  <c r="G161" i="54"/>
  <c r="F161" i="54"/>
  <c r="E161" i="54"/>
  <c r="D161" i="54"/>
  <c r="C161" i="54"/>
  <c r="B161" i="54"/>
  <c r="S160" i="54"/>
  <c r="P160" i="54"/>
  <c r="O160" i="54"/>
  <c r="N160" i="54"/>
  <c r="M160" i="54"/>
  <c r="L160" i="54"/>
  <c r="K160" i="54"/>
  <c r="H160" i="54"/>
  <c r="G160" i="54"/>
  <c r="F160" i="54"/>
  <c r="E160" i="54"/>
  <c r="D160" i="54"/>
  <c r="C160" i="54"/>
  <c r="B160" i="54"/>
  <c r="S159" i="54"/>
  <c r="P159" i="54"/>
  <c r="O159" i="54"/>
  <c r="N159" i="54"/>
  <c r="M159" i="54"/>
  <c r="L159" i="54"/>
  <c r="K159" i="54"/>
  <c r="H159" i="54"/>
  <c r="G159" i="54"/>
  <c r="F159" i="54"/>
  <c r="E159" i="54"/>
  <c r="D159" i="54"/>
  <c r="C159" i="54"/>
  <c r="B159" i="54"/>
  <c r="S158" i="54"/>
  <c r="P158" i="54"/>
  <c r="O158" i="54"/>
  <c r="N158" i="54"/>
  <c r="M158" i="54"/>
  <c r="L158" i="54"/>
  <c r="K158" i="54"/>
  <c r="H158" i="54"/>
  <c r="G158" i="54"/>
  <c r="F158" i="54"/>
  <c r="E158" i="54"/>
  <c r="D158" i="54"/>
  <c r="C158" i="54"/>
  <c r="B158" i="54"/>
  <c r="S157" i="54"/>
  <c r="P157" i="54"/>
  <c r="O157" i="54"/>
  <c r="N157" i="54"/>
  <c r="M157" i="54"/>
  <c r="L157" i="54"/>
  <c r="K157" i="54"/>
  <c r="H157" i="54"/>
  <c r="G157" i="54"/>
  <c r="F157" i="54"/>
  <c r="E157" i="54"/>
  <c r="D157" i="54"/>
  <c r="C157" i="54"/>
  <c r="B157" i="54"/>
  <c r="S156" i="54"/>
  <c r="P156" i="54"/>
  <c r="O156" i="54"/>
  <c r="N156" i="54"/>
  <c r="M156" i="54"/>
  <c r="L156" i="54"/>
  <c r="K156" i="54"/>
  <c r="H156" i="54"/>
  <c r="G156" i="54"/>
  <c r="F156" i="54"/>
  <c r="E156" i="54"/>
  <c r="D156" i="54"/>
  <c r="C156" i="54"/>
  <c r="B156" i="54"/>
  <c r="S155" i="54"/>
  <c r="P155" i="54"/>
  <c r="O155" i="54"/>
  <c r="N155" i="54"/>
  <c r="M155" i="54"/>
  <c r="L155" i="54"/>
  <c r="K155" i="54"/>
  <c r="H155" i="54"/>
  <c r="G155" i="54"/>
  <c r="F155" i="54"/>
  <c r="E155" i="54"/>
  <c r="D155" i="54"/>
  <c r="C155" i="54"/>
  <c r="B155" i="54"/>
  <c r="S154" i="54"/>
  <c r="P154" i="54"/>
  <c r="O154" i="54"/>
  <c r="N154" i="54"/>
  <c r="M154" i="54"/>
  <c r="L154" i="54"/>
  <c r="K154" i="54"/>
  <c r="H154" i="54"/>
  <c r="G154" i="54"/>
  <c r="F154" i="54"/>
  <c r="E154" i="54"/>
  <c r="D154" i="54"/>
  <c r="C154" i="54"/>
  <c r="B154" i="54"/>
  <c r="S153" i="54"/>
  <c r="P153" i="54"/>
  <c r="O153" i="54"/>
  <c r="N153" i="54"/>
  <c r="M153" i="54"/>
  <c r="L153" i="54"/>
  <c r="K153" i="54"/>
  <c r="H153" i="54"/>
  <c r="G153" i="54"/>
  <c r="F153" i="54"/>
  <c r="E153" i="54"/>
  <c r="D153" i="54"/>
  <c r="C153" i="54"/>
  <c r="B153" i="54"/>
  <c r="S152" i="54"/>
  <c r="P152" i="54"/>
  <c r="O152" i="54"/>
  <c r="N152" i="54"/>
  <c r="M152" i="54"/>
  <c r="L152" i="54"/>
  <c r="K152" i="54"/>
  <c r="H152" i="54"/>
  <c r="G152" i="54"/>
  <c r="F152" i="54"/>
  <c r="E152" i="54"/>
  <c r="D152" i="54"/>
  <c r="C152" i="54"/>
  <c r="B152" i="54"/>
  <c r="S151" i="54"/>
  <c r="P151" i="54"/>
  <c r="O151" i="54"/>
  <c r="N151" i="54"/>
  <c r="M151" i="54"/>
  <c r="L151" i="54"/>
  <c r="K151" i="54"/>
  <c r="H151" i="54"/>
  <c r="G151" i="54"/>
  <c r="F151" i="54"/>
  <c r="E151" i="54"/>
  <c r="D151" i="54"/>
  <c r="C151" i="54"/>
  <c r="B151" i="54"/>
  <c r="S150" i="54"/>
  <c r="P150" i="54"/>
  <c r="O150" i="54"/>
  <c r="N150" i="54"/>
  <c r="M150" i="54"/>
  <c r="L150" i="54"/>
  <c r="K150" i="54"/>
  <c r="H150" i="54"/>
  <c r="G150" i="54"/>
  <c r="F150" i="54"/>
  <c r="E150" i="54"/>
  <c r="D150" i="54"/>
  <c r="C150" i="54"/>
  <c r="B150" i="54"/>
  <c r="S149" i="54"/>
  <c r="P149" i="54"/>
  <c r="O149" i="54"/>
  <c r="N149" i="54"/>
  <c r="M149" i="54"/>
  <c r="L149" i="54"/>
  <c r="K149" i="54"/>
  <c r="H149" i="54"/>
  <c r="G149" i="54"/>
  <c r="F149" i="54"/>
  <c r="E149" i="54"/>
  <c r="D149" i="54"/>
  <c r="C149" i="54"/>
  <c r="B149" i="54"/>
  <c r="S146" i="54"/>
  <c r="P146" i="54"/>
  <c r="O146" i="54"/>
  <c r="N146" i="54"/>
  <c r="M146" i="54"/>
  <c r="L146" i="54"/>
  <c r="K146" i="54"/>
  <c r="H146" i="54"/>
  <c r="G146" i="54"/>
  <c r="F146" i="54"/>
  <c r="E146" i="54"/>
  <c r="D146" i="54"/>
  <c r="C146" i="54"/>
  <c r="B146" i="54"/>
  <c r="S145" i="54"/>
  <c r="P145" i="54"/>
  <c r="O145" i="54"/>
  <c r="N145" i="54"/>
  <c r="M145" i="54"/>
  <c r="L145" i="54"/>
  <c r="K145" i="54"/>
  <c r="H145" i="54"/>
  <c r="G145" i="54"/>
  <c r="F145" i="54"/>
  <c r="E145" i="54"/>
  <c r="D145" i="54"/>
  <c r="C145" i="54"/>
  <c r="B145" i="54"/>
  <c r="S143" i="54"/>
  <c r="P143" i="54"/>
  <c r="O143" i="54"/>
  <c r="N143" i="54"/>
  <c r="M143" i="54"/>
  <c r="L143" i="54"/>
  <c r="K143" i="54"/>
  <c r="H143" i="54"/>
  <c r="G143" i="54"/>
  <c r="F143" i="54"/>
  <c r="E143" i="54"/>
  <c r="D143" i="54"/>
  <c r="C143" i="54"/>
  <c r="B143" i="54"/>
  <c r="S142" i="54"/>
  <c r="P142" i="54"/>
  <c r="O142" i="54"/>
  <c r="N142" i="54"/>
  <c r="M142" i="54"/>
  <c r="L142" i="54"/>
  <c r="K142" i="54"/>
  <c r="H142" i="54"/>
  <c r="G142" i="54"/>
  <c r="F142" i="54"/>
  <c r="E142" i="54"/>
  <c r="D142" i="54"/>
  <c r="C142" i="54"/>
  <c r="B142" i="54"/>
  <c r="S141" i="54"/>
  <c r="P141" i="54"/>
  <c r="O141" i="54"/>
  <c r="N141" i="54"/>
  <c r="M141" i="54"/>
  <c r="L141" i="54"/>
  <c r="K141" i="54"/>
  <c r="H141" i="54"/>
  <c r="G141" i="54"/>
  <c r="F141" i="54"/>
  <c r="E141" i="54"/>
  <c r="D141" i="54"/>
  <c r="C141" i="54"/>
  <c r="B141" i="54"/>
  <c r="S140" i="54"/>
  <c r="P140" i="54"/>
  <c r="O140" i="54"/>
  <c r="N140" i="54"/>
  <c r="M140" i="54"/>
  <c r="L140" i="54"/>
  <c r="K140" i="54"/>
  <c r="H140" i="54"/>
  <c r="G140" i="54"/>
  <c r="F140" i="54"/>
  <c r="E140" i="54"/>
  <c r="D140" i="54"/>
  <c r="C140" i="54"/>
  <c r="B140" i="54"/>
  <c r="S139" i="54"/>
  <c r="P139" i="54"/>
  <c r="O139" i="54"/>
  <c r="N139" i="54"/>
  <c r="M139" i="54"/>
  <c r="L139" i="54"/>
  <c r="K139" i="54"/>
  <c r="H139" i="54"/>
  <c r="G139" i="54"/>
  <c r="F139" i="54"/>
  <c r="E139" i="54"/>
  <c r="D139" i="54"/>
  <c r="C139" i="54"/>
  <c r="B139" i="54"/>
  <c r="S138" i="54"/>
  <c r="P138" i="54"/>
  <c r="O138" i="54"/>
  <c r="N138" i="54"/>
  <c r="M138" i="54"/>
  <c r="L138" i="54"/>
  <c r="K138" i="54"/>
  <c r="H138" i="54"/>
  <c r="G138" i="54"/>
  <c r="F138" i="54"/>
  <c r="E138" i="54"/>
  <c r="D138" i="54"/>
  <c r="C138" i="54"/>
  <c r="B138" i="54"/>
  <c r="S137" i="54"/>
  <c r="P137" i="54"/>
  <c r="O137" i="54"/>
  <c r="N137" i="54"/>
  <c r="M137" i="54"/>
  <c r="L137" i="54"/>
  <c r="K137" i="54"/>
  <c r="H137" i="54"/>
  <c r="G137" i="54"/>
  <c r="F137" i="54"/>
  <c r="E137" i="54"/>
  <c r="D137" i="54"/>
  <c r="C137" i="54"/>
  <c r="B137" i="54"/>
  <c r="S136" i="54"/>
  <c r="P136" i="54"/>
  <c r="O136" i="54"/>
  <c r="N136" i="54"/>
  <c r="M136" i="54"/>
  <c r="L136" i="54"/>
  <c r="K136" i="54"/>
  <c r="H136" i="54"/>
  <c r="G136" i="54"/>
  <c r="F136" i="54"/>
  <c r="E136" i="54"/>
  <c r="D136" i="54"/>
  <c r="C136" i="54"/>
  <c r="B136" i="54"/>
  <c r="S135" i="54"/>
  <c r="P135" i="54"/>
  <c r="O135" i="54"/>
  <c r="N135" i="54"/>
  <c r="M135" i="54"/>
  <c r="L135" i="54"/>
  <c r="K135" i="54"/>
  <c r="H135" i="54"/>
  <c r="G135" i="54"/>
  <c r="F135" i="54"/>
  <c r="E135" i="54"/>
  <c r="D135" i="54"/>
  <c r="C135" i="54"/>
  <c r="B135" i="54"/>
  <c r="S134" i="54"/>
  <c r="P134" i="54"/>
  <c r="O134" i="54"/>
  <c r="N134" i="54"/>
  <c r="M134" i="54"/>
  <c r="L134" i="54"/>
  <c r="K134" i="54"/>
  <c r="H134" i="54"/>
  <c r="G134" i="54"/>
  <c r="F134" i="54"/>
  <c r="E134" i="54"/>
  <c r="D134" i="54"/>
  <c r="C134" i="54"/>
  <c r="B134" i="54"/>
  <c r="S133" i="54"/>
  <c r="P133" i="54"/>
  <c r="O133" i="54"/>
  <c r="N133" i="54"/>
  <c r="M133" i="54"/>
  <c r="L133" i="54"/>
  <c r="K133" i="54"/>
  <c r="H133" i="54"/>
  <c r="G133" i="54"/>
  <c r="F133" i="54"/>
  <c r="E133" i="54"/>
  <c r="D133" i="54"/>
  <c r="C133" i="54"/>
  <c r="B133" i="54"/>
  <c r="S132" i="54"/>
  <c r="P132" i="54"/>
  <c r="O132" i="54"/>
  <c r="N132" i="54"/>
  <c r="M132" i="54"/>
  <c r="L132" i="54"/>
  <c r="K132" i="54"/>
  <c r="H132" i="54"/>
  <c r="G132" i="54"/>
  <c r="F132" i="54"/>
  <c r="E132" i="54"/>
  <c r="D132" i="54"/>
  <c r="C132" i="54"/>
  <c r="B132" i="54"/>
  <c r="S131" i="54"/>
  <c r="P131" i="54"/>
  <c r="O131" i="54"/>
  <c r="N131" i="54"/>
  <c r="M131" i="54"/>
  <c r="L131" i="54"/>
  <c r="K131" i="54"/>
  <c r="H131" i="54"/>
  <c r="G131" i="54"/>
  <c r="F131" i="54"/>
  <c r="E131" i="54"/>
  <c r="D131" i="54"/>
  <c r="C131" i="54"/>
  <c r="B131" i="54"/>
  <c r="S130" i="54"/>
  <c r="P130" i="54"/>
  <c r="O130" i="54"/>
  <c r="N130" i="54"/>
  <c r="M130" i="54"/>
  <c r="L130" i="54"/>
  <c r="K130" i="54"/>
  <c r="H130" i="54"/>
  <c r="G130" i="54"/>
  <c r="F130" i="54"/>
  <c r="E130" i="54"/>
  <c r="D130" i="54"/>
  <c r="C130" i="54"/>
  <c r="B130" i="54"/>
  <c r="S129" i="54"/>
  <c r="P129" i="54"/>
  <c r="O129" i="54"/>
  <c r="N129" i="54"/>
  <c r="M129" i="54"/>
  <c r="L129" i="54"/>
  <c r="K129" i="54"/>
  <c r="H129" i="54"/>
  <c r="G129" i="54"/>
  <c r="F129" i="54"/>
  <c r="E129" i="54"/>
  <c r="D129" i="54"/>
  <c r="C129" i="54"/>
  <c r="B129" i="54"/>
  <c r="S128" i="54"/>
  <c r="P128" i="54"/>
  <c r="O128" i="54"/>
  <c r="N128" i="54"/>
  <c r="M128" i="54"/>
  <c r="L128" i="54"/>
  <c r="K128" i="54"/>
  <c r="H128" i="54"/>
  <c r="G128" i="54"/>
  <c r="F128" i="54"/>
  <c r="E128" i="54"/>
  <c r="D128" i="54"/>
  <c r="C128" i="54"/>
  <c r="B128" i="54"/>
  <c r="S127" i="54"/>
  <c r="P127" i="54"/>
  <c r="O127" i="54"/>
  <c r="N127" i="54"/>
  <c r="M127" i="54"/>
  <c r="L127" i="54"/>
  <c r="K127" i="54"/>
  <c r="H127" i="54"/>
  <c r="G127" i="54"/>
  <c r="F127" i="54"/>
  <c r="E127" i="54"/>
  <c r="D127" i="54"/>
  <c r="C127" i="54"/>
  <c r="B127" i="54"/>
  <c r="S126" i="54"/>
  <c r="P126" i="54"/>
  <c r="O126" i="54"/>
  <c r="N126" i="54"/>
  <c r="M126" i="54"/>
  <c r="L126" i="54"/>
  <c r="K126" i="54"/>
  <c r="H126" i="54"/>
  <c r="G126" i="54"/>
  <c r="F126" i="54"/>
  <c r="E126" i="54"/>
  <c r="D126" i="54"/>
  <c r="C126" i="54"/>
  <c r="B126" i="54"/>
  <c r="S125" i="54"/>
  <c r="P125" i="54"/>
  <c r="O125" i="54"/>
  <c r="N125" i="54"/>
  <c r="M125" i="54"/>
  <c r="L125" i="54"/>
  <c r="K125" i="54"/>
  <c r="H125" i="54"/>
  <c r="G125" i="54"/>
  <c r="F125" i="54"/>
  <c r="E125" i="54"/>
  <c r="D125" i="54"/>
  <c r="C125" i="54"/>
  <c r="B125" i="54"/>
  <c r="S124" i="54"/>
  <c r="P124" i="54"/>
  <c r="O124" i="54"/>
  <c r="N124" i="54"/>
  <c r="M124" i="54"/>
  <c r="L124" i="54"/>
  <c r="K124" i="54"/>
  <c r="H124" i="54"/>
  <c r="G124" i="54"/>
  <c r="F124" i="54"/>
  <c r="E124" i="54"/>
  <c r="D124" i="54"/>
  <c r="C124" i="54"/>
  <c r="B124" i="54"/>
  <c r="B107" i="54"/>
  <c r="C107" i="54"/>
  <c r="D107" i="54"/>
  <c r="E107" i="54"/>
  <c r="F107" i="54"/>
  <c r="G107" i="54"/>
  <c r="H107" i="54"/>
  <c r="K107" i="54"/>
  <c r="L107" i="54"/>
  <c r="M107" i="54"/>
  <c r="N107" i="54"/>
  <c r="O107" i="54"/>
  <c r="P107" i="54"/>
  <c r="S107" i="54"/>
  <c r="B108" i="54"/>
  <c r="C108" i="54"/>
  <c r="D108" i="54"/>
  <c r="E108" i="54"/>
  <c r="F108" i="54"/>
  <c r="G108" i="54"/>
  <c r="H108" i="54"/>
  <c r="K108" i="54"/>
  <c r="L108" i="54"/>
  <c r="M108" i="54"/>
  <c r="N108" i="54"/>
  <c r="O108" i="54"/>
  <c r="P108" i="54"/>
  <c r="S108" i="54"/>
  <c r="B109" i="54"/>
  <c r="C109" i="54"/>
  <c r="D109" i="54"/>
  <c r="E109" i="54"/>
  <c r="F109" i="54"/>
  <c r="G109" i="54"/>
  <c r="H109" i="54"/>
  <c r="K109" i="54"/>
  <c r="L109" i="54"/>
  <c r="M109" i="54"/>
  <c r="N109" i="54"/>
  <c r="O109" i="54"/>
  <c r="P109" i="54"/>
  <c r="S109" i="54"/>
  <c r="B110" i="54"/>
  <c r="C110" i="54"/>
  <c r="D110" i="54"/>
  <c r="E110" i="54"/>
  <c r="F110" i="54"/>
  <c r="G110" i="54"/>
  <c r="H110" i="54"/>
  <c r="K110" i="54"/>
  <c r="L110" i="54"/>
  <c r="M110" i="54"/>
  <c r="N110" i="54"/>
  <c r="O110" i="54"/>
  <c r="P110" i="54"/>
  <c r="S110" i="54"/>
  <c r="B111" i="54"/>
  <c r="C111" i="54"/>
  <c r="D111" i="54"/>
  <c r="E111" i="54"/>
  <c r="F111" i="54"/>
  <c r="G111" i="54"/>
  <c r="H111" i="54"/>
  <c r="K111" i="54"/>
  <c r="L111" i="54"/>
  <c r="M111" i="54"/>
  <c r="N111" i="54"/>
  <c r="O111" i="54"/>
  <c r="P111" i="54"/>
  <c r="S111" i="54"/>
  <c r="B112" i="54"/>
  <c r="C112" i="54"/>
  <c r="D112" i="54"/>
  <c r="E112" i="54"/>
  <c r="F112" i="54"/>
  <c r="G112" i="54"/>
  <c r="H112" i="54"/>
  <c r="K112" i="54"/>
  <c r="L112" i="54"/>
  <c r="M112" i="54"/>
  <c r="N112" i="54"/>
  <c r="O112" i="54"/>
  <c r="P112" i="54"/>
  <c r="S112" i="54"/>
  <c r="B113" i="54"/>
  <c r="C113" i="54"/>
  <c r="D113" i="54"/>
  <c r="E113" i="54"/>
  <c r="F113" i="54"/>
  <c r="G113" i="54"/>
  <c r="H113" i="54"/>
  <c r="K113" i="54"/>
  <c r="L113" i="54"/>
  <c r="M113" i="54"/>
  <c r="N113" i="54"/>
  <c r="O113" i="54"/>
  <c r="P113" i="54"/>
  <c r="S113" i="54"/>
  <c r="B114" i="54"/>
  <c r="C114" i="54"/>
  <c r="D114" i="54"/>
  <c r="E114" i="54"/>
  <c r="F114" i="54"/>
  <c r="G114" i="54"/>
  <c r="H114" i="54"/>
  <c r="K114" i="54"/>
  <c r="L114" i="54"/>
  <c r="M114" i="54"/>
  <c r="N114" i="54"/>
  <c r="O114" i="54"/>
  <c r="P114" i="54"/>
  <c r="S114" i="54"/>
  <c r="B115" i="54"/>
  <c r="C115" i="54"/>
  <c r="D115" i="54"/>
  <c r="E115" i="54"/>
  <c r="F115" i="54"/>
  <c r="G115" i="54"/>
  <c r="H115" i="54"/>
  <c r="K115" i="54"/>
  <c r="L115" i="54"/>
  <c r="M115" i="54"/>
  <c r="N115" i="54"/>
  <c r="O115" i="54"/>
  <c r="P115" i="54"/>
  <c r="S115" i="54"/>
  <c r="B116" i="54"/>
  <c r="C116" i="54"/>
  <c r="D116" i="54"/>
  <c r="E116" i="54"/>
  <c r="F116" i="54"/>
  <c r="G116" i="54"/>
  <c r="H116" i="54"/>
  <c r="K116" i="54"/>
  <c r="L116" i="54"/>
  <c r="M116" i="54"/>
  <c r="N116" i="54"/>
  <c r="O116" i="54"/>
  <c r="P116" i="54"/>
  <c r="S116" i="54"/>
  <c r="B117" i="54"/>
  <c r="C117" i="54"/>
  <c r="D117" i="54"/>
  <c r="E117" i="54"/>
  <c r="F117" i="54"/>
  <c r="G117" i="54"/>
  <c r="H117" i="54"/>
  <c r="K117" i="54"/>
  <c r="L117" i="54"/>
  <c r="M117" i="54"/>
  <c r="N117" i="54"/>
  <c r="O117" i="54"/>
  <c r="P117" i="54"/>
  <c r="S117" i="54"/>
  <c r="B118" i="54"/>
  <c r="C118" i="54"/>
  <c r="D118" i="54"/>
  <c r="E118" i="54"/>
  <c r="F118" i="54"/>
  <c r="G118" i="54"/>
  <c r="H118" i="54"/>
  <c r="K118" i="54"/>
  <c r="L118" i="54"/>
  <c r="M118" i="54"/>
  <c r="N118" i="54"/>
  <c r="O118" i="54"/>
  <c r="P118" i="54"/>
  <c r="S118" i="54"/>
  <c r="B119" i="54"/>
  <c r="C119" i="54"/>
  <c r="D119" i="54"/>
  <c r="E119" i="54"/>
  <c r="F119" i="54"/>
  <c r="G119" i="54"/>
  <c r="H119" i="54"/>
  <c r="K119" i="54"/>
  <c r="L119" i="54"/>
  <c r="M119" i="54"/>
  <c r="N119" i="54"/>
  <c r="O119" i="54"/>
  <c r="P119" i="54"/>
  <c r="S119" i="54"/>
  <c r="B120" i="54"/>
  <c r="C120" i="54"/>
  <c r="D120" i="54"/>
  <c r="E120" i="54"/>
  <c r="F120" i="54"/>
  <c r="G120" i="54"/>
  <c r="H120" i="54"/>
  <c r="K120" i="54"/>
  <c r="L120" i="54"/>
  <c r="M120" i="54"/>
  <c r="N120" i="54"/>
  <c r="O120" i="54"/>
  <c r="P120" i="54"/>
  <c r="S120" i="54"/>
  <c r="B121" i="54"/>
  <c r="C121" i="54"/>
  <c r="D121" i="54"/>
  <c r="E121" i="54"/>
  <c r="F121" i="54"/>
  <c r="G121" i="54"/>
  <c r="H121" i="54"/>
  <c r="K121" i="54"/>
  <c r="L121" i="54"/>
  <c r="M121" i="54"/>
  <c r="N121" i="54"/>
  <c r="O121" i="54"/>
  <c r="P121" i="54"/>
  <c r="S121" i="54"/>
  <c r="B122" i="54"/>
  <c r="C122" i="54"/>
  <c r="D122" i="54"/>
  <c r="E122" i="54"/>
  <c r="F122" i="54"/>
  <c r="G122" i="54"/>
  <c r="H122" i="54"/>
  <c r="K122" i="54"/>
  <c r="L122" i="54"/>
  <c r="M122" i="54"/>
  <c r="N122" i="54"/>
  <c r="O122" i="54"/>
  <c r="P122" i="54"/>
  <c r="S122" i="54"/>
  <c r="S104" i="54"/>
  <c r="P104" i="54"/>
  <c r="O104" i="54"/>
  <c r="N104" i="54"/>
  <c r="M104" i="54"/>
  <c r="L104" i="54"/>
  <c r="K104" i="54"/>
  <c r="H104" i="54"/>
  <c r="G104" i="54"/>
  <c r="F104" i="54"/>
  <c r="E104" i="54"/>
  <c r="D104" i="54"/>
  <c r="C104" i="54"/>
  <c r="B104" i="54"/>
  <c r="S103" i="54"/>
  <c r="P103" i="54"/>
  <c r="O103" i="54"/>
  <c r="N103" i="54"/>
  <c r="M103" i="54"/>
  <c r="L103" i="54"/>
  <c r="K103" i="54"/>
  <c r="H103" i="54"/>
  <c r="G103" i="54"/>
  <c r="F103" i="54"/>
  <c r="E103" i="54"/>
  <c r="D103" i="54"/>
  <c r="C103" i="54"/>
  <c r="B103" i="54"/>
  <c r="B99" i="54"/>
  <c r="C99" i="54"/>
  <c r="D99" i="54"/>
  <c r="E99" i="54"/>
  <c r="F99" i="54"/>
  <c r="G99" i="54"/>
  <c r="H99" i="54"/>
  <c r="K99" i="54"/>
  <c r="L99" i="54"/>
  <c r="M99" i="54"/>
  <c r="N99" i="54"/>
  <c r="O99" i="54"/>
  <c r="P99" i="54"/>
  <c r="S99" i="54"/>
  <c r="B100" i="54"/>
  <c r="C100" i="54"/>
  <c r="D100" i="54"/>
  <c r="E100" i="54"/>
  <c r="F100" i="54"/>
  <c r="G100" i="54"/>
  <c r="H100" i="54"/>
  <c r="K100" i="54"/>
  <c r="L100" i="54"/>
  <c r="M100" i="54"/>
  <c r="N100" i="54"/>
  <c r="O100" i="54"/>
  <c r="P100" i="54"/>
  <c r="S100" i="54"/>
  <c r="B81" i="54"/>
  <c r="C81" i="54"/>
  <c r="D81" i="54"/>
  <c r="E81" i="54"/>
  <c r="F81" i="54"/>
  <c r="G81" i="54"/>
  <c r="H81" i="54"/>
  <c r="K81" i="54"/>
  <c r="L81" i="54"/>
  <c r="M81" i="54"/>
  <c r="N81" i="54"/>
  <c r="O81" i="54"/>
  <c r="P81" i="54"/>
  <c r="S81" i="54"/>
  <c r="B82" i="54"/>
  <c r="C82" i="54"/>
  <c r="D82" i="54"/>
  <c r="E82" i="54"/>
  <c r="F82" i="54"/>
  <c r="G82" i="54"/>
  <c r="H82" i="54"/>
  <c r="K82" i="54"/>
  <c r="L82" i="54"/>
  <c r="M82" i="54"/>
  <c r="N82" i="54"/>
  <c r="O82" i="54"/>
  <c r="P82" i="54"/>
  <c r="S82" i="54"/>
  <c r="B83" i="54"/>
  <c r="C83" i="54"/>
  <c r="D83" i="54"/>
  <c r="E83" i="54"/>
  <c r="F83" i="54"/>
  <c r="G83" i="54"/>
  <c r="H83" i="54"/>
  <c r="K83" i="54"/>
  <c r="L83" i="54"/>
  <c r="M83" i="54"/>
  <c r="N83" i="54"/>
  <c r="O83" i="54"/>
  <c r="P83" i="54"/>
  <c r="S83" i="54"/>
  <c r="B84" i="54"/>
  <c r="C84" i="54"/>
  <c r="D84" i="54"/>
  <c r="E84" i="54"/>
  <c r="F84" i="54"/>
  <c r="G84" i="54"/>
  <c r="H84" i="54"/>
  <c r="K84" i="54"/>
  <c r="L84" i="54"/>
  <c r="M84" i="54"/>
  <c r="N84" i="54"/>
  <c r="O84" i="54"/>
  <c r="P84" i="54"/>
  <c r="S84" i="54"/>
  <c r="B85" i="54"/>
  <c r="C85" i="54"/>
  <c r="D85" i="54"/>
  <c r="E85" i="54"/>
  <c r="F85" i="54"/>
  <c r="G85" i="54"/>
  <c r="H85" i="54"/>
  <c r="K85" i="54"/>
  <c r="L85" i="54"/>
  <c r="M85" i="54"/>
  <c r="N85" i="54"/>
  <c r="O85" i="54"/>
  <c r="P85" i="54"/>
  <c r="S85" i="54"/>
  <c r="B86" i="54"/>
  <c r="C86" i="54"/>
  <c r="D86" i="54"/>
  <c r="E86" i="54"/>
  <c r="F86" i="54"/>
  <c r="G86" i="54"/>
  <c r="H86" i="54"/>
  <c r="K86" i="54"/>
  <c r="L86" i="54"/>
  <c r="M86" i="54"/>
  <c r="N86" i="54"/>
  <c r="O86" i="54"/>
  <c r="P86" i="54"/>
  <c r="S86" i="54"/>
  <c r="B87" i="54"/>
  <c r="C87" i="54"/>
  <c r="D87" i="54"/>
  <c r="E87" i="54"/>
  <c r="F87" i="54"/>
  <c r="G87" i="54"/>
  <c r="H87" i="54"/>
  <c r="K87" i="54"/>
  <c r="L87" i="54"/>
  <c r="M87" i="54"/>
  <c r="N87" i="54"/>
  <c r="O87" i="54"/>
  <c r="P87" i="54"/>
  <c r="S87" i="54"/>
  <c r="B88" i="54"/>
  <c r="C88" i="54"/>
  <c r="D88" i="54"/>
  <c r="E88" i="54"/>
  <c r="F88" i="54"/>
  <c r="G88" i="54"/>
  <c r="H88" i="54"/>
  <c r="K88" i="54"/>
  <c r="L88" i="54"/>
  <c r="M88" i="54"/>
  <c r="N88" i="54"/>
  <c r="O88" i="54"/>
  <c r="P88" i="54"/>
  <c r="S88" i="54"/>
  <c r="B89" i="54"/>
  <c r="C89" i="54"/>
  <c r="D89" i="54"/>
  <c r="E89" i="54"/>
  <c r="F89" i="54"/>
  <c r="G89" i="54"/>
  <c r="H89" i="54"/>
  <c r="K89" i="54"/>
  <c r="L89" i="54"/>
  <c r="M89" i="54"/>
  <c r="N89" i="54"/>
  <c r="O89" i="54"/>
  <c r="P89" i="54"/>
  <c r="S89" i="54"/>
  <c r="B90" i="54"/>
  <c r="C90" i="54"/>
  <c r="D90" i="54"/>
  <c r="E90" i="54"/>
  <c r="F90" i="54"/>
  <c r="G90" i="54"/>
  <c r="H90" i="54"/>
  <c r="K90" i="54"/>
  <c r="L90" i="54"/>
  <c r="M90" i="54"/>
  <c r="N90" i="54"/>
  <c r="O90" i="54"/>
  <c r="P90" i="54"/>
  <c r="S90" i="54"/>
  <c r="B91" i="54"/>
  <c r="C91" i="54"/>
  <c r="D91" i="54"/>
  <c r="E91" i="54"/>
  <c r="F91" i="54"/>
  <c r="G91" i="54"/>
  <c r="H91" i="54"/>
  <c r="K91" i="54"/>
  <c r="L91" i="54"/>
  <c r="M91" i="54"/>
  <c r="N91" i="54"/>
  <c r="O91" i="54"/>
  <c r="P91" i="54"/>
  <c r="S91" i="54"/>
  <c r="B92" i="54"/>
  <c r="C92" i="54"/>
  <c r="D92" i="54"/>
  <c r="E92" i="54"/>
  <c r="F92" i="54"/>
  <c r="G92" i="54"/>
  <c r="H92" i="54"/>
  <c r="K92" i="54"/>
  <c r="L92" i="54"/>
  <c r="M92" i="54"/>
  <c r="N92" i="54"/>
  <c r="O92" i="54"/>
  <c r="P92" i="54"/>
  <c r="S92" i="54"/>
  <c r="B93" i="54"/>
  <c r="C93" i="54"/>
  <c r="D93" i="54"/>
  <c r="E93" i="54"/>
  <c r="F93" i="54"/>
  <c r="G93" i="54"/>
  <c r="H93" i="54"/>
  <c r="K93" i="54"/>
  <c r="L93" i="54"/>
  <c r="M93" i="54"/>
  <c r="N93" i="54"/>
  <c r="O93" i="54"/>
  <c r="P93" i="54"/>
  <c r="S93" i="54"/>
  <c r="B94" i="54"/>
  <c r="C94" i="54"/>
  <c r="D94" i="54"/>
  <c r="E94" i="54"/>
  <c r="F94" i="54"/>
  <c r="G94" i="54"/>
  <c r="H94" i="54"/>
  <c r="K94" i="54"/>
  <c r="L94" i="54"/>
  <c r="M94" i="54"/>
  <c r="N94" i="54"/>
  <c r="O94" i="54"/>
  <c r="P94" i="54"/>
  <c r="S94" i="54"/>
  <c r="B95" i="54"/>
  <c r="C95" i="54"/>
  <c r="D95" i="54"/>
  <c r="E95" i="54"/>
  <c r="F95" i="54"/>
  <c r="G95" i="54"/>
  <c r="H95" i="54"/>
  <c r="K95" i="54"/>
  <c r="L95" i="54"/>
  <c r="M95" i="54"/>
  <c r="N95" i="54"/>
  <c r="O95" i="54"/>
  <c r="P95" i="54"/>
  <c r="S95" i="54"/>
  <c r="B96" i="54"/>
  <c r="C96" i="54"/>
  <c r="D96" i="54"/>
  <c r="E96" i="54"/>
  <c r="F96" i="54"/>
  <c r="G96" i="54"/>
  <c r="H96" i="54"/>
  <c r="K96" i="54"/>
  <c r="L96" i="54"/>
  <c r="M96" i="54"/>
  <c r="N96" i="54"/>
  <c r="O96" i="54"/>
  <c r="P96" i="54"/>
  <c r="S96" i="54"/>
  <c r="B97" i="54"/>
  <c r="C97" i="54"/>
  <c r="D97" i="54"/>
  <c r="E97" i="54"/>
  <c r="F97" i="54"/>
  <c r="G97" i="54"/>
  <c r="H97" i="54"/>
  <c r="K97" i="54"/>
  <c r="L97" i="54"/>
  <c r="M97" i="54"/>
  <c r="N97" i="54"/>
  <c r="O97" i="54"/>
  <c r="P97" i="54"/>
  <c r="S97" i="54"/>
  <c r="B98" i="54"/>
  <c r="C98" i="54"/>
  <c r="D98" i="54"/>
  <c r="E98" i="54"/>
  <c r="F98" i="54"/>
  <c r="G98" i="54"/>
  <c r="H98" i="54"/>
  <c r="K98" i="54"/>
  <c r="L98" i="54"/>
  <c r="M98" i="54"/>
  <c r="N98" i="54"/>
  <c r="O98" i="54"/>
  <c r="P98" i="54"/>
  <c r="S98" i="54"/>
  <c r="S79" i="54"/>
  <c r="P79" i="54"/>
  <c r="O79" i="54"/>
  <c r="N79" i="54"/>
  <c r="M79" i="54"/>
  <c r="L79" i="54"/>
  <c r="K79" i="54"/>
  <c r="H79" i="54"/>
  <c r="G79" i="54"/>
  <c r="F79" i="54"/>
  <c r="E79" i="54"/>
  <c r="D79" i="54"/>
  <c r="C79" i="54"/>
  <c r="B79" i="54"/>
  <c r="S78" i="54"/>
  <c r="P78" i="54"/>
  <c r="O78" i="54"/>
  <c r="N78" i="54"/>
  <c r="M78" i="54"/>
  <c r="L78" i="54"/>
  <c r="K78" i="54"/>
  <c r="H78" i="54"/>
  <c r="G78" i="54"/>
  <c r="F78" i="54"/>
  <c r="E78" i="54"/>
  <c r="D78" i="54"/>
  <c r="C78" i="54"/>
  <c r="B78" i="54"/>
  <c r="S77" i="54"/>
  <c r="P77" i="54"/>
  <c r="O77" i="54"/>
  <c r="N77" i="54"/>
  <c r="M77" i="54"/>
  <c r="L77" i="54"/>
  <c r="K77" i="54"/>
  <c r="H77" i="54"/>
  <c r="G77" i="54"/>
  <c r="F77" i="54"/>
  <c r="E77" i="54"/>
  <c r="D77" i="54"/>
  <c r="C77" i="54"/>
  <c r="B77" i="54"/>
  <c r="S76" i="54"/>
  <c r="P76" i="54"/>
  <c r="O76" i="54"/>
  <c r="N76" i="54"/>
  <c r="M76" i="54"/>
  <c r="L76" i="54"/>
  <c r="K76" i="54"/>
  <c r="H76" i="54"/>
  <c r="G76" i="54"/>
  <c r="F76" i="54"/>
  <c r="E76" i="54"/>
  <c r="D76" i="54"/>
  <c r="C76" i="54"/>
  <c r="B76" i="54"/>
  <c r="S75" i="54"/>
  <c r="P75" i="54"/>
  <c r="O75" i="54"/>
  <c r="N75" i="54"/>
  <c r="M75" i="54"/>
  <c r="L75" i="54"/>
  <c r="K75" i="54"/>
  <c r="H75" i="54"/>
  <c r="G75" i="54"/>
  <c r="F75" i="54"/>
  <c r="E75" i="54"/>
  <c r="D75" i="54"/>
  <c r="C75" i="54"/>
  <c r="B75" i="54"/>
  <c r="S74" i="54"/>
  <c r="P74" i="54"/>
  <c r="O74" i="54"/>
  <c r="N74" i="54"/>
  <c r="M74" i="54"/>
  <c r="L74" i="54"/>
  <c r="K74" i="54"/>
  <c r="H74" i="54"/>
  <c r="G74" i="54"/>
  <c r="F74" i="54"/>
  <c r="E74" i="54"/>
  <c r="D74" i="54"/>
  <c r="C74" i="54"/>
  <c r="B74" i="54"/>
  <c r="S73" i="54"/>
  <c r="P73" i="54"/>
  <c r="O73" i="54"/>
  <c r="N73" i="54"/>
  <c r="M73" i="54"/>
  <c r="L73" i="54"/>
  <c r="K73" i="54"/>
  <c r="H73" i="54"/>
  <c r="G73" i="54"/>
  <c r="F73" i="54"/>
  <c r="E73" i="54"/>
  <c r="D73" i="54"/>
  <c r="C73" i="54"/>
  <c r="B73" i="54"/>
  <c r="S72" i="54"/>
  <c r="P72" i="54"/>
  <c r="O72" i="54"/>
  <c r="N72" i="54"/>
  <c r="M72" i="54"/>
  <c r="L72" i="54"/>
  <c r="K72" i="54"/>
  <c r="H72" i="54"/>
  <c r="G72" i="54"/>
  <c r="F72" i="54"/>
  <c r="E72" i="54"/>
  <c r="D72" i="54"/>
  <c r="C72" i="54"/>
  <c r="B72" i="54"/>
  <c r="S71" i="54"/>
  <c r="P71" i="54"/>
  <c r="O71" i="54"/>
  <c r="N71" i="54"/>
  <c r="M71" i="54"/>
  <c r="L71" i="54"/>
  <c r="K71" i="54"/>
  <c r="H71" i="54"/>
  <c r="G71" i="54"/>
  <c r="F71" i="54"/>
  <c r="E71" i="54"/>
  <c r="D71" i="54"/>
  <c r="C71" i="54"/>
  <c r="B71" i="54"/>
  <c r="S70" i="54"/>
  <c r="P70" i="54"/>
  <c r="O70" i="54"/>
  <c r="N70" i="54"/>
  <c r="M70" i="54"/>
  <c r="L70" i="54"/>
  <c r="K70" i="54"/>
  <c r="H70" i="54"/>
  <c r="G70" i="54"/>
  <c r="F70" i="54"/>
  <c r="E70" i="54"/>
  <c r="D70" i="54"/>
  <c r="C70" i="54"/>
  <c r="B70" i="54"/>
  <c r="S69" i="54"/>
  <c r="P69" i="54"/>
  <c r="O69" i="54"/>
  <c r="N69" i="54"/>
  <c r="M69" i="54"/>
  <c r="L69" i="54"/>
  <c r="K69" i="54"/>
  <c r="H69" i="54"/>
  <c r="G69" i="54"/>
  <c r="F69" i="54"/>
  <c r="E69" i="54"/>
  <c r="D69" i="54"/>
  <c r="C69" i="54"/>
  <c r="B69" i="54"/>
  <c r="S68" i="54"/>
  <c r="P68" i="54"/>
  <c r="O68" i="54"/>
  <c r="N68" i="54"/>
  <c r="M68" i="54"/>
  <c r="L68" i="54"/>
  <c r="K68" i="54"/>
  <c r="H68" i="54"/>
  <c r="G68" i="54"/>
  <c r="F68" i="54"/>
  <c r="E68" i="54"/>
  <c r="D68" i="54"/>
  <c r="C68" i="54"/>
  <c r="B68" i="54"/>
  <c r="S67" i="54"/>
  <c r="P67" i="54"/>
  <c r="O67" i="54"/>
  <c r="N67" i="54"/>
  <c r="M67" i="54"/>
  <c r="L67" i="54"/>
  <c r="K67" i="54"/>
  <c r="H67" i="54"/>
  <c r="G67" i="54"/>
  <c r="F67" i="54"/>
  <c r="E67" i="54"/>
  <c r="D67" i="54"/>
  <c r="C67" i="54"/>
  <c r="B67" i="54"/>
  <c r="S66" i="54"/>
  <c r="P66" i="54"/>
  <c r="O66" i="54"/>
  <c r="N66" i="54"/>
  <c r="M66" i="54"/>
  <c r="L66" i="54"/>
  <c r="K66" i="54"/>
  <c r="H66" i="54"/>
  <c r="G66" i="54"/>
  <c r="F66" i="54"/>
  <c r="E66" i="54"/>
  <c r="D66" i="54"/>
  <c r="C66" i="54"/>
  <c r="B66" i="54"/>
  <c r="S65" i="54"/>
  <c r="P65" i="54"/>
  <c r="O65" i="54"/>
  <c r="N65" i="54"/>
  <c r="M65" i="54"/>
  <c r="L65" i="54"/>
  <c r="K65" i="54"/>
  <c r="H65" i="54"/>
  <c r="G65" i="54"/>
  <c r="F65" i="54"/>
  <c r="E65" i="54"/>
  <c r="D65" i="54"/>
  <c r="C65" i="54"/>
  <c r="B65" i="54"/>
  <c r="S64" i="54"/>
  <c r="P64" i="54"/>
  <c r="O64" i="54"/>
  <c r="N64" i="54"/>
  <c r="M64" i="54"/>
  <c r="L64" i="54"/>
  <c r="K64" i="54"/>
  <c r="H64" i="54"/>
  <c r="G64" i="54"/>
  <c r="F64" i="54"/>
  <c r="E64" i="54"/>
  <c r="D64" i="54"/>
  <c r="C64" i="54"/>
  <c r="B64" i="54"/>
  <c r="S63" i="54"/>
  <c r="P63" i="54"/>
  <c r="O63" i="54"/>
  <c r="N63" i="54"/>
  <c r="M63" i="54"/>
  <c r="L63" i="54"/>
  <c r="K63" i="54"/>
  <c r="H63" i="54"/>
  <c r="G63" i="54"/>
  <c r="F63" i="54"/>
  <c r="E63" i="54"/>
  <c r="D63" i="54"/>
  <c r="C63" i="54"/>
  <c r="B63" i="54"/>
  <c r="S62" i="54"/>
  <c r="P62" i="54"/>
  <c r="O62" i="54"/>
  <c r="N62" i="54"/>
  <c r="M62" i="54"/>
  <c r="L62" i="54"/>
  <c r="K62" i="54"/>
  <c r="H62" i="54"/>
  <c r="G62" i="54"/>
  <c r="F62" i="54"/>
  <c r="E62" i="54"/>
  <c r="D62" i="54"/>
  <c r="C62" i="54"/>
  <c r="B62" i="54"/>
  <c r="S59" i="54"/>
  <c r="P59" i="54"/>
  <c r="O59" i="54"/>
  <c r="N59" i="54"/>
  <c r="M59" i="54"/>
  <c r="L59" i="54"/>
  <c r="K59" i="54"/>
  <c r="H59" i="54"/>
  <c r="G59" i="54"/>
  <c r="F59" i="54"/>
  <c r="E59" i="54"/>
  <c r="D59" i="54"/>
  <c r="C59" i="54"/>
  <c r="B59" i="54"/>
  <c r="S58" i="54"/>
  <c r="P58" i="54"/>
  <c r="O58" i="54"/>
  <c r="N58" i="54"/>
  <c r="M58" i="54"/>
  <c r="L58" i="54"/>
  <c r="K58" i="54"/>
  <c r="H58" i="54"/>
  <c r="G58" i="54"/>
  <c r="F58" i="54"/>
  <c r="E58" i="54"/>
  <c r="D58" i="54"/>
  <c r="C58" i="54"/>
  <c r="B58" i="54"/>
  <c r="S60" i="54"/>
  <c r="P60" i="54"/>
  <c r="O60" i="54"/>
  <c r="N60" i="54"/>
  <c r="M60" i="54"/>
  <c r="L60" i="54"/>
  <c r="K60" i="54"/>
  <c r="H60" i="54"/>
  <c r="G60" i="54"/>
  <c r="F60" i="54"/>
  <c r="E60" i="54"/>
  <c r="D60" i="54"/>
  <c r="C60" i="54"/>
  <c r="B60" i="54"/>
  <c r="S55" i="54"/>
  <c r="P55" i="54"/>
  <c r="O55" i="54"/>
  <c r="N55" i="54"/>
  <c r="M55" i="54"/>
  <c r="L55" i="54"/>
  <c r="K55" i="54"/>
  <c r="H55" i="54"/>
  <c r="G55" i="54"/>
  <c r="F55" i="54"/>
  <c r="E55" i="54"/>
  <c r="D55" i="54"/>
  <c r="C55" i="54"/>
  <c r="B55" i="54"/>
  <c r="S54" i="54"/>
  <c r="P54" i="54"/>
  <c r="O54" i="54"/>
  <c r="N54" i="54"/>
  <c r="M54" i="54"/>
  <c r="L54" i="54"/>
  <c r="K54" i="54"/>
  <c r="H54" i="54"/>
  <c r="G54" i="54"/>
  <c r="F54" i="54"/>
  <c r="E54" i="54"/>
  <c r="D54" i="54"/>
  <c r="C54" i="54"/>
  <c r="B54" i="54"/>
  <c r="S53" i="54"/>
  <c r="P53" i="54"/>
  <c r="O53" i="54"/>
  <c r="N53" i="54"/>
  <c r="M53" i="54"/>
  <c r="L53" i="54"/>
  <c r="K53" i="54"/>
  <c r="H53" i="54"/>
  <c r="G53" i="54"/>
  <c r="F53" i="54"/>
  <c r="E53" i="54"/>
  <c r="D53" i="54"/>
  <c r="C53" i="54"/>
  <c r="B53" i="54"/>
  <c r="S52" i="54"/>
  <c r="P52" i="54"/>
  <c r="O52" i="54"/>
  <c r="N52" i="54"/>
  <c r="M52" i="54"/>
  <c r="L52" i="54"/>
  <c r="K52" i="54"/>
  <c r="H52" i="54"/>
  <c r="G52" i="54"/>
  <c r="F52" i="54"/>
  <c r="E52" i="54"/>
  <c r="D52" i="54"/>
  <c r="C52" i="54"/>
  <c r="B52" i="54"/>
  <c r="S51" i="54"/>
  <c r="P51" i="54"/>
  <c r="O51" i="54"/>
  <c r="N51" i="54"/>
  <c r="M51" i="54"/>
  <c r="L51" i="54"/>
  <c r="K51" i="54"/>
  <c r="H51" i="54"/>
  <c r="G51" i="54"/>
  <c r="F51" i="54"/>
  <c r="E51" i="54"/>
  <c r="D51" i="54"/>
  <c r="C51" i="54"/>
  <c r="B51" i="54"/>
  <c r="S50" i="54"/>
  <c r="P50" i="54"/>
  <c r="O50" i="54"/>
  <c r="N50" i="54"/>
  <c r="M50" i="54"/>
  <c r="L50" i="54"/>
  <c r="K50" i="54"/>
  <c r="H50" i="54"/>
  <c r="G50" i="54"/>
  <c r="F50" i="54"/>
  <c r="E50" i="54"/>
  <c r="D50" i="54"/>
  <c r="C50" i="54"/>
  <c r="B50" i="54"/>
  <c r="S49" i="54"/>
  <c r="P49" i="54"/>
  <c r="O49" i="54"/>
  <c r="N49" i="54"/>
  <c r="M49" i="54"/>
  <c r="L49" i="54"/>
  <c r="K49" i="54"/>
  <c r="H49" i="54"/>
  <c r="G49" i="54"/>
  <c r="F49" i="54"/>
  <c r="E49" i="54"/>
  <c r="D49" i="54"/>
  <c r="C49" i="54"/>
  <c r="B49" i="54"/>
  <c r="S48" i="54"/>
  <c r="P48" i="54"/>
  <c r="O48" i="54"/>
  <c r="N48" i="54"/>
  <c r="M48" i="54"/>
  <c r="L48" i="54"/>
  <c r="K48" i="54"/>
  <c r="H48" i="54"/>
  <c r="G48" i="54"/>
  <c r="F48" i="54"/>
  <c r="E48" i="54"/>
  <c r="D48" i="54"/>
  <c r="C48" i="54"/>
  <c r="B48" i="54"/>
  <c r="S47" i="54"/>
  <c r="P47" i="54"/>
  <c r="O47" i="54"/>
  <c r="N47" i="54"/>
  <c r="M47" i="54"/>
  <c r="L47" i="54"/>
  <c r="K47" i="54"/>
  <c r="H47" i="54"/>
  <c r="G47" i="54"/>
  <c r="F47" i="54"/>
  <c r="E47" i="54"/>
  <c r="D47" i="54"/>
  <c r="C47" i="54"/>
  <c r="B47" i="54"/>
  <c r="S46" i="54"/>
  <c r="P46" i="54"/>
  <c r="O46" i="54"/>
  <c r="N46" i="54"/>
  <c r="M46" i="54"/>
  <c r="L46" i="54"/>
  <c r="K46" i="54"/>
  <c r="H46" i="54"/>
  <c r="G46" i="54"/>
  <c r="F46" i="54"/>
  <c r="E46" i="54"/>
  <c r="D46" i="54"/>
  <c r="C46" i="54"/>
  <c r="B46" i="54"/>
  <c r="S45" i="54"/>
  <c r="P45" i="54"/>
  <c r="O45" i="54"/>
  <c r="N45" i="54"/>
  <c r="M45" i="54"/>
  <c r="L45" i="54"/>
  <c r="K45" i="54"/>
  <c r="H45" i="54"/>
  <c r="G45" i="54"/>
  <c r="F45" i="54"/>
  <c r="E45" i="54"/>
  <c r="D45" i="54"/>
  <c r="C45" i="54"/>
  <c r="B45" i="54"/>
  <c r="S44" i="54"/>
  <c r="P44" i="54"/>
  <c r="O44" i="54"/>
  <c r="N44" i="54"/>
  <c r="M44" i="54"/>
  <c r="L44" i="54"/>
  <c r="K44" i="54"/>
  <c r="H44" i="54"/>
  <c r="G44" i="54"/>
  <c r="F44" i="54"/>
  <c r="E44" i="54"/>
  <c r="D44" i="54"/>
  <c r="C44" i="54"/>
  <c r="B44" i="54"/>
  <c r="S43" i="54"/>
  <c r="P43" i="54"/>
  <c r="O43" i="54"/>
  <c r="N43" i="54"/>
  <c r="M43" i="54"/>
  <c r="L43" i="54"/>
  <c r="K43" i="54"/>
  <c r="H43" i="54"/>
  <c r="G43" i="54"/>
  <c r="F43" i="54"/>
  <c r="E43" i="54"/>
  <c r="D43" i="54"/>
  <c r="C43" i="54"/>
  <c r="B43" i="54"/>
  <c r="S42" i="54"/>
  <c r="P42" i="54"/>
  <c r="O42" i="54"/>
  <c r="N42" i="54"/>
  <c r="M42" i="54"/>
  <c r="L42" i="54"/>
  <c r="K42" i="54"/>
  <c r="H42" i="54"/>
  <c r="G42" i="54"/>
  <c r="F42" i="54"/>
  <c r="E42" i="54"/>
  <c r="D42" i="54"/>
  <c r="C42" i="54"/>
  <c r="B42" i="54"/>
  <c r="S41" i="54"/>
  <c r="P41" i="54"/>
  <c r="O41" i="54"/>
  <c r="N41" i="54"/>
  <c r="M41" i="54"/>
  <c r="L41" i="54"/>
  <c r="K41" i="54"/>
  <c r="H41" i="54"/>
  <c r="G41" i="54"/>
  <c r="F41" i="54"/>
  <c r="E41" i="54"/>
  <c r="D41" i="54"/>
  <c r="C41" i="54"/>
  <c r="B41" i="54"/>
  <c r="S40" i="54"/>
  <c r="P40" i="54"/>
  <c r="O40" i="54"/>
  <c r="N40" i="54"/>
  <c r="M40" i="54"/>
  <c r="L40" i="54"/>
  <c r="K40" i="54"/>
  <c r="H40" i="54"/>
  <c r="G40" i="54"/>
  <c r="F40" i="54"/>
  <c r="E40" i="54"/>
  <c r="D40" i="54"/>
  <c r="C40" i="54"/>
  <c r="B40" i="54"/>
  <c r="S39" i="54"/>
  <c r="P39" i="54"/>
  <c r="O39" i="54"/>
  <c r="N39" i="54"/>
  <c r="M39" i="54"/>
  <c r="L39" i="54"/>
  <c r="K39" i="54"/>
  <c r="H39" i="54"/>
  <c r="G39" i="54"/>
  <c r="F39" i="54"/>
  <c r="E39" i="54"/>
  <c r="D39" i="54"/>
  <c r="C39" i="54"/>
  <c r="B39" i="54"/>
  <c r="S38" i="54"/>
  <c r="P38" i="54"/>
  <c r="O38" i="54"/>
  <c r="N38" i="54"/>
  <c r="M38" i="54"/>
  <c r="L38" i="54"/>
  <c r="K38" i="54"/>
  <c r="H38" i="54"/>
  <c r="G38" i="54"/>
  <c r="F38" i="54"/>
  <c r="E38" i="54"/>
  <c r="D38" i="54"/>
  <c r="C38" i="54"/>
  <c r="B38" i="54"/>
  <c r="S37" i="54"/>
  <c r="P37" i="54"/>
  <c r="O37" i="54"/>
  <c r="N37" i="54"/>
  <c r="M37" i="54"/>
  <c r="L37" i="54"/>
  <c r="K37" i="54"/>
  <c r="H37" i="54"/>
  <c r="G37" i="54"/>
  <c r="F37" i="54"/>
  <c r="E37" i="54"/>
  <c r="D37" i="54"/>
  <c r="C37" i="54"/>
  <c r="B37" i="54"/>
  <c r="S36" i="54"/>
  <c r="P36" i="54"/>
  <c r="O36" i="54"/>
  <c r="N36" i="54"/>
  <c r="M36" i="54"/>
  <c r="L36" i="54"/>
  <c r="K36" i="54"/>
  <c r="H36" i="54"/>
  <c r="G36" i="54"/>
  <c r="F36" i="54"/>
  <c r="E36" i="54"/>
  <c r="D36" i="54"/>
  <c r="C36" i="54"/>
  <c r="B36" i="54"/>
  <c r="S35" i="54"/>
  <c r="P35" i="54"/>
  <c r="O35" i="54"/>
  <c r="N35" i="54"/>
  <c r="M35" i="54"/>
  <c r="L35" i="54"/>
  <c r="K35" i="54"/>
  <c r="H35" i="54"/>
  <c r="G35" i="54"/>
  <c r="F35" i="54"/>
  <c r="E35" i="54"/>
  <c r="D35" i="54"/>
  <c r="C35" i="54"/>
  <c r="B35" i="54"/>
  <c r="S34" i="54"/>
  <c r="P34" i="54"/>
  <c r="O34" i="54"/>
  <c r="N34" i="54"/>
  <c r="M34" i="54"/>
  <c r="L34" i="54"/>
  <c r="K34" i="54"/>
  <c r="H34" i="54"/>
  <c r="G34" i="54"/>
  <c r="F34" i="54"/>
  <c r="E34" i="54"/>
  <c r="D34" i="54"/>
  <c r="C34" i="54"/>
  <c r="B34" i="54"/>
  <c r="S33" i="54"/>
  <c r="P33" i="54"/>
  <c r="O33" i="54"/>
  <c r="N33" i="54"/>
  <c r="M33" i="54"/>
  <c r="L33" i="54"/>
  <c r="K33" i="54"/>
  <c r="H33" i="54"/>
  <c r="G33" i="54"/>
  <c r="F33" i="54"/>
  <c r="E33" i="54"/>
  <c r="D33" i="54"/>
  <c r="C33" i="54"/>
  <c r="B33" i="54"/>
  <c r="S32" i="54"/>
  <c r="P32" i="54"/>
  <c r="O32" i="54"/>
  <c r="N32" i="54"/>
  <c r="M32" i="54"/>
  <c r="L32" i="54"/>
  <c r="K32" i="54"/>
  <c r="H32" i="54"/>
  <c r="G32" i="54"/>
  <c r="F32" i="54"/>
  <c r="E32" i="54"/>
  <c r="D32" i="54"/>
  <c r="C32" i="54"/>
  <c r="B32" i="54"/>
  <c r="S31" i="54"/>
  <c r="P31" i="54"/>
  <c r="O31" i="54"/>
  <c r="N31" i="54"/>
  <c r="M31" i="54"/>
  <c r="L31" i="54"/>
  <c r="K31" i="54"/>
  <c r="H31" i="54"/>
  <c r="G31" i="54"/>
  <c r="F31" i="54"/>
  <c r="E31" i="54"/>
  <c r="D31" i="54"/>
  <c r="C31" i="54"/>
  <c r="B31" i="54"/>
  <c r="S30" i="54"/>
  <c r="P30" i="54"/>
  <c r="O30" i="54"/>
  <c r="N30" i="54"/>
  <c r="M30" i="54"/>
  <c r="L30" i="54"/>
  <c r="K30" i="54"/>
  <c r="H30" i="54"/>
  <c r="G30" i="54"/>
  <c r="F30" i="54"/>
  <c r="E30" i="54"/>
  <c r="D30" i="54"/>
  <c r="C30" i="54"/>
  <c r="B30" i="54"/>
  <c r="S29" i="54"/>
  <c r="P29" i="54"/>
  <c r="O29" i="54"/>
  <c r="N29" i="54"/>
  <c r="M29" i="54"/>
  <c r="L29" i="54"/>
  <c r="K29" i="54"/>
  <c r="H29" i="54"/>
  <c r="G29" i="54"/>
  <c r="F29" i="54"/>
  <c r="E29" i="54"/>
  <c r="D29" i="54"/>
  <c r="C29" i="54"/>
  <c r="B29" i="54"/>
  <c r="S28" i="54"/>
  <c r="P28" i="54"/>
  <c r="O28" i="54"/>
  <c r="N28" i="54"/>
  <c r="M28" i="54"/>
  <c r="L28" i="54"/>
  <c r="K28" i="54"/>
  <c r="H28" i="54"/>
  <c r="G28" i="54"/>
  <c r="F28" i="54"/>
  <c r="E28" i="54"/>
  <c r="D28" i="54"/>
  <c r="C28" i="54"/>
  <c r="B28" i="54"/>
  <c r="S27" i="54"/>
  <c r="P27" i="54"/>
  <c r="O27" i="54"/>
  <c r="N27" i="54"/>
  <c r="M27" i="54"/>
  <c r="L27" i="54"/>
  <c r="K27" i="54"/>
  <c r="H27" i="54"/>
  <c r="G27" i="54"/>
  <c r="F27" i="54"/>
  <c r="E27" i="54"/>
  <c r="D27" i="54"/>
  <c r="C27" i="54"/>
  <c r="B27" i="54"/>
  <c r="S26" i="54"/>
  <c r="P26" i="54"/>
  <c r="O26" i="54"/>
  <c r="N26" i="54"/>
  <c r="M26" i="54"/>
  <c r="L26" i="54"/>
  <c r="K26" i="54"/>
  <c r="H26" i="54"/>
  <c r="G26" i="54"/>
  <c r="F26" i="54"/>
  <c r="E26" i="54"/>
  <c r="D26" i="54"/>
  <c r="C26" i="54"/>
  <c r="B26" i="54"/>
  <c r="S57" i="54"/>
  <c r="P57" i="54"/>
  <c r="O57" i="54"/>
  <c r="N57" i="54"/>
  <c r="M57" i="54"/>
  <c r="L57" i="54"/>
  <c r="K57" i="54"/>
  <c r="H57" i="54"/>
  <c r="G57" i="54"/>
  <c r="F57" i="54"/>
  <c r="E57" i="54"/>
  <c r="D57" i="54"/>
  <c r="C57" i="54"/>
  <c r="B57" i="54"/>
  <c r="S56" i="54"/>
  <c r="P56" i="54"/>
  <c r="O56" i="54"/>
  <c r="N56" i="54"/>
  <c r="M56" i="54"/>
  <c r="L56" i="54"/>
  <c r="K56" i="54"/>
  <c r="H56" i="54"/>
  <c r="G56" i="54"/>
  <c r="F56" i="54"/>
  <c r="E56" i="54"/>
  <c r="D56" i="54"/>
  <c r="C56" i="54"/>
  <c r="B56" i="54"/>
  <c r="S25" i="54"/>
  <c r="P25" i="54"/>
  <c r="O25" i="54"/>
  <c r="N25" i="54"/>
  <c r="M25" i="54"/>
  <c r="L25" i="54"/>
  <c r="K25" i="54"/>
  <c r="H25" i="54"/>
  <c r="G25" i="54"/>
  <c r="F25" i="54"/>
  <c r="E25" i="54"/>
  <c r="D25" i="54"/>
  <c r="C25" i="54"/>
  <c r="B25" i="54"/>
  <c r="S24" i="54"/>
  <c r="P24" i="54"/>
  <c r="O24" i="54"/>
  <c r="N24" i="54"/>
  <c r="M24" i="54"/>
  <c r="L24" i="54"/>
  <c r="K24" i="54"/>
  <c r="H24" i="54"/>
  <c r="G24" i="54"/>
  <c r="F24" i="54"/>
  <c r="E24" i="54"/>
  <c r="D24" i="54"/>
  <c r="C24" i="54"/>
  <c r="B24" i="54"/>
  <c r="S23" i="54"/>
  <c r="P23" i="54"/>
  <c r="O23" i="54"/>
  <c r="N23" i="54"/>
  <c r="M23" i="54"/>
  <c r="L23" i="54"/>
  <c r="K23" i="54"/>
  <c r="H23" i="54"/>
  <c r="G23" i="54"/>
  <c r="F23" i="54"/>
  <c r="E23" i="54"/>
  <c r="D23" i="54"/>
  <c r="C23" i="54"/>
  <c r="B23" i="54"/>
  <c r="S22" i="54"/>
  <c r="P22" i="54"/>
  <c r="O22" i="54"/>
  <c r="N22" i="54"/>
  <c r="M22" i="54"/>
  <c r="L22" i="54"/>
  <c r="K22" i="54"/>
  <c r="H22" i="54"/>
  <c r="G22" i="54"/>
  <c r="F22" i="54"/>
  <c r="E22" i="54"/>
  <c r="D22" i="54"/>
  <c r="C22" i="54"/>
  <c r="B22" i="54"/>
  <c r="S21" i="54"/>
  <c r="P21" i="54"/>
  <c r="O21" i="54"/>
  <c r="N21" i="54"/>
  <c r="M21" i="54"/>
  <c r="L21" i="54"/>
  <c r="K21" i="54"/>
  <c r="H21" i="54"/>
  <c r="G21" i="54"/>
  <c r="F21" i="54"/>
  <c r="E21" i="54"/>
  <c r="D21" i="54"/>
  <c r="C21" i="54"/>
  <c r="B21" i="54"/>
  <c r="S20" i="54"/>
  <c r="P20" i="54"/>
  <c r="O20" i="54"/>
  <c r="N20" i="54"/>
  <c r="M20" i="54"/>
  <c r="L20" i="54"/>
  <c r="K20" i="54"/>
  <c r="H20" i="54"/>
  <c r="G20" i="54"/>
  <c r="F20" i="54"/>
  <c r="E20" i="54"/>
  <c r="D20" i="54"/>
  <c r="C20" i="54"/>
  <c r="B20" i="54"/>
  <c r="S19" i="54"/>
  <c r="P19" i="54"/>
  <c r="O19" i="54"/>
  <c r="N19" i="54"/>
  <c r="M19" i="54"/>
  <c r="L19" i="54"/>
  <c r="K19" i="54"/>
  <c r="H19" i="54"/>
  <c r="G19" i="54"/>
  <c r="F19" i="54"/>
  <c r="E19" i="54"/>
  <c r="D19" i="54"/>
  <c r="C19" i="54"/>
  <c r="B19" i="54"/>
  <c r="S18" i="54"/>
  <c r="P18" i="54"/>
  <c r="O18" i="54"/>
  <c r="N18" i="54"/>
  <c r="M18" i="54"/>
  <c r="L18" i="54"/>
  <c r="K18" i="54"/>
  <c r="H18" i="54"/>
  <c r="G18" i="54"/>
  <c r="F18" i="54"/>
  <c r="E18" i="54"/>
  <c r="D18" i="54"/>
  <c r="C18" i="54"/>
  <c r="B18" i="54"/>
  <c r="S17" i="54"/>
  <c r="P17" i="54"/>
  <c r="O17" i="54"/>
  <c r="N17" i="54"/>
  <c r="M17" i="54"/>
  <c r="L17" i="54"/>
  <c r="K17" i="54"/>
  <c r="H17" i="54"/>
  <c r="G17" i="54"/>
  <c r="F17" i="54"/>
  <c r="E17" i="54"/>
  <c r="D17" i="54"/>
  <c r="C17" i="54"/>
  <c r="B17" i="54"/>
  <c r="S16" i="54"/>
  <c r="P16" i="54"/>
  <c r="O16" i="54"/>
  <c r="N16" i="54"/>
  <c r="M16" i="54"/>
  <c r="L16" i="54"/>
  <c r="K16" i="54"/>
  <c r="H16" i="54"/>
  <c r="G16" i="54"/>
  <c r="F16" i="54"/>
  <c r="E16" i="54"/>
  <c r="D16" i="54"/>
  <c r="C16" i="54"/>
  <c r="B16" i="54"/>
  <c r="S15" i="54"/>
  <c r="P15" i="54"/>
  <c r="O15" i="54"/>
  <c r="N15" i="54"/>
  <c r="M15" i="54"/>
  <c r="L15" i="54"/>
  <c r="K15" i="54"/>
  <c r="H15" i="54"/>
  <c r="G15" i="54"/>
  <c r="F15" i="54"/>
  <c r="E15" i="54"/>
  <c r="D15" i="54"/>
  <c r="C15" i="54"/>
  <c r="B15" i="54"/>
  <c r="S14" i="54"/>
  <c r="P14" i="54"/>
  <c r="O14" i="54"/>
  <c r="N14" i="54"/>
  <c r="M14" i="54"/>
  <c r="L14" i="54"/>
  <c r="K14" i="54"/>
  <c r="H14" i="54"/>
  <c r="G14" i="54"/>
  <c r="F14" i="54"/>
  <c r="E14" i="54"/>
  <c r="D14" i="54"/>
  <c r="C14" i="54"/>
  <c r="B14" i="54"/>
  <c r="S13" i="54"/>
  <c r="P13" i="54"/>
  <c r="O13" i="54"/>
  <c r="N13" i="54"/>
  <c r="M13" i="54"/>
  <c r="L13" i="54"/>
  <c r="K13" i="54"/>
  <c r="H13" i="54"/>
  <c r="G13" i="54"/>
  <c r="F13" i="54"/>
  <c r="E13" i="54"/>
  <c r="D13" i="54"/>
  <c r="C13" i="54"/>
  <c r="B13" i="54"/>
  <c r="S12" i="54"/>
  <c r="P12" i="54"/>
  <c r="O12" i="54"/>
  <c r="N12" i="54"/>
  <c r="M12" i="54"/>
  <c r="L12" i="54"/>
  <c r="K12" i="54"/>
  <c r="H12" i="54"/>
  <c r="G12" i="54"/>
  <c r="F12" i="54"/>
  <c r="E12" i="54"/>
  <c r="D12" i="54"/>
  <c r="C12" i="54"/>
  <c r="B12" i="54"/>
  <c r="S11" i="54"/>
  <c r="P11" i="54"/>
  <c r="O11" i="54"/>
  <c r="N11" i="54"/>
  <c r="M11" i="54"/>
  <c r="L11" i="54"/>
  <c r="K11" i="54"/>
  <c r="H11" i="54"/>
  <c r="G11" i="54"/>
  <c r="F11" i="54"/>
  <c r="E11" i="54"/>
  <c r="D11" i="54"/>
  <c r="C11" i="54"/>
  <c r="B11" i="54"/>
  <c r="S10" i="54"/>
  <c r="P10" i="54"/>
  <c r="O10" i="54"/>
  <c r="N10" i="54"/>
  <c r="M10" i="54"/>
  <c r="L10" i="54"/>
  <c r="K10" i="54"/>
  <c r="H10" i="54"/>
  <c r="G10" i="54"/>
  <c r="F10" i="54"/>
  <c r="E10" i="54"/>
  <c r="D10" i="54"/>
  <c r="C10" i="54"/>
  <c r="B10" i="54"/>
  <c r="S9" i="54"/>
  <c r="P9" i="54"/>
  <c r="O9" i="54"/>
  <c r="N9" i="54"/>
  <c r="M9" i="54"/>
  <c r="L9" i="54"/>
  <c r="K9" i="54"/>
  <c r="H9" i="54"/>
  <c r="G9" i="54"/>
  <c r="F9" i="54"/>
  <c r="E9" i="54"/>
  <c r="D9" i="54"/>
  <c r="C9" i="54"/>
  <c r="B9" i="54"/>
  <c r="P177" i="48" l="1"/>
  <c r="O177" i="48"/>
  <c r="N177" i="48"/>
  <c r="M177" i="48"/>
  <c r="L177" i="48"/>
  <c r="K177" i="48"/>
  <c r="H177" i="48"/>
  <c r="G177" i="48"/>
  <c r="F177" i="48"/>
  <c r="E177" i="48"/>
  <c r="D177" i="48"/>
  <c r="C177" i="48"/>
  <c r="B177" i="48"/>
  <c r="P176" i="48"/>
  <c r="O176" i="48"/>
  <c r="N176" i="48"/>
  <c r="M176" i="48"/>
  <c r="L176" i="48"/>
  <c r="K176" i="48"/>
  <c r="H176" i="48"/>
  <c r="G176" i="48"/>
  <c r="F176" i="48"/>
  <c r="E176" i="48"/>
  <c r="D176" i="48"/>
  <c r="C176" i="48"/>
  <c r="B176" i="48"/>
  <c r="P175" i="48"/>
  <c r="O175" i="48"/>
  <c r="N175" i="48"/>
  <c r="M175" i="48"/>
  <c r="L175" i="48"/>
  <c r="K175" i="48"/>
  <c r="H175" i="48"/>
  <c r="G175" i="48"/>
  <c r="F175" i="48"/>
  <c r="E175" i="48"/>
  <c r="D175" i="48"/>
  <c r="C175" i="48"/>
  <c r="B175" i="48"/>
  <c r="P174" i="48"/>
  <c r="O174" i="48"/>
  <c r="N174" i="48"/>
  <c r="M174" i="48"/>
  <c r="L174" i="48"/>
  <c r="K174" i="48"/>
  <c r="H174" i="48"/>
  <c r="G174" i="48"/>
  <c r="F174" i="48"/>
  <c r="E174" i="48"/>
  <c r="D174" i="48"/>
  <c r="C174" i="48"/>
  <c r="B174" i="48"/>
  <c r="P173" i="48"/>
  <c r="O173" i="48"/>
  <c r="N173" i="48"/>
  <c r="M173" i="48"/>
  <c r="L173" i="48"/>
  <c r="K173" i="48"/>
  <c r="H173" i="48"/>
  <c r="G173" i="48"/>
  <c r="F173" i="48"/>
  <c r="E173" i="48"/>
  <c r="D173" i="48"/>
  <c r="C173" i="48"/>
  <c r="B173" i="48"/>
  <c r="P172" i="48"/>
  <c r="O172" i="48"/>
  <c r="N172" i="48"/>
  <c r="M172" i="48"/>
  <c r="L172" i="48"/>
  <c r="K172" i="48"/>
  <c r="H172" i="48"/>
  <c r="G172" i="48"/>
  <c r="F172" i="48"/>
  <c r="E172" i="48"/>
  <c r="D172" i="48"/>
  <c r="C172" i="48"/>
  <c r="B172" i="48"/>
  <c r="P171" i="48"/>
  <c r="O171" i="48"/>
  <c r="N171" i="48"/>
  <c r="M171" i="48"/>
  <c r="L171" i="48"/>
  <c r="K171" i="48"/>
  <c r="H171" i="48"/>
  <c r="G171" i="48"/>
  <c r="F171" i="48"/>
  <c r="E171" i="48"/>
  <c r="D171" i="48"/>
  <c r="C171" i="48"/>
  <c r="B171" i="48"/>
  <c r="P170" i="48"/>
  <c r="O170" i="48"/>
  <c r="N170" i="48"/>
  <c r="M170" i="48"/>
  <c r="L170" i="48"/>
  <c r="K170" i="48"/>
  <c r="H170" i="48"/>
  <c r="G170" i="48"/>
  <c r="F170" i="48"/>
  <c r="E170" i="48"/>
  <c r="D170" i="48"/>
  <c r="C170" i="48"/>
  <c r="B170" i="48"/>
  <c r="P169" i="48"/>
  <c r="O169" i="48"/>
  <c r="N169" i="48"/>
  <c r="M169" i="48"/>
  <c r="L169" i="48"/>
  <c r="K169" i="48"/>
  <c r="H169" i="48"/>
  <c r="G169" i="48"/>
  <c r="F169" i="48"/>
  <c r="E169" i="48"/>
  <c r="D169" i="48"/>
  <c r="C169" i="48"/>
  <c r="B169" i="48"/>
  <c r="P168" i="48"/>
  <c r="O168" i="48"/>
  <c r="N168" i="48"/>
  <c r="M168" i="48"/>
  <c r="L168" i="48"/>
  <c r="K168" i="48"/>
  <c r="H168" i="48"/>
  <c r="G168" i="48"/>
  <c r="F168" i="48"/>
  <c r="E168" i="48"/>
  <c r="D168" i="48"/>
  <c r="C168" i="48"/>
  <c r="B168" i="48"/>
  <c r="P167" i="48"/>
  <c r="O167" i="48"/>
  <c r="N167" i="48"/>
  <c r="M167" i="48"/>
  <c r="L167" i="48"/>
  <c r="K167" i="48"/>
  <c r="H167" i="48"/>
  <c r="G167" i="48"/>
  <c r="F167" i="48"/>
  <c r="E167" i="48"/>
  <c r="D167" i="48"/>
  <c r="C167" i="48"/>
  <c r="B167" i="48"/>
  <c r="P166" i="48"/>
  <c r="O166" i="48"/>
  <c r="N166" i="48"/>
  <c r="M166" i="48"/>
  <c r="L166" i="48"/>
  <c r="K166" i="48"/>
  <c r="H166" i="48"/>
  <c r="G166" i="48"/>
  <c r="F166" i="48"/>
  <c r="E166" i="48"/>
  <c r="D166" i="48"/>
  <c r="C166" i="48"/>
  <c r="B166" i="48"/>
  <c r="P165" i="48"/>
  <c r="O165" i="48"/>
  <c r="N165" i="48"/>
  <c r="M165" i="48"/>
  <c r="L165" i="48"/>
  <c r="K165" i="48"/>
  <c r="H165" i="48"/>
  <c r="G165" i="48"/>
  <c r="F165" i="48"/>
  <c r="E165" i="48"/>
  <c r="D165" i="48"/>
  <c r="C165" i="48"/>
  <c r="B165" i="48"/>
  <c r="P164" i="48"/>
  <c r="O164" i="48"/>
  <c r="N164" i="48"/>
  <c r="M164" i="48"/>
  <c r="L164" i="48"/>
  <c r="K164" i="48"/>
  <c r="H164" i="48"/>
  <c r="G164" i="48"/>
  <c r="F164" i="48"/>
  <c r="E164" i="48"/>
  <c r="D164" i="48"/>
  <c r="C164" i="48"/>
  <c r="B164" i="48"/>
  <c r="P163" i="48"/>
  <c r="O163" i="48"/>
  <c r="N163" i="48"/>
  <c r="M163" i="48"/>
  <c r="L163" i="48"/>
  <c r="K163" i="48"/>
  <c r="H163" i="48"/>
  <c r="G163" i="48"/>
  <c r="F163" i="48"/>
  <c r="E163" i="48"/>
  <c r="D163" i="48"/>
  <c r="C163" i="48"/>
  <c r="B163" i="48"/>
  <c r="P162" i="48"/>
  <c r="O162" i="48"/>
  <c r="N162" i="48"/>
  <c r="M162" i="48"/>
  <c r="L162" i="48"/>
  <c r="K162" i="48"/>
  <c r="H162" i="48"/>
  <c r="G162" i="48"/>
  <c r="F162" i="48"/>
  <c r="E162" i="48"/>
  <c r="D162" i="48"/>
  <c r="C162" i="48"/>
  <c r="B162" i="48"/>
  <c r="P161" i="48"/>
  <c r="O161" i="48"/>
  <c r="N161" i="48"/>
  <c r="M161" i="48"/>
  <c r="L161" i="48"/>
  <c r="K161" i="48"/>
  <c r="H161" i="48"/>
  <c r="G161" i="48"/>
  <c r="F161" i="48"/>
  <c r="E161" i="48"/>
  <c r="D161" i="48"/>
  <c r="C161" i="48"/>
  <c r="B161" i="48"/>
  <c r="P159" i="48"/>
  <c r="O159" i="48"/>
  <c r="N159" i="48"/>
  <c r="M159" i="48"/>
  <c r="L159" i="48"/>
  <c r="K159" i="48"/>
  <c r="H159" i="48"/>
  <c r="G159" i="48"/>
  <c r="F159" i="48"/>
  <c r="E159" i="48"/>
  <c r="D159" i="48"/>
  <c r="C159" i="48"/>
  <c r="B159" i="48"/>
  <c r="P158" i="48"/>
  <c r="O158" i="48"/>
  <c r="N158" i="48"/>
  <c r="M158" i="48"/>
  <c r="L158" i="48"/>
  <c r="K158" i="48"/>
  <c r="H158" i="48"/>
  <c r="G158" i="48"/>
  <c r="F158" i="48"/>
  <c r="E158" i="48"/>
  <c r="D158" i="48"/>
  <c r="C158" i="48"/>
  <c r="B158" i="48"/>
  <c r="P157" i="48"/>
  <c r="O157" i="48"/>
  <c r="N157" i="48"/>
  <c r="M157" i="48"/>
  <c r="L157" i="48"/>
  <c r="K157" i="48"/>
  <c r="H157" i="48"/>
  <c r="G157" i="48"/>
  <c r="F157" i="48"/>
  <c r="E157" i="48"/>
  <c r="D157" i="48"/>
  <c r="C157" i="48"/>
  <c r="B157" i="48"/>
  <c r="P156" i="48"/>
  <c r="O156" i="48"/>
  <c r="N156" i="48"/>
  <c r="M156" i="48"/>
  <c r="L156" i="48"/>
  <c r="K156" i="48"/>
  <c r="H156" i="48"/>
  <c r="G156" i="48"/>
  <c r="F156" i="48"/>
  <c r="E156" i="48"/>
  <c r="D156" i="48"/>
  <c r="C156" i="48"/>
  <c r="B156" i="48"/>
  <c r="P155" i="48"/>
  <c r="O155" i="48"/>
  <c r="N155" i="48"/>
  <c r="M155" i="48"/>
  <c r="L155" i="48"/>
  <c r="K155" i="48"/>
  <c r="H155" i="48"/>
  <c r="G155" i="48"/>
  <c r="F155" i="48"/>
  <c r="E155" i="48"/>
  <c r="D155" i="48"/>
  <c r="C155" i="48"/>
  <c r="B155" i="48"/>
  <c r="P154" i="48"/>
  <c r="O154" i="48"/>
  <c r="N154" i="48"/>
  <c r="M154" i="48"/>
  <c r="L154" i="48"/>
  <c r="K154" i="48"/>
  <c r="H154" i="48"/>
  <c r="G154" i="48"/>
  <c r="F154" i="48"/>
  <c r="E154" i="48"/>
  <c r="D154" i="48"/>
  <c r="C154" i="48"/>
  <c r="B154" i="48"/>
  <c r="P153" i="48"/>
  <c r="O153" i="48"/>
  <c r="N153" i="48"/>
  <c r="M153" i="48"/>
  <c r="L153" i="48"/>
  <c r="K153" i="48"/>
  <c r="H153" i="48"/>
  <c r="G153" i="48"/>
  <c r="F153" i="48"/>
  <c r="E153" i="48"/>
  <c r="D153" i="48"/>
  <c r="C153" i="48"/>
  <c r="B153" i="48"/>
  <c r="P152" i="48"/>
  <c r="O152" i="48"/>
  <c r="N152" i="48"/>
  <c r="M152" i="48"/>
  <c r="L152" i="48"/>
  <c r="K152" i="48"/>
  <c r="H152" i="48"/>
  <c r="G152" i="48"/>
  <c r="F152" i="48"/>
  <c r="E152" i="48"/>
  <c r="D152" i="48"/>
  <c r="C152" i="48"/>
  <c r="B152" i="48"/>
  <c r="P151" i="48"/>
  <c r="O151" i="48"/>
  <c r="N151" i="48"/>
  <c r="M151" i="48"/>
  <c r="L151" i="48"/>
  <c r="K151" i="48"/>
  <c r="H151" i="48"/>
  <c r="G151" i="48"/>
  <c r="F151" i="48"/>
  <c r="E151" i="48"/>
  <c r="D151" i="48"/>
  <c r="C151" i="48"/>
  <c r="B151" i="48"/>
  <c r="P150" i="48"/>
  <c r="O150" i="48"/>
  <c r="N150" i="48"/>
  <c r="M150" i="48"/>
  <c r="L150" i="48"/>
  <c r="K150" i="48"/>
  <c r="H150" i="48"/>
  <c r="G150" i="48"/>
  <c r="F150" i="48"/>
  <c r="E150" i="48"/>
  <c r="D150" i="48"/>
  <c r="C150" i="48"/>
  <c r="B150" i="48"/>
  <c r="P149" i="48"/>
  <c r="O149" i="48"/>
  <c r="N149" i="48"/>
  <c r="M149" i="48"/>
  <c r="L149" i="48"/>
  <c r="K149" i="48"/>
  <c r="H149" i="48"/>
  <c r="G149" i="48"/>
  <c r="F149" i="48"/>
  <c r="E149" i="48"/>
  <c r="D149" i="48"/>
  <c r="C149" i="48"/>
  <c r="B149" i="48"/>
  <c r="P148" i="48"/>
  <c r="O148" i="48"/>
  <c r="N148" i="48"/>
  <c r="M148" i="48"/>
  <c r="L148" i="48"/>
  <c r="K148" i="48"/>
  <c r="H148" i="48"/>
  <c r="G148" i="48"/>
  <c r="F148" i="48"/>
  <c r="E148" i="48"/>
  <c r="D148" i="48"/>
  <c r="C148" i="48"/>
  <c r="B148" i="48"/>
  <c r="P147" i="48"/>
  <c r="O147" i="48"/>
  <c r="N147" i="48"/>
  <c r="M147" i="48"/>
  <c r="L147" i="48"/>
  <c r="K147" i="48"/>
  <c r="H147" i="48"/>
  <c r="G147" i="48"/>
  <c r="F147" i="48"/>
  <c r="E147" i="48"/>
  <c r="D147" i="48"/>
  <c r="C147" i="48"/>
  <c r="B147" i="48"/>
  <c r="P146" i="48"/>
  <c r="O146" i="48"/>
  <c r="N146" i="48"/>
  <c r="M146" i="48"/>
  <c r="L146" i="48"/>
  <c r="K146" i="48"/>
  <c r="H146" i="48"/>
  <c r="G146" i="48"/>
  <c r="F146" i="48"/>
  <c r="E146" i="48"/>
  <c r="D146" i="48"/>
  <c r="C146" i="48"/>
  <c r="B146" i="48"/>
  <c r="P145" i="48"/>
  <c r="O145" i="48"/>
  <c r="N145" i="48"/>
  <c r="M145" i="48"/>
  <c r="L145" i="48"/>
  <c r="K145" i="48"/>
  <c r="H145" i="48"/>
  <c r="G145" i="48"/>
  <c r="F145" i="48"/>
  <c r="E145" i="48"/>
  <c r="D145" i="48"/>
  <c r="C145" i="48"/>
  <c r="B145" i="48"/>
  <c r="P144" i="48"/>
  <c r="O144" i="48"/>
  <c r="N144" i="48"/>
  <c r="M144" i="48"/>
  <c r="L144" i="48"/>
  <c r="K144" i="48"/>
  <c r="H144" i="48"/>
  <c r="G144" i="48"/>
  <c r="F144" i="48"/>
  <c r="E144" i="48"/>
  <c r="D144" i="48"/>
  <c r="C144" i="48"/>
  <c r="B144" i="48"/>
  <c r="P143" i="48"/>
  <c r="O143" i="48"/>
  <c r="N143" i="48"/>
  <c r="M143" i="48"/>
  <c r="L143" i="48"/>
  <c r="K143" i="48"/>
  <c r="H143" i="48"/>
  <c r="G143" i="48"/>
  <c r="F143" i="48"/>
  <c r="E143" i="48"/>
  <c r="D143" i="48"/>
  <c r="C143" i="48"/>
  <c r="B143" i="48"/>
  <c r="P142" i="48"/>
  <c r="O142" i="48"/>
  <c r="N142" i="48"/>
  <c r="M142" i="48"/>
  <c r="L142" i="48"/>
  <c r="K142" i="48"/>
  <c r="H142" i="48"/>
  <c r="G142" i="48"/>
  <c r="F142" i="48"/>
  <c r="E142" i="48"/>
  <c r="D142" i="48"/>
  <c r="C142" i="48"/>
  <c r="B142" i="48"/>
  <c r="P139" i="48"/>
  <c r="O139" i="48"/>
  <c r="N139" i="48"/>
  <c r="M139" i="48"/>
  <c r="L139" i="48"/>
  <c r="K139" i="48"/>
  <c r="H139" i="48"/>
  <c r="G139" i="48"/>
  <c r="F139" i="48"/>
  <c r="E139" i="48"/>
  <c r="D139" i="48"/>
  <c r="C139" i="48"/>
  <c r="B139" i="48"/>
  <c r="P138" i="48"/>
  <c r="O138" i="48"/>
  <c r="N138" i="48"/>
  <c r="M138" i="48"/>
  <c r="L138" i="48"/>
  <c r="K138" i="48"/>
  <c r="H138" i="48"/>
  <c r="G138" i="48"/>
  <c r="F138" i="48"/>
  <c r="E138" i="48"/>
  <c r="D138" i="48"/>
  <c r="C138" i="48"/>
  <c r="B138" i="48"/>
  <c r="P137" i="48"/>
  <c r="O137" i="48"/>
  <c r="N137" i="48"/>
  <c r="M137" i="48"/>
  <c r="L137" i="48"/>
  <c r="K137" i="48"/>
  <c r="H137" i="48"/>
  <c r="G137" i="48"/>
  <c r="F137" i="48"/>
  <c r="E137" i="48"/>
  <c r="D137" i="48"/>
  <c r="C137" i="48"/>
  <c r="B137" i="48"/>
  <c r="P136" i="48"/>
  <c r="O136" i="48"/>
  <c r="N136" i="48"/>
  <c r="M136" i="48"/>
  <c r="L136" i="48"/>
  <c r="K136" i="48"/>
  <c r="H136" i="48"/>
  <c r="G136" i="48"/>
  <c r="F136" i="48"/>
  <c r="E136" i="48"/>
  <c r="D136" i="48"/>
  <c r="C136" i="48"/>
  <c r="B136" i="48"/>
  <c r="P135" i="48"/>
  <c r="O135" i="48"/>
  <c r="N135" i="48"/>
  <c r="M135" i="48"/>
  <c r="L135" i="48"/>
  <c r="K135" i="48"/>
  <c r="H135" i="48"/>
  <c r="G135" i="48"/>
  <c r="F135" i="48"/>
  <c r="E135" i="48"/>
  <c r="D135" i="48"/>
  <c r="C135" i="48"/>
  <c r="B135" i="48"/>
  <c r="P134" i="48"/>
  <c r="O134" i="48"/>
  <c r="N134" i="48"/>
  <c r="M134" i="48"/>
  <c r="L134" i="48"/>
  <c r="K134" i="48"/>
  <c r="H134" i="48"/>
  <c r="G134" i="48"/>
  <c r="F134" i="48"/>
  <c r="E134" i="48"/>
  <c r="D134" i="48"/>
  <c r="C134" i="48"/>
  <c r="B134" i="48"/>
  <c r="P133" i="48"/>
  <c r="O133" i="48"/>
  <c r="N133" i="48"/>
  <c r="M133" i="48"/>
  <c r="L133" i="48"/>
  <c r="K133" i="48"/>
  <c r="H133" i="48"/>
  <c r="G133" i="48"/>
  <c r="F133" i="48"/>
  <c r="E133" i="48"/>
  <c r="D133" i="48"/>
  <c r="C133" i="48"/>
  <c r="B133" i="48"/>
  <c r="P132" i="48"/>
  <c r="O132" i="48"/>
  <c r="N132" i="48"/>
  <c r="M132" i="48"/>
  <c r="L132" i="48"/>
  <c r="K132" i="48"/>
  <c r="H132" i="48"/>
  <c r="G132" i="48"/>
  <c r="F132" i="48"/>
  <c r="E132" i="48"/>
  <c r="D132" i="48"/>
  <c r="C132" i="48"/>
  <c r="B132" i="48"/>
  <c r="P131" i="48"/>
  <c r="O131" i="48"/>
  <c r="N131" i="48"/>
  <c r="M131" i="48"/>
  <c r="L131" i="48"/>
  <c r="K131" i="48"/>
  <c r="H131" i="48"/>
  <c r="G131" i="48"/>
  <c r="F131" i="48"/>
  <c r="E131" i="48"/>
  <c r="D131" i="48"/>
  <c r="C131" i="48"/>
  <c r="B131" i="48"/>
  <c r="P130" i="48"/>
  <c r="O130" i="48"/>
  <c r="N130" i="48"/>
  <c r="M130" i="48"/>
  <c r="L130" i="48"/>
  <c r="K130" i="48"/>
  <c r="H130" i="48"/>
  <c r="G130" i="48"/>
  <c r="F130" i="48"/>
  <c r="E130" i="48"/>
  <c r="D130" i="48"/>
  <c r="C130" i="48"/>
  <c r="B130" i="48"/>
  <c r="P129" i="48"/>
  <c r="O129" i="48"/>
  <c r="N129" i="48"/>
  <c r="M129" i="48"/>
  <c r="L129" i="48"/>
  <c r="K129" i="48"/>
  <c r="H129" i="48"/>
  <c r="G129" i="48"/>
  <c r="F129" i="48"/>
  <c r="E129" i="48"/>
  <c r="D129" i="48"/>
  <c r="C129" i="48"/>
  <c r="B129" i="48"/>
  <c r="P128" i="48"/>
  <c r="O128" i="48"/>
  <c r="N128" i="48"/>
  <c r="M128" i="48"/>
  <c r="L128" i="48"/>
  <c r="K128" i="48"/>
  <c r="H128" i="48"/>
  <c r="G128" i="48"/>
  <c r="F128" i="48"/>
  <c r="E128" i="48"/>
  <c r="D128" i="48"/>
  <c r="C128" i="48"/>
  <c r="B128" i="48"/>
  <c r="P127" i="48"/>
  <c r="O127" i="48"/>
  <c r="N127" i="48"/>
  <c r="M127" i="48"/>
  <c r="L127" i="48"/>
  <c r="K127" i="48"/>
  <c r="H127" i="48"/>
  <c r="G127" i="48"/>
  <c r="F127" i="48"/>
  <c r="E127" i="48"/>
  <c r="D127" i="48"/>
  <c r="C127" i="48"/>
  <c r="B127" i="48"/>
  <c r="P126" i="48"/>
  <c r="O126" i="48"/>
  <c r="N126" i="48"/>
  <c r="M126" i="48"/>
  <c r="L126" i="48"/>
  <c r="K126" i="48"/>
  <c r="H126" i="48"/>
  <c r="G126" i="48"/>
  <c r="F126" i="48"/>
  <c r="E126" i="48"/>
  <c r="D126" i="48"/>
  <c r="C126" i="48"/>
  <c r="B126" i="48"/>
  <c r="P125" i="48"/>
  <c r="O125" i="48"/>
  <c r="N125" i="48"/>
  <c r="M125" i="48"/>
  <c r="L125" i="48"/>
  <c r="K125" i="48"/>
  <c r="H125" i="48"/>
  <c r="G125" i="48"/>
  <c r="F125" i="48"/>
  <c r="E125" i="48"/>
  <c r="D125" i="48"/>
  <c r="C125" i="48"/>
  <c r="B125" i="48"/>
  <c r="P124" i="48"/>
  <c r="O124" i="48"/>
  <c r="N124" i="48"/>
  <c r="M124" i="48"/>
  <c r="L124" i="48"/>
  <c r="K124" i="48"/>
  <c r="H124" i="48"/>
  <c r="G124" i="48"/>
  <c r="F124" i="48"/>
  <c r="E124" i="48"/>
  <c r="D124" i="48"/>
  <c r="C124" i="48"/>
  <c r="B124" i="48"/>
  <c r="P123" i="48"/>
  <c r="O123" i="48"/>
  <c r="N123" i="48"/>
  <c r="M123" i="48"/>
  <c r="L123" i="48"/>
  <c r="K123" i="48"/>
  <c r="H123" i="48"/>
  <c r="G123" i="48"/>
  <c r="F123" i="48"/>
  <c r="E123" i="48"/>
  <c r="D123" i="48"/>
  <c r="C123" i="48"/>
  <c r="B123" i="48"/>
  <c r="P140" i="48"/>
  <c r="O140" i="48"/>
  <c r="N140" i="48"/>
  <c r="M140" i="48"/>
  <c r="L140" i="48"/>
  <c r="K140" i="48"/>
  <c r="H140" i="48"/>
  <c r="G140" i="48"/>
  <c r="F140" i="48"/>
  <c r="E140" i="48"/>
  <c r="D140" i="48"/>
  <c r="C140" i="48"/>
  <c r="B140" i="48"/>
  <c r="P122" i="48"/>
  <c r="O122" i="48"/>
  <c r="N122" i="48"/>
  <c r="M122" i="48"/>
  <c r="L122" i="48"/>
  <c r="K122" i="48"/>
  <c r="H122" i="48"/>
  <c r="G122" i="48"/>
  <c r="F122" i="48"/>
  <c r="E122" i="48"/>
  <c r="D122" i="48"/>
  <c r="C122" i="48"/>
  <c r="B122" i="48"/>
  <c r="P121" i="48"/>
  <c r="O121" i="48"/>
  <c r="N121" i="48"/>
  <c r="M121" i="48"/>
  <c r="L121" i="48"/>
  <c r="K121" i="48"/>
  <c r="H121" i="48"/>
  <c r="G121" i="48"/>
  <c r="F121" i="48"/>
  <c r="E121" i="48"/>
  <c r="D121" i="48"/>
  <c r="C121" i="48"/>
  <c r="B121" i="48"/>
  <c r="P120" i="48"/>
  <c r="O120" i="48"/>
  <c r="N120" i="48"/>
  <c r="M120" i="48"/>
  <c r="L120" i="48"/>
  <c r="K120" i="48"/>
  <c r="H120" i="48"/>
  <c r="G120" i="48"/>
  <c r="F120" i="48"/>
  <c r="E120" i="48"/>
  <c r="D120" i="48"/>
  <c r="C120" i="48"/>
  <c r="B120" i="48"/>
  <c r="P119" i="48"/>
  <c r="O119" i="48"/>
  <c r="N119" i="48"/>
  <c r="M119" i="48"/>
  <c r="L119" i="48"/>
  <c r="K119" i="48"/>
  <c r="H119" i="48"/>
  <c r="G119" i="48"/>
  <c r="F119" i="48"/>
  <c r="E119" i="48"/>
  <c r="D119" i="48"/>
  <c r="C119" i="48"/>
  <c r="B119" i="48"/>
  <c r="P118" i="48"/>
  <c r="O118" i="48"/>
  <c r="N118" i="48"/>
  <c r="M118" i="48"/>
  <c r="L118" i="48"/>
  <c r="K118" i="48"/>
  <c r="H118" i="48"/>
  <c r="G118" i="48"/>
  <c r="F118" i="48"/>
  <c r="E118" i="48"/>
  <c r="D118" i="48"/>
  <c r="C118" i="48"/>
  <c r="B118" i="48"/>
  <c r="P117" i="48"/>
  <c r="O117" i="48"/>
  <c r="N117" i="48"/>
  <c r="M117" i="48"/>
  <c r="L117" i="48"/>
  <c r="K117" i="48"/>
  <c r="H117" i="48"/>
  <c r="G117" i="48"/>
  <c r="F117" i="48"/>
  <c r="E117" i="48"/>
  <c r="D117" i="48"/>
  <c r="C117" i="48"/>
  <c r="B117" i="48"/>
  <c r="P116" i="48"/>
  <c r="O116" i="48"/>
  <c r="N116" i="48"/>
  <c r="M116" i="48"/>
  <c r="L116" i="48"/>
  <c r="K116" i="48"/>
  <c r="H116" i="48"/>
  <c r="G116" i="48"/>
  <c r="F116" i="48"/>
  <c r="E116" i="48"/>
  <c r="D116" i="48"/>
  <c r="C116" i="48"/>
  <c r="B116" i="48"/>
  <c r="P115" i="48"/>
  <c r="O115" i="48"/>
  <c r="N115" i="48"/>
  <c r="M115" i="48"/>
  <c r="L115" i="48"/>
  <c r="K115" i="48"/>
  <c r="H115" i="48"/>
  <c r="G115" i="48"/>
  <c r="F115" i="48"/>
  <c r="E115" i="48"/>
  <c r="D115" i="48"/>
  <c r="C115" i="48"/>
  <c r="B115" i="48"/>
  <c r="P114" i="48"/>
  <c r="O114" i="48"/>
  <c r="N114" i="48"/>
  <c r="M114" i="48"/>
  <c r="L114" i="48"/>
  <c r="K114" i="48"/>
  <c r="H114" i="48"/>
  <c r="G114" i="48"/>
  <c r="F114" i="48"/>
  <c r="E114" i="48"/>
  <c r="D114" i="48"/>
  <c r="C114" i="48"/>
  <c r="B114" i="48"/>
  <c r="P113" i="48"/>
  <c r="O113" i="48"/>
  <c r="N113" i="48"/>
  <c r="M113" i="48"/>
  <c r="L113" i="48"/>
  <c r="K113" i="48"/>
  <c r="H113" i="48"/>
  <c r="G113" i="48"/>
  <c r="F113" i="48"/>
  <c r="E113" i="48"/>
  <c r="D113" i="48"/>
  <c r="C113" i="48"/>
  <c r="B113" i="48"/>
  <c r="S112" i="48"/>
  <c r="P112" i="48"/>
  <c r="O112" i="48"/>
  <c r="N112" i="48"/>
  <c r="M112" i="48"/>
  <c r="L112" i="48"/>
  <c r="K112" i="48"/>
  <c r="H112" i="48"/>
  <c r="G112" i="48"/>
  <c r="F112" i="48"/>
  <c r="E112" i="48"/>
  <c r="D112" i="48"/>
  <c r="C112" i="48"/>
  <c r="B112" i="48"/>
  <c r="P111" i="48"/>
  <c r="O111" i="48"/>
  <c r="N111" i="48"/>
  <c r="M111" i="48"/>
  <c r="L111" i="48"/>
  <c r="K111" i="48"/>
  <c r="H111" i="48"/>
  <c r="G111" i="48"/>
  <c r="F111" i="48"/>
  <c r="E111" i="48"/>
  <c r="D111" i="48"/>
  <c r="C111" i="48"/>
  <c r="B111" i="48"/>
  <c r="P109" i="48"/>
  <c r="O109" i="48"/>
  <c r="N109" i="48"/>
  <c r="M109" i="48"/>
  <c r="L109" i="48"/>
  <c r="K109" i="48"/>
  <c r="H109" i="48"/>
  <c r="G109" i="48"/>
  <c r="F109" i="48"/>
  <c r="E109" i="48"/>
  <c r="D109" i="48"/>
  <c r="C109" i="48"/>
  <c r="B109" i="48"/>
  <c r="P108" i="48"/>
  <c r="O108" i="48"/>
  <c r="N108" i="48"/>
  <c r="M108" i="48"/>
  <c r="L108" i="48"/>
  <c r="K108" i="48"/>
  <c r="H108" i="48"/>
  <c r="G108" i="48"/>
  <c r="F108" i="48"/>
  <c r="E108" i="48"/>
  <c r="D108" i="48"/>
  <c r="C108" i="48"/>
  <c r="B108" i="48"/>
  <c r="P107" i="48"/>
  <c r="O107" i="48"/>
  <c r="N107" i="48"/>
  <c r="M107" i="48"/>
  <c r="L107" i="48"/>
  <c r="S107" i="48" s="1"/>
  <c r="K107" i="48"/>
  <c r="H107" i="48"/>
  <c r="G107" i="48"/>
  <c r="F107" i="48"/>
  <c r="E107" i="48"/>
  <c r="D107" i="48"/>
  <c r="C107" i="48"/>
  <c r="B107" i="48"/>
  <c r="P106" i="48"/>
  <c r="O106" i="48"/>
  <c r="N106" i="48"/>
  <c r="M106" i="48"/>
  <c r="L106" i="48"/>
  <c r="K106" i="48"/>
  <c r="H106" i="48"/>
  <c r="G106" i="48"/>
  <c r="F106" i="48"/>
  <c r="E106" i="48"/>
  <c r="D106" i="48"/>
  <c r="C106" i="48"/>
  <c r="B106" i="48"/>
  <c r="S105" i="48"/>
  <c r="P105" i="48"/>
  <c r="O105" i="48"/>
  <c r="N105" i="48"/>
  <c r="M105" i="48"/>
  <c r="L105" i="48"/>
  <c r="K105" i="48"/>
  <c r="H105" i="48"/>
  <c r="G105" i="48"/>
  <c r="F105" i="48"/>
  <c r="E105" i="48"/>
  <c r="D105" i="48"/>
  <c r="C105" i="48"/>
  <c r="B105" i="48"/>
  <c r="P104" i="48"/>
  <c r="O104" i="48"/>
  <c r="N104" i="48"/>
  <c r="M104" i="48"/>
  <c r="L104" i="48"/>
  <c r="K104" i="48"/>
  <c r="H104" i="48"/>
  <c r="G104" i="48"/>
  <c r="F104" i="48"/>
  <c r="E104" i="48"/>
  <c r="D104" i="48"/>
  <c r="C104" i="48"/>
  <c r="B104" i="48"/>
  <c r="P103" i="48"/>
  <c r="O103" i="48"/>
  <c r="N103" i="48"/>
  <c r="M103" i="48"/>
  <c r="L103" i="48"/>
  <c r="K103" i="48"/>
  <c r="H103" i="48"/>
  <c r="G103" i="48"/>
  <c r="F103" i="48"/>
  <c r="E103" i="48"/>
  <c r="D103" i="48"/>
  <c r="C103" i="48"/>
  <c r="B103" i="48"/>
  <c r="S102" i="48"/>
  <c r="P102" i="48"/>
  <c r="O102" i="48"/>
  <c r="N102" i="48"/>
  <c r="M102" i="48"/>
  <c r="L102" i="48"/>
  <c r="K102" i="48"/>
  <c r="H102" i="48"/>
  <c r="G102" i="48"/>
  <c r="F102" i="48"/>
  <c r="E102" i="48"/>
  <c r="D102" i="48"/>
  <c r="C102" i="48"/>
  <c r="B102" i="48"/>
  <c r="P101" i="48"/>
  <c r="O101" i="48"/>
  <c r="N101" i="48"/>
  <c r="M101" i="48"/>
  <c r="L101" i="48"/>
  <c r="K101" i="48"/>
  <c r="H101" i="48"/>
  <c r="G101" i="48"/>
  <c r="F101" i="48"/>
  <c r="E101" i="48"/>
  <c r="D101" i="48"/>
  <c r="C101" i="48"/>
  <c r="B101" i="48"/>
  <c r="P100" i="48"/>
  <c r="O100" i="48"/>
  <c r="N100" i="48"/>
  <c r="M100" i="48"/>
  <c r="L100" i="48"/>
  <c r="S100" i="48" s="1"/>
  <c r="K100" i="48"/>
  <c r="H100" i="48"/>
  <c r="G100" i="48"/>
  <c r="F100" i="48"/>
  <c r="E100" i="48"/>
  <c r="D100" i="48"/>
  <c r="C100" i="48"/>
  <c r="B100" i="48"/>
  <c r="P99" i="48"/>
  <c r="O99" i="48"/>
  <c r="N99" i="48"/>
  <c r="M99" i="48"/>
  <c r="L99" i="48"/>
  <c r="K99" i="48"/>
  <c r="H99" i="48"/>
  <c r="G99" i="48"/>
  <c r="F99" i="48"/>
  <c r="E99" i="48"/>
  <c r="D99" i="48"/>
  <c r="C99" i="48"/>
  <c r="B99" i="48"/>
  <c r="P98" i="48"/>
  <c r="O98" i="48"/>
  <c r="N98" i="48"/>
  <c r="M98" i="48"/>
  <c r="L98" i="48"/>
  <c r="S98" i="48" s="1"/>
  <c r="K98" i="48"/>
  <c r="H98" i="48"/>
  <c r="G98" i="48"/>
  <c r="F98" i="48"/>
  <c r="E98" i="48"/>
  <c r="D98" i="48"/>
  <c r="C98" i="48"/>
  <c r="B98" i="48"/>
  <c r="P97" i="48"/>
  <c r="O97" i="48"/>
  <c r="N97" i="48"/>
  <c r="M97" i="48"/>
  <c r="L97" i="48"/>
  <c r="K97" i="48"/>
  <c r="H97" i="48"/>
  <c r="G97" i="48"/>
  <c r="F97" i="48"/>
  <c r="E97" i="48"/>
  <c r="D97" i="48"/>
  <c r="C97" i="48"/>
  <c r="B97" i="48"/>
  <c r="P96" i="48"/>
  <c r="O96" i="48"/>
  <c r="N96" i="48"/>
  <c r="M96" i="48"/>
  <c r="L96" i="48"/>
  <c r="K96" i="48"/>
  <c r="H96" i="48"/>
  <c r="G96" i="48"/>
  <c r="F96" i="48"/>
  <c r="E96" i="48"/>
  <c r="D96" i="48"/>
  <c r="C96" i="48"/>
  <c r="B96" i="48"/>
  <c r="P95" i="48"/>
  <c r="O95" i="48"/>
  <c r="N95" i="48"/>
  <c r="M95" i="48"/>
  <c r="L95" i="48"/>
  <c r="K95" i="48"/>
  <c r="H95" i="48"/>
  <c r="G95" i="48"/>
  <c r="F95" i="48"/>
  <c r="E95" i="48"/>
  <c r="D95" i="48"/>
  <c r="C95" i="48"/>
  <c r="B95" i="48"/>
  <c r="P94" i="48"/>
  <c r="O94" i="48"/>
  <c r="N94" i="48"/>
  <c r="M94" i="48"/>
  <c r="L94" i="48"/>
  <c r="K94" i="48"/>
  <c r="H94" i="48"/>
  <c r="G94" i="48"/>
  <c r="F94" i="48"/>
  <c r="E94" i="48"/>
  <c r="D94" i="48"/>
  <c r="C94" i="48"/>
  <c r="B94" i="48"/>
  <c r="P93" i="48"/>
  <c r="O93" i="48"/>
  <c r="N93" i="48"/>
  <c r="M93" i="48"/>
  <c r="L93" i="48"/>
  <c r="K93" i="48"/>
  <c r="H93" i="48"/>
  <c r="G93" i="48"/>
  <c r="F93" i="48"/>
  <c r="E93" i="48"/>
  <c r="D93" i="48"/>
  <c r="C93" i="48"/>
  <c r="B93" i="48"/>
  <c r="P92" i="48"/>
  <c r="O92" i="48"/>
  <c r="N92" i="48"/>
  <c r="M92" i="48"/>
  <c r="L92" i="48"/>
  <c r="K92" i="48"/>
  <c r="H92" i="48"/>
  <c r="G92" i="48"/>
  <c r="F92" i="48"/>
  <c r="E92" i="48"/>
  <c r="D92" i="48"/>
  <c r="C92" i="48"/>
  <c r="B92" i="48"/>
  <c r="P91" i="48"/>
  <c r="O91" i="48"/>
  <c r="N91" i="48"/>
  <c r="M91" i="48"/>
  <c r="L91" i="48"/>
  <c r="K91" i="48"/>
  <c r="H91" i="48"/>
  <c r="G91" i="48"/>
  <c r="F91" i="48"/>
  <c r="E91" i="48"/>
  <c r="D91" i="48"/>
  <c r="C91" i="48"/>
  <c r="B91" i="48"/>
  <c r="P90" i="48"/>
  <c r="O90" i="48"/>
  <c r="N90" i="48"/>
  <c r="M90" i="48"/>
  <c r="L90" i="48"/>
  <c r="K90" i="48"/>
  <c r="H90" i="48"/>
  <c r="G90" i="48"/>
  <c r="F90" i="48"/>
  <c r="E90" i="48"/>
  <c r="D90" i="48"/>
  <c r="C90" i="48"/>
  <c r="B90" i="48"/>
  <c r="P89" i="48"/>
  <c r="O89" i="48"/>
  <c r="N89" i="48"/>
  <c r="M89" i="48"/>
  <c r="L89" i="48"/>
  <c r="K89" i="48"/>
  <c r="H89" i="48"/>
  <c r="G89" i="48"/>
  <c r="F89" i="48"/>
  <c r="E89" i="48"/>
  <c r="D89" i="48"/>
  <c r="C89" i="48"/>
  <c r="B89" i="48"/>
  <c r="P88" i="48"/>
  <c r="O88" i="48"/>
  <c r="N88" i="48"/>
  <c r="M88" i="48"/>
  <c r="L88" i="48"/>
  <c r="S88" i="48" s="1"/>
  <c r="K88" i="48"/>
  <c r="H88" i="48"/>
  <c r="G88" i="48"/>
  <c r="F88" i="48"/>
  <c r="E88" i="48"/>
  <c r="D88" i="48"/>
  <c r="C88" i="48"/>
  <c r="B88" i="48"/>
  <c r="P87" i="48"/>
  <c r="O87" i="48"/>
  <c r="N87" i="48"/>
  <c r="M87" i="48"/>
  <c r="L87" i="48"/>
  <c r="S87" i="48" s="1"/>
  <c r="K87" i="48"/>
  <c r="H87" i="48"/>
  <c r="G87" i="48"/>
  <c r="F87" i="48"/>
  <c r="E87" i="48"/>
  <c r="D87" i="48"/>
  <c r="C87" i="48"/>
  <c r="B87" i="48"/>
  <c r="P86" i="48"/>
  <c r="O86" i="48"/>
  <c r="N86" i="48"/>
  <c r="M86" i="48"/>
  <c r="L86" i="48"/>
  <c r="S86" i="48" s="1"/>
  <c r="K86" i="48"/>
  <c r="H86" i="48"/>
  <c r="G86" i="48"/>
  <c r="F86" i="48"/>
  <c r="E86" i="48"/>
  <c r="D86" i="48"/>
  <c r="C86" i="48"/>
  <c r="B86" i="48"/>
  <c r="P85" i="48"/>
  <c r="O85" i="48"/>
  <c r="N85" i="48"/>
  <c r="M85" i="48"/>
  <c r="L85" i="48"/>
  <c r="K85" i="48"/>
  <c r="H85" i="48"/>
  <c r="G85" i="48"/>
  <c r="F85" i="48"/>
  <c r="E85" i="48"/>
  <c r="D85" i="48"/>
  <c r="C85" i="48"/>
  <c r="B85" i="48"/>
  <c r="S84" i="48"/>
  <c r="P84" i="48"/>
  <c r="O84" i="48"/>
  <c r="N84" i="48"/>
  <c r="M84" i="48"/>
  <c r="L84" i="48"/>
  <c r="K84" i="48"/>
  <c r="H84" i="48"/>
  <c r="G84" i="48"/>
  <c r="F84" i="48"/>
  <c r="E84" i="48"/>
  <c r="D84" i="48"/>
  <c r="C84" i="48"/>
  <c r="B84" i="48"/>
  <c r="P83" i="48"/>
  <c r="O83" i="48"/>
  <c r="N83" i="48"/>
  <c r="M83" i="48"/>
  <c r="L83" i="48"/>
  <c r="S83" i="48" s="1"/>
  <c r="K83" i="48"/>
  <c r="H83" i="48"/>
  <c r="G83" i="48"/>
  <c r="F83" i="48"/>
  <c r="E83" i="48"/>
  <c r="D83" i="48"/>
  <c r="C83" i="48"/>
  <c r="B83" i="48"/>
  <c r="P82" i="48"/>
  <c r="O82" i="48"/>
  <c r="N82" i="48"/>
  <c r="M82" i="48"/>
  <c r="L82" i="48"/>
  <c r="S82" i="48" s="1"/>
  <c r="K82" i="48"/>
  <c r="H82" i="48"/>
  <c r="G82" i="48"/>
  <c r="F82" i="48"/>
  <c r="E82" i="48"/>
  <c r="D82" i="48"/>
  <c r="C82" i="48"/>
  <c r="B82" i="48"/>
  <c r="P81" i="48"/>
  <c r="O81" i="48"/>
  <c r="N81" i="48"/>
  <c r="M81" i="48"/>
  <c r="L81" i="48"/>
  <c r="K81" i="48"/>
  <c r="H81" i="48"/>
  <c r="G81" i="48"/>
  <c r="F81" i="48"/>
  <c r="E81" i="48"/>
  <c r="D81" i="48"/>
  <c r="C81" i="48"/>
  <c r="B81" i="48"/>
  <c r="P80" i="48"/>
  <c r="O80" i="48"/>
  <c r="N80" i="48"/>
  <c r="M80" i="48"/>
  <c r="L80" i="48"/>
  <c r="S80" i="48" s="1"/>
  <c r="K80" i="48"/>
  <c r="H80" i="48"/>
  <c r="G80" i="48"/>
  <c r="F80" i="48"/>
  <c r="E80" i="48"/>
  <c r="D80" i="48"/>
  <c r="C80" i="48"/>
  <c r="B80" i="48"/>
  <c r="P79" i="48"/>
  <c r="O79" i="48"/>
  <c r="N79" i="48"/>
  <c r="M79" i="48"/>
  <c r="L79" i="48"/>
  <c r="S79" i="48" s="1"/>
  <c r="K79" i="48"/>
  <c r="H79" i="48"/>
  <c r="G79" i="48"/>
  <c r="F79" i="48"/>
  <c r="E79" i="48"/>
  <c r="D79" i="48"/>
  <c r="C79" i="48"/>
  <c r="B79" i="48"/>
  <c r="P78" i="48"/>
  <c r="O78" i="48"/>
  <c r="N78" i="48"/>
  <c r="M78" i="48"/>
  <c r="L78" i="48"/>
  <c r="S78" i="48" s="1"/>
  <c r="K78" i="48"/>
  <c r="H78" i="48"/>
  <c r="G78" i="48"/>
  <c r="F78" i="48"/>
  <c r="E78" i="48"/>
  <c r="D78" i="48"/>
  <c r="C78" i="48"/>
  <c r="B78" i="48"/>
  <c r="P77" i="48"/>
  <c r="O77" i="48"/>
  <c r="N77" i="48"/>
  <c r="M77" i="48"/>
  <c r="L77" i="48"/>
  <c r="S77" i="48" s="1"/>
  <c r="K77" i="48"/>
  <c r="H77" i="48"/>
  <c r="G77" i="48"/>
  <c r="F77" i="48"/>
  <c r="E77" i="48"/>
  <c r="D77" i="48"/>
  <c r="C77" i="48"/>
  <c r="B77" i="48"/>
  <c r="S76" i="48"/>
  <c r="P76" i="48"/>
  <c r="O76" i="48"/>
  <c r="N76" i="48"/>
  <c r="M76" i="48"/>
  <c r="L76" i="48"/>
  <c r="K76" i="48"/>
  <c r="H76" i="48"/>
  <c r="G76" i="48"/>
  <c r="F76" i="48"/>
  <c r="E76" i="48"/>
  <c r="D76" i="48"/>
  <c r="C76" i="48"/>
  <c r="B76" i="48"/>
  <c r="P75" i="48"/>
  <c r="O75" i="48"/>
  <c r="N75" i="48"/>
  <c r="M75" i="48"/>
  <c r="L75" i="48"/>
  <c r="S75" i="48" s="1"/>
  <c r="K75" i="48"/>
  <c r="H75" i="48"/>
  <c r="G75" i="48"/>
  <c r="F75" i="48"/>
  <c r="E75" i="48"/>
  <c r="D75" i="48"/>
  <c r="C75" i="48"/>
  <c r="B75" i="48"/>
  <c r="P74" i="48"/>
  <c r="O74" i="48"/>
  <c r="N74" i="48"/>
  <c r="M74" i="48"/>
  <c r="L74" i="48"/>
  <c r="S74" i="48" s="1"/>
  <c r="K74" i="48"/>
  <c r="H74" i="48"/>
  <c r="G74" i="48"/>
  <c r="F74" i="48"/>
  <c r="E74" i="48"/>
  <c r="D74" i="48"/>
  <c r="C74" i="48"/>
  <c r="B74" i="48"/>
  <c r="P73" i="48"/>
  <c r="O73" i="48"/>
  <c r="N73" i="48"/>
  <c r="M73" i="48"/>
  <c r="L73" i="48"/>
  <c r="S73" i="48" s="1"/>
  <c r="K73" i="48"/>
  <c r="H73" i="48"/>
  <c r="G73" i="48"/>
  <c r="F73" i="48"/>
  <c r="E73" i="48"/>
  <c r="D73" i="48"/>
  <c r="C73" i="48"/>
  <c r="B73" i="48"/>
  <c r="P72" i="48"/>
  <c r="O72" i="48"/>
  <c r="N72" i="48"/>
  <c r="M72" i="48"/>
  <c r="L72" i="48"/>
  <c r="S72" i="48" s="1"/>
  <c r="K72" i="48"/>
  <c r="H72" i="48"/>
  <c r="G72" i="48"/>
  <c r="F72" i="48"/>
  <c r="E72" i="48"/>
  <c r="D72" i="48"/>
  <c r="C72" i="48"/>
  <c r="B72" i="48"/>
  <c r="P71" i="48"/>
  <c r="O71" i="48"/>
  <c r="N71" i="48"/>
  <c r="M71" i="48"/>
  <c r="L71" i="48"/>
  <c r="S71" i="48" s="1"/>
  <c r="K71" i="48"/>
  <c r="H71" i="48"/>
  <c r="G71" i="48"/>
  <c r="F71" i="48"/>
  <c r="E71" i="48"/>
  <c r="D71" i="48"/>
  <c r="C71" i="48"/>
  <c r="B71" i="48"/>
  <c r="P70" i="48"/>
  <c r="O70" i="48"/>
  <c r="N70" i="48"/>
  <c r="M70" i="48"/>
  <c r="L70" i="48"/>
  <c r="S70" i="48" s="1"/>
  <c r="K70" i="48"/>
  <c r="H70" i="48"/>
  <c r="G70" i="48"/>
  <c r="F70" i="48"/>
  <c r="E70" i="48"/>
  <c r="D70" i="48"/>
  <c r="C70" i="48"/>
  <c r="B70" i="48"/>
  <c r="S69" i="48"/>
  <c r="P69" i="48"/>
  <c r="O69" i="48"/>
  <c r="N69" i="48"/>
  <c r="M69" i="48"/>
  <c r="L69" i="48"/>
  <c r="K69" i="48"/>
  <c r="H69" i="48"/>
  <c r="G69" i="48"/>
  <c r="F69" i="48"/>
  <c r="E69" i="48"/>
  <c r="D69" i="48"/>
  <c r="C69" i="48"/>
  <c r="B69" i="48"/>
  <c r="P68" i="48"/>
  <c r="O68" i="48"/>
  <c r="N68" i="48"/>
  <c r="M68" i="48"/>
  <c r="L68" i="48"/>
  <c r="S68" i="48" s="1"/>
  <c r="K68" i="48"/>
  <c r="H68" i="48"/>
  <c r="G68" i="48"/>
  <c r="F68" i="48"/>
  <c r="E68" i="48"/>
  <c r="D68" i="48"/>
  <c r="C68" i="48"/>
  <c r="B68" i="48"/>
  <c r="P67" i="48"/>
  <c r="O67" i="48"/>
  <c r="N67" i="48"/>
  <c r="M67" i="48"/>
  <c r="L67" i="48"/>
  <c r="S67" i="48" s="1"/>
  <c r="K67" i="48"/>
  <c r="H67" i="48"/>
  <c r="G67" i="48"/>
  <c r="F67" i="48"/>
  <c r="E67" i="48"/>
  <c r="D67" i="48"/>
  <c r="C67" i="48"/>
  <c r="B67" i="48"/>
  <c r="P66" i="48"/>
  <c r="O66" i="48"/>
  <c r="N66" i="48"/>
  <c r="M66" i="48"/>
  <c r="L66" i="48"/>
  <c r="S66" i="48" s="1"/>
  <c r="K66" i="48"/>
  <c r="H66" i="48"/>
  <c r="G66" i="48"/>
  <c r="F66" i="48"/>
  <c r="E66" i="48"/>
  <c r="D66" i="48"/>
  <c r="C66" i="48"/>
  <c r="B66" i="48"/>
  <c r="P65" i="48"/>
  <c r="O65" i="48"/>
  <c r="N65" i="48"/>
  <c r="M65" i="48"/>
  <c r="L65" i="48"/>
  <c r="S65" i="48" s="1"/>
  <c r="K65" i="48"/>
  <c r="H65" i="48"/>
  <c r="G65" i="48"/>
  <c r="F65" i="48"/>
  <c r="E65" i="48"/>
  <c r="D65" i="48"/>
  <c r="C65" i="48"/>
  <c r="B65" i="48"/>
  <c r="S64" i="48"/>
  <c r="P64" i="48"/>
  <c r="O64" i="48"/>
  <c r="N64" i="48"/>
  <c r="M64" i="48"/>
  <c r="L64" i="48"/>
  <c r="K64" i="48"/>
  <c r="H64" i="48"/>
  <c r="G64" i="48"/>
  <c r="F64" i="48"/>
  <c r="E64" i="48"/>
  <c r="D64" i="48"/>
  <c r="C64" i="48"/>
  <c r="B64" i="48"/>
  <c r="P63" i="48"/>
  <c r="O63" i="48"/>
  <c r="N63" i="48"/>
  <c r="M63" i="48"/>
  <c r="L63" i="48"/>
  <c r="S63" i="48" s="1"/>
  <c r="K63" i="48"/>
  <c r="H63" i="48"/>
  <c r="G63" i="48"/>
  <c r="F63" i="48"/>
  <c r="E63" i="48"/>
  <c r="D63" i="48"/>
  <c r="C63" i="48"/>
  <c r="B63" i="48"/>
  <c r="P62" i="48"/>
  <c r="O62" i="48"/>
  <c r="N62" i="48"/>
  <c r="M62" i="48"/>
  <c r="L62" i="48"/>
  <c r="S62" i="48" s="1"/>
  <c r="K62" i="48"/>
  <c r="H62" i="48"/>
  <c r="G62" i="48"/>
  <c r="F62" i="48"/>
  <c r="E62" i="48"/>
  <c r="D62" i="48"/>
  <c r="C62" i="48"/>
  <c r="B62" i="48"/>
  <c r="P61" i="48"/>
  <c r="O61" i="48"/>
  <c r="N61" i="48"/>
  <c r="M61" i="48"/>
  <c r="L61" i="48"/>
  <c r="S61" i="48" s="1"/>
  <c r="K61" i="48"/>
  <c r="H61" i="48"/>
  <c r="G61" i="48"/>
  <c r="F61" i="48"/>
  <c r="E61" i="48"/>
  <c r="D61" i="48"/>
  <c r="C61" i="48"/>
  <c r="B61" i="48"/>
  <c r="S60" i="48"/>
  <c r="P60" i="48"/>
  <c r="O60" i="48"/>
  <c r="N60" i="48"/>
  <c r="M60" i="48"/>
  <c r="L60" i="48"/>
  <c r="K60" i="48"/>
  <c r="H60" i="48"/>
  <c r="G60" i="48"/>
  <c r="F60" i="48"/>
  <c r="E60" i="48"/>
  <c r="D60" i="48"/>
  <c r="C60" i="48"/>
  <c r="B60" i="48"/>
  <c r="S57" i="48"/>
  <c r="P57" i="48"/>
  <c r="O57" i="48"/>
  <c r="N57" i="48"/>
  <c r="M57" i="48"/>
  <c r="L57" i="48"/>
  <c r="K57" i="48"/>
  <c r="H57" i="48"/>
  <c r="G57" i="48"/>
  <c r="F57" i="48"/>
  <c r="E57" i="48"/>
  <c r="D57" i="48"/>
  <c r="C57" i="48"/>
  <c r="B57" i="48"/>
  <c r="P56" i="48"/>
  <c r="O56" i="48"/>
  <c r="N56" i="48"/>
  <c r="M56" i="48"/>
  <c r="L56" i="48"/>
  <c r="S56" i="48" s="1"/>
  <c r="K56" i="48"/>
  <c r="H56" i="48"/>
  <c r="G56" i="48"/>
  <c r="F56" i="48"/>
  <c r="E56" i="48"/>
  <c r="D56" i="48"/>
  <c r="C56" i="48"/>
  <c r="B56" i="48"/>
  <c r="P55" i="48"/>
  <c r="O55" i="48"/>
  <c r="N55" i="48"/>
  <c r="M55" i="48"/>
  <c r="L55" i="48"/>
  <c r="S55" i="48" s="1"/>
  <c r="K55" i="48"/>
  <c r="H55" i="48"/>
  <c r="G55" i="48"/>
  <c r="F55" i="48"/>
  <c r="E55" i="48"/>
  <c r="D55" i="48"/>
  <c r="C55" i="48"/>
  <c r="B55" i="48"/>
  <c r="B25" i="48"/>
  <c r="C25" i="48"/>
  <c r="D25" i="48"/>
  <c r="E25" i="48"/>
  <c r="F25" i="48"/>
  <c r="G25" i="48"/>
  <c r="H25" i="48"/>
  <c r="K25" i="48"/>
  <c r="L25" i="48"/>
  <c r="S25" i="48" s="1"/>
  <c r="M25" i="48"/>
  <c r="N25" i="48"/>
  <c r="O25" i="48"/>
  <c r="P25" i="48"/>
  <c r="B26" i="48"/>
  <c r="C26" i="48"/>
  <c r="D26" i="48"/>
  <c r="E26" i="48"/>
  <c r="F26" i="48"/>
  <c r="G26" i="48"/>
  <c r="H26" i="48"/>
  <c r="K26" i="48"/>
  <c r="L26" i="48"/>
  <c r="S26" i="48" s="1"/>
  <c r="M26" i="48"/>
  <c r="N26" i="48"/>
  <c r="O26" i="48"/>
  <c r="P26" i="48"/>
  <c r="P54" i="48"/>
  <c r="O54" i="48"/>
  <c r="N54" i="48"/>
  <c r="M54" i="48"/>
  <c r="L54" i="48"/>
  <c r="S54" i="48" s="1"/>
  <c r="K54" i="48"/>
  <c r="H54" i="48"/>
  <c r="G54" i="48"/>
  <c r="F54" i="48"/>
  <c r="E54" i="48"/>
  <c r="D54" i="48"/>
  <c r="C54" i="48"/>
  <c r="B54" i="48"/>
  <c r="P53" i="48"/>
  <c r="O53" i="48"/>
  <c r="N53" i="48"/>
  <c r="M53" i="48"/>
  <c r="L53" i="48"/>
  <c r="S53" i="48" s="1"/>
  <c r="K53" i="48"/>
  <c r="H53" i="48"/>
  <c r="G53" i="48"/>
  <c r="F53" i="48"/>
  <c r="E53" i="48"/>
  <c r="D53" i="48"/>
  <c r="C53" i="48"/>
  <c r="B53" i="48"/>
  <c r="P52" i="48"/>
  <c r="O52" i="48"/>
  <c r="N52" i="48"/>
  <c r="M52" i="48"/>
  <c r="L52" i="48"/>
  <c r="K52" i="48"/>
  <c r="H52" i="48"/>
  <c r="G52" i="48"/>
  <c r="F52" i="48"/>
  <c r="E52" i="48"/>
  <c r="D52" i="48"/>
  <c r="C52" i="48"/>
  <c r="B52" i="48"/>
  <c r="P51" i="48"/>
  <c r="O51" i="48"/>
  <c r="N51" i="48"/>
  <c r="M51" i="48"/>
  <c r="L51" i="48"/>
  <c r="S51" i="48" s="1"/>
  <c r="K51" i="48"/>
  <c r="H51" i="48"/>
  <c r="G51" i="48"/>
  <c r="F51" i="48"/>
  <c r="E51" i="48"/>
  <c r="D51" i="48"/>
  <c r="C51" i="48"/>
  <c r="B51" i="48"/>
  <c r="P50" i="48"/>
  <c r="O50" i="48"/>
  <c r="N50" i="48"/>
  <c r="M50" i="48"/>
  <c r="L50" i="48"/>
  <c r="S50" i="48" s="1"/>
  <c r="K50" i="48"/>
  <c r="H50" i="48"/>
  <c r="G50" i="48"/>
  <c r="F50" i="48"/>
  <c r="E50" i="48"/>
  <c r="D50" i="48"/>
  <c r="C50" i="48"/>
  <c r="B50" i="48"/>
  <c r="P48" i="48"/>
  <c r="O48" i="48"/>
  <c r="N48" i="48"/>
  <c r="M48" i="48"/>
  <c r="L48" i="48"/>
  <c r="S48" i="48" s="1"/>
  <c r="K48" i="48"/>
  <c r="H48" i="48"/>
  <c r="G48" i="48"/>
  <c r="F48" i="48"/>
  <c r="E48" i="48"/>
  <c r="D48" i="48"/>
  <c r="C48" i="48"/>
  <c r="B48" i="48"/>
  <c r="P47" i="48"/>
  <c r="O47" i="48"/>
  <c r="N47" i="48"/>
  <c r="M47" i="48"/>
  <c r="L47" i="48"/>
  <c r="S47" i="48" s="1"/>
  <c r="K47" i="48"/>
  <c r="H47" i="48"/>
  <c r="G47" i="48"/>
  <c r="F47" i="48"/>
  <c r="E47" i="48"/>
  <c r="D47" i="48"/>
  <c r="C47" i="48"/>
  <c r="B47" i="48"/>
  <c r="P46" i="48"/>
  <c r="O46" i="48"/>
  <c r="N46" i="48"/>
  <c r="M46" i="48"/>
  <c r="L46" i="48"/>
  <c r="S46" i="48" s="1"/>
  <c r="K46" i="48"/>
  <c r="H46" i="48"/>
  <c r="G46" i="48"/>
  <c r="F46" i="48"/>
  <c r="E46" i="48"/>
  <c r="D46" i="48"/>
  <c r="C46" i="48"/>
  <c r="B46" i="48"/>
  <c r="P45" i="48"/>
  <c r="O45" i="48"/>
  <c r="N45" i="48"/>
  <c r="M45" i="48"/>
  <c r="L45" i="48"/>
  <c r="S45" i="48" s="1"/>
  <c r="K45" i="48"/>
  <c r="H45" i="48"/>
  <c r="G45" i="48"/>
  <c r="F45" i="48"/>
  <c r="E45" i="48"/>
  <c r="D45" i="48"/>
  <c r="C45" i="48"/>
  <c r="B45" i="48"/>
  <c r="P44" i="48"/>
  <c r="O44" i="48"/>
  <c r="N44" i="48"/>
  <c r="M44" i="48"/>
  <c r="L44" i="48"/>
  <c r="S44" i="48" s="1"/>
  <c r="K44" i="48"/>
  <c r="H44" i="48"/>
  <c r="G44" i="48"/>
  <c r="F44" i="48"/>
  <c r="E44" i="48"/>
  <c r="D44" i="48"/>
  <c r="C44" i="48"/>
  <c r="B44" i="48"/>
  <c r="P43" i="48"/>
  <c r="O43" i="48"/>
  <c r="N43" i="48"/>
  <c r="M43" i="48"/>
  <c r="L43" i="48"/>
  <c r="S43" i="48" s="1"/>
  <c r="K43" i="48"/>
  <c r="H43" i="48"/>
  <c r="G43" i="48"/>
  <c r="F43" i="48"/>
  <c r="E43" i="48"/>
  <c r="D43" i="48"/>
  <c r="C43" i="48"/>
  <c r="B43" i="48"/>
  <c r="P42" i="48"/>
  <c r="O42" i="48"/>
  <c r="N42" i="48"/>
  <c r="M42" i="48"/>
  <c r="L42" i="48"/>
  <c r="S42" i="48" s="1"/>
  <c r="K42" i="48"/>
  <c r="H42" i="48"/>
  <c r="G42" i="48"/>
  <c r="F42" i="48"/>
  <c r="E42" i="48"/>
  <c r="D42" i="48"/>
  <c r="C42" i="48"/>
  <c r="B42" i="48"/>
  <c r="P41" i="48"/>
  <c r="O41" i="48"/>
  <c r="N41" i="48"/>
  <c r="M41" i="48"/>
  <c r="L41" i="48"/>
  <c r="S41" i="48" s="1"/>
  <c r="K41" i="48"/>
  <c r="H41" i="48"/>
  <c r="G41" i="48"/>
  <c r="F41" i="48"/>
  <c r="E41" i="48"/>
  <c r="D41" i="48"/>
  <c r="C41" i="48"/>
  <c r="B41" i="48"/>
  <c r="P39" i="48"/>
  <c r="O39" i="48"/>
  <c r="N39" i="48"/>
  <c r="M39" i="48"/>
  <c r="L39" i="48"/>
  <c r="S39" i="48" s="1"/>
  <c r="K39" i="48"/>
  <c r="H39" i="48"/>
  <c r="G39" i="48"/>
  <c r="F39" i="48"/>
  <c r="E39" i="48"/>
  <c r="D39" i="48"/>
  <c r="C39" i="48"/>
  <c r="B39" i="48"/>
  <c r="P38" i="48"/>
  <c r="O38" i="48"/>
  <c r="N38" i="48"/>
  <c r="M38" i="48"/>
  <c r="L38" i="48"/>
  <c r="S38" i="48" s="1"/>
  <c r="K38" i="48"/>
  <c r="H38" i="48"/>
  <c r="G38" i="48"/>
  <c r="F38" i="48"/>
  <c r="E38" i="48"/>
  <c r="D38" i="48"/>
  <c r="C38" i="48"/>
  <c r="B38" i="48"/>
  <c r="P40" i="48"/>
  <c r="O40" i="48"/>
  <c r="N40" i="48"/>
  <c r="M40" i="48"/>
  <c r="L40" i="48"/>
  <c r="S40" i="48" s="1"/>
  <c r="K40" i="48"/>
  <c r="H40" i="48"/>
  <c r="G40" i="48"/>
  <c r="F40" i="48"/>
  <c r="E40" i="48"/>
  <c r="D40" i="48"/>
  <c r="C40" i="48"/>
  <c r="B40" i="48"/>
  <c r="P37" i="48"/>
  <c r="O37" i="48"/>
  <c r="N37" i="48"/>
  <c r="M37" i="48"/>
  <c r="L37" i="48"/>
  <c r="S37" i="48" s="1"/>
  <c r="K37" i="48"/>
  <c r="H37" i="48"/>
  <c r="G37" i="48"/>
  <c r="F37" i="48"/>
  <c r="E37" i="48"/>
  <c r="D37" i="48"/>
  <c r="C37" i="48"/>
  <c r="B37" i="48"/>
  <c r="P36" i="48"/>
  <c r="O36" i="48"/>
  <c r="N36" i="48"/>
  <c r="M36" i="48"/>
  <c r="L36" i="48"/>
  <c r="S36" i="48" s="1"/>
  <c r="K36" i="48"/>
  <c r="H36" i="48"/>
  <c r="G36" i="48"/>
  <c r="F36" i="48"/>
  <c r="E36" i="48"/>
  <c r="D36" i="48"/>
  <c r="C36" i="48"/>
  <c r="B36" i="48"/>
  <c r="P35" i="48"/>
  <c r="O35" i="48"/>
  <c r="N35" i="48"/>
  <c r="M35" i="48"/>
  <c r="L35" i="48"/>
  <c r="S35" i="48" s="1"/>
  <c r="K35" i="48"/>
  <c r="H35" i="48"/>
  <c r="G35" i="48"/>
  <c r="F35" i="48"/>
  <c r="E35" i="48"/>
  <c r="D35" i="48"/>
  <c r="C35" i="48"/>
  <c r="B35" i="48"/>
  <c r="P34" i="48"/>
  <c r="O34" i="48"/>
  <c r="N34" i="48"/>
  <c r="M34" i="48"/>
  <c r="L34" i="48"/>
  <c r="S34" i="48" s="1"/>
  <c r="K34" i="48"/>
  <c r="H34" i="48"/>
  <c r="G34" i="48"/>
  <c r="F34" i="48"/>
  <c r="E34" i="48"/>
  <c r="D34" i="48"/>
  <c r="C34" i="48"/>
  <c r="B34" i="48"/>
  <c r="P33" i="48"/>
  <c r="O33" i="48"/>
  <c r="N33" i="48"/>
  <c r="M33" i="48"/>
  <c r="L33" i="48"/>
  <c r="S33" i="48" s="1"/>
  <c r="K33" i="48"/>
  <c r="H33" i="48"/>
  <c r="G33" i="48"/>
  <c r="F33" i="48"/>
  <c r="E33" i="48"/>
  <c r="D33" i="48"/>
  <c r="C33" i="48"/>
  <c r="B33" i="48"/>
  <c r="P32" i="48"/>
  <c r="O32" i="48"/>
  <c r="N32" i="48"/>
  <c r="M32" i="48"/>
  <c r="L32" i="48"/>
  <c r="S32" i="48" s="1"/>
  <c r="K32" i="48"/>
  <c r="H32" i="48"/>
  <c r="G32" i="48"/>
  <c r="F32" i="48"/>
  <c r="E32" i="48"/>
  <c r="D32" i="48"/>
  <c r="C32" i="48"/>
  <c r="B32" i="48"/>
  <c r="P31" i="48"/>
  <c r="O31" i="48"/>
  <c r="N31" i="48"/>
  <c r="M31" i="48"/>
  <c r="L31" i="48"/>
  <c r="S31" i="48" s="1"/>
  <c r="K31" i="48"/>
  <c r="H31" i="48"/>
  <c r="G31" i="48"/>
  <c r="F31" i="48"/>
  <c r="E31" i="48"/>
  <c r="D31" i="48"/>
  <c r="C31" i="48"/>
  <c r="B31" i="48"/>
  <c r="P30" i="48"/>
  <c r="O30" i="48"/>
  <c r="N30" i="48"/>
  <c r="M30" i="48"/>
  <c r="L30" i="48"/>
  <c r="S30" i="48" s="1"/>
  <c r="K30" i="48"/>
  <c r="H30" i="48"/>
  <c r="G30" i="48"/>
  <c r="F30" i="48"/>
  <c r="E30" i="48"/>
  <c r="D30" i="48"/>
  <c r="C30" i="48"/>
  <c r="B30" i="48"/>
  <c r="P29" i="48"/>
  <c r="O29" i="48"/>
  <c r="N29" i="48"/>
  <c r="M29" i="48"/>
  <c r="L29" i="48"/>
  <c r="S29" i="48" s="1"/>
  <c r="K29" i="48"/>
  <c r="H29" i="48"/>
  <c r="G29" i="48"/>
  <c r="F29" i="48"/>
  <c r="E29" i="48"/>
  <c r="D29" i="48"/>
  <c r="C29" i="48"/>
  <c r="B29" i="48"/>
  <c r="P28" i="48"/>
  <c r="O28" i="48"/>
  <c r="N28" i="48"/>
  <c r="M28" i="48"/>
  <c r="L28" i="48"/>
  <c r="S28" i="48" s="1"/>
  <c r="K28" i="48"/>
  <c r="H28" i="48"/>
  <c r="G28" i="48"/>
  <c r="F28" i="48"/>
  <c r="E28" i="48"/>
  <c r="D28" i="48"/>
  <c r="C28" i="48"/>
  <c r="B28" i="48"/>
  <c r="P27" i="48"/>
  <c r="O27" i="48"/>
  <c r="N27" i="48"/>
  <c r="M27" i="48"/>
  <c r="L27" i="48"/>
  <c r="S27" i="48" s="1"/>
  <c r="K27" i="48"/>
  <c r="H27" i="48"/>
  <c r="G27" i="48"/>
  <c r="F27" i="48"/>
  <c r="E27" i="48"/>
  <c r="D27" i="48"/>
  <c r="C27" i="48"/>
  <c r="B27" i="48"/>
  <c r="P24" i="48"/>
  <c r="O24" i="48"/>
  <c r="N24" i="48"/>
  <c r="M24" i="48"/>
  <c r="L24" i="48"/>
  <c r="S24" i="48" s="1"/>
  <c r="K24" i="48"/>
  <c r="H24" i="48"/>
  <c r="G24" i="48"/>
  <c r="F24" i="48"/>
  <c r="E24" i="48"/>
  <c r="D24" i="48"/>
  <c r="C24" i="48"/>
  <c r="B24" i="48"/>
  <c r="P23" i="48"/>
  <c r="O23" i="48"/>
  <c r="N23" i="48"/>
  <c r="M23" i="48"/>
  <c r="L23" i="48"/>
  <c r="S23" i="48" s="1"/>
  <c r="K23" i="48"/>
  <c r="H23" i="48"/>
  <c r="G23" i="48"/>
  <c r="F23" i="48"/>
  <c r="E23" i="48"/>
  <c r="D23" i="48"/>
  <c r="C23" i="48"/>
  <c r="B23" i="48"/>
  <c r="P22" i="48"/>
  <c r="O22" i="48"/>
  <c r="N22" i="48"/>
  <c r="M22" i="48"/>
  <c r="L22" i="48"/>
  <c r="S22" i="48" s="1"/>
  <c r="K22" i="48"/>
  <c r="H22" i="48"/>
  <c r="G22" i="48"/>
  <c r="F22" i="48"/>
  <c r="E22" i="48"/>
  <c r="D22" i="48"/>
  <c r="C22" i="48"/>
  <c r="B22" i="48"/>
  <c r="P21" i="48"/>
  <c r="O21" i="48"/>
  <c r="N21" i="48"/>
  <c r="M21" i="48"/>
  <c r="L21" i="48"/>
  <c r="S21" i="48" s="1"/>
  <c r="K21" i="48"/>
  <c r="H21" i="48"/>
  <c r="G21" i="48"/>
  <c r="F21" i="48"/>
  <c r="E21" i="48"/>
  <c r="D21" i="48"/>
  <c r="C21" i="48"/>
  <c r="B21" i="48"/>
  <c r="P20" i="48"/>
  <c r="O20" i="48"/>
  <c r="N20" i="48"/>
  <c r="M20" i="48"/>
  <c r="L20" i="48"/>
  <c r="S20" i="48" s="1"/>
  <c r="K20" i="48"/>
  <c r="H20" i="48"/>
  <c r="G20" i="48"/>
  <c r="F20" i="48"/>
  <c r="E20" i="48"/>
  <c r="D20" i="48"/>
  <c r="C20" i="48"/>
  <c r="B20" i="48"/>
  <c r="P19" i="48"/>
  <c r="O19" i="48"/>
  <c r="N19" i="48"/>
  <c r="M19" i="48"/>
  <c r="L19" i="48"/>
  <c r="S19" i="48" s="1"/>
  <c r="K19" i="48"/>
  <c r="H19" i="48"/>
  <c r="G19" i="48"/>
  <c r="F19" i="48"/>
  <c r="E19" i="48"/>
  <c r="D19" i="48"/>
  <c r="C19" i="48"/>
  <c r="B19" i="48"/>
  <c r="P18" i="48"/>
  <c r="O18" i="48"/>
  <c r="N18" i="48"/>
  <c r="M18" i="48"/>
  <c r="L18" i="48"/>
  <c r="S18" i="48" s="1"/>
  <c r="K18" i="48"/>
  <c r="H18" i="48"/>
  <c r="G18" i="48"/>
  <c r="F18" i="48"/>
  <c r="E18" i="48"/>
  <c r="D18" i="48"/>
  <c r="C18" i="48"/>
  <c r="B18" i="48"/>
  <c r="P17" i="48"/>
  <c r="O17" i="48"/>
  <c r="N17" i="48"/>
  <c r="M17" i="48"/>
  <c r="L17" i="48"/>
  <c r="S17" i="48" s="1"/>
  <c r="K17" i="48"/>
  <c r="H17" i="48"/>
  <c r="G17" i="48"/>
  <c r="F17" i="48"/>
  <c r="E17" i="48"/>
  <c r="D17" i="48"/>
  <c r="C17" i="48"/>
  <c r="B17" i="48"/>
  <c r="P16" i="48"/>
  <c r="O16" i="48"/>
  <c r="N16" i="48"/>
  <c r="M16" i="48"/>
  <c r="L16" i="48"/>
  <c r="S16" i="48" s="1"/>
  <c r="K16" i="48"/>
  <c r="H16" i="48"/>
  <c r="G16" i="48"/>
  <c r="F16" i="48"/>
  <c r="E16" i="48"/>
  <c r="D16" i="48"/>
  <c r="C16" i="48"/>
  <c r="B16" i="48"/>
  <c r="P15" i="48"/>
  <c r="O15" i="48"/>
  <c r="N15" i="48"/>
  <c r="M15" i="48"/>
  <c r="L15" i="48"/>
  <c r="S15" i="48" s="1"/>
  <c r="K15" i="48"/>
  <c r="H15" i="48"/>
  <c r="G15" i="48"/>
  <c r="F15" i="48"/>
  <c r="E15" i="48"/>
  <c r="D15" i="48"/>
  <c r="C15" i="48"/>
  <c r="B15" i="48"/>
  <c r="P12" i="48"/>
  <c r="O12" i="48"/>
  <c r="N12" i="48"/>
  <c r="M12" i="48"/>
  <c r="L12" i="48"/>
  <c r="S12" i="48" s="1"/>
  <c r="K12" i="48"/>
  <c r="H12" i="48"/>
  <c r="G12" i="48"/>
  <c r="F12" i="48"/>
  <c r="E12" i="48"/>
  <c r="D12" i="48"/>
  <c r="C12" i="48"/>
  <c r="B12" i="48"/>
  <c r="P13" i="48"/>
  <c r="O13" i="48"/>
  <c r="N13" i="48"/>
  <c r="M13" i="48"/>
  <c r="L13" i="48"/>
  <c r="S13" i="48" s="1"/>
  <c r="K13" i="48"/>
  <c r="H13" i="48"/>
  <c r="G13" i="48"/>
  <c r="F13" i="48"/>
  <c r="E13" i="48"/>
  <c r="D13" i="48"/>
  <c r="C13" i="48"/>
  <c r="B13" i="48"/>
  <c r="P14" i="48"/>
  <c r="O14" i="48"/>
  <c r="N14" i="48"/>
  <c r="M14" i="48"/>
  <c r="L14" i="48"/>
  <c r="S14" i="48" s="1"/>
  <c r="K14" i="48"/>
  <c r="H14" i="48"/>
  <c r="G14" i="48"/>
  <c r="F14" i="48"/>
  <c r="E14" i="48"/>
  <c r="D14" i="48"/>
  <c r="C14" i="48"/>
  <c r="B14" i="48"/>
  <c r="P11" i="48"/>
  <c r="O11" i="48"/>
  <c r="N11" i="48"/>
  <c r="M11" i="48"/>
  <c r="L11" i="48"/>
  <c r="S11" i="48" s="1"/>
  <c r="K11" i="48"/>
  <c r="H11" i="48"/>
  <c r="G11" i="48"/>
  <c r="F11" i="48"/>
  <c r="E11" i="48"/>
  <c r="D11" i="48"/>
  <c r="C11" i="48"/>
  <c r="B11" i="48"/>
  <c r="P10" i="48"/>
  <c r="O10" i="48"/>
  <c r="N10" i="48"/>
  <c r="M10" i="48"/>
  <c r="L10" i="48"/>
  <c r="S10" i="48" s="1"/>
  <c r="K10" i="48"/>
  <c r="H10" i="48"/>
  <c r="G10" i="48"/>
  <c r="F10" i="48"/>
  <c r="E10" i="48"/>
  <c r="D10" i="48"/>
  <c r="C10" i="48"/>
  <c r="B10" i="48"/>
  <c r="P9" i="48"/>
  <c r="O9" i="48"/>
  <c r="N9" i="48"/>
  <c r="M9" i="48"/>
  <c r="L9" i="48"/>
  <c r="S9" i="48" s="1"/>
  <c r="K9" i="48"/>
  <c r="H9" i="48"/>
  <c r="G9" i="48"/>
  <c r="F9" i="48"/>
  <c r="E9" i="48"/>
  <c r="D9" i="48"/>
  <c r="C9" i="48"/>
  <c r="B9" i="48"/>
  <c r="P41" i="25"/>
  <c r="O41" i="25"/>
  <c r="N41" i="25"/>
  <c r="M41" i="25"/>
  <c r="L41" i="25"/>
  <c r="S41" i="25" s="1"/>
  <c r="K41" i="25"/>
  <c r="H41" i="25"/>
  <c r="G41" i="25"/>
  <c r="F41" i="25"/>
  <c r="E41" i="25"/>
  <c r="D41" i="25"/>
  <c r="C41" i="25"/>
  <c r="B41" i="25"/>
  <c r="P38" i="25"/>
  <c r="O38" i="25"/>
  <c r="N38" i="25"/>
  <c r="M38" i="25"/>
  <c r="L38" i="25"/>
  <c r="S38" i="25" s="1"/>
  <c r="K38" i="25"/>
  <c r="H38" i="25"/>
  <c r="G38" i="25"/>
  <c r="F38" i="25"/>
  <c r="E38" i="25"/>
  <c r="D38" i="25"/>
  <c r="C38" i="25"/>
  <c r="B38" i="25"/>
  <c r="P37" i="25"/>
  <c r="O37" i="25"/>
  <c r="N37" i="25"/>
  <c r="M37" i="25"/>
  <c r="L37" i="25"/>
  <c r="S37" i="25" s="1"/>
  <c r="K37" i="25"/>
  <c r="H37" i="25"/>
  <c r="G37" i="25"/>
  <c r="F37" i="25"/>
  <c r="E37" i="25"/>
  <c r="D37" i="25"/>
  <c r="C37" i="25"/>
  <c r="B37" i="25"/>
  <c r="P36" i="25"/>
  <c r="O36" i="25"/>
  <c r="N36" i="25"/>
  <c r="M36" i="25"/>
  <c r="L36" i="25"/>
  <c r="S36" i="25" s="1"/>
  <c r="K36" i="25"/>
  <c r="H36" i="25"/>
  <c r="G36" i="25"/>
  <c r="F36" i="25"/>
  <c r="E36" i="25"/>
  <c r="D36" i="25"/>
  <c r="C36" i="25"/>
  <c r="B36" i="25"/>
  <c r="P35" i="25"/>
  <c r="O35" i="25"/>
  <c r="N35" i="25"/>
  <c r="M35" i="25"/>
  <c r="L35" i="25"/>
  <c r="S35" i="25" s="1"/>
  <c r="K35" i="25"/>
  <c r="H35" i="25"/>
  <c r="G35" i="25"/>
  <c r="F35" i="25"/>
  <c r="E35" i="25"/>
  <c r="D35" i="25"/>
  <c r="C35" i="25"/>
  <c r="B35" i="25"/>
  <c r="P34" i="25"/>
  <c r="O34" i="25"/>
  <c r="N34" i="25"/>
  <c r="M34" i="25"/>
  <c r="L34" i="25"/>
  <c r="S34" i="25" s="1"/>
  <c r="K34" i="25"/>
  <c r="H34" i="25"/>
  <c r="G34" i="25"/>
  <c r="F34" i="25"/>
  <c r="E34" i="25"/>
  <c r="D34" i="25"/>
  <c r="C34" i="25"/>
  <c r="B34" i="25"/>
  <c r="P33" i="25"/>
  <c r="O33" i="25"/>
  <c r="N33" i="25"/>
  <c r="M33" i="25"/>
  <c r="L33" i="25"/>
  <c r="S33" i="25" s="1"/>
  <c r="K33" i="25"/>
  <c r="H33" i="25"/>
  <c r="G33" i="25"/>
  <c r="F33" i="25"/>
  <c r="E33" i="25"/>
  <c r="D33" i="25"/>
  <c r="C33" i="25"/>
  <c r="B33" i="25"/>
  <c r="P32" i="25"/>
  <c r="O32" i="25"/>
  <c r="N32" i="25"/>
  <c r="M32" i="25"/>
  <c r="L32" i="25"/>
  <c r="S32" i="25" s="1"/>
  <c r="K32" i="25"/>
  <c r="H32" i="25"/>
  <c r="G32" i="25"/>
  <c r="F32" i="25"/>
  <c r="E32" i="25"/>
  <c r="D32" i="25"/>
  <c r="C32" i="25"/>
  <c r="B32" i="25"/>
  <c r="P28" i="25"/>
  <c r="O28" i="25"/>
  <c r="N28" i="25"/>
  <c r="M28" i="25"/>
  <c r="L28" i="25"/>
  <c r="S28" i="25" s="1"/>
  <c r="K28" i="25"/>
  <c r="H28" i="25"/>
  <c r="G28" i="25"/>
  <c r="F28" i="25"/>
  <c r="E28" i="25"/>
  <c r="D28" i="25"/>
  <c r="C28" i="25"/>
  <c r="B28" i="25"/>
  <c r="P27" i="25"/>
  <c r="O27" i="25"/>
  <c r="N27" i="25"/>
  <c r="M27" i="25"/>
  <c r="L27" i="25"/>
  <c r="S27" i="25" s="1"/>
  <c r="K27" i="25"/>
  <c r="H27" i="25"/>
  <c r="G27" i="25"/>
  <c r="F27" i="25"/>
  <c r="E27" i="25"/>
  <c r="D27" i="25"/>
  <c r="C27" i="25"/>
  <c r="B27" i="25"/>
  <c r="P24" i="25"/>
  <c r="O24" i="25"/>
  <c r="N24" i="25"/>
  <c r="M24" i="25"/>
  <c r="L24" i="25"/>
  <c r="S24" i="25" s="1"/>
  <c r="K24" i="25"/>
  <c r="H24" i="25"/>
  <c r="G24" i="25"/>
  <c r="F24" i="25"/>
  <c r="E24" i="25"/>
  <c r="D24" i="25"/>
  <c r="C24" i="25"/>
  <c r="B24" i="25"/>
  <c r="P23" i="25"/>
  <c r="O23" i="25"/>
  <c r="N23" i="25"/>
  <c r="M23" i="25"/>
  <c r="L23" i="25"/>
  <c r="S23" i="25" s="1"/>
  <c r="K23" i="25"/>
  <c r="H23" i="25"/>
  <c r="G23" i="25"/>
  <c r="F23" i="25"/>
  <c r="E23" i="25"/>
  <c r="D23" i="25"/>
  <c r="C23" i="25"/>
  <c r="B23" i="25"/>
  <c r="P22" i="25"/>
  <c r="O22" i="25"/>
  <c r="N22" i="25"/>
  <c r="M22" i="25"/>
  <c r="L22" i="25"/>
  <c r="S22" i="25" s="1"/>
  <c r="K22" i="25"/>
  <c r="H22" i="25"/>
  <c r="G22" i="25"/>
  <c r="F22" i="25"/>
  <c r="E22" i="25"/>
  <c r="D22" i="25"/>
  <c r="C22" i="25"/>
  <c r="B22" i="25"/>
  <c r="P21" i="25"/>
  <c r="O21" i="25"/>
  <c r="N21" i="25"/>
  <c r="M21" i="25"/>
  <c r="L21" i="25"/>
  <c r="S21" i="25" s="1"/>
  <c r="K21" i="25"/>
  <c r="H21" i="25"/>
  <c r="G21" i="25"/>
  <c r="F21" i="25"/>
  <c r="E21" i="25"/>
  <c r="D21" i="25"/>
  <c r="C21" i="25"/>
  <c r="B21" i="25"/>
  <c r="P20" i="25"/>
  <c r="O20" i="25"/>
  <c r="N20" i="25"/>
  <c r="M20" i="25"/>
  <c r="L20" i="25"/>
  <c r="S20" i="25" s="1"/>
  <c r="K20" i="25"/>
  <c r="H20" i="25"/>
  <c r="G20" i="25"/>
  <c r="F20" i="25"/>
  <c r="E20" i="25"/>
  <c r="D20" i="25"/>
  <c r="C20" i="25"/>
  <c r="B20" i="25"/>
  <c r="P19" i="25"/>
  <c r="O19" i="25"/>
  <c r="N19" i="25"/>
  <c r="M19" i="25"/>
  <c r="L19" i="25"/>
  <c r="S19" i="25" s="1"/>
  <c r="K19" i="25"/>
  <c r="H19" i="25"/>
  <c r="G19" i="25"/>
  <c r="F19" i="25"/>
  <c r="E19" i="25"/>
  <c r="D19" i="25"/>
  <c r="C19" i="25"/>
  <c r="B19" i="25"/>
  <c r="P17" i="25"/>
  <c r="O17" i="25"/>
  <c r="N17" i="25"/>
  <c r="M17" i="25"/>
  <c r="L17" i="25"/>
  <c r="S17" i="25" s="1"/>
  <c r="K17" i="25"/>
  <c r="H17" i="25"/>
  <c r="G17" i="25"/>
  <c r="F17" i="25"/>
  <c r="E17" i="25"/>
  <c r="D17" i="25"/>
  <c r="C17" i="25"/>
  <c r="B17" i="25"/>
  <c r="P16" i="25"/>
  <c r="O16" i="25"/>
  <c r="N16" i="25"/>
  <c r="M16" i="25"/>
  <c r="L16" i="25"/>
  <c r="S16" i="25" s="1"/>
  <c r="K16" i="25"/>
  <c r="H16" i="25"/>
  <c r="G16" i="25"/>
  <c r="F16" i="25"/>
  <c r="E16" i="25"/>
  <c r="D16" i="25"/>
  <c r="C16" i="25"/>
  <c r="B16" i="25"/>
  <c r="P15" i="25"/>
  <c r="O15" i="25"/>
  <c r="N15" i="25"/>
  <c r="M15" i="25"/>
  <c r="L15" i="25"/>
  <c r="S15" i="25" s="1"/>
  <c r="K15" i="25"/>
  <c r="H15" i="25"/>
  <c r="G15" i="25"/>
  <c r="F15" i="25"/>
  <c r="E15" i="25"/>
  <c r="D15" i="25"/>
  <c r="C15" i="25"/>
  <c r="B15" i="25"/>
  <c r="P14" i="25"/>
  <c r="O14" i="25"/>
  <c r="N14" i="25"/>
  <c r="M14" i="25"/>
  <c r="L14" i="25"/>
  <c r="S14" i="25" s="1"/>
  <c r="K14" i="25"/>
  <c r="H14" i="25"/>
  <c r="G14" i="25"/>
  <c r="F14" i="25"/>
  <c r="E14" i="25"/>
  <c r="D14" i="25"/>
  <c r="C14" i="25"/>
  <c r="B14" i="25"/>
  <c r="P13" i="25"/>
  <c r="O13" i="25"/>
  <c r="N13" i="25"/>
  <c r="M13" i="25"/>
  <c r="L13" i="25"/>
  <c r="S13" i="25" s="1"/>
  <c r="K13" i="25"/>
  <c r="H13" i="25"/>
  <c r="G13" i="25"/>
  <c r="F13" i="25"/>
  <c r="E13" i="25"/>
  <c r="D13" i="25"/>
  <c r="C13" i="25"/>
  <c r="B13" i="25"/>
  <c r="P12" i="25"/>
  <c r="O12" i="25"/>
  <c r="N12" i="25"/>
  <c r="M12" i="25"/>
  <c r="L12" i="25"/>
  <c r="S12" i="25" s="1"/>
  <c r="K12" i="25"/>
  <c r="H12" i="25"/>
  <c r="G12" i="25"/>
  <c r="F12" i="25"/>
  <c r="E12" i="25"/>
  <c r="D12" i="25"/>
  <c r="C12" i="25"/>
  <c r="B12" i="25"/>
  <c r="P11" i="25"/>
  <c r="O11" i="25"/>
  <c r="N11" i="25"/>
  <c r="M11" i="25"/>
  <c r="L11" i="25"/>
  <c r="S11" i="25" s="1"/>
  <c r="K11" i="25"/>
  <c r="H11" i="25"/>
  <c r="G11" i="25"/>
  <c r="F11" i="25"/>
  <c r="E11" i="25"/>
  <c r="D11" i="25"/>
  <c r="C11" i="25"/>
  <c r="B11" i="25"/>
  <c r="P10" i="25"/>
  <c r="O10" i="25"/>
  <c r="N10" i="25"/>
  <c r="M10" i="25"/>
  <c r="L10" i="25"/>
  <c r="S10" i="25" s="1"/>
  <c r="K10" i="25"/>
  <c r="H10" i="25"/>
  <c r="G10" i="25"/>
  <c r="F10" i="25"/>
  <c r="E10" i="25"/>
  <c r="D10" i="25"/>
  <c r="C10" i="25"/>
  <c r="B10" i="25"/>
  <c r="P9" i="25"/>
  <c r="O9" i="25"/>
  <c r="N9" i="25"/>
  <c r="M9" i="25"/>
  <c r="L9" i="25"/>
  <c r="S9" i="25" s="1"/>
  <c r="K9" i="25"/>
  <c r="H9" i="25"/>
  <c r="G9" i="25"/>
  <c r="F9" i="25"/>
  <c r="E9" i="25"/>
  <c r="D9" i="25"/>
  <c r="C9" i="25"/>
  <c r="B9" i="25"/>
  <c r="R8" i="57"/>
  <c r="Q21" i="57"/>
  <c r="S91" i="48" l="1"/>
  <c r="S97" i="48"/>
  <c r="S99" i="48"/>
  <c r="S101" i="48"/>
  <c r="S103" i="48"/>
  <c r="S52" i="48"/>
  <c r="S81" i="48"/>
  <c r="S85" i="48"/>
  <c r="S89" i="48"/>
  <c r="S95" i="48"/>
  <c r="S109" i="48"/>
  <c r="S90" i="48"/>
  <c r="S94" i="48"/>
  <c r="S96" i="48"/>
  <c r="S116" i="48"/>
  <c r="S120" i="48"/>
  <c r="S123" i="48"/>
  <c r="S127" i="48"/>
  <c r="S131" i="48"/>
  <c r="S135" i="48"/>
  <c r="S139" i="48"/>
  <c r="S145" i="48"/>
  <c r="S149" i="48"/>
  <c r="S153" i="48"/>
  <c r="S157" i="48"/>
  <c r="S162" i="48"/>
  <c r="S166" i="48"/>
  <c r="S170" i="48"/>
  <c r="S174" i="48"/>
  <c r="S113" i="48"/>
  <c r="S117" i="48"/>
  <c r="S121" i="48"/>
  <c r="S124" i="48"/>
  <c r="S128" i="48"/>
  <c r="S132" i="48"/>
  <c r="S136" i="48"/>
  <c r="S142" i="48"/>
  <c r="S146" i="48"/>
  <c r="S150" i="48"/>
  <c r="S154" i="48"/>
  <c r="S158" i="48"/>
  <c r="S163" i="48"/>
  <c r="S167" i="48"/>
  <c r="S171" i="48"/>
  <c r="S175" i="48"/>
  <c r="S93" i="48"/>
  <c r="S104" i="48"/>
  <c r="S106" i="48"/>
  <c r="S108" i="48"/>
  <c r="S111" i="48"/>
  <c r="S114" i="48"/>
  <c r="S118" i="48"/>
  <c r="S122" i="48"/>
  <c r="S125" i="48"/>
  <c r="S129" i="48"/>
  <c r="S133" i="48"/>
  <c r="S137" i="48"/>
  <c r="S143" i="48"/>
  <c r="S147" i="48"/>
  <c r="S151" i="48"/>
  <c r="S155" i="48"/>
  <c r="S159" i="48"/>
  <c r="S164" i="48"/>
  <c r="S168" i="48"/>
  <c r="S172" i="48"/>
  <c r="S176" i="48"/>
  <c r="S92" i="48"/>
  <c r="S115" i="48"/>
  <c r="S119" i="48"/>
  <c r="S140" i="48"/>
  <c r="S126" i="48"/>
  <c r="S130" i="48"/>
  <c r="S134" i="48"/>
  <c r="S138" i="48"/>
  <c r="S144" i="48"/>
  <c r="S148" i="48"/>
  <c r="S152" i="48"/>
  <c r="S156" i="48"/>
  <c r="S161" i="48"/>
  <c r="S165" i="48"/>
  <c r="S169" i="48"/>
  <c r="S173" i="48"/>
  <c r="S177" i="48"/>
  <c r="S31" i="57"/>
  <c r="R31" i="57"/>
  <c r="Q31" i="57"/>
  <c r="P31" i="57"/>
  <c r="O31" i="57"/>
  <c r="N31" i="57"/>
  <c r="M31" i="57"/>
  <c r="E31" i="57"/>
  <c r="D31" i="57"/>
  <c r="C31" i="57"/>
  <c r="B31" i="57"/>
  <c r="S18" i="57"/>
  <c r="R18" i="57"/>
  <c r="Q18" i="57"/>
  <c r="P18" i="57"/>
  <c r="O18" i="57"/>
  <c r="N18" i="57"/>
  <c r="M18" i="57"/>
  <c r="E18" i="57"/>
  <c r="D18" i="57"/>
  <c r="C18" i="57"/>
  <c r="B18" i="57"/>
  <c r="S17" i="57"/>
  <c r="R17" i="57"/>
  <c r="Q17" i="57"/>
  <c r="P17" i="57"/>
  <c r="O17" i="57"/>
  <c r="N17" i="57"/>
  <c r="M17" i="57"/>
  <c r="E17" i="57"/>
  <c r="D17" i="57"/>
  <c r="C17" i="57"/>
  <c r="B17" i="57"/>
  <c r="S19" i="57"/>
  <c r="R19" i="57"/>
  <c r="Q19" i="57"/>
  <c r="P19" i="57"/>
  <c r="O19" i="57"/>
  <c r="N19" i="57"/>
  <c r="M19" i="57"/>
  <c r="E19" i="57"/>
  <c r="D19" i="57"/>
  <c r="C19" i="57"/>
  <c r="B19" i="57"/>
  <c r="S29" i="57"/>
  <c r="R29" i="57"/>
  <c r="Q29" i="57"/>
  <c r="P29" i="57"/>
  <c r="O29" i="57"/>
  <c r="N29" i="57"/>
  <c r="M29" i="57"/>
  <c r="E29" i="57"/>
  <c r="D29" i="57"/>
  <c r="C29" i="57"/>
  <c r="B29" i="57"/>
  <c r="S28" i="57"/>
  <c r="R28" i="57"/>
  <c r="Q28" i="57"/>
  <c r="P28" i="57"/>
  <c r="O28" i="57"/>
  <c r="N28" i="57"/>
  <c r="M28" i="57"/>
  <c r="E28" i="57"/>
  <c r="D28" i="57"/>
  <c r="C28" i="57"/>
  <c r="B28" i="57"/>
  <c r="S17" i="56"/>
  <c r="P17" i="56"/>
  <c r="O17" i="56"/>
  <c r="N17" i="56"/>
  <c r="M17" i="56"/>
  <c r="L17" i="56"/>
  <c r="K17" i="56"/>
  <c r="H17" i="56"/>
  <c r="G17" i="56"/>
  <c r="F17" i="56"/>
  <c r="E17" i="56"/>
  <c r="D17" i="56"/>
  <c r="C17" i="56"/>
  <c r="B17" i="56"/>
  <c r="S28" i="75"/>
  <c r="P28" i="75"/>
  <c r="O28" i="75"/>
  <c r="N28" i="75"/>
  <c r="M28" i="75"/>
  <c r="L28" i="75"/>
  <c r="K28" i="75"/>
  <c r="H28" i="75"/>
  <c r="G28" i="75"/>
  <c r="F28" i="75"/>
  <c r="E28" i="75"/>
  <c r="D28" i="75"/>
  <c r="C28" i="75"/>
  <c r="B28" i="75"/>
  <c r="S26" i="75"/>
  <c r="P26" i="75"/>
  <c r="O26" i="75"/>
  <c r="N26" i="75"/>
  <c r="M26" i="75"/>
  <c r="L26" i="75"/>
  <c r="K26" i="75"/>
  <c r="H26" i="75"/>
  <c r="G26" i="75"/>
  <c r="F26" i="75"/>
  <c r="E26" i="75"/>
  <c r="D26" i="75"/>
  <c r="C26" i="75"/>
  <c r="B26" i="75"/>
  <c r="S24" i="75"/>
  <c r="P24" i="75"/>
  <c r="O24" i="75"/>
  <c r="N24" i="75"/>
  <c r="M24" i="75"/>
  <c r="L24" i="75"/>
  <c r="K24" i="75"/>
  <c r="H24" i="75"/>
  <c r="G24" i="75"/>
  <c r="F24" i="75"/>
  <c r="E24" i="75"/>
  <c r="D24" i="75"/>
  <c r="C24" i="75"/>
  <c r="B24" i="75"/>
  <c r="P40" i="25"/>
  <c r="O40" i="25"/>
  <c r="N40" i="25"/>
  <c r="M40" i="25"/>
  <c r="L40" i="25"/>
  <c r="S40" i="25" s="1"/>
  <c r="K40" i="25"/>
  <c r="H40" i="25"/>
  <c r="G40" i="25"/>
  <c r="F40" i="25"/>
  <c r="E40" i="25"/>
  <c r="D40" i="25"/>
  <c r="C40" i="25"/>
  <c r="B40" i="25"/>
  <c r="S102" i="54"/>
  <c r="P102" i="54"/>
  <c r="O102" i="54"/>
  <c r="N102" i="54"/>
  <c r="M102" i="54"/>
  <c r="L102" i="54"/>
  <c r="K102" i="54"/>
  <c r="H102" i="54"/>
  <c r="G102" i="54"/>
  <c r="F102" i="54"/>
  <c r="E102" i="54"/>
  <c r="D102" i="54"/>
  <c r="C102" i="54"/>
  <c r="B102" i="54"/>
  <c r="S259" i="54"/>
  <c r="S148" i="54"/>
  <c r="S144" i="54"/>
  <c r="S123" i="54"/>
  <c r="S106" i="54"/>
  <c r="S80" i="54"/>
  <c r="S8" i="54"/>
  <c r="S19" i="56"/>
  <c r="S12" i="56"/>
  <c r="S8" i="56"/>
  <c r="S15" i="56"/>
  <c r="P19" i="56"/>
  <c r="O19" i="56"/>
  <c r="N19" i="56"/>
  <c r="M19" i="56"/>
  <c r="L19" i="56"/>
  <c r="K19" i="56"/>
  <c r="H19" i="56"/>
  <c r="G19" i="56"/>
  <c r="F19" i="56"/>
  <c r="E19" i="56"/>
  <c r="D19" i="56"/>
  <c r="C19" i="56"/>
  <c r="B19" i="56"/>
  <c r="S9" i="57"/>
  <c r="S11" i="57"/>
  <c r="S12" i="57"/>
  <c r="S14" i="57"/>
  <c r="S15" i="57"/>
  <c r="S21" i="57"/>
  <c r="S23" i="57"/>
  <c r="S26" i="57"/>
  <c r="S8" i="57"/>
  <c r="S8" i="75"/>
  <c r="R9" i="57"/>
  <c r="R21" i="57"/>
  <c r="Q9" i="57"/>
  <c r="Q11" i="57"/>
  <c r="R11" i="57" s="1"/>
  <c r="Q12" i="57"/>
  <c r="R12" i="57" s="1"/>
  <c r="Q14" i="57"/>
  <c r="R14" i="57" s="1"/>
  <c r="Q15" i="57"/>
  <c r="R15" i="57" s="1"/>
  <c r="Q23" i="57"/>
  <c r="R23" i="57" s="1"/>
  <c r="Q26" i="57"/>
  <c r="R26" i="57" s="1"/>
  <c r="P33" i="74"/>
  <c r="P32" i="74"/>
  <c r="P31" i="74"/>
  <c r="P30" i="74"/>
  <c r="P29" i="74"/>
  <c r="P28" i="74"/>
  <c r="P27" i="74"/>
  <c r="P26" i="74"/>
  <c r="P25" i="74"/>
  <c r="P24" i="74"/>
  <c r="P23" i="74"/>
  <c r="P22" i="74"/>
  <c r="P21" i="74"/>
  <c r="P20" i="74"/>
  <c r="P19" i="74"/>
  <c r="P18" i="74"/>
  <c r="P17" i="74"/>
  <c r="P16" i="74"/>
  <c r="P15" i="74"/>
  <c r="P14" i="74"/>
  <c r="P13" i="74"/>
  <c r="P12" i="74"/>
  <c r="P11" i="74"/>
  <c r="P10" i="74"/>
  <c r="P9" i="74"/>
  <c r="P8" i="74"/>
  <c r="P7" i="74"/>
  <c r="P6" i="74"/>
  <c r="P5" i="74"/>
  <c r="Q8" i="57"/>
  <c r="P9" i="57"/>
  <c r="P11" i="57"/>
  <c r="P12" i="57"/>
  <c r="P14" i="57"/>
  <c r="P15" i="57"/>
  <c r="P21" i="57"/>
  <c r="P23" i="57"/>
  <c r="P26" i="57"/>
  <c r="P8" i="57"/>
  <c r="O8" i="57"/>
  <c r="N9" i="57"/>
  <c r="N11" i="57"/>
  <c r="N12" i="57"/>
  <c r="N14" i="57"/>
  <c r="N15" i="57"/>
  <c r="N21" i="57"/>
  <c r="N23" i="57"/>
  <c r="N26" i="57"/>
  <c r="N8" i="57"/>
  <c r="M8" i="57"/>
  <c r="H33" i="74"/>
  <c r="H32" i="74"/>
  <c r="H31" i="74"/>
  <c r="H30" i="74"/>
  <c r="H29" i="74"/>
  <c r="H28" i="74"/>
  <c r="H27" i="74"/>
  <c r="H26" i="74"/>
  <c r="H25" i="74"/>
  <c r="H24" i="74"/>
  <c r="O26" i="57"/>
  <c r="M11" i="57"/>
  <c r="M12" i="57"/>
  <c r="M14" i="57"/>
  <c r="M15" i="57"/>
  <c r="M21" i="57"/>
  <c r="M23" i="57"/>
  <c r="M26" i="57"/>
  <c r="M9" i="57"/>
  <c r="E26" i="57"/>
  <c r="D26" i="57"/>
  <c r="C26" i="57"/>
  <c r="B26" i="57"/>
  <c r="S20" i="75" l="1"/>
  <c r="S14" i="75"/>
  <c r="S8" i="55"/>
  <c r="G8" i="25"/>
  <c r="H8" i="25"/>
  <c r="G26" i="25"/>
  <c r="H26" i="25"/>
  <c r="G25" i="25"/>
  <c r="H25" i="25"/>
  <c r="G31" i="25"/>
  <c r="H31" i="25"/>
  <c r="G29" i="25"/>
  <c r="H29" i="25"/>
  <c r="G39" i="25"/>
  <c r="H39" i="25"/>
  <c r="O23" i="57"/>
  <c r="O21" i="57"/>
  <c r="O15" i="57"/>
  <c r="O14" i="57"/>
  <c r="O12" i="57"/>
  <c r="O11" i="57"/>
  <c r="O9" i="57"/>
  <c r="E23" i="57"/>
  <c r="E21" i="57"/>
  <c r="E15" i="57"/>
  <c r="E14" i="57"/>
  <c r="E12" i="57"/>
  <c r="E11" i="57"/>
  <c r="E9" i="57"/>
  <c r="D23" i="57"/>
  <c r="D21" i="57"/>
  <c r="D15" i="57"/>
  <c r="D14" i="57"/>
  <c r="D12" i="57"/>
  <c r="D11" i="57"/>
  <c r="D9" i="57"/>
  <c r="C23" i="57"/>
  <c r="C21" i="57"/>
  <c r="C15" i="57"/>
  <c r="C14" i="57"/>
  <c r="C12" i="57"/>
  <c r="C11" i="57"/>
  <c r="C9" i="57"/>
  <c r="E8" i="57"/>
  <c r="D8" i="57"/>
  <c r="C8" i="57"/>
  <c r="B23" i="57"/>
  <c r="B21" i="57"/>
  <c r="B15" i="57"/>
  <c r="B14" i="57"/>
  <c r="B12" i="57"/>
  <c r="B11" i="57"/>
  <c r="B9" i="57"/>
  <c r="B8" i="57"/>
  <c r="C8" i="56"/>
  <c r="B8" i="56"/>
  <c r="K15" i="56"/>
  <c r="H15" i="56"/>
  <c r="G15" i="56"/>
  <c r="F15" i="56"/>
  <c r="E15" i="56"/>
  <c r="D15" i="56"/>
  <c r="C15" i="56"/>
  <c r="B15" i="56"/>
  <c r="K12" i="56"/>
  <c r="H12" i="56"/>
  <c r="G12" i="56"/>
  <c r="F12" i="56"/>
  <c r="E12" i="56"/>
  <c r="D12" i="56"/>
  <c r="C12" i="56"/>
  <c r="B12" i="56"/>
  <c r="K8" i="56"/>
  <c r="H8" i="56"/>
  <c r="G8" i="56"/>
  <c r="F8" i="56"/>
  <c r="E8" i="56"/>
  <c r="D8" i="56"/>
  <c r="K20" i="75"/>
  <c r="H20" i="75"/>
  <c r="G20" i="75"/>
  <c r="F20" i="75"/>
  <c r="E20" i="75"/>
  <c r="D20" i="75"/>
  <c r="C20" i="75"/>
  <c r="B20" i="75"/>
  <c r="K14" i="75"/>
  <c r="H14" i="75"/>
  <c r="G14" i="75"/>
  <c r="F14" i="75"/>
  <c r="E14" i="75"/>
  <c r="D14" i="75"/>
  <c r="C14" i="75"/>
  <c r="B14" i="75"/>
  <c r="K8" i="75"/>
  <c r="H8" i="75"/>
  <c r="G8" i="75"/>
  <c r="F8" i="75"/>
  <c r="E8" i="75"/>
  <c r="D8" i="75"/>
  <c r="C8" i="75"/>
  <c r="B8" i="75"/>
  <c r="E8" i="55"/>
  <c r="D8" i="55"/>
  <c r="C8" i="55"/>
  <c r="B8" i="55"/>
  <c r="K8" i="55"/>
  <c r="E259" i="54"/>
  <c r="D259" i="54"/>
  <c r="C259" i="54"/>
  <c r="B259" i="54"/>
  <c r="E148" i="54"/>
  <c r="D148" i="54"/>
  <c r="C148" i="54"/>
  <c r="B148" i="54"/>
  <c r="E144" i="54"/>
  <c r="D144" i="54"/>
  <c r="C144" i="54"/>
  <c r="B144" i="54"/>
  <c r="E123" i="54"/>
  <c r="D123" i="54"/>
  <c r="C123" i="54"/>
  <c r="B123" i="54"/>
  <c r="E106" i="54"/>
  <c r="D106" i="54"/>
  <c r="C106" i="54"/>
  <c r="B106" i="54"/>
  <c r="E80" i="54"/>
  <c r="D80" i="54"/>
  <c r="C80" i="54"/>
  <c r="B80" i="54"/>
  <c r="E8" i="54"/>
  <c r="D8" i="54"/>
  <c r="C8" i="54"/>
  <c r="B8" i="54"/>
  <c r="K58" i="48"/>
  <c r="K259" i="54"/>
  <c r="K148" i="54"/>
  <c r="K144" i="54"/>
  <c r="K123" i="54"/>
  <c r="K106" i="54"/>
  <c r="K80" i="54"/>
  <c r="K8" i="54"/>
  <c r="E58" i="48"/>
  <c r="D58" i="48"/>
  <c r="C58" i="48"/>
  <c r="B58" i="48"/>
  <c r="B8" i="48"/>
  <c r="C8" i="48"/>
  <c r="D8" i="48"/>
  <c r="E8" i="48"/>
  <c r="B49" i="48"/>
  <c r="C49" i="48"/>
  <c r="D49" i="48"/>
  <c r="E49" i="48"/>
  <c r="K49" i="48"/>
  <c r="K8" i="48"/>
  <c r="E39" i="25"/>
  <c r="D39" i="25"/>
  <c r="C39" i="25"/>
  <c r="B39" i="25"/>
  <c r="E29" i="25"/>
  <c r="D29" i="25"/>
  <c r="C29" i="25"/>
  <c r="B29" i="25"/>
  <c r="E31" i="25"/>
  <c r="D31" i="25"/>
  <c r="C31" i="25"/>
  <c r="B31" i="25"/>
  <c r="E25" i="25"/>
  <c r="D25" i="25"/>
  <c r="C25" i="25"/>
  <c r="B25" i="25"/>
  <c r="E26" i="25"/>
  <c r="D26" i="25"/>
  <c r="C26" i="25"/>
  <c r="B26" i="25"/>
  <c r="E8" i="25"/>
  <c r="D8" i="25"/>
  <c r="C8" i="25"/>
  <c r="B8" i="25"/>
  <c r="K55" i="71"/>
  <c r="L55" i="71" s="1"/>
  <c r="K60" i="71"/>
  <c r="L60" i="71" s="1"/>
  <c r="Q19" i="56" s="1"/>
  <c r="K29" i="25"/>
  <c r="K39" i="25"/>
  <c r="K31" i="25"/>
  <c r="K25" i="25"/>
  <c r="K26" i="25"/>
  <c r="K8" i="25"/>
  <c r="K46" i="71"/>
  <c r="L46" i="71" s="1"/>
  <c r="Q28" i="75" s="1"/>
  <c r="R28" i="75" s="1"/>
  <c r="P15" i="56" l="1"/>
  <c r="O15" i="56"/>
  <c r="N15" i="56"/>
  <c r="M15" i="56"/>
  <c r="L15" i="56"/>
  <c r="P12" i="56"/>
  <c r="O12" i="56"/>
  <c r="N12" i="56"/>
  <c r="M12" i="56"/>
  <c r="L12" i="56"/>
  <c r="P8" i="56"/>
  <c r="O8" i="56"/>
  <c r="N8" i="56"/>
  <c r="M8" i="56"/>
  <c r="L8" i="56"/>
  <c r="P144" i="54"/>
  <c r="O144" i="54"/>
  <c r="N144" i="54"/>
  <c r="M144" i="54"/>
  <c r="L144" i="54"/>
  <c r="F144" i="54"/>
  <c r="H144" i="54"/>
  <c r="G144" i="54"/>
  <c r="P148" i="54"/>
  <c r="O148" i="54"/>
  <c r="N148" i="54"/>
  <c r="M148" i="54"/>
  <c r="L148" i="54"/>
  <c r="F148" i="54"/>
  <c r="H148" i="54"/>
  <c r="G148" i="54"/>
  <c r="P14" i="75" l="1"/>
  <c r="O14" i="75"/>
  <c r="N14" i="75"/>
  <c r="M14" i="75"/>
  <c r="L14" i="75"/>
  <c r="P8" i="75"/>
  <c r="O8" i="75"/>
  <c r="N8" i="75"/>
  <c r="M8" i="75"/>
  <c r="L8" i="75"/>
  <c r="P20" i="75"/>
  <c r="O20" i="75"/>
  <c r="N20" i="75"/>
  <c r="M20" i="75"/>
  <c r="L20" i="75"/>
  <c r="P8" i="25"/>
  <c r="O8" i="25"/>
  <c r="N8" i="25"/>
  <c r="M8" i="25"/>
  <c r="L8" i="25"/>
  <c r="F8" i="25"/>
  <c r="P106" i="54" l="1"/>
  <c r="O106" i="54"/>
  <c r="N106" i="54"/>
  <c r="M106" i="54"/>
  <c r="L106" i="54"/>
  <c r="F106" i="54"/>
  <c r="H106" i="54"/>
  <c r="G106" i="54"/>
  <c r="P259" i="54" l="1"/>
  <c r="O259" i="54"/>
  <c r="N259" i="54"/>
  <c r="M259" i="54"/>
  <c r="L259" i="54"/>
  <c r="F259" i="54"/>
  <c r="H259" i="54"/>
  <c r="G259" i="54"/>
  <c r="P123" i="54" l="1"/>
  <c r="O123" i="54"/>
  <c r="N123" i="54"/>
  <c r="M123" i="54"/>
  <c r="L123" i="54"/>
  <c r="F123" i="54"/>
  <c r="H123" i="54"/>
  <c r="G123" i="54"/>
  <c r="P39" i="25" l="1"/>
  <c r="O39" i="25"/>
  <c r="N39" i="25"/>
  <c r="M39" i="25"/>
  <c r="L39" i="25"/>
  <c r="F39" i="25"/>
  <c r="P29" i="25"/>
  <c r="O29" i="25"/>
  <c r="N29" i="25"/>
  <c r="M29" i="25"/>
  <c r="L29" i="25"/>
  <c r="F29" i="25"/>
  <c r="P31" i="25"/>
  <c r="O31" i="25"/>
  <c r="N31" i="25"/>
  <c r="M31" i="25"/>
  <c r="L31" i="25"/>
  <c r="S31" i="25" s="1"/>
  <c r="F31" i="25"/>
  <c r="P26" i="25"/>
  <c r="O26" i="25"/>
  <c r="N26" i="25"/>
  <c r="M26" i="25"/>
  <c r="L26" i="25"/>
  <c r="F26" i="25"/>
  <c r="P25" i="25"/>
  <c r="O25" i="25"/>
  <c r="N25" i="25"/>
  <c r="M25" i="25"/>
  <c r="L25" i="25"/>
  <c r="F25" i="25"/>
  <c r="H58" i="48" l="1"/>
  <c r="G58" i="48"/>
  <c r="H49" i="48"/>
  <c r="G49" i="48"/>
  <c r="H8" i="48"/>
  <c r="G8" i="48"/>
  <c r="F49" i="48"/>
  <c r="L49" i="48"/>
  <c r="M49" i="48"/>
  <c r="N49" i="48"/>
  <c r="O49" i="48"/>
  <c r="P49" i="48"/>
  <c r="P8" i="55" l="1"/>
  <c r="O8" i="55"/>
  <c r="N8" i="55"/>
  <c r="M8" i="55"/>
  <c r="L8" i="55"/>
  <c r="F8" i="55"/>
  <c r="H8" i="55"/>
  <c r="G8" i="55"/>
  <c r="P80" i="54"/>
  <c r="O80" i="54"/>
  <c r="N80" i="54"/>
  <c r="M80" i="54"/>
  <c r="L80" i="54"/>
  <c r="F80" i="54"/>
  <c r="H80" i="54"/>
  <c r="G80" i="54"/>
  <c r="P8" i="54"/>
  <c r="O8" i="54"/>
  <c r="N8" i="54"/>
  <c r="M8" i="54"/>
  <c r="L8" i="54"/>
  <c r="F8" i="54"/>
  <c r="H8" i="54"/>
  <c r="G8" i="54"/>
  <c r="P8" i="48"/>
  <c r="O8" i="48"/>
  <c r="N8" i="48"/>
  <c r="M8" i="48"/>
  <c r="L8" i="48"/>
  <c r="F8" i="48"/>
  <c r="P58" i="48"/>
  <c r="O58" i="48"/>
  <c r="N58" i="48"/>
  <c r="M58" i="48"/>
  <c r="L58" i="48"/>
  <c r="F58" i="48"/>
  <c r="L11" i="51"/>
  <c r="K11" i="51"/>
  <c r="J11" i="51"/>
  <c r="I11" i="51"/>
  <c r="H11" i="51"/>
  <c r="O11" i="51" s="1"/>
  <c r="G11" i="51"/>
  <c r="F11" i="51"/>
  <c r="E11" i="51"/>
  <c r="L10" i="51"/>
  <c r="K10" i="51"/>
  <c r="J10" i="51"/>
  <c r="I10" i="51"/>
  <c r="H10" i="51"/>
  <c r="M10" i="51" s="1"/>
  <c r="N10" i="51" s="1"/>
  <c r="G10" i="51"/>
  <c r="F10" i="51"/>
  <c r="E10" i="51"/>
  <c r="L9" i="51"/>
  <c r="K9" i="51"/>
  <c r="J9" i="51"/>
  <c r="I9" i="51"/>
  <c r="H9" i="51"/>
  <c r="M9" i="51" s="1"/>
  <c r="N9" i="51" s="1"/>
  <c r="G9" i="51"/>
  <c r="F9" i="51"/>
  <c r="E9" i="51"/>
  <c r="L8" i="51"/>
  <c r="K8" i="51"/>
  <c r="J8" i="51"/>
  <c r="I8" i="51"/>
  <c r="O18" i="51"/>
  <c r="N18" i="51"/>
  <c r="M18" i="51"/>
  <c r="L18" i="51"/>
  <c r="K18" i="51"/>
  <c r="J18" i="51"/>
  <c r="I18" i="51"/>
  <c r="O17" i="51"/>
  <c r="N17" i="51"/>
  <c r="M17" i="51"/>
  <c r="L17" i="51"/>
  <c r="K17" i="51"/>
  <c r="J17" i="51"/>
  <c r="I17" i="51"/>
  <c r="O16" i="51"/>
  <c r="N16" i="51"/>
  <c r="M16" i="51"/>
  <c r="L16" i="51"/>
  <c r="K16" i="51"/>
  <c r="J16" i="51"/>
  <c r="I16" i="51"/>
  <c r="O15" i="51"/>
  <c r="N15" i="51"/>
  <c r="M15" i="51"/>
  <c r="L15" i="51"/>
  <c r="K15" i="51"/>
  <c r="J15" i="51"/>
  <c r="I15" i="51"/>
  <c r="H8" i="51"/>
  <c r="M8" i="51" s="1"/>
  <c r="N8" i="51" s="1"/>
  <c r="G8" i="51"/>
  <c r="F8" i="51"/>
  <c r="E8" i="51"/>
  <c r="K6" i="71"/>
  <c r="K125" i="71"/>
  <c r="L125" i="71" s="1"/>
  <c r="K124" i="71"/>
  <c r="L124" i="71" s="1"/>
  <c r="K123" i="71"/>
  <c r="K121" i="71"/>
  <c r="L121" i="71" s="1"/>
  <c r="K120" i="71"/>
  <c r="L120" i="71" s="1"/>
  <c r="K119" i="71"/>
  <c r="L119" i="71" s="1"/>
  <c r="K117" i="71"/>
  <c r="L117" i="71" s="1"/>
  <c r="K116" i="71"/>
  <c r="L116" i="71" s="1"/>
  <c r="K115" i="71"/>
  <c r="L115" i="71" s="1"/>
  <c r="K114" i="71"/>
  <c r="L114" i="71" s="1"/>
  <c r="K113" i="71"/>
  <c r="L113" i="71" s="1"/>
  <c r="K112" i="71"/>
  <c r="L112" i="71" s="1"/>
  <c r="K111" i="71"/>
  <c r="L111" i="71" s="1"/>
  <c r="K110" i="71"/>
  <c r="L110" i="71" s="1"/>
  <c r="K109" i="71"/>
  <c r="L109" i="71" s="1"/>
  <c r="K108" i="71"/>
  <c r="L108" i="71" s="1"/>
  <c r="K107" i="71"/>
  <c r="K106" i="71"/>
  <c r="K105" i="71"/>
  <c r="K104" i="71"/>
  <c r="K103" i="71"/>
  <c r="K102" i="71"/>
  <c r="K101" i="71"/>
  <c r="K100" i="71"/>
  <c r="K99" i="71"/>
  <c r="K98" i="71"/>
  <c r="K96" i="71"/>
  <c r="L96" i="71" s="1"/>
  <c r="K95" i="71"/>
  <c r="L95" i="71" s="1"/>
  <c r="K94" i="71"/>
  <c r="L94" i="71" s="1"/>
  <c r="K93" i="71"/>
  <c r="L93" i="71" s="1"/>
  <c r="K92" i="71"/>
  <c r="L92" i="71" s="1"/>
  <c r="K91" i="71"/>
  <c r="K90" i="71"/>
  <c r="K89" i="71"/>
  <c r="K88" i="71"/>
  <c r="K87" i="71"/>
  <c r="K85" i="71"/>
  <c r="L85" i="71" s="1"/>
  <c r="K84" i="71"/>
  <c r="L84" i="71" s="1"/>
  <c r="K83" i="71"/>
  <c r="L83" i="71" s="1"/>
  <c r="K82" i="71"/>
  <c r="K81" i="71"/>
  <c r="K80" i="71"/>
  <c r="K78" i="71"/>
  <c r="L78" i="71" s="1"/>
  <c r="K77" i="71"/>
  <c r="K76" i="71"/>
  <c r="K74" i="71"/>
  <c r="L74" i="71" s="1"/>
  <c r="K73" i="71"/>
  <c r="K71" i="71"/>
  <c r="L71" i="71" s="1"/>
  <c r="K70" i="71"/>
  <c r="L70" i="71" s="1"/>
  <c r="K69" i="71"/>
  <c r="K67" i="71"/>
  <c r="L67" i="71" s="1"/>
  <c r="K65" i="71"/>
  <c r="K64" i="71"/>
  <c r="K63" i="71"/>
  <c r="K62" i="71"/>
  <c r="L62" i="71" s="1"/>
  <c r="K59" i="71"/>
  <c r="L59" i="71" s="1"/>
  <c r="K58" i="71"/>
  <c r="L58" i="71" s="1"/>
  <c r="K57" i="71"/>
  <c r="L57" i="71" s="1"/>
  <c r="K54" i="71"/>
  <c r="K53" i="71"/>
  <c r="K52" i="71"/>
  <c r="K50" i="71"/>
  <c r="K49" i="71"/>
  <c r="K48" i="71"/>
  <c r="K45" i="71"/>
  <c r="K44" i="71"/>
  <c r="K42" i="71"/>
  <c r="K41" i="71"/>
  <c r="K40" i="71"/>
  <c r="K39" i="71"/>
  <c r="K38" i="71"/>
  <c r="K37" i="71"/>
  <c r="L37" i="71" s="1"/>
  <c r="K36" i="71"/>
  <c r="K35" i="71"/>
  <c r="K34" i="71"/>
  <c r="K33" i="71"/>
  <c r="L33" i="71" s="1"/>
  <c r="K32" i="71"/>
  <c r="K31" i="71"/>
  <c r="K30" i="71"/>
  <c r="K29" i="71"/>
  <c r="K28" i="71"/>
  <c r="K27" i="71"/>
  <c r="K26" i="71"/>
  <c r="K25" i="71"/>
  <c r="K24" i="71"/>
  <c r="K23" i="71"/>
  <c r="K21" i="71"/>
  <c r="K20" i="71"/>
  <c r="K19" i="71"/>
  <c r="L19" i="71" s="1"/>
  <c r="K18" i="71"/>
  <c r="K17" i="71"/>
  <c r="K16" i="71"/>
  <c r="K15" i="71"/>
  <c r="K14" i="71"/>
  <c r="K13" i="71"/>
  <c r="K12" i="71"/>
  <c r="K10" i="71"/>
  <c r="K9" i="71"/>
  <c r="K8" i="71"/>
  <c r="K7" i="71"/>
  <c r="K5" i="71"/>
  <c r="L5" i="71" s="1"/>
  <c r="Q10" i="25" l="1"/>
  <c r="R10" i="25" s="1"/>
  <c r="Q11" i="25"/>
  <c r="R11" i="25" s="1"/>
  <c r="Q12" i="25"/>
  <c r="R12" i="25" s="1"/>
  <c r="Q9" i="25"/>
  <c r="R9" i="25" s="1"/>
  <c r="Q13" i="25"/>
  <c r="R13" i="25" s="1"/>
  <c r="Q140" i="48"/>
  <c r="R140" i="48" s="1"/>
  <c r="Q139" i="48"/>
  <c r="R139" i="48" s="1"/>
  <c r="Q60" i="54"/>
  <c r="R60" i="54" s="1"/>
  <c r="Q59" i="54"/>
  <c r="R59" i="54" s="1"/>
  <c r="Q58" i="54"/>
  <c r="R58" i="54" s="1"/>
  <c r="Q206" i="54"/>
  <c r="R206" i="54" s="1"/>
  <c r="Q207" i="54"/>
  <c r="R207" i="54" s="1"/>
  <c r="Q8" i="25"/>
  <c r="R8" i="25" s="1"/>
  <c r="L13" i="71"/>
  <c r="L26" i="71"/>
  <c r="L34" i="71"/>
  <c r="L44" i="71"/>
  <c r="Q24" i="75" s="1"/>
  <c r="R24" i="75" s="1"/>
  <c r="L102" i="71"/>
  <c r="L9" i="71"/>
  <c r="Q28" i="25" s="1"/>
  <c r="R28" i="25" s="1"/>
  <c r="L18" i="71"/>
  <c r="L31" i="71"/>
  <c r="L39" i="71"/>
  <c r="L45" i="71"/>
  <c r="Q26" i="75" s="1"/>
  <c r="R26" i="75" s="1"/>
  <c r="L52" i="71"/>
  <c r="L81" i="71"/>
  <c r="Q27" i="25" s="1"/>
  <c r="R27" i="25" s="1"/>
  <c r="L103" i="71"/>
  <c r="L17" i="71"/>
  <c r="L38" i="71"/>
  <c r="L98" i="71"/>
  <c r="L27" i="71"/>
  <c r="L107" i="71"/>
  <c r="L28" i="71"/>
  <c r="L40" i="71"/>
  <c r="Q252" i="54" s="1"/>
  <c r="R252" i="54" s="1"/>
  <c r="L87" i="71"/>
  <c r="L8" i="71"/>
  <c r="L21" i="71"/>
  <c r="L30" i="71"/>
  <c r="L42" i="71"/>
  <c r="Q270" i="54" s="1"/>
  <c r="R270" i="54" s="1"/>
  <c r="L80" i="71"/>
  <c r="L89" i="71"/>
  <c r="L106" i="71"/>
  <c r="Q260" i="54" s="1"/>
  <c r="R260" i="54" s="1"/>
  <c r="L14" i="71"/>
  <c r="L23" i="71"/>
  <c r="L35" i="71"/>
  <c r="L90" i="71"/>
  <c r="L99" i="71"/>
  <c r="L6" i="71"/>
  <c r="L10" i="71"/>
  <c r="Q41" i="25" s="1"/>
  <c r="R41" i="25" s="1"/>
  <c r="L15" i="71"/>
  <c r="L24" i="71"/>
  <c r="L32" i="71"/>
  <c r="L36" i="71"/>
  <c r="L53" i="71"/>
  <c r="L73" i="71"/>
  <c r="L82" i="71"/>
  <c r="Q38" i="25" s="1"/>
  <c r="R38" i="25" s="1"/>
  <c r="L91" i="71"/>
  <c r="L100" i="71"/>
  <c r="L104" i="71"/>
  <c r="L7" i="71"/>
  <c r="L12" i="71"/>
  <c r="L16" i="71"/>
  <c r="L20" i="71"/>
  <c r="L25" i="71"/>
  <c r="L29" i="71"/>
  <c r="L41" i="71"/>
  <c r="Q261" i="54" s="1"/>
  <c r="R261" i="54" s="1"/>
  <c r="L49" i="71"/>
  <c r="L54" i="71"/>
  <c r="L69" i="71"/>
  <c r="L88" i="71"/>
  <c r="L101" i="71"/>
  <c r="L105" i="71"/>
  <c r="Q8" i="55"/>
  <c r="R8" i="55" s="1"/>
  <c r="O10" i="51"/>
  <c r="O8" i="51"/>
  <c r="L76" i="71"/>
  <c r="O9" i="51"/>
  <c r="M11" i="51"/>
  <c r="N11" i="51" s="1"/>
  <c r="L48" i="71"/>
  <c r="L65" i="71"/>
  <c r="Q17" i="56" s="1"/>
  <c r="R17" i="56" s="1"/>
  <c r="L77" i="71"/>
  <c r="L50" i="71"/>
  <c r="L123" i="71"/>
  <c r="L63" i="71"/>
  <c r="L64" i="71"/>
  <c r="Q145" i="54" l="1"/>
  <c r="R145" i="54" s="1"/>
  <c r="Q146" i="54"/>
  <c r="R146" i="54" s="1"/>
  <c r="Q127" i="48"/>
  <c r="R127" i="48" s="1"/>
  <c r="Q135" i="48"/>
  <c r="R135" i="48" s="1"/>
  <c r="Q124" i="48"/>
  <c r="R124" i="48" s="1"/>
  <c r="Q132" i="48"/>
  <c r="R132" i="48" s="1"/>
  <c r="Q130" i="48"/>
  <c r="R130" i="48" s="1"/>
  <c r="Q138" i="48"/>
  <c r="R138" i="48" s="1"/>
  <c r="Q125" i="48"/>
  <c r="R125" i="48" s="1"/>
  <c r="Q133" i="48"/>
  <c r="R133" i="48" s="1"/>
  <c r="Q123" i="48"/>
  <c r="R123" i="48" s="1"/>
  <c r="Q131" i="48"/>
  <c r="R131" i="48" s="1"/>
  <c r="Q128" i="48"/>
  <c r="R128" i="48" s="1"/>
  <c r="Q136" i="48"/>
  <c r="R136" i="48" s="1"/>
  <c r="Q126" i="48"/>
  <c r="R126" i="48" s="1"/>
  <c r="Q134" i="48"/>
  <c r="R134" i="48" s="1"/>
  <c r="Q122" i="48"/>
  <c r="R122" i="48" s="1"/>
  <c r="Q129" i="48"/>
  <c r="R129" i="48" s="1"/>
  <c r="Q137" i="48"/>
  <c r="R137" i="48" s="1"/>
  <c r="Q176" i="48"/>
  <c r="R176" i="48" s="1"/>
  <c r="Q177" i="48"/>
  <c r="R177" i="48" s="1"/>
  <c r="Q212" i="54"/>
  <c r="R212" i="54" s="1"/>
  <c r="Q214" i="54"/>
  <c r="R214" i="54" s="1"/>
  <c r="Q209" i="54"/>
  <c r="R209" i="54" s="1"/>
  <c r="Q210" i="54"/>
  <c r="R210" i="54" s="1"/>
  <c r="Q211" i="54"/>
  <c r="R211" i="54" s="1"/>
  <c r="Q213" i="54"/>
  <c r="R213" i="54" s="1"/>
  <c r="Q226" i="54"/>
  <c r="R226" i="54" s="1"/>
  <c r="Q225" i="54"/>
  <c r="R225" i="54" s="1"/>
  <c r="Q8" i="56"/>
  <c r="R8" i="56" s="1"/>
  <c r="Q9" i="56"/>
  <c r="R9" i="56" s="1"/>
  <c r="Q109" i="48"/>
  <c r="R109" i="48" s="1"/>
  <c r="Q107" i="48"/>
  <c r="R107" i="48" s="1"/>
  <c r="Q108" i="48"/>
  <c r="R108" i="48" s="1"/>
  <c r="Q103" i="54"/>
  <c r="R103" i="54" s="1"/>
  <c r="Q104" i="54"/>
  <c r="R104" i="54" s="1"/>
  <c r="Q109" i="55"/>
  <c r="R109" i="55" s="1"/>
  <c r="Q13" i="55"/>
  <c r="R13" i="55" s="1"/>
  <c r="Q9" i="55"/>
  <c r="R9" i="55" s="1"/>
  <c r="Q107" i="55"/>
  <c r="R107" i="55" s="1"/>
  <c r="Q14" i="55"/>
  <c r="R14" i="55" s="1"/>
  <c r="Q10" i="55"/>
  <c r="R10" i="55" s="1"/>
  <c r="Q113" i="55"/>
  <c r="R113" i="55" s="1"/>
  <c r="Q105" i="55"/>
  <c r="R105" i="55" s="1"/>
  <c r="Q15" i="55"/>
  <c r="R15" i="55" s="1"/>
  <c r="Q11" i="55"/>
  <c r="R11" i="55" s="1"/>
  <c r="Q111" i="55"/>
  <c r="R111" i="55" s="1"/>
  <c r="Q103" i="55"/>
  <c r="R103" i="55" s="1"/>
  <c r="Q12" i="55"/>
  <c r="R12" i="55" s="1"/>
  <c r="Q27" i="55"/>
  <c r="R27" i="55" s="1"/>
  <c r="Q43" i="55"/>
  <c r="R43" i="55" s="1"/>
  <c r="Q60" i="55"/>
  <c r="R60" i="55" s="1"/>
  <c r="Q77" i="55"/>
  <c r="R77" i="55" s="1"/>
  <c r="Q23" i="55"/>
  <c r="R23" i="55" s="1"/>
  <c r="Q40" i="55"/>
  <c r="R40" i="55" s="1"/>
  <c r="Q57" i="55"/>
  <c r="R57" i="55" s="1"/>
  <c r="Q74" i="55"/>
  <c r="R74" i="55" s="1"/>
  <c r="Q85" i="55"/>
  <c r="R85" i="55" s="1"/>
  <c r="Q93" i="55"/>
  <c r="R93" i="55" s="1"/>
  <c r="Q102" i="55"/>
  <c r="R102" i="55" s="1"/>
  <c r="Q120" i="55"/>
  <c r="R120" i="55" s="1"/>
  <c r="Q128" i="55"/>
  <c r="R128" i="55" s="1"/>
  <c r="Q136" i="55"/>
  <c r="R136" i="55" s="1"/>
  <c r="Q145" i="55"/>
  <c r="R145" i="55" s="1"/>
  <c r="Q153" i="55"/>
  <c r="R153" i="55" s="1"/>
  <c r="Q161" i="55"/>
  <c r="R161" i="55" s="1"/>
  <c r="Q25" i="55"/>
  <c r="R25" i="55" s="1"/>
  <c r="Q42" i="55"/>
  <c r="R42" i="55" s="1"/>
  <c r="Q59" i="55"/>
  <c r="R59" i="55" s="1"/>
  <c r="Q76" i="55"/>
  <c r="R76" i="55" s="1"/>
  <c r="Q30" i="55"/>
  <c r="R30" i="55" s="1"/>
  <c r="Q47" i="55"/>
  <c r="R47" i="55" s="1"/>
  <c r="Q63" i="55"/>
  <c r="R63" i="55" s="1"/>
  <c r="Q108" i="55"/>
  <c r="R108" i="55" s="1"/>
  <c r="Q29" i="55"/>
  <c r="R29" i="55" s="1"/>
  <c r="Q46" i="55"/>
  <c r="R46" i="55" s="1"/>
  <c r="Q62" i="55"/>
  <c r="R62" i="55" s="1"/>
  <c r="Q79" i="55"/>
  <c r="R79" i="55" s="1"/>
  <c r="Q87" i="55"/>
  <c r="R87" i="55" s="1"/>
  <c r="Q95" i="55"/>
  <c r="R95" i="55" s="1"/>
  <c r="Q110" i="55"/>
  <c r="R110" i="55" s="1"/>
  <c r="Q122" i="55"/>
  <c r="R122" i="55" s="1"/>
  <c r="Q130" i="55"/>
  <c r="R130" i="55" s="1"/>
  <c r="Q138" i="55"/>
  <c r="R138" i="55" s="1"/>
  <c r="Q147" i="55"/>
  <c r="R147" i="55" s="1"/>
  <c r="Q155" i="55"/>
  <c r="R155" i="55" s="1"/>
  <c r="Q31" i="55"/>
  <c r="R31" i="55" s="1"/>
  <c r="Q48" i="55"/>
  <c r="R48" i="55" s="1"/>
  <c r="Q18" i="55"/>
  <c r="R18" i="55" s="1"/>
  <c r="Q35" i="55"/>
  <c r="R35" i="55" s="1"/>
  <c r="Q52" i="55"/>
  <c r="R52" i="55" s="1"/>
  <c r="Q68" i="55"/>
  <c r="R68" i="55" s="1"/>
  <c r="Q32" i="55"/>
  <c r="R32" i="55" s="1"/>
  <c r="Q49" i="55"/>
  <c r="R49" i="55" s="1"/>
  <c r="Q65" i="55"/>
  <c r="R65" i="55" s="1"/>
  <c r="Q81" i="55"/>
  <c r="R81" i="55" s="1"/>
  <c r="Q89" i="55"/>
  <c r="R89" i="55" s="1"/>
  <c r="Q98" i="55"/>
  <c r="R98" i="55" s="1"/>
  <c r="Q115" i="55"/>
  <c r="R115" i="55" s="1"/>
  <c r="Q124" i="55"/>
  <c r="R124" i="55" s="1"/>
  <c r="Q132" i="55"/>
  <c r="R132" i="55" s="1"/>
  <c r="Q141" i="55"/>
  <c r="R141" i="55" s="1"/>
  <c r="Q149" i="55"/>
  <c r="R149" i="55" s="1"/>
  <c r="Q157" i="55"/>
  <c r="R157" i="55" s="1"/>
  <c r="Q17" i="55"/>
  <c r="R17" i="55" s="1"/>
  <c r="Q34" i="55"/>
  <c r="R34" i="55" s="1"/>
  <c r="Q51" i="55"/>
  <c r="R51" i="55" s="1"/>
  <c r="Q67" i="55"/>
  <c r="R67" i="55" s="1"/>
  <c r="Q112" i="55"/>
  <c r="R112" i="55" s="1"/>
  <c r="Q24" i="55"/>
  <c r="R24" i="55" s="1"/>
  <c r="Q41" i="55"/>
  <c r="R41" i="55" s="1"/>
  <c r="Q58" i="55"/>
  <c r="R58" i="55" s="1"/>
  <c r="Q75" i="55"/>
  <c r="R75" i="55" s="1"/>
  <c r="Q84" i="55"/>
  <c r="R84" i="55" s="1"/>
  <c r="Q92" i="55"/>
  <c r="R92" i="55" s="1"/>
  <c r="Q101" i="55"/>
  <c r="R101" i="55" s="1"/>
  <c r="Q21" i="55"/>
  <c r="R21" i="55" s="1"/>
  <c r="Q38" i="55"/>
  <c r="R38" i="55" s="1"/>
  <c r="Q55" i="55"/>
  <c r="R55" i="55" s="1"/>
  <c r="Q71" i="55"/>
  <c r="R71" i="55" s="1"/>
  <c r="Q20" i="55"/>
  <c r="R20" i="55" s="1"/>
  <c r="Q37" i="55"/>
  <c r="R37" i="55" s="1"/>
  <c r="Q54" i="55"/>
  <c r="R54" i="55" s="1"/>
  <c r="Q70" i="55"/>
  <c r="R70" i="55" s="1"/>
  <c r="Q83" i="55"/>
  <c r="R83" i="55" s="1"/>
  <c r="Q91" i="55"/>
  <c r="R91" i="55" s="1"/>
  <c r="Q100" i="55"/>
  <c r="R100" i="55" s="1"/>
  <c r="Q117" i="55"/>
  <c r="R117" i="55" s="1"/>
  <c r="Q126" i="55"/>
  <c r="R126" i="55" s="1"/>
  <c r="Q134" i="55"/>
  <c r="R134" i="55" s="1"/>
  <c r="Q143" i="55"/>
  <c r="R143" i="55" s="1"/>
  <c r="Q151" i="55"/>
  <c r="R151" i="55" s="1"/>
  <c r="Q159" i="55"/>
  <c r="R159" i="55" s="1"/>
  <c r="Q22" i="55"/>
  <c r="R22" i="55" s="1"/>
  <c r="Q39" i="55"/>
  <c r="R39" i="55" s="1"/>
  <c r="Q56" i="55"/>
  <c r="R56" i="55" s="1"/>
  <c r="Q73" i="55"/>
  <c r="R73" i="55" s="1"/>
  <c r="Q28" i="55"/>
  <c r="R28" i="55" s="1"/>
  <c r="Q45" i="55"/>
  <c r="R45" i="55" s="1"/>
  <c r="Q61" i="55"/>
  <c r="R61" i="55" s="1"/>
  <c r="Q78" i="55"/>
  <c r="R78" i="55" s="1"/>
  <c r="Q86" i="55"/>
  <c r="R86" i="55" s="1"/>
  <c r="Q94" i="55"/>
  <c r="R94" i="55" s="1"/>
  <c r="Q106" i="55"/>
  <c r="R106" i="55" s="1"/>
  <c r="Q64" i="55"/>
  <c r="R64" i="55" s="1"/>
  <c r="Q16" i="55"/>
  <c r="R16" i="55" s="1"/>
  <c r="Q50" i="55"/>
  <c r="R50" i="55" s="1"/>
  <c r="Q80" i="55"/>
  <c r="R80" i="55" s="1"/>
  <c r="Q97" i="55"/>
  <c r="R97" i="55" s="1"/>
  <c r="Q118" i="55"/>
  <c r="R118" i="55" s="1"/>
  <c r="Q127" i="55"/>
  <c r="R127" i="55" s="1"/>
  <c r="Q135" i="55"/>
  <c r="R135" i="55" s="1"/>
  <c r="Q144" i="55"/>
  <c r="R144" i="55" s="1"/>
  <c r="Q152" i="55"/>
  <c r="R152" i="55" s="1"/>
  <c r="Q160" i="55"/>
  <c r="R160" i="55" s="1"/>
  <c r="Q104" i="55"/>
  <c r="R104" i="55" s="1"/>
  <c r="Q19" i="55"/>
  <c r="R19" i="55" s="1"/>
  <c r="Q53" i="55"/>
  <c r="R53" i="55" s="1"/>
  <c r="Q82" i="55"/>
  <c r="R82" i="55" s="1"/>
  <c r="Q99" i="55"/>
  <c r="R99" i="55" s="1"/>
  <c r="Q121" i="55"/>
  <c r="R121" i="55" s="1"/>
  <c r="Q129" i="55"/>
  <c r="R129" i="55" s="1"/>
  <c r="Q137" i="55"/>
  <c r="R137" i="55" s="1"/>
  <c r="Q146" i="55"/>
  <c r="R146" i="55" s="1"/>
  <c r="Q154" i="55"/>
  <c r="R154" i="55" s="1"/>
  <c r="Q33" i="55"/>
  <c r="R33" i="55" s="1"/>
  <c r="Q66" i="55"/>
  <c r="R66" i="55" s="1"/>
  <c r="Q88" i="55"/>
  <c r="R88" i="55" s="1"/>
  <c r="Q114" i="55"/>
  <c r="R114" i="55" s="1"/>
  <c r="Q123" i="55"/>
  <c r="R123" i="55" s="1"/>
  <c r="Q131" i="55"/>
  <c r="R131" i="55" s="1"/>
  <c r="Q140" i="55"/>
  <c r="R140" i="55" s="1"/>
  <c r="Q148" i="55"/>
  <c r="R148" i="55" s="1"/>
  <c r="Q156" i="55"/>
  <c r="R156" i="55" s="1"/>
  <c r="Q36" i="55"/>
  <c r="R36" i="55" s="1"/>
  <c r="Q69" i="55"/>
  <c r="R69" i="55" s="1"/>
  <c r="Q90" i="55"/>
  <c r="R90" i="55" s="1"/>
  <c r="Q116" i="55"/>
  <c r="R116" i="55" s="1"/>
  <c r="Q125" i="55"/>
  <c r="R125" i="55" s="1"/>
  <c r="Q133" i="55"/>
  <c r="R133" i="55" s="1"/>
  <c r="Q142" i="55"/>
  <c r="R142" i="55" s="1"/>
  <c r="Q150" i="55"/>
  <c r="R150" i="55" s="1"/>
  <c r="Q158" i="55"/>
  <c r="R158" i="55" s="1"/>
  <c r="Q231" i="54"/>
  <c r="R231" i="54" s="1"/>
  <c r="Q229" i="54"/>
  <c r="R229" i="54" s="1"/>
  <c r="Q232" i="54"/>
  <c r="R232" i="54" s="1"/>
  <c r="Q228" i="54"/>
  <c r="R228" i="54" s="1"/>
  <c r="Q230" i="54"/>
  <c r="R230" i="54" s="1"/>
  <c r="Q23" i="48"/>
  <c r="R23" i="48" s="1"/>
  <c r="Q19" i="48"/>
  <c r="R19" i="48" s="1"/>
  <c r="Q15" i="48"/>
  <c r="R15" i="48" s="1"/>
  <c r="Q11" i="48"/>
  <c r="R11" i="48" s="1"/>
  <c r="Q22" i="48"/>
  <c r="R22" i="48" s="1"/>
  <c r="Q18" i="48"/>
  <c r="R18" i="48" s="1"/>
  <c r="Q12" i="48"/>
  <c r="R12" i="48" s="1"/>
  <c r="Q10" i="48"/>
  <c r="R10" i="48" s="1"/>
  <c r="Q14" i="48"/>
  <c r="R14" i="48" s="1"/>
  <c r="Q21" i="48"/>
  <c r="R21" i="48" s="1"/>
  <c r="Q25" i="48"/>
  <c r="R25" i="48" s="1"/>
  <c r="Q16" i="48"/>
  <c r="R16" i="48" s="1"/>
  <c r="Q9" i="48"/>
  <c r="R9" i="48" s="1"/>
  <c r="Q20" i="48"/>
  <c r="R20" i="48" s="1"/>
  <c r="Q13" i="48"/>
  <c r="R13" i="48" s="1"/>
  <c r="Q24" i="48"/>
  <c r="R24" i="48" s="1"/>
  <c r="Q17" i="48"/>
  <c r="R17" i="48" s="1"/>
  <c r="Q26" i="48"/>
  <c r="R26" i="48" s="1"/>
  <c r="Q170" i="48"/>
  <c r="R170" i="48" s="1"/>
  <c r="Q167" i="48"/>
  <c r="R167" i="48" s="1"/>
  <c r="Q175" i="48"/>
  <c r="R175" i="48" s="1"/>
  <c r="Q173" i="48"/>
  <c r="R173" i="48" s="1"/>
  <c r="Q168" i="48"/>
  <c r="R168" i="48" s="1"/>
  <c r="Q174" i="48"/>
  <c r="R174" i="48" s="1"/>
  <c r="Q171" i="48"/>
  <c r="R171" i="48" s="1"/>
  <c r="Q169" i="48"/>
  <c r="R169" i="48" s="1"/>
  <c r="Q172" i="48"/>
  <c r="R172" i="48" s="1"/>
  <c r="Q182" i="54"/>
  <c r="R182" i="54" s="1"/>
  <c r="Q183" i="54"/>
  <c r="R183" i="54" s="1"/>
  <c r="Q181" i="54"/>
  <c r="R181" i="54" s="1"/>
  <c r="Q171" i="55"/>
  <c r="R171" i="55" s="1"/>
  <c r="Q164" i="55"/>
  <c r="R164" i="55" s="1"/>
  <c r="Q174" i="55"/>
  <c r="R174" i="55" s="1"/>
  <c r="Q166" i="55"/>
  <c r="R166" i="55" s="1"/>
  <c r="Q176" i="55"/>
  <c r="R176" i="55" s="1"/>
  <c r="Q169" i="55"/>
  <c r="R169" i="55" s="1"/>
  <c r="Q178" i="55"/>
  <c r="R178" i="55" s="1"/>
  <c r="Q170" i="55"/>
  <c r="R170" i="55" s="1"/>
  <c r="Q163" i="55"/>
  <c r="R163" i="55" s="1"/>
  <c r="Q173" i="55"/>
  <c r="R173" i="55" s="1"/>
  <c r="Q165" i="55"/>
  <c r="R165" i="55" s="1"/>
  <c r="Q175" i="55"/>
  <c r="R175" i="55" s="1"/>
  <c r="Q168" i="55"/>
  <c r="R168" i="55" s="1"/>
  <c r="Q177" i="55"/>
  <c r="R177" i="55" s="1"/>
  <c r="Q250" i="54"/>
  <c r="R250" i="54" s="1"/>
  <c r="Q251" i="54"/>
  <c r="R251" i="54" s="1"/>
  <c r="Q15" i="56"/>
  <c r="R15" i="56" s="1"/>
  <c r="Q14" i="56"/>
  <c r="R14" i="56" s="1"/>
  <c r="Q121" i="54"/>
  <c r="R121" i="54" s="1"/>
  <c r="Q113" i="54"/>
  <c r="R113" i="54" s="1"/>
  <c r="Q122" i="54"/>
  <c r="R122" i="54" s="1"/>
  <c r="Q114" i="54"/>
  <c r="R114" i="54" s="1"/>
  <c r="Q119" i="54"/>
  <c r="R119" i="54" s="1"/>
  <c r="Q111" i="54"/>
  <c r="R111" i="54" s="1"/>
  <c r="Q120" i="54"/>
  <c r="R120" i="54" s="1"/>
  <c r="Q112" i="54"/>
  <c r="R112" i="54" s="1"/>
  <c r="Q117" i="54"/>
  <c r="R117" i="54" s="1"/>
  <c r="Q109" i="54"/>
  <c r="R109" i="54" s="1"/>
  <c r="Q118" i="54"/>
  <c r="R118" i="54" s="1"/>
  <c r="Q110" i="54"/>
  <c r="R110" i="54" s="1"/>
  <c r="Q115" i="54"/>
  <c r="R115" i="54" s="1"/>
  <c r="Q107" i="54"/>
  <c r="R107" i="54" s="1"/>
  <c r="Q116" i="54"/>
  <c r="R116" i="54" s="1"/>
  <c r="Q108" i="54"/>
  <c r="R108" i="54" s="1"/>
  <c r="Q33" i="25"/>
  <c r="R33" i="25" s="1"/>
  <c r="Q37" i="25"/>
  <c r="R37" i="25" s="1"/>
  <c r="Q34" i="25"/>
  <c r="R34" i="25" s="1"/>
  <c r="Q35" i="25"/>
  <c r="R35" i="25" s="1"/>
  <c r="Q32" i="25"/>
  <c r="R32" i="25" s="1"/>
  <c r="Q36" i="25"/>
  <c r="R36" i="25" s="1"/>
  <c r="Q265" i="54"/>
  <c r="R265" i="54" s="1"/>
  <c r="Q263" i="54"/>
  <c r="R263" i="54" s="1"/>
  <c r="Q264" i="54"/>
  <c r="R264" i="54" s="1"/>
  <c r="Q267" i="54"/>
  <c r="R267" i="54" s="1"/>
  <c r="Q266" i="54"/>
  <c r="R266" i="54" s="1"/>
  <c r="Q20" i="25"/>
  <c r="R20" i="25" s="1"/>
  <c r="Q24" i="25"/>
  <c r="R24" i="25" s="1"/>
  <c r="Q21" i="25"/>
  <c r="R21" i="25" s="1"/>
  <c r="Q22" i="25"/>
  <c r="R22" i="25" s="1"/>
  <c r="Q19" i="25"/>
  <c r="R19" i="25" s="1"/>
  <c r="Q23" i="25"/>
  <c r="R23" i="25" s="1"/>
  <c r="Q15" i="54"/>
  <c r="R15" i="54" s="1"/>
  <c r="Q13" i="54"/>
  <c r="R13" i="54" s="1"/>
  <c r="Q23" i="54"/>
  <c r="R23" i="54" s="1"/>
  <c r="Q21" i="54"/>
  <c r="R21" i="54" s="1"/>
  <c r="Q17" i="54"/>
  <c r="R17" i="54" s="1"/>
  <c r="Q16" i="54"/>
  <c r="R16" i="54" s="1"/>
  <c r="Q11" i="54"/>
  <c r="R11" i="54" s="1"/>
  <c r="Q24" i="54"/>
  <c r="R24" i="54" s="1"/>
  <c r="Q14" i="54"/>
  <c r="R14" i="54" s="1"/>
  <c r="Q20" i="54"/>
  <c r="R20" i="54" s="1"/>
  <c r="Q18" i="54"/>
  <c r="R18" i="54" s="1"/>
  <c r="Q10" i="54"/>
  <c r="R10" i="54" s="1"/>
  <c r="Q56" i="54"/>
  <c r="R56" i="54" s="1"/>
  <c r="Q25" i="54"/>
  <c r="R25" i="54" s="1"/>
  <c r="Q22" i="54"/>
  <c r="R22" i="54" s="1"/>
  <c r="Q12" i="54"/>
  <c r="R12" i="54" s="1"/>
  <c r="Q9" i="54"/>
  <c r="R9" i="54" s="1"/>
  <c r="Q57" i="54"/>
  <c r="R57" i="54" s="1"/>
  <c r="Q19" i="54"/>
  <c r="R19" i="54" s="1"/>
  <c r="Q14" i="25"/>
  <c r="R14" i="25" s="1"/>
  <c r="Q15" i="25"/>
  <c r="R15" i="25" s="1"/>
  <c r="Q16" i="25"/>
  <c r="R16" i="25" s="1"/>
  <c r="Q17" i="25"/>
  <c r="R17" i="25" s="1"/>
  <c r="Q269" i="54"/>
  <c r="R269" i="54" s="1"/>
  <c r="Q268" i="54"/>
  <c r="R268" i="54" s="1"/>
  <c r="Q57" i="48"/>
  <c r="R57" i="48" s="1"/>
  <c r="Q56" i="48"/>
  <c r="R56" i="48" s="1"/>
  <c r="Q151" i="54"/>
  <c r="R151" i="54" s="1"/>
  <c r="Q159" i="54"/>
  <c r="R159" i="54" s="1"/>
  <c r="Q152" i="54"/>
  <c r="R152" i="54" s="1"/>
  <c r="Q153" i="54"/>
  <c r="R153" i="54" s="1"/>
  <c r="Q154" i="54"/>
  <c r="R154" i="54" s="1"/>
  <c r="Q155" i="54"/>
  <c r="R155" i="54" s="1"/>
  <c r="Q156" i="54"/>
  <c r="R156" i="54" s="1"/>
  <c r="Q149" i="54"/>
  <c r="R149" i="54" s="1"/>
  <c r="Q157" i="54"/>
  <c r="R157" i="54" s="1"/>
  <c r="Q150" i="54"/>
  <c r="R150" i="54" s="1"/>
  <c r="Q158" i="54"/>
  <c r="R158" i="54" s="1"/>
  <c r="Q160" i="54"/>
  <c r="R160" i="54" s="1"/>
  <c r="Q10" i="75"/>
  <c r="R10" i="75" s="1"/>
  <c r="Q11" i="75"/>
  <c r="R11" i="75" s="1"/>
  <c r="Q9" i="75"/>
  <c r="R9" i="75" s="1"/>
  <c r="Q12" i="75"/>
  <c r="R12" i="75" s="1"/>
  <c r="Q164" i="54"/>
  <c r="R164" i="54" s="1"/>
  <c r="Q172" i="54"/>
  <c r="R172" i="54" s="1"/>
  <c r="Q163" i="54"/>
  <c r="R163" i="54" s="1"/>
  <c r="Q171" i="54"/>
  <c r="R171" i="54" s="1"/>
  <c r="Q162" i="54"/>
  <c r="R162" i="54" s="1"/>
  <c r="Q166" i="54"/>
  <c r="R166" i="54" s="1"/>
  <c r="Q174" i="54"/>
  <c r="R174" i="54" s="1"/>
  <c r="Q161" i="54"/>
  <c r="R161" i="54" s="1"/>
  <c r="Q165" i="54"/>
  <c r="R165" i="54" s="1"/>
  <c r="Q173" i="54"/>
  <c r="R173" i="54" s="1"/>
  <c r="Q179" i="54"/>
  <c r="R179" i="54" s="1"/>
  <c r="Q168" i="54"/>
  <c r="R168" i="54" s="1"/>
  <c r="Q176" i="54"/>
  <c r="R176" i="54" s="1"/>
  <c r="Q180" i="54"/>
  <c r="R180" i="54" s="1"/>
  <c r="Q167" i="54"/>
  <c r="R167" i="54" s="1"/>
  <c r="Q175" i="54"/>
  <c r="R175" i="54" s="1"/>
  <c r="Q170" i="54"/>
  <c r="R170" i="54" s="1"/>
  <c r="Q178" i="54"/>
  <c r="R178" i="54" s="1"/>
  <c r="Q169" i="54"/>
  <c r="R169" i="54" s="1"/>
  <c r="Q177" i="54"/>
  <c r="R177" i="54" s="1"/>
  <c r="Q16" i="75"/>
  <c r="R16" i="75" s="1"/>
  <c r="Q18" i="75"/>
  <c r="R18" i="75" s="1"/>
  <c r="Q15" i="75"/>
  <c r="R15" i="75" s="1"/>
  <c r="Q17" i="75"/>
  <c r="R17" i="75" s="1"/>
  <c r="Q158" i="48"/>
  <c r="R158" i="48" s="1"/>
  <c r="Q159" i="48"/>
  <c r="R159" i="48" s="1"/>
  <c r="Q236" i="54"/>
  <c r="R236" i="54" s="1"/>
  <c r="Q234" i="54"/>
  <c r="R234" i="54" s="1"/>
  <c r="Q237" i="54"/>
  <c r="R237" i="54" s="1"/>
  <c r="Q241" i="54"/>
  <c r="R241" i="54" s="1"/>
  <c r="Q233" i="54"/>
  <c r="R233" i="54" s="1"/>
  <c r="Q239" i="54"/>
  <c r="R239" i="54" s="1"/>
  <c r="Q238" i="54"/>
  <c r="R238" i="54" s="1"/>
  <c r="Q240" i="54"/>
  <c r="R240" i="54" s="1"/>
  <c r="Q235" i="54"/>
  <c r="R235" i="54" s="1"/>
  <c r="Q65" i="54"/>
  <c r="R65" i="54" s="1"/>
  <c r="Q74" i="54"/>
  <c r="R74" i="54" s="1"/>
  <c r="Q64" i="54"/>
  <c r="R64" i="54" s="1"/>
  <c r="Q75" i="54"/>
  <c r="R75" i="54" s="1"/>
  <c r="Q72" i="54"/>
  <c r="R72" i="54" s="1"/>
  <c r="Q67" i="54"/>
  <c r="R67" i="54" s="1"/>
  <c r="Q76" i="54"/>
  <c r="R76" i="54" s="1"/>
  <c r="Q73" i="54"/>
  <c r="R73" i="54" s="1"/>
  <c r="Q66" i="54"/>
  <c r="R66" i="54" s="1"/>
  <c r="Q77" i="54"/>
  <c r="R77" i="54" s="1"/>
  <c r="Q69" i="54"/>
  <c r="R69" i="54" s="1"/>
  <c r="Q78" i="54"/>
  <c r="R78" i="54" s="1"/>
  <c r="Q68" i="54"/>
  <c r="R68" i="54" s="1"/>
  <c r="Q79" i="54"/>
  <c r="R79" i="54" s="1"/>
  <c r="Q63" i="54"/>
  <c r="R63" i="54" s="1"/>
  <c r="Q71" i="54"/>
  <c r="R71" i="54" s="1"/>
  <c r="Q62" i="54"/>
  <c r="R62" i="54" s="1"/>
  <c r="Q70" i="54"/>
  <c r="R70" i="54" s="1"/>
  <c r="Q94" i="54"/>
  <c r="R94" i="54" s="1"/>
  <c r="Q86" i="54"/>
  <c r="R86" i="54" s="1"/>
  <c r="Q91" i="54"/>
  <c r="R91" i="54" s="1"/>
  <c r="Q83" i="54"/>
  <c r="R83" i="54" s="1"/>
  <c r="Q92" i="54"/>
  <c r="R92" i="54" s="1"/>
  <c r="Q84" i="54"/>
  <c r="R84" i="54" s="1"/>
  <c r="Q97" i="54"/>
  <c r="R97" i="54" s="1"/>
  <c r="Q89" i="54"/>
  <c r="R89" i="54" s="1"/>
  <c r="Q81" i="54"/>
  <c r="R81" i="54" s="1"/>
  <c r="Q101" i="54"/>
  <c r="R101" i="54" s="1"/>
  <c r="Q98" i="54"/>
  <c r="R98" i="54" s="1"/>
  <c r="Q90" i="54"/>
  <c r="R90" i="54" s="1"/>
  <c r="Q82" i="54"/>
  <c r="R82" i="54" s="1"/>
  <c r="Q95" i="54"/>
  <c r="R95" i="54" s="1"/>
  <c r="Q87" i="54"/>
  <c r="R87" i="54" s="1"/>
  <c r="Q99" i="54"/>
  <c r="R99" i="54" s="1"/>
  <c r="Q96" i="54"/>
  <c r="R96" i="54" s="1"/>
  <c r="Q88" i="54"/>
  <c r="R88" i="54" s="1"/>
  <c r="Q100" i="54"/>
  <c r="R100" i="54" s="1"/>
  <c r="Q93" i="54"/>
  <c r="R93" i="54" s="1"/>
  <c r="Q85" i="54"/>
  <c r="R85" i="54" s="1"/>
  <c r="Q120" i="48"/>
  <c r="R120" i="48" s="1"/>
  <c r="Q117" i="48"/>
  <c r="R117" i="48" s="1"/>
  <c r="Q115" i="48"/>
  <c r="R115" i="48" s="1"/>
  <c r="Q111" i="48"/>
  <c r="R111" i="48" s="1"/>
  <c r="Q118" i="48"/>
  <c r="R118" i="48" s="1"/>
  <c r="Q116" i="48"/>
  <c r="R116" i="48" s="1"/>
  <c r="Q113" i="48"/>
  <c r="R113" i="48" s="1"/>
  <c r="Q121" i="48"/>
  <c r="R121" i="48" s="1"/>
  <c r="Q119" i="48"/>
  <c r="R119" i="48" s="1"/>
  <c r="Q112" i="48"/>
  <c r="R112" i="48" s="1"/>
  <c r="Q114" i="48"/>
  <c r="R114" i="48" s="1"/>
  <c r="Q51" i="48"/>
  <c r="R51" i="48" s="1"/>
  <c r="Q53" i="48"/>
  <c r="R53" i="48" s="1"/>
  <c r="Q45" i="48"/>
  <c r="R45" i="48" s="1"/>
  <c r="Q41" i="48"/>
  <c r="R41" i="48" s="1"/>
  <c r="Q37" i="48"/>
  <c r="R37" i="48" s="1"/>
  <c r="Q33" i="48"/>
  <c r="R33" i="48" s="1"/>
  <c r="Q29" i="48"/>
  <c r="R29" i="48" s="1"/>
  <c r="Q48" i="48"/>
  <c r="R48" i="48" s="1"/>
  <c r="Q44" i="48"/>
  <c r="R44" i="48" s="1"/>
  <c r="Q39" i="48"/>
  <c r="R39" i="48" s="1"/>
  <c r="Q36" i="48"/>
  <c r="R36" i="48" s="1"/>
  <c r="Q32" i="48"/>
  <c r="R32" i="48" s="1"/>
  <c r="Q28" i="48"/>
  <c r="R28" i="48" s="1"/>
  <c r="Q30" i="48"/>
  <c r="R30" i="48" s="1"/>
  <c r="Q46" i="48"/>
  <c r="R46" i="48" s="1"/>
  <c r="Q47" i="48"/>
  <c r="R47" i="48" s="1"/>
  <c r="Q55" i="48"/>
  <c r="R55" i="48" s="1"/>
  <c r="Q34" i="48"/>
  <c r="R34" i="48" s="1"/>
  <c r="Q52" i="48"/>
  <c r="R52" i="48" s="1"/>
  <c r="Q27" i="48"/>
  <c r="R27" i="48" s="1"/>
  <c r="Q50" i="48"/>
  <c r="R50" i="48" s="1"/>
  <c r="Q40" i="48"/>
  <c r="R40" i="48" s="1"/>
  <c r="Q31" i="48"/>
  <c r="R31" i="48" s="1"/>
  <c r="Q35" i="48"/>
  <c r="R35" i="48" s="1"/>
  <c r="Q54" i="48"/>
  <c r="R54" i="48" s="1"/>
  <c r="Q42" i="48"/>
  <c r="R42" i="48" s="1"/>
  <c r="Q43" i="48"/>
  <c r="R43" i="48" s="1"/>
  <c r="Q38" i="48"/>
  <c r="R38" i="48" s="1"/>
  <c r="Q191" i="54"/>
  <c r="R191" i="54" s="1"/>
  <c r="Q193" i="54"/>
  <c r="R193" i="54" s="1"/>
  <c r="Q185" i="54"/>
  <c r="R185" i="54" s="1"/>
  <c r="Q186" i="54"/>
  <c r="R186" i="54" s="1"/>
  <c r="Q187" i="54"/>
  <c r="R187" i="54" s="1"/>
  <c r="Q188" i="54"/>
  <c r="R188" i="54" s="1"/>
  <c r="Q189" i="54"/>
  <c r="R189" i="54" s="1"/>
  <c r="Q190" i="54"/>
  <c r="R190" i="54" s="1"/>
  <c r="Q192" i="54"/>
  <c r="R192" i="54" s="1"/>
  <c r="Q194" i="54"/>
  <c r="R194" i="54" s="1"/>
  <c r="Q220" i="54"/>
  <c r="R220" i="54" s="1"/>
  <c r="Q222" i="54"/>
  <c r="R222" i="54" s="1"/>
  <c r="Q216" i="54"/>
  <c r="R216" i="54" s="1"/>
  <c r="Q215" i="54"/>
  <c r="R215" i="54" s="1"/>
  <c r="Q218" i="54"/>
  <c r="R218" i="54" s="1"/>
  <c r="Q217" i="54"/>
  <c r="R217" i="54" s="1"/>
  <c r="Q224" i="54"/>
  <c r="R224" i="54" s="1"/>
  <c r="Q223" i="54"/>
  <c r="R223" i="54" s="1"/>
  <c r="Q219" i="54"/>
  <c r="R219" i="54" s="1"/>
  <c r="Q221" i="54"/>
  <c r="R221" i="54" s="1"/>
  <c r="Q243" i="54"/>
  <c r="R243" i="54" s="1"/>
  <c r="Q242" i="54"/>
  <c r="R242" i="54" s="1"/>
  <c r="Q205" i="54"/>
  <c r="R205" i="54" s="1"/>
  <c r="Q201" i="54"/>
  <c r="R201" i="54" s="1"/>
  <c r="Q195" i="54"/>
  <c r="R195" i="54" s="1"/>
  <c r="Q203" i="54"/>
  <c r="R203" i="54" s="1"/>
  <c r="Q196" i="54"/>
  <c r="R196" i="54" s="1"/>
  <c r="Q197" i="54"/>
  <c r="R197" i="54" s="1"/>
  <c r="Q198" i="54"/>
  <c r="R198" i="54" s="1"/>
  <c r="Q199" i="54"/>
  <c r="R199" i="54" s="1"/>
  <c r="Q200" i="54"/>
  <c r="R200" i="54" s="1"/>
  <c r="Q204" i="54"/>
  <c r="R204" i="54" s="1"/>
  <c r="Q202" i="54"/>
  <c r="R202" i="54" s="1"/>
  <c r="S58" i="48"/>
  <c r="Q71" i="48"/>
  <c r="R71" i="48" s="1"/>
  <c r="Q69" i="48"/>
  <c r="R69" i="48" s="1"/>
  <c r="Q73" i="48"/>
  <c r="R73" i="48" s="1"/>
  <c r="Q64" i="48"/>
  <c r="R64" i="48" s="1"/>
  <c r="Q75" i="48"/>
  <c r="R75" i="48" s="1"/>
  <c r="Q68" i="48"/>
  <c r="R68" i="48" s="1"/>
  <c r="Q76" i="48"/>
  <c r="R76" i="48" s="1"/>
  <c r="Q70" i="48"/>
  <c r="R70" i="48" s="1"/>
  <c r="Q60" i="48"/>
  <c r="R60" i="48" s="1"/>
  <c r="Q61" i="48"/>
  <c r="R61" i="48" s="1"/>
  <c r="Q67" i="48"/>
  <c r="R67" i="48" s="1"/>
  <c r="Q74" i="48"/>
  <c r="R74" i="48" s="1"/>
  <c r="Q65" i="48"/>
  <c r="R65" i="48" s="1"/>
  <c r="Q63" i="48"/>
  <c r="R63" i="48" s="1"/>
  <c r="Q62" i="48"/>
  <c r="R62" i="48" s="1"/>
  <c r="Q72" i="48"/>
  <c r="R72" i="48" s="1"/>
  <c r="Q66" i="48"/>
  <c r="R66" i="48" s="1"/>
  <c r="Q22" i="75"/>
  <c r="R22" i="75" s="1"/>
  <c r="Q21" i="75"/>
  <c r="R21" i="75" s="1"/>
  <c r="Q88" i="48"/>
  <c r="R88" i="48" s="1"/>
  <c r="Q80" i="48"/>
  <c r="R80" i="48" s="1"/>
  <c r="Q84" i="48"/>
  <c r="R84" i="48" s="1"/>
  <c r="Q99" i="48"/>
  <c r="R99" i="48" s="1"/>
  <c r="Q97" i="48"/>
  <c r="R97" i="48" s="1"/>
  <c r="Q94" i="48"/>
  <c r="R94" i="48" s="1"/>
  <c r="Q91" i="48"/>
  <c r="R91" i="48" s="1"/>
  <c r="Q77" i="48"/>
  <c r="R77" i="48" s="1"/>
  <c r="Q86" i="48"/>
  <c r="R86" i="48" s="1"/>
  <c r="Q102" i="48"/>
  <c r="R102" i="48" s="1"/>
  <c r="Q81" i="48"/>
  <c r="R81" i="48" s="1"/>
  <c r="Q100" i="48"/>
  <c r="R100" i="48" s="1"/>
  <c r="Q98" i="48"/>
  <c r="R98" i="48" s="1"/>
  <c r="Q95" i="48"/>
  <c r="R95" i="48" s="1"/>
  <c r="Q79" i="48"/>
  <c r="R79" i="48" s="1"/>
  <c r="Q92" i="48"/>
  <c r="R92" i="48" s="1"/>
  <c r="Q105" i="48"/>
  <c r="R105" i="48" s="1"/>
  <c r="Q89" i="48"/>
  <c r="R89" i="48" s="1"/>
  <c r="Q103" i="48"/>
  <c r="R103" i="48" s="1"/>
  <c r="Q101" i="48"/>
  <c r="R101" i="48" s="1"/>
  <c r="Q83" i="48"/>
  <c r="R83" i="48" s="1"/>
  <c r="Q78" i="48"/>
  <c r="R78" i="48" s="1"/>
  <c r="Q96" i="48"/>
  <c r="R96" i="48" s="1"/>
  <c r="Q93" i="48"/>
  <c r="R93" i="48" s="1"/>
  <c r="Q90" i="48"/>
  <c r="R90" i="48" s="1"/>
  <c r="Q106" i="48"/>
  <c r="R106" i="48" s="1"/>
  <c r="Q85" i="48"/>
  <c r="R85" i="48" s="1"/>
  <c r="Q104" i="48"/>
  <c r="R104" i="48" s="1"/>
  <c r="Q87" i="48"/>
  <c r="R87" i="48" s="1"/>
  <c r="Q82" i="48"/>
  <c r="R82" i="48" s="1"/>
  <c r="Q162" i="48"/>
  <c r="R162" i="48" s="1"/>
  <c r="Q165" i="48"/>
  <c r="R165" i="48" s="1"/>
  <c r="Q166" i="48"/>
  <c r="R166" i="48" s="1"/>
  <c r="Q163" i="48"/>
  <c r="R163" i="48" s="1"/>
  <c r="Q161" i="48"/>
  <c r="R161" i="48" s="1"/>
  <c r="Q164" i="48"/>
  <c r="R164" i="48" s="1"/>
  <c r="Q129" i="54"/>
  <c r="R129" i="54" s="1"/>
  <c r="Q137" i="54"/>
  <c r="R137" i="54" s="1"/>
  <c r="Q124" i="54"/>
  <c r="R124" i="54" s="1"/>
  <c r="Q128" i="54"/>
  <c r="R128" i="54" s="1"/>
  <c r="Q136" i="54"/>
  <c r="R136" i="54" s="1"/>
  <c r="Q127" i="54"/>
  <c r="R127" i="54" s="1"/>
  <c r="Q131" i="54"/>
  <c r="R131" i="54" s="1"/>
  <c r="Q139" i="54"/>
  <c r="R139" i="54" s="1"/>
  <c r="Q126" i="54"/>
  <c r="R126" i="54" s="1"/>
  <c r="Q130" i="54"/>
  <c r="R130" i="54" s="1"/>
  <c r="Q138" i="54"/>
  <c r="R138" i="54" s="1"/>
  <c r="Q140" i="54"/>
  <c r="R140" i="54" s="1"/>
  <c r="Q133" i="54"/>
  <c r="R133" i="54" s="1"/>
  <c r="Q141" i="54"/>
  <c r="R141" i="54" s="1"/>
  <c r="Q132" i="54"/>
  <c r="R132" i="54" s="1"/>
  <c r="Q142" i="54"/>
  <c r="R142" i="54" s="1"/>
  <c r="Q135" i="54"/>
  <c r="R135" i="54" s="1"/>
  <c r="Q143" i="54"/>
  <c r="R143" i="54" s="1"/>
  <c r="Q134" i="54"/>
  <c r="R134" i="54" s="1"/>
  <c r="Q125" i="54"/>
  <c r="R125" i="54" s="1"/>
  <c r="Q12" i="56"/>
  <c r="R12" i="56" s="1"/>
  <c r="Q11" i="56"/>
  <c r="R11" i="56" s="1"/>
  <c r="Q145" i="48"/>
  <c r="R145" i="48" s="1"/>
  <c r="Q142" i="48"/>
  <c r="R142" i="48" s="1"/>
  <c r="Q143" i="48"/>
  <c r="R143" i="48" s="1"/>
  <c r="Q146" i="48"/>
  <c r="R146" i="48" s="1"/>
  <c r="Q144" i="48"/>
  <c r="R144" i="48" s="1"/>
  <c r="Q147" i="48"/>
  <c r="R147" i="48" s="1"/>
  <c r="Q153" i="48"/>
  <c r="R153" i="48" s="1"/>
  <c r="Q150" i="48"/>
  <c r="R150" i="48" s="1"/>
  <c r="Q148" i="48"/>
  <c r="R148" i="48" s="1"/>
  <c r="Q156" i="48"/>
  <c r="R156" i="48" s="1"/>
  <c r="Q151" i="48"/>
  <c r="R151" i="48" s="1"/>
  <c r="Q149" i="48"/>
  <c r="R149" i="48" s="1"/>
  <c r="Q157" i="48"/>
  <c r="R157" i="48" s="1"/>
  <c r="Q154" i="48"/>
  <c r="R154" i="48" s="1"/>
  <c r="Q152" i="48"/>
  <c r="R152" i="48" s="1"/>
  <c r="Q155" i="48"/>
  <c r="R155" i="48" s="1"/>
  <c r="Q246" i="54"/>
  <c r="R246" i="54" s="1"/>
  <c r="Q248" i="54"/>
  <c r="R248" i="54" s="1"/>
  <c r="Q245" i="54"/>
  <c r="R245" i="54" s="1"/>
  <c r="Q247" i="54"/>
  <c r="R247" i="54" s="1"/>
  <c r="Q249" i="54"/>
  <c r="R249" i="54" s="1"/>
  <c r="Q29" i="54"/>
  <c r="R29" i="54" s="1"/>
  <c r="Q43" i="54"/>
  <c r="R43" i="54" s="1"/>
  <c r="Q27" i="54"/>
  <c r="R27" i="54" s="1"/>
  <c r="Q37" i="54"/>
  <c r="R37" i="54" s="1"/>
  <c r="Q35" i="54"/>
  <c r="R35" i="54" s="1"/>
  <c r="Q46" i="54"/>
  <c r="R46" i="54" s="1"/>
  <c r="Q54" i="54"/>
  <c r="R54" i="54" s="1"/>
  <c r="Q30" i="54"/>
  <c r="R30" i="54" s="1"/>
  <c r="Q41" i="54"/>
  <c r="R41" i="54" s="1"/>
  <c r="Q45" i="54"/>
  <c r="R45" i="54" s="1"/>
  <c r="Q53" i="54"/>
  <c r="R53" i="54" s="1"/>
  <c r="Q33" i="54"/>
  <c r="R33" i="54" s="1"/>
  <c r="Q48" i="54"/>
  <c r="R48" i="54" s="1"/>
  <c r="Q32" i="54"/>
  <c r="R32" i="54" s="1"/>
  <c r="Q47" i="54"/>
  <c r="R47" i="54" s="1"/>
  <c r="Q55" i="54"/>
  <c r="R55" i="54" s="1"/>
  <c r="Q38" i="54"/>
  <c r="R38" i="54" s="1"/>
  <c r="Q28" i="54"/>
  <c r="R28" i="54" s="1"/>
  <c r="Q50" i="54"/>
  <c r="R50" i="54" s="1"/>
  <c r="Q34" i="54"/>
  <c r="R34" i="54" s="1"/>
  <c r="Q49" i="54"/>
  <c r="R49" i="54" s="1"/>
  <c r="Q26" i="54"/>
  <c r="R26" i="54" s="1"/>
  <c r="Q40" i="54"/>
  <c r="R40" i="54" s="1"/>
  <c r="Q44" i="54"/>
  <c r="R44" i="54" s="1"/>
  <c r="Q52" i="54"/>
  <c r="R52" i="54" s="1"/>
  <c r="Q39" i="54"/>
  <c r="R39" i="54" s="1"/>
  <c r="Q36" i="54"/>
  <c r="R36" i="54" s="1"/>
  <c r="Q51" i="54"/>
  <c r="R51" i="54" s="1"/>
  <c r="Q31" i="54"/>
  <c r="R31" i="54" s="1"/>
  <c r="Q42" i="54"/>
  <c r="R42" i="54" s="1"/>
  <c r="Q255" i="54"/>
  <c r="R255" i="54" s="1"/>
  <c r="Q256" i="54"/>
  <c r="R256" i="54" s="1"/>
  <c r="Q258" i="54"/>
  <c r="R258" i="54" s="1"/>
  <c r="Q257" i="54"/>
  <c r="R257" i="54" s="1"/>
  <c r="Q254" i="54"/>
  <c r="R254" i="54" s="1"/>
  <c r="Q40" i="25"/>
  <c r="R40" i="25" s="1"/>
  <c r="Q102" i="54"/>
  <c r="R102" i="54" s="1"/>
  <c r="Q29" i="25"/>
  <c r="R29" i="25" s="1"/>
  <c r="Q20" i="75"/>
  <c r="R20" i="75" s="1"/>
  <c r="Q8" i="54"/>
  <c r="R8" i="54" s="1"/>
  <c r="Q8" i="48"/>
  <c r="R8" i="48" s="1"/>
  <c r="Q31" i="25"/>
  <c r="R31" i="25" s="1"/>
  <c r="Q148" i="54"/>
  <c r="R148" i="54" s="1"/>
  <c r="Q39" i="25"/>
  <c r="R39" i="25" s="1"/>
  <c r="Q58" i="48"/>
  <c r="R58" i="48" s="1"/>
  <c r="Q80" i="54"/>
  <c r="R80" i="54" s="1"/>
  <c r="Q25" i="25"/>
  <c r="R25" i="25" s="1"/>
  <c r="Q123" i="54"/>
  <c r="R123" i="54" s="1"/>
  <c r="S8" i="48"/>
  <c r="Q259" i="54"/>
  <c r="R259" i="54" s="1"/>
  <c r="Q106" i="54"/>
  <c r="R106" i="54" s="1"/>
  <c r="Q26" i="25"/>
  <c r="R26" i="25" s="1"/>
  <c r="Q14" i="75"/>
  <c r="R14" i="75" s="1"/>
  <c r="Q49" i="48"/>
  <c r="R49" i="48" s="1"/>
  <c r="Q144" i="54"/>
  <c r="R144" i="54" s="1"/>
  <c r="Q8" i="75"/>
  <c r="R8" i="75" s="1"/>
  <c r="S25" i="25"/>
  <c r="S26" i="25"/>
  <c r="S49" i="48"/>
  <c r="S39" i="25"/>
  <c r="S29" i="25"/>
  <c r="S8" i="25"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Information Technology Services</author>
  </authors>
  <commentList>
    <comment ref="R11" authorId="0" shapeId="0" xr:uid="{F1F99F4E-1B85-4FA3-AD65-E17BB104A899}">
      <text>
        <r>
          <rPr>
            <b/>
            <sz val="12"/>
            <color indexed="81"/>
            <rFont val="Tahoma"/>
            <family val="2"/>
          </rPr>
          <t>Bronze Cross portion should be paid at Instructor rate while the SFA portion should be paid at the Advanced rate.</t>
        </r>
      </text>
    </comment>
    <comment ref="R12" authorId="0" shapeId="0" xr:uid="{AC28CC00-9D50-4FE4-9E9C-57DC00D03500}">
      <text>
        <r>
          <rPr>
            <b/>
            <sz val="12"/>
            <color indexed="81"/>
            <rFont val="Tahoma"/>
            <family val="2"/>
          </rPr>
          <t>Bronze Cross portion should be paid at Instructor rate while the SFA portion should be paid at the Advanced rate.</t>
        </r>
      </text>
    </comment>
  </commentList>
</comments>
</file>

<file path=xl/sharedStrings.xml><?xml version="1.0" encoding="utf-8"?>
<sst xmlns="http://schemas.openxmlformats.org/spreadsheetml/2006/main" count="15493" uniqueCount="3897">
  <si>
    <t>Min Age</t>
  </si>
  <si>
    <t>Max Age</t>
  </si>
  <si>
    <t>Start Time</t>
  </si>
  <si>
    <t>End Time</t>
  </si>
  <si>
    <t>Course Start Date</t>
  </si>
  <si>
    <t>Course End Date</t>
  </si>
  <si>
    <t># of Classes</t>
  </si>
  <si>
    <t>Min Reg</t>
  </si>
  <si>
    <t>Day(s)</t>
  </si>
  <si>
    <t xml:space="preserve">Course Fee </t>
  </si>
  <si>
    <t>Max Reg</t>
  </si>
  <si>
    <t>Completed by:</t>
  </si>
  <si>
    <t>PROGRAM DATA SHEET</t>
  </si>
  <si>
    <t>Location:</t>
  </si>
  <si>
    <t>Phone Number:</t>
  </si>
  <si>
    <t xml:space="preserve">Activity Name </t>
  </si>
  <si>
    <t>Session:</t>
  </si>
  <si>
    <t>Program:</t>
  </si>
  <si>
    <t>Barcode</t>
  </si>
  <si>
    <t>Exception Dates/Alert Text</t>
  </si>
  <si>
    <t xml:space="preserve"> Non-Res (25%)</t>
  </si>
  <si>
    <t>Senior  (-10%)</t>
  </si>
  <si>
    <t>Saturday</t>
  </si>
  <si>
    <t>Tuesday</t>
  </si>
  <si>
    <t>GL account</t>
  </si>
  <si>
    <t>Complex &amp; Facility</t>
  </si>
  <si>
    <t>Sunday</t>
  </si>
  <si>
    <t>Monday</t>
  </si>
  <si>
    <t>Friday</t>
  </si>
  <si>
    <t>Minto Recreation Complex</t>
  </si>
  <si>
    <t>Minto Leisure Pool</t>
  </si>
  <si>
    <t>James Verreault</t>
  </si>
  <si>
    <t>Learn to Swim</t>
  </si>
  <si>
    <t>Wednesday</t>
  </si>
  <si>
    <t>Thursday</t>
  </si>
  <si>
    <t>X13779</t>
  </si>
  <si>
    <t>Class room</t>
  </si>
  <si>
    <t>N/A</t>
  </si>
  <si>
    <t>Start</t>
  </si>
  <si>
    <t>End</t>
  </si>
  <si>
    <t>Cancelled</t>
  </si>
  <si>
    <t># lessons</t>
  </si>
  <si>
    <t>Ages</t>
  </si>
  <si>
    <t>Time</t>
  </si>
  <si>
    <t>Min</t>
  </si>
  <si>
    <t>Max</t>
  </si>
  <si>
    <t>30 Mins</t>
  </si>
  <si>
    <t>4 mth</t>
  </si>
  <si>
    <t>1 YR</t>
  </si>
  <si>
    <t>2 YR</t>
  </si>
  <si>
    <t>3 YR</t>
  </si>
  <si>
    <t>6 YR</t>
  </si>
  <si>
    <t>45 Mins</t>
  </si>
  <si>
    <t>1 Hour</t>
  </si>
  <si>
    <t>13 YR</t>
  </si>
  <si>
    <t>15 YR</t>
  </si>
  <si>
    <t>18 YR</t>
  </si>
  <si>
    <t>8 YR</t>
  </si>
  <si>
    <t>Activity Name</t>
  </si>
  <si>
    <t>Course</t>
  </si>
  <si>
    <t>Non-Resident</t>
  </si>
  <si>
    <t>Senior</t>
  </si>
  <si>
    <t>T_Fees: Hourly</t>
  </si>
  <si>
    <t>Fee Name</t>
  </si>
  <si>
    <t>Original</t>
  </si>
  <si>
    <t>Aquatic A</t>
  </si>
  <si>
    <t>Aquatic B</t>
  </si>
  <si>
    <t>Aquatic C</t>
  </si>
  <si>
    <t>Aquatic D</t>
  </si>
  <si>
    <t>Aquatic E</t>
  </si>
  <si>
    <t>Aquatic F</t>
  </si>
  <si>
    <t>Aquatic G</t>
  </si>
  <si>
    <t>Aquatic H</t>
  </si>
  <si>
    <t>Aquatic I</t>
  </si>
  <si>
    <t>Aquatic J</t>
  </si>
  <si>
    <t>Aquatic K</t>
  </si>
  <si>
    <t>Aquatic L</t>
  </si>
  <si>
    <t>Aquatic M</t>
  </si>
  <si>
    <t>Aquatic O</t>
  </si>
  <si>
    <t>Aquatic P</t>
  </si>
  <si>
    <t>Aquatic R</t>
  </si>
  <si>
    <t>Aquatic S</t>
  </si>
  <si>
    <t>Aquatic T</t>
  </si>
  <si>
    <t>Aquatic V</t>
  </si>
  <si>
    <t>Aquatic W</t>
  </si>
  <si>
    <t>Aquatic X</t>
  </si>
  <si>
    <t>Aquatic Y</t>
  </si>
  <si>
    <t>AquaticAA</t>
  </si>
  <si>
    <t>AquaticAB</t>
  </si>
  <si>
    <t>AquaticAC</t>
  </si>
  <si>
    <t>AquaticAF</t>
  </si>
  <si>
    <t xml:space="preserve"> Dinner &amp; lunch breaks not included in course hour total - Additional time must be added to allow for breaks.</t>
  </si>
  <si>
    <t>Course Hours</t>
  </si>
  <si>
    <t>Exam Hours</t>
  </si>
  <si>
    <t>Total Duration</t>
  </si>
  <si>
    <t>R Min</t>
  </si>
  <si>
    <t>R Max</t>
  </si>
  <si>
    <t>Age Min</t>
  </si>
  <si>
    <t>Age Max</t>
  </si>
  <si>
    <t>Non-Res</t>
  </si>
  <si>
    <t>Tax</t>
  </si>
  <si>
    <t>Course Staff</t>
  </si>
  <si>
    <t>Exam Staff</t>
  </si>
  <si>
    <t>Exam Ratio</t>
  </si>
  <si>
    <t>Yes</t>
  </si>
  <si>
    <t>INST/ADV</t>
  </si>
  <si>
    <t>ADV</t>
  </si>
  <si>
    <t>No</t>
  </si>
  <si>
    <t>INST</t>
  </si>
  <si>
    <t>Bronze Star</t>
  </si>
  <si>
    <t>Age Ctg</t>
  </si>
  <si>
    <t>Duration</t>
  </si>
  <si>
    <t>Hourly</t>
  </si>
  <si>
    <t>Per Class</t>
  </si>
  <si>
    <t>Senior FEE</t>
  </si>
  <si>
    <t>Child</t>
  </si>
  <si>
    <t>Youth</t>
  </si>
  <si>
    <t>Adult</t>
  </si>
  <si>
    <t>Data Sheet Code</t>
  </si>
  <si>
    <t>Advanced Code</t>
  </si>
  <si>
    <t>1 : 8</t>
  </si>
  <si>
    <t>1 : 16</t>
  </si>
  <si>
    <t>1 : 12</t>
  </si>
  <si>
    <t>Pool</t>
  </si>
  <si>
    <t>Jockvale</t>
  </si>
  <si>
    <t>Kristin Dalkowski</t>
  </si>
  <si>
    <t>Rivermist</t>
  </si>
  <si>
    <t>Advanced Course Template - In Effect Spring 2022</t>
  </si>
  <si>
    <t>Updated October 28, 2021</t>
  </si>
  <si>
    <t>12A</t>
  </si>
  <si>
    <t>Babysitting Course – Red Cross</t>
  </si>
  <si>
    <t>Babysitting Course – Canadian Safety Council</t>
  </si>
  <si>
    <t>Learning – Babysitter – Virtual</t>
  </si>
  <si>
    <t>RC Standard First Aid/CPR Lev C/AED Blended Learning</t>
  </si>
  <si>
    <t>Bronze Star and Basic First Aid with CPR A</t>
  </si>
  <si>
    <t>Bronze Medallion and Emergency First Aid with CPR-B</t>
  </si>
  <si>
    <t>Bronze Cross</t>
  </si>
  <si>
    <t>Bronze Cross and Standard First Aid and CPR-C/AED</t>
  </si>
  <si>
    <t>Bronze Fast-Track</t>
  </si>
  <si>
    <t>Lifesaving Standard First Aid with CPR-C and AED</t>
  </si>
  <si>
    <t>National Lifeguard (NLS)</t>
  </si>
  <si>
    <t>National Lifeguard and Airway Management</t>
  </si>
  <si>
    <t>Lifesaving Airway Management</t>
  </si>
  <si>
    <t>National Lifeguard Waterfront</t>
  </si>
  <si>
    <t>Lifesaving Swim Instructor</t>
  </si>
  <si>
    <t>Lifesaving Lifesaving and EFA Instructor</t>
  </si>
  <si>
    <t>Lifesaving Examiners</t>
  </si>
  <si>
    <t>Lifesaving Trainer</t>
  </si>
  <si>
    <t>Lifesaving Standard First Aid Instructor</t>
  </si>
  <si>
    <t>National Lifeguard Instructor</t>
  </si>
  <si>
    <t>Lifesaving Aquatic Supervisor</t>
  </si>
  <si>
    <t>Lifesaving Standard First Aid and CPR+AED Recert</t>
  </si>
  <si>
    <t>National Lifeguard Recertification</t>
  </si>
  <si>
    <t>National Lifeguard Recertification Masters</t>
  </si>
  <si>
    <t>RC Standard First Aid/CPR Level C/AED Recert-Youth</t>
  </si>
  <si>
    <t>RC Standard First Aid/CPR Level C/AED Recert-Adult</t>
  </si>
  <si>
    <t>AN Age Max</t>
  </si>
  <si>
    <t>AN Fee</t>
  </si>
  <si>
    <t>Preschool</t>
  </si>
  <si>
    <t>YES</t>
  </si>
  <si>
    <t>Children</t>
  </si>
  <si>
    <t>Swim Tots 1 – Little Dippers – With adult</t>
  </si>
  <si>
    <t xml:space="preserve">Swim Creatures 1 – Mikinàk | Turtle </t>
  </si>
  <si>
    <t xml:space="preserve">Swim Creatures 2 – Omagakì | Frog </t>
  </si>
  <si>
    <t xml:space="preserve">Swim Creatures 3 – Màng | Loon </t>
  </si>
  <si>
    <t xml:space="preserve">Swim Creatures 4 – Nigig | Otter </t>
  </si>
  <si>
    <t xml:space="preserve">Swim Creatures 5 – Amik | Beaver </t>
  </si>
  <si>
    <t>Swim Colours 1 – Yellow</t>
  </si>
  <si>
    <t>Swim Colours 2 – Coral</t>
  </si>
  <si>
    <t>Swim Colours 3 – Red</t>
  </si>
  <si>
    <t>Swim Colours 4 – Magenta</t>
  </si>
  <si>
    <t>Swim Colours 5 – Purple</t>
  </si>
  <si>
    <t>Swim Colours 6 – Navy</t>
  </si>
  <si>
    <t>Swim Colours 7 – Aqua</t>
  </si>
  <si>
    <t>Swim Colours 8 – Seafoam</t>
  </si>
  <si>
    <t>Swim Colours 9 – Green</t>
  </si>
  <si>
    <t>Swim Colours 10 – Lime</t>
  </si>
  <si>
    <t>Youth Swimming 1 – Sw'imtroduction</t>
  </si>
  <si>
    <t>Youth Swimming 2 – Sw'immersion</t>
  </si>
  <si>
    <t>Youth Swimming 3 – Sw'improvement</t>
  </si>
  <si>
    <t>Adult Swimming 1 – Sw'imtroduction</t>
  </si>
  <si>
    <t>Adult Swimming 2 – Sw'immersion</t>
  </si>
  <si>
    <t>Adult Swimming 3 – Sw'improvement</t>
  </si>
  <si>
    <t>Swimming – Powerswim – Introduction – Child</t>
  </si>
  <si>
    <t>Swimming – Powerswim – Intermediate – Child</t>
  </si>
  <si>
    <t>Swimming – Powerswim – Advanced – Child</t>
  </si>
  <si>
    <t>Swimming – Powerswim – Introduction – Teen</t>
  </si>
  <si>
    <t>Swimming – Powerswim – Intermediate – Teen</t>
  </si>
  <si>
    <t>Swimming – Powerswim – Advanced – Teen</t>
  </si>
  <si>
    <t>Swimming – Powerswim – Intermediate – Adult</t>
  </si>
  <si>
    <t>Swimming – Powerswim – Introduction – Adult</t>
  </si>
  <si>
    <t>Swimming – Powerswim – Advanced – Adult</t>
  </si>
  <si>
    <t>Swimming – Private Lessons Child</t>
  </si>
  <si>
    <t>Swimming – Semi-Private Child</t>
  </si>
  <si>
    <t>Swimming – Semi-Semi Private Child</t>
  </si>
  <si>
    <t>Swimming – Private Lessons Adult</t>
  </si>
  <si>
    <t>Swimming – Semi-Private Adult</t>
  </si>
  <si>
    <t>Swimming – Semi-Semi Private Adult</t>
  </si>
  <si>
    <t>Swim Tots 1 - Little Dippers – With adult (low ratio)</t>
  </si>
  <si>
    <t>Swim Creatures 1 – Mikinàk | Turtle (low ratio)</t>
  </si>
  <si>
    <t>Swim Creatures 2 – Omagakì | Frog (low ratio)</t>
  </si>
  <si>
    <t>Swim Creatures 3 – Màng | Loon (low ratio)</t>
  </si>
  <si>
    <t>Swim Creatures 4 – Nigig | Otter (low ratio)</t>
  </si>
  <si>
    <t>Swim Creatures 5 – Amik | Beaver (low ratio)</t>
  </si>
  <si>
    <t>Swim Colours 1 – Yellow (low ratio)</t>
  </si>
  <si>
    <t>Swim Colours 2 – Coral (low ratio)</t>
  </si>
  <si>
    <t>Swim Colours 3 – Red (low ratio)</t>
  </si>
  <si>
    <t>Swim Colours 4 – Magenta (low ratio)</t>
  </si>
  <si>
    <t>Swim Colours 5 – Purple (low ratio)</t>
  </si>
  <si>
    <t>Swim Colours 6 – Navy (low ratio)</t>
  </si>
  <si>
    <t>Swim Colours 7 – Aqua (low ratio)</t>
  </si>
  <si>
    <t>Swim Colours 8 – Seafoam (low ratio)</t>
  </si>
  <si>
    <t>Swim Colours 9 – Green (low ratio)</t>
  </si>
  <si>
    <t>Swim Colours 10 – Lime (low ratio)</t>
  </si>
  <si>
    <t>Youth Swimming 1 – Sw'imtroduction (low ratio)</t>
  </si>
  <si>
    <t>Youth Swimming 2 – Sw'immersion (low ratio)</t>
  </si>
  <si>
    <t>Youth Swimming 3 – Sw'improvement (low ratio)</t>
  </si>
  <si>
    <t>Adult Swimming 1 – Sw'imtroduction (low ratio)</t>
  </si>
  <si>
    <t>Adult Swimming 2 – Sw'immersion (low ratio)</t>
  </si>
  <si>
    <t>Adult Swimming 3 – Sw'improvement (low ratio)</t>
  </si>
  <si>
    <t>Couleurs aquatiques 1 – Jaune (petits groupes)</t>
  </si>
  <si>
    <t>Couleurs aquatiques 10 – Lime (petits groupes)</t>
  </si>
  <si>
    <t>Couleurs aquatiques 2 – Corail (petits groupes)</t>
  </si>
  <si>
    <t>Couleurs aquatiques 3 – Rouge (petits groupes)</t>
  </si>
  <si>
    <t>Couleurs aquatiques 4 – Magenta (petits groupes)</t>
  </si>
  <si>
    <t>Couleurs aquatiques 5 – Violet (petits groupes)</t>
  </si>
  <si>
    <t>Couleurs aquatiques 6 – Marine (petits groupes)</t>
  </si>
  <si>
    <t>Couleurs aquatiques 7 – Sarcelle (petits groupes)</t>
  </si>
  <si>
    <t>Couleurs aquatiques 8 – Écume de mer (petits groupes)</t>
  </si>
  <si>
    <t>Couleurs aquatiques 9 – Vert (petits groupes)</t>
  </si>
  <si>
    <t>Créatures aquatiques 1 – Mikinàk | Tortue (petits groupes)</t>
  </si>
  <si>
    <t>Créatures aquatiques 2-Omagakì | Grenouille (petits groupes)</t>
  </si>
  <si>
    <t>Créatures aquatiques 3 – Màng | Huard (petits groupes)</t>
  </si>
  <si>
    <t>Créatures aquatiques 4 – Nigig | Loutre (petits groupes)</t>
  </si>
  <si>
    <t>Créatures aquatiques 5 – Amik | Castor (petits groupes)</t>
  </si>
  <si>
    <t>Découvertes aquatiques 1 – P’tits pataugeurs – avec adulte</t>
  </si>
  <si>
    <t>Découvertes aquatiques 3 – P’tits éclabousseurs—avec adulte</t>
  </si>
  <si>
    <t>Découvertes aquatiques 2 – P’tits barboteurs – avec adulte</t>
  </si>
  <si>
    <t>Découvertes aquatiques 1 – P’tits pataugeurs – avec adulte (petits groupes)</t>
  </si>
  <si>
    <t>Découvertes aquatiques 2 – P’tits barboteurs – avec adulte (petits groupes)</t>
  </si>
  <si>
    <t>Découvertes aquatiques 3 – P’tits éclabousseurs—avec adulte (petits groupes)</t>
  </si>
  <si>
    <t>Swimming – Private Lessons Youth</t>
  </si>
  <si>
    <t>Swimming – Semi-Private Youth</t>
  </si>
  <si>
    <t>Couleurs aquatiques 10 – Lime</t>
  </si>
  <si>
    <t>Couleurs aquatiques 2 – Corail</t>
  </si>
  <si>
    <t>Couleurs aquatiques 1 – Jaune</t>
  </si>
  <si>
    <t>Couleurs aquatiques 3 – Rouge</t>
  </si>
  <si>
    <t>Couleurs aquatiques 4 – Magenta</t>
  </si>
  <si>
    <t>Couleurs aquatiques 5 – Violet</t>
  </si>
  <si>
    <t>Couleurs aquatiques 6 – Marine</t>
  </si>
  <si>
    <t>Couleurs aquatiques 7 – Sarcelle</t>
  </si>
  <si>
    <t>Couleurs aquatiques 8 – Écume de mer</t>
  </si>
  <si>
    <t>Couleurs aquatiques 9 – Vert</t>
  </si>
  <si>
    <t xml:space="preserve">Créatures aquatiques 1 – Mikinàk | Tortue </t>
  </si>
  <si>
    <t>Créatures aquatiques 2 – Omagakì | Grenouille</t>
  </si>
  <si>
    <t xml:space="preserve">Créatures aquatiques 3 – Màng | Huard </t>
  </si>
  <si>
    <t>Créatures aquatiques 4 – Nigig | Loutre</t>
  </si>
  <si>
    <t xml:space="preserve">Créatures aquatiques 5 – Amik | Castor </t>
  </si>
  <si>
    <t>Swimming – Powerswim – Combo – Adult</t>
  </si>
  <si>
    <t>Aqua – Junior Lifeguard Club (J.L.C.)</t>
  </si>
  <si>
    <t>Swim Tots 2 – Little Splashers – With adult</t>
  </si>
  <si>
    <t>Swim Tots 2 – Little Splashers – With adult (low ratio)</t>
  </si>
  <si>
    <t>Swim Tots 3 – Little Jumpers – With adult (low ratio)</t>
  </si>
  <si>
    <t>Swim Tots 3 – Little Jumpers – With adult</t>
  </si>
  <si>
    <t xml:space="preserve">AN Max </t>
  </si>
  <si>
    <t>4 YR</t>
  </si>
  <si>
    <t>16 YR</t>
  </si>
  <si>
    <t>AN Max Age</t>
  </si>
  <si>
    <t>External Number</t>
  </si>
  <si>
    <t>Department</t>
  </si>
  <si>
    <t>Activity Category</t>
  </si>
  <si>
    <t>Age Category</t>
  </si>
  <si>
    <t>Season:</t>
  </si>
  <si>
    <t>30 mins</t>
  </si>
  <si>
    <t>Length</t>
  </si>
  <si>
    <t>45 mins</t>
  </si>
  <si>
    <t>1 hour</t>
  </si>
  <si>
    <t>Activity Ctg</t>
  </si>
  <si>
    <t>Swimming</t>
  </si>
  <si>
    <t>External #</t>
  </si>
  <si>
    <t>Fee Info</t>
  </si>
  <si>
    <t>Catalog Description</t>
  </si>
  <si>
    <t>After School Activity Club – Yearly</t>
  </si>
  <si>
    <t>DET</t>
  </si>
  <si>
    <t>Before and After School Programs</t>
  </si>
  <si>
    <t>General Interest</t>
  </si>
  <si>
    <t>Finish the school day with fun! Get active with games and sports and be creative with arts and crafts. Some quiet time for homework, too. Make new friends when you join our Club. The City of Ottawa is a registered HIGH FIVE® organization. We commit to healthy child development and safety for children's recreation programs. Choose quality for your kids!</t>
  </si>
  <si>
    <t>After School Ultra Play Activity Club – Monthly</t>
  </si>
  <si>
    <t>Historical</t>
  </si>
  <si>
    <t>Before School Activity Club – Yearly</t>
  </si>
  <si>
    <t>Start the school day with fun! Get active with games and sports and be creative with arts and crafts. Some quiet time for homework, too. Make new friends when you join our Club._x000D_
The City of Ottawa is a registered HIGH FIVE® organization. We commit to healthy child development and safety for children's recreation programs. Choose quality for your kids!</t>
  </si>
  <si>
    <t>Club d'activités parascolaires annuel – Après l'école</t>
  </si>
  <si>
    <t>Terminez votre journée d'école en vous amusant. Soyez actifs en participant à des jeux et à des sports et soyez créatifs en vous adonnant à des activités artistiques et à du bricolage, tout en profitant de périodes de tranquillité pour faire vos devoirs. Faites-vous de nouveaux amis en adhérant au programme d'après l'école. La Ville d'Ottawa est un organisme accrédité HIGH FIVE®. La Ville d'Ottawa s'est engagée à assurer le sain développement des enfants et à leur offrir des programmes de loisirs sécuritaires. Faites le choix de la qualité pour vos enfants.</t>
  </si>
  <si>
    <t>Club d'activités parascolaires annuel – Avant l'école</t>
  </si>
  <si>
    <t>Commencez votre journée d'école en vous amusant. Soyez actifs en participant à des jeux et à des sports, soyez créatifs en vous adonnant à des activités artistiques et à du bricolage, tout en profitant de périodes de tranquillité pour faire vos devoirs. Faites-vous de nouveaux amis en adhérant au programme d'avant l'école.  La Ville d'Ottawa est un organisme accrédité HIGH FIVE®. La Ville d'Ottawa s'est engagée à assurer le sain développement des enfants et à leur offrir des programmes de loisirs sécuritaires. Faites le choix de la qualité pour vos enfants.</t>
  </si>
  <si>
    <t>3D Cartoon Factory</t>
  </si>
  <si>
    <t>Camps</t>
  </si>
  <si>
    <t>Specialty</t>
  </si>
  <si>
    <t>Ever wanted to direct your own cartoon? Make several cartoons using sets, sounds, customizable characters, props and even special effects. Half-day of computer and half-day camp activities.</t>
  </si>
  <si>
    <t>3D Game Programmer</t>
  </si>
  <si>
    <t>Science and Technology</t>
  </si>
  <si>
    <t>Create your own 3D worlds, choosing characters and enemies to program your game. Three different PC games that can be taken home and shared. Software to create your own games at home. Half-day of computer and half-day camp activities.</t>
  </si>
  <si>
    <t>3D Maker</t>
  </si>
  <si>
    <t>Design toys, characters or jewellery. Learn skills in CAD, 3D modeling and animation, and how a 3D printer works.  Use your characters and props in a 3D animated video. A $10 supply fee. Half-day of computer instruction and half-day camp activities.</t>
  </si>
  <si>
    <t>Advanced Leadership Program</t>
  </si>
  <si>
    <t>Learning Series</t>
  </si>
  <si>
    <t>Get job ready. Team building, communication, programming and leadership skills. Complete Standard First Aid/CPR 'C'/AED, High Five and ALP certificates. Includes an outing and placement in City of Ottawa program. 40+ eligible hours for secondary school community involvement.</t>
  </si>
  <si>
    <t xml:space="preserve">Advanced leadership program – Child </t>
  </si>
  <si>
    <t>Adventures on the farm</t>
  </si>
  <si>
    <t>Enjoy a fun week on the farm. Learn about farm tools, chores, and how  to care for animal. Finish the week off with an introductory riding lesson. Mornings will be spent at the farm and afternoons will be at the community centre participating in fun camp games and activities.</t>
  </si>
  <si>
    <t>African drumming</t>
  </si>
  <si>
    <t>Feel the African beat with this interactive and rhythmic musical experience. Explore traditional techniques including hand and stick drumming, corresponding movement and dance. Taught by a professional musician.</t>
  </si>
  <si>
    <t>Aikido</t>
  </si>
  <si>
    <t>Martial Arts</t>
  </si>
  <si>
    <t>The Japanese Aikido martial art form teaches discipline, confidence, respect, responsibility, and how to fall safely. Includes swim time.</t>
  </si>
  <si>
    <t>Animal Planet</t>
  </si>
  <si>
    <t>Learn about animals and bugs with special guests, excursions along with games and activities.</t>
  </si>
  <si>
    <t>Animate This</t>
  </si>
  <si>
    <t>Drawing and Painting</t>
  </si>
  <si>
    <t>The world of animation comes to life - drawn, claymation, stop motion, cameraless, and painted film using video camera, still digital camera, and 16mm film. Create your very own animated short.</t>
  </si>
  <si>
    <t>Animate This – Virtual</t>
  </si>
  <si>
    <t>Virtual</t>
  </si>
  <si>
    <t>The world of animation comes to life! Use Blender animation software, create 3D models, create 2D animations, explore stop-motion animation techniques, and learn video editing._x000D_
You will need a PC or Mac, laptop or desktop computer (not a Chromebook) to run Blender and connect to Zoom, and you will need to download and install Blender prior to the first class.</t>
  </si>
  <si>
    <t>Animation and Coding – Children</t>
  </si>
  <si>
    <t>Learn animation using different techniques such as Blender software, stop-motion and Claymation. Make next-level animations, video games and electronic art projects with python coding language and the Micro:bit. This program combines animation, science and creativity.</t>
  </si>
  <si>
    <t>Animation and Coding – Youth</t>
  </si>
  <si>
    <t>Anne of Green Gables Adventure</t>
  </si>
  <si>
    <t>Calling all kindred spirits! Experience the world as Anne Shirley would have. Host a tea party, learn about the fashion and chores of Anne's time, make simple crafts, attend a picnic and play games that Anne would have played.</t>
  </si>
  <si>
    <t>App Maker Extreme</t>
  </si>
  <si>
    <t>Make an arcade-style video game you can play on your mobile device. No previous program coding experience necessary. Bring your game idea to life. Half-day of computer and half-day camp activities.</t>
  </si>
  <si>
    <t>Art of Puppetry</t>
  </si>
  <si>
    <t>Drama</t>
  </si>
  <si>
    <t>Explore 'being' through creating and manipulating puppets of all sizes and materials - of your creation. Create characters and tell stories through these fascinating personas.</t>
  </si>
  <si>
    <t>Art, Athletics, Aquatics</t>
  </si>
  <si>
    <t>Jam-packed days with specialized art and sport instruction and daily swimming.</t>
  </si>
  <si>
    <t>Artistic flight</t>
  </si>
  <si>
    <t>Sample what the arts centre has to offer - dance, act, improvise, tell stories, make music and create works of art. Creative direction provided by emerging and professional artists.</t>
  </si>
  <si>
    <t>Arts and swim</t>
  </si>
  <si>
    <t>Explore dance, drama, visual arts, or music. Daily art instruction. Camp activities including swimming throughout the week.</t>
  </si>
  <si>
    <t>Arts Camp</t>
  </si>
  <si>
    <t>Explore dance, drama, visual arts, or music. Daily art instruction. Camp activities each day.</t>
  </si>
  <si>
    <t>Aventure de chef cuisinier</t>
  </si>
  <si>
    <t>Cooking</t>
  </si>
  <si>
    <t>Prépare-toi à passer une semaine d’ateliers qui te permettront de t’initier à la cuisine en apprenant les techniques de base. Le camp comprendra des activités de camp quotidiennes et une excursion pendant la semaine.</t>
  </si>
  <si>
    <t>Aventure en leadership</t>
  </si>
  <si>
    <t>Découvre les différents styles de leadership et participe à des activités de renforcement d'équipe en t'amusant. Il y aura des activités sportives, des jeux, des activités artistiques et de bricolage et, bien entendu, une sortie divertissante!</t>
  </si>
  <si>
    <t>Aventure imagénieurs</t>
  </si>
  <si>
    <t>Laissez libre cours à votre imagination lorsque vous créez et concevez des structures étonnantes utilisant différents supers matériaux.</t>
  </si>
  <si>
    <t>Aventure Nerf®</t>
  </si>
  <si>
    <t>Découvre le monde de Nerf et ses jeux de tir avec lanceurs, ses sports et ses activités de camp habituelles. Tu n’as qu’à apporter ton lanceur; nous fournirons les lunettes protectrices obligatoires. Des jeux actifs et une excursion sont au programme.</t>
  </si>
  <si>
    <t>Babysitting</t>
  </si>
  <si>
    <t>Looking forward to your first job? Is babysitting up your alley? Learn the skills required to be hired. Includes half-day instruction and camp activities.</t>
  </si>
  <si>
    <t>Badminton</t>
  </si>
  <si>
    <t>Racquet Sports</t>
  </si>
  <si>
    <t xml:space="preserve">Grip, smash, serve, net play, drop shots, rules and game play for singles and doubles.
</t>
  </si>
  <si>
    <t>Badminton Adventure</t>
  </si>
  <si>
    <t>Learn all there is to know about badminton including: grip, smash, serve, net play, drop shots, rules, and game play for singles and doubles. Camp activities each day with an out trip during the week.</t>
  </si>
  <si>
    <t>Badminton Adventure and Swim</t>
  </si>
  <si>
    <t>Grip, smash, serve, net play, drop shots, rules and game play for singles and doubles. Camp activities and swimming each day with an out-trip during the week.</t>
  </si>
  <si>
    <t>Badminton and Swim</t>
  </si>
  <si>
    <t>Grip, smash, serve, net play, drop shots, rules and game play for singles and doubles. Camp activities including swimming throughout the week.</t>
  </si>
  <si>
    <t>Baignade et patinage</t>
  </si>
  <si>
    <t>Viens apprendre, en petit groupe, les techniques de base du patinage. Les participants seront regroupés en fonction de leur âge et de leur niveau d’habileté. Des patins et un casque approuvé par l’Association canadienne de normalisation (CSA) sont requis. Activités de natation toute la semaine.</t>
  </si>
  <si>
    <t>Ball Hockey</t>
  </si>
  <si>
    <t>Ball Sports</t>
  </si>
  <si>
    <t>Practice the fundamentals including stickhandling, passing, shooting, and goaltending. Camp activities each day.</t>
  </si>
  <si>
    <t>Ball Hockey Adventure</t>
  </si>
  <si>
    <t>Practice the fundamentals including stickhandling, passing, shooting, and goaltending. Camp activities each day with an out-trip during the week.</t>
  </si>
  <si>
    <t>Ball Hockey Adventure and Swim</t>
  </si>
  <si>
    <t>Skills, drills and strategies. Camp activities each day with an out-trip during the week.</t>
  </si>
  <si>
    <t>Ball Hockey and Swim</t>
  </si>
  <si>
    <t>Practice the fundamentals including stickhandling, passing, shooting, and goaltending. Camp activities and swimming throughout the week.</t>
  </si>
  <si>
    <t>Ballon chasseur et baignade</t>
  </si>
  <si>
    <t>Attention! Évite les ballons pendant diverses parties, puis rafraîchis-toi en te baignant. Des bricolages, des jeux actifs et des sports sont également au programme de cette semaine bien remplie!</t>
  </si>
  <si>
    <t>Basketball</t>
  </si>
  <si>
    <t>Practice the fundamentals including ball handling, shooting, lay ups, offence and defence.</t>
  </si>
  <si>
    <t>Basketball – Above the Rim</t>
  </si>
  <si>
    <t>Practice fundamentals like shooting, ball handling, rebounds, passing and team play from trained, experienced instructors. Competitions, contests and tournaments. For more information: abovetherimbasketballschool.com.</t>
  </si>
  <si>
    <t>Basketball Adventure</t>
  </si>
  <si>
    <t>Practice the fundamentals including ball handling, shooting, lay ups, offence and defence. Camp activities each day with an out-trip during the week.</t>
  </si>
  <si>
    <t>Basketball Adventure and Swim</t>
  </si>
  <si>
    <t>Practice the fundamentals including ball handling, shooting, lay ups, offence and defence. Swimming each day with an out-trip during the week.</t>
  </si>
  <si>
    <t>Basketball and Swim</t>
  </si>
  <si>
    <t>Practice the fundamentals including ball handling, shooting, lay ups, offence and defence. Swimming throughout the week.</t>
  </si>
  <si>
    <t>Beach Volleyball</t>
  </si>
  <si>
    <t>Beach volleyball rules, game play and skills: pass, set, spike, roll shots, and serve. Volleyball sessions to take place on either purpose-built sand courts or beaches. Contact your facility for details. Camp activities each day.</t>
  </si>
  <si>
    <t>Big Art</t>
  </si>
  <si>
    <t>Focus on experimentation and playfulness while creating large-scale art. Games and free-flow approaches help you express yourself and enjoy making art. Creative direction given by professional fine artist.</t>
  </si>
  <si>
    <t>BMX and Swim</t>
  </si>
  <si>
    <t>Cycling</t>
  </si>
  <si>
    <t>Develop skills as a BMX rider! Learn how to maintain your bike, enjoy the sport of BMX, and have a great time in the pool. Bring your bike and safety equipment.</t>
  </si>
  <si>
    <t>Board and Tabletop Games</t>
  </si>
  <si>
    <t>Invent, design, and build your own board or tabletop game. 'Game-storm' your idea, draw-it-out, create the game mechanics, and test the rules. Build a prototype for a board, card, or narrative game, and play. Not computer gaming.</t>
  </si>
  <si>
    <t>Bollywood Dance</t>
  </si>
  <si>
    <t>Dance</t>
  </si>
  <si>
    <t>Move to the Bollywood beat - a modern East Indian style of dance. Discover basic hip, leg and upper body choreography while experiencing the wonders and glamour of India.</t>
  </si>
  <si>
    <t>Bollywood Dance and Acting</t>
  </si>
  <si>
    <t>Learn Bollywood dance styles. Incorporate acting techniques with the Ottawa School of Theatre. Perform in a choreographed Bollywood routine.</t>
  </si>
  <si>
    <t>Bouts d'choux aventure</t>
  </si>
  <si>
    <t>Un camp amusant qui déborde d’action. Il y aura des ateliers d’arts et de bricolage, des jeux, des sports, des activités spéciales, des activités à l’extérieur et une sortie amusante ou un invité spécial.</t>
  </si>
  <si>
    <t>Bouts d'choux énergie</t>
  </si>
  <si>
    <t>Ce camp offre des activités créatives, des chansons, du bricolage, des thèmes et des jeux coopératifs pour vous amuser et tisser des liens d’amitié dans votre voisinage.</t>
  </si>
  <si>
    <t>Bouts d'choux énergie – Ultra jeu</t>
  </si>
  <si>
    <t>Bouts d'choux énergie – Ultra jeu quotidien</t>
  </si>
  <si>
    <t>Ce camp offre des activités créatives, des chansons, du bricolage, des thèmes et des jeux coopératifs pour vous amuser et tisser des liens d’amitié dans votre voisinage. Inscription quotidien seulement.</t>
  </si>
  <si>
    <t>Bronze Cross Aquatic Camp</t>
  </si>
  <si>
    <t>Lifeguard-Swimming Instructor</t>
  </si>
  <si>
    <t>Learn the components of the Lifesaving Society Bronze Cross certification plus leadership styles, team building, and communication skills. Help plan and run activities for younger age groups. Take the test for Bronze Cross certification if you hold the Bronze Medallion certification.</t>
  </si>
  <si>
    <t>Bronze Cross Aquatic Camp Youth</t>
  </si>
  <si>
    <t>Bronze Medallion</t>
  </si>
  <si>
    <t>Learn the components of the Lifesaving Society Bronze Medallion and Emergency First Aid certifications plus leadership styles, team building, and communication skills. Help plan and run activities for younger age groups.  Take the exam for Emergency First Aid and Bronze Medallion certifications.</t>
  </si>
  <si>
    <t>Bronze Star and Aquatic Sports</t>
  </si>
  <si>
    <t>Try various aquatic sports including competitive swimming, lifesaving sport, and others as well as develop leadership skills. Try the test for Bronze Star.</t>
  </si>
  <si>
    <t>Camp artistique</t>
  </si>
  <si>
    <t>Réaliser une variété de projets artistiques pour rapporter à la maison.  Explorer une variété de techniques et d'expressions artistiques à travers la danse, la peinture, l'esquisse et le dessin.</t>
  </si>
  <si>
    <t>Camp aventure de science</t>
  </si>
  <si>
    <t>La science n'est pas seulement pour les adultes!  Avec l'aide d'expérience, bricolage et de jeux, découvrez votre côté scientifique.  Les activités de camp peuvent inclure un invité spécial ou une sortie.</t>
  </si>
  <si>
    <t>Camp Creativity</t>
  </si>
  <si>
    <t>Explore art, drama, music and dance. Expression through rhythmic movements, theatrical games and creative exercises. Perfect for junior art lovers.</t>
  </si>
  <si>
    <t>Camp cuisine et baignade</t>
  </si>
  <si>
    <t>Préparez-vous pour une semaine délicieuse! Comprend des activités de camp et baignade quotidienne.</t>
  </si>
  <si>
    <t>Camp de poterie et danse</t>
  </si>
  <si>
    <t>Pottery</t>
  </si>
  <si>
    <t>Vivez au rythme endiablé de différents styles de danse. Continuez l'aventure artistique en créant des sculptures et des projets en argile qui seront ensuite cuits selon l'art des studios de poterie de l'école de Gloucester.</t>
  </si>
  <si>
    <t>Camp de veterinaire aventure</t>
  </si>
  <si>
    <t>Découvrez le monde de la médecine vétérinaire. Avec des invités et sortie, on apprend les qualités nécessaires pour devenir un bon vétérinaire.</t>
  </si>
  <si>
    <t>Camp des vacances d’hiver – Baignade et patinage</t>
  </si>
  <si>
    <t>Lorsqu'il n'y a pas d'école, venez profiter d'une journée remplie d'action, ainsi que des thématiques, des jeux et du bricolage génial.</t>
  </si>
  <si>
    <t>Camp des vacances d’hiver – Énergie</t>
  </si>
  <si>
    <t>Lorsqu'il n'y a pas d'école, nous sommes là pour vous offrir une journée remplie d'activités. Les enfants pourront explorer le monde du bricolage, des jeux et des activités spéciales tout en tissant de nouvelles amitiés.</t>
  </si>
  <si>
    <t>Camp des vacances d’hiver – Énergie et baignade</t>
  </si>
  <si>
    <t>Camp d'Ottawa aventure</t>
  </si>
  <si>
    <t>Apportez toute votre énergie au camp pour profiter des journées d’aventure et de plaisirs avec vos nouveaux amis. Il y aura des sports, des jeux, du bricolage, des activités spéciales et, bien entendu, une sortie amusante! (La sortie pourrait comprendre une séance de baignade).</t>
  </si>
  <si>
    <t>Camp d'Ottawa aventure et baignade</t>
  </si>
  <si>
    <t>Apportez toute votre énergie au camp pour profiter des journées d’aventure et de plaisirs avec vos nouveaux amis. Il y aura des sports, des jeux, du bricolage, de la cuisine, de la baignade, des activités spéciales et une sortie amusante!</t>
  </si>
  <si>
    <t>Camp d'Ottawa aventure plus</t>
  </si>
  <si>
    <t>Apportez toute votre énergie au camp pour profiter des journées d’aventure et de plaisirs avec vos nouveaux amis. Il y aura des sports, des jeux, du bricolage, des activités spéciales et deux sorties amusantes (les sorties pourront comprendre de la baignade).</t>
  </si>
  <si>
    <t>Camp d'Ottawa énergie</t>
  </si>
  <si>
    <t>Venez vous faire de nouveaux amis et vous amuser. Entrez dans l’action en participant à des jeux, du bricolage, des sports et des activités de camp. Communiquez avec le centre de votre secteur pour connaître les thèmes et les détails.</t>
  </si>
  <si>
    <t>Camp exploration natation</t>
  </si>
  <si>
    <t>Vous aimez nager? Améliorez vos aptitudes et vos techniques de nage grâce à des leçons - du programme Croix-Rouge Natation et à des séances de baignade libre. Il y aura des jeux de camp amusants et du bricolage pour compléter chaque journée.</t>
  </si>
  <si>
    <t>Camp exploration natation junior</t>
  </si>
  <si>
    <t>Profitez d'une leçon de natation par jour, participez à des jeux actifs pour améliorer vos capacités motrices, aiguisez votre créativité lors d'ateliers de bricolage et amusez-vous avec vos nouveaux amis!</t>
  </si>
  <si>
    <t>Camp Ottawa Adventure</t>
  </si>
  <si>
    <t>Sports, games, crafts, special events and an out-trip (may include swimming). May include a weekly theme.</t>
  </si>
  <si>
    <t>Camp Ottawa Adventure – Boys</t>
  </si>
  <si>
    <t>Bring all your energy to camp for days of adventure and making friends. Sports, games, crafts, special events and of course, an out-trip! (Out-trip may include swimming).</t>
  </si>
  <si>
    <t>Camp Ottawa Adventure – Girls</t>
  </si>
  <si>
    <t>Camp Ottawa Adventure and Swim</t>
  </si>
  <si>
    <t>Sports, games, crafts, swimming, special events, and an out-trip. May include a weekly theme. May include a weekly theme.</t>
  </si>
  <si>
    <t>Camp Ottawa Adventure and Swim  Boys</t>
  </si>
  <si>
    <t>Sports, games, crafts, swimming, special events, and an out-trip. May include a weekly theme.</t>
  </si>
  <si>
    <t>Camp Ottawa Adventure and Swim – Girls</t>
  </si>
  <si>
    <t>Camp Ottawa Adventure Plus</t>
  </si>
  <si>
    <t>Bring all your energy to camp for days of adventure and making friends. Sports, games, crafts, special events and two out-trips! (Out-trips may include swimming)</t>
  </si>
  <si>
    <t>Camp Ottawa Energy</t>
  </si>
  <si>
    <t>Sports, games and crafts. May include a weekly theme.</t>
  </si>
  <si>
    <t>Camp Ultra Play Adventure</t>
  </si>
  <si>
    <t>Sports, games, crafts, special events and an out-trip (may include swimming).</t>
  </si>
  <si>
    <t>Camp–Digital Arts–Intro to Game Development– Virtual – Child</t>
  </si>
  <si>
    <t>Create your own game! This course uses Scratch block coding and introduces participants to basic coding, art and animation concepts. Several types of games will be explored and created from start to finish. No coding experience is required - just a love for making and playing games. Requires a personal electronic device with internet connection.</t>
  </si>
  <si>
    <t>Camping 101</t>
  </si>
  <si>
    <t>Learn basic camping skills: knots, map and compass, pack a pack, trail food and more.</t>
  </si>
  <si>
    <t>Camp-The director's cut: Feature film-making</t>
  </si>
  <si>
    <t>Sit in the director's chair and film the next blockbuster movie. Use digital video cameras, tripods, lighting and Apple® computers to produce, direct, film, act in and edit your own film.</t>
  </si>
  <si>
    <t>Cheerleading</t>
  </si>
  <si>
    <t>Learn basic cheers, dance movements and routines. Camp activities each day.</t>
  </si>
  <si>
    <t>Cheerleading Adventure</t>
  </si>
  <si>
    <t>Learn basic cheers, dance movements and routines. Camp activities each day and one out-trip during the week.</t>
  </si>
  <si>
    <t>Cheerleading and Swim</t>
  </si>
  <si>
    <t>Learn basic cheers, dance movements and routines. Camp activities each day and swimming throughout the week.</t>
  </si>
  <si>
    <t>Chef Adventure</t>
  </si>
  <si>
    <t>Get ready for a sweet and savory week filled with slicing and dicing. Includes daily camp activities and one out-trip throughout the week.</t>
  </si>
  <si>
    <t>Chef Adventure and Swim</t>
  </si>
  <si>
    <t>Get ready for a sweet and savory week filled with slicing and dicing. Includes daily camp activities, swimming and one out-trip throughout the week.</t>
  </si>
  <si>
    <t>Chef Camp</t>
  </si>
  <si>
    <t>A sweet and savory week filled with slicing and dicing. Camp activities each day.</t>
  </si>
  <si>
    <t>Chef Camp and Swim</t>
  </si>
  <si>
    <t>A sweet and savory week filled with slicing and dicing. Camp activites including swimming throughout the week.</t>
  </si>
  <si>
    <t>Chess</t>
  </si>
  <si>
    <t>Learn strategies to protect the king and queen through gameplay, mini tournaments, and chess variations. Includes camp activities.</t>
  </si>
  <si>
    <t>Circus Arts</t>
  </si>
  <si>
    <t>Gymnastics</t>
  </si>
  <si>
    <t>Practice tumbling, acrobatics, and develop strength and flexibility in the art and performance of circus skills. Introduction of specialty techniques such as partner hand-balancing, contortion, juggling, and introductory aerial skills.</t>
  </si>
  <si>
    <t>City Quest</t>
  </si>
  <si>
    <t>Find our city's hidden treasures while exploring on OC Transpo. Finish with an exciting race downtown.</t>
  </si>
  <si>
    <t>Clay Modelling and Dance</t>
  </si>
  <si>
    <t>Express yourself through different dance styles including jazz, hip-hop and contemporary. Then, create clay sculptures and projects using handbuilding techniques.</t>
  </si>
  <si>
    <t>Claymation Mania</t>
  </si>
  <si>
    <t>Create a stop-motion movie with sound and special effects. Includes storyboard development, building sets and props, instruction in filming and movie editing. Use clay characters, Lego® or Minecraft® figures. Half-day of computer and half-day camp activities.</t>
  </si>
  <si>
    <t>Coding with Micro:bits – Child – Virtual</t>
  </si>
  <si>
    <t>Learn how to program computers using a mini-computer that fits in the palm of your hand. Create games, musical instruments, science projects, and other fun activities using a BBC Micro:bit. Requires a personal electronic device with an internet connection. Supply kits will be available for pickup before the start of classes.</t>
  </si>
  <si>
    <t>Competitive Hockey Development for Goalies</t>
  </si>
  <si>
    <t>Hockey</t>
  </si>
  <si>
    <t>Focus is on developing competitive-level skills.</t>
  </si>
  <si>
    <t>Computer EV3Jr Mania</t>
  </si>
  <si>
    <t>Learn block-based EV3 Programming Environment transferable programming logic such as loops, if/else, operators, variables, electronics sensors and how they interface with the world around us.</t>
  </si>
  <si>
    <t>Computer Game Maker Extreme</t>
  </si>
  <si>
    <t>Create a complex, realistic video game with everything from health meters to collision detection. Perfect for aspiring video game designers. Half-day of computer and half-day camp activities.</t>
  </si>
  <si>
    <t>Computer Minecraft® Mania II</t>
  </si>
  <si>
    <t>Continue to develop your computer skills in programming, animation, website creation and graphics. Create a new Minecraft® themed game, website and a comic book. Half-day of camp activities. Half-day of computer and half-day of camp activities.</t>
  </si>
  <si>
    <t>Congé de mars –  Multisports et baignade</t>
  </si>
  <si>
    <t>Multi Sport</t>
  </si>
  <si>
    <t>Jeux actifs dans le gymnase qui miseront sur l'esprit d'équipe, les habiletés et la compétition amicale, le tout se terminant par une baignade quotidienne.</t>
  </si>
  <si>
    <t>Congé de mars – Bouts d'choux aventure</t>
  </si>
  <si>
    <t>Congé de mars – Bouts d'choux énergie</t>
  </si>
  <si>
    <t>Congé de mars – Bouts d'choux énergie quotidien</t>
  </si>
  <si>
    <t>Congé de mars – Camp d'Ottawa aventure</t>
  </si>
  <si>
    <t>Congé de mars – Camp d'Ottawa aventure et baignade</t>
  </si>
  <si>
    <t>Congé de mars – Camp d'Ottawa énergie quotidien</t>
  </si>
  <si>
    <t>Venez vous faire de nouveaux amis et vous amuser. Entrez dans l’action en participant à des jeux, du bricolage, des sports et des activités de camp. Inscription quotidien seulement.</t>
  </si>
  <si>
    <t>Congé de mars – Camp exploration natation junior</t>
  </si>
  <si>
    <t>Congé de mars – Imagénieurs</t>
  </si>
  <si>
    <t>Congé de mars – Multisports et baignade</t>
  </si>
  <si>
    <t>Congé de mars – Service de garde</t>
  </si>
  <si>
    <t>First Aid and Safety</t>
  </si>
  <si>
    <t>Service de garde</t>
  </si>
  <si>
    <t>Crafty Kids Adventure</t>
  </si>
  <si>
    <t>Prepare to get messy! Work with a variety of materials to create different crafts. Includes camp activities and one out-trip throughout the week.</t>
  </si>
  <si>
    <t>Crafty Kids Adventure and Swim</t>
  </si>
  <si>
    <t>Prepare to get messy! Work with a variety of materials to create different crafts. Includes camp activities, swimming and one out-trip throughout the week.</t>
  </si>
  <si>
    <t>Crafty Kids and Swim</t>
  </si>
  <si>
    <t>Prepare to get messy! Work with a variety of materials to create different crafts. Includes camp activities and swimming.</t>
  </si>
  <si>
    <t>CSI Adventure</t>
  </si>
  <si>
    <t>Search for evidence, gather clues, and discover how science can help solve a mystery. Learn to think like a detective and experiment like a forensic scientist with an out-trip during the week.</t>
  </si>
  <si>
    <t>CSI and Swim</t>
  </si>
  <si>
    <t>Search for evidence, gather clues, and discover how science can help solve a mystery. Learn to think like a detective and experiment like a forensic scientist. Swimming throughout the week.</t>
  </si>
  <si>
    <t>Dance – Ballet – Level 1 – Virtual – Child</t>
  </si>
  <si>
    <t>Delve into the most elegant yet technical of all dance forms; ballet! Explore basic to intermediate ballet moves along with exercises to provide a foundation in technique, placement and terminology. Requires a personal electronic device with internet connection.</t>
  </si>
  <si>
    <t>Dance – Contemporary – Level 1 – Virtual – Child</t>
  </si>
  <si>
    <t>A dance style that borrows from modern, ballet and jazz choreography. Study basic ballet and modern dance principles while advancing your steps. Uncover various moves, step combinations and new choreography. Create your own dance. Requires a personal electronic device with internet connection.</t>
  </si>
  <si>
    <t>Dance Adventure</t>
  </si>
  <si>
    <t>Experiment with different dance styles. Create dance combinations set to music and develop basic technical steps. Performance on the last day. Camp activities each day with one out-trip during the week.</t>
  </si>
  <si>
    <t>Dance and Swim</t>
  </si>
  <si>
    <t>Experiment with different dance styles. Create dance combinations set to music and develop basic technical steps. Performance on the last day. Camp activities including swimming throughout the week.</t>
  </si>
  <si>
    <t>Dance and Ukulele</t>
  </si>
  <si>
    <t>Dance, strum and pick. Move to the beat of energetic dance styles and learn the basics of playing the ukulele. Performers star in a camp recital. Ukuleles provided.</t>
  </si>
  <si>
    <t>Dance Camp</t>
  </si>
  <si>
    <t>Experiment with different dance styles. Create dance combinations set to music and develop basic technical steps. Performance on the last day. Camp activities each day.</t>
  </si>
  <si>
    <t>Danse – Ballet – Niveau 1 – Virtuel – Enfants</t>
  </si>
  <si>
    <t>Explorez l’une des formes de danse les plus élégantes et techniques au monde, le ballet! Découvrez les mouvements de niveaux débutant et intermédiaire, ainsi que différents exercices qui vous apprendront les rudiments des techniques, des positions et de la terminologie de ce type de danse. Nécessite un appareil électronique personnel avec connexion Internet.</t>
  </si>
  <si>
    <t>Danse de hip hop – Virtuel</t>
  </si>
  <si>
    <t>Développez la force, la souplesse et la technique en participant à des choréographies complexes avec les chansons populaires. Apprendre des mouvements dynamiques et rester actif! Nécessite un appareil électronique personnel avec connexion Internet.</t>
  </si>
  <si>
    <t>Danse et baignade</t>
  </si>
  <si>
    <t>Découvre différents styles de danse. Combine des pas de danse sur de la musique et apprends des pas techniques de base. Des baignades sont également prévues pendant le camp. Spectacle le dernier jour!</t>
  </si>
  <si>
    <t>Digital Movie Maker 4.0</t>
  </si>
  <si>
    <t>Your movie crew will storyboard, shoot, and edit a movie then burn it to a DVD. Pre- and post-production planning, sequencing, editing, adding sound, titles, special effects and credits.  Half-day of computer and half-day camp activities.</t>
  </si>
  <si>
    <t>Dodgeball Adventure</t>
  </si>
  <si>
    <t>Look out!  Dodge the balls in a variety of games. Crafts, active games, sports and an out-trip are also part of this action-packed week!</t>
  </si>
  <si>
    <t>Dodgeball Adventure and Swim</t>
  </si>
  <si>
    <t>Look out! Dodge the balls in a variety of games then cool off with swimming throughout the week and an out-trip. Crafts, active games and sports are also part of this action-packed week.</t>
  </si>
  <si>
    <t>Dodgeball and Swim</t>
  </si>
  <si>
    <t>Look out! Dodge the balls in a variety of games then cool off with a daily swim. Crafts, active games and sports are also part of this action-packed week.</t>
  </si>
  <si>
    <t>Work on acting techniques and character development through vocal work, script development and basic stage craft. Active games each day.</t>
  </si>
  <si>
    <t>Drama Adventure</t>
  </si>
  <si>
    <t>Work on acting techniques and character development, through vocal work, script development and basic stage craft. Complemented by daily camp activities and one out-trip throughout the week.</t>
  </si>
  <si>
    <t>Drama Adventure and Swim</t>
  </si>
  <si>
    <t>Work on acting techniques and character development through vocal work, script development and basic stage craft. Camp activities and swimming with an out-trip during the week.</t>
  </si>
  <si>
    <t>Drama and Swim</t>
  </si>
  <si>
    <t>Work on acting techniques and character development through vocal work, script development and basic stage craft. Active games and swimming throughout the week.</t>
  </si>
  <si>
    <t>Drawing – Cartooning and Comics – Child – Virtual</t>
  </si>
  <si>
    <t>A young and free imagination can give cartoons personality. Watch characters and comic strips come to life! Taught entirely virtually, draw and animate characters through studying figures, facial expressions, actions, perspective and use specialized illustration techniques. Supply kit available for pick up. Requires a personal electronic device with internet connection.</t>
  </si>
  <si>
    <t>Drawing and Painting – Virtual</t>
  </si>
  <si>
    <t>Explore your imagination through drawing and painting! Let your creativity flow as you use different techniques and materials to learn advanced art methods and explore new skills. Requires a personal electronic device with internet connection. Supply kits will be available for pickup before the start of classes.</t>
  </si>
  <si>
    <t>Drawing Painting and Sculpture</t>
  </si>
  <si>
    <t>Explore your imagination through sculpture, drawing and painting. Use different techniques and materials to learn advanced methods and explore new skills. Technical instruction given by accredited visual artist.</t>
  </si>
  <si>
    <t>Enquêtes criminelles</t>
  </si>
  <si>
    <t>Cherchez des éléments de preuve, rassemblez des indices et découvrez comment la science peut aider à résoudre un mystère. Apprenez à penser comme un détective et à expérimenter comme un expert en criminalistique.</t>
  </si>
  <si>
    <t>Enquêtes criminelles et aventure</t>
  </si>
  <si>
    <t>Cherche des preuves, trouve des indices et découvre comment les sciences peuvent aider à résoudre un mystère. Apprends à penser comme un détective et fais des expériences en te mettant dans la peau d’un expert judiciaire. Une excursion est prévue pendant la semaine.</t>
  </si>
  <si>
    <t>Enquêtes criminelles et baignade</t>
  </si>
  <si>
    <t>Escape adventure</t>
  </si>
  <si>
    <t>As a team, plan, develop and build your escape room then put it to the test. Can you escape?</t>
  </si>
  <si>
    <t>Fashion Design Adventure</t>
  </si>
  <si>
    <t>Bring your fashion ideas to life with specialized instruction for clothing and accessory design. Show off your individuality and style while experiencing a fashion-related outing.</t>
  </si>
  <si>
    <t>Fashion Design and Swim</t>
  </si>
  <si>
    <t>Bring your fashion ideas to life with specialized instruction for clothing and accessory design. Show off your individuality and style.</t>
  </si>
  <si>
    <t>Fencing</t>
  </si>
  <si>
    <t>Fencers are introduced to the appropriate use of a foil. Focus on posture, stance, strategy, safety and etiquette.</t>
  </si>
  <si>
    <t>Field Hockey</t>
  </si>
  <si>
    <t>Practice the fundamentals of field hockey, including stick-handling, passing, shooting, and goaltending in a camp setting. Camp activities round out each day.</t>
  </si>
  <si>
    <t>First responders' adventure</t>
  </si>
  <si>
    <t>Enjoy a visit from Ottawa police officers, fire fighters or paramedics. Includes fitness training and trials, finger printing, investigation tactics, and an out-trip or special guest.</t>
  </si>
  <si>
    <t>Fitness Frenzy Adventure</t>
  </si>
  <si>
    <t>Explore fitness programs such as yoga, pilates, aerobics, Zumba®, cardio, dance, and weights. Learn the importance of good nutrition to keep healthy and happy, and enjoy one out trip.</t>
  </si>
  <si>
    <t>Fitness Frenzy and Swim</t>
  </si>
  <si>
    <t>Explore fitness programs such as yoga, pilates, aerobics, Zumba®, cardio, dance, and weights. Learn the importance of good nutrition to keep healthy and happy.</t>
  </si>
  <si>
    <t>Fortnite® Adventure</t>
  </si>
  <si>
    <t>Learn basic construction skills: shelter building, knots, maps and compass and more. Defend your territory and challenge your enemies in NERF® battles! This is not a technology camp, includes an out-trip.</t>
  </si>
  <si>
    <t>Four Star Mentorship</t>
  </si>
  <si>
    <t>An introductory mentorship program that challenges pre-teens to learn and develop new skills needed to work with young children. Begin to develop leadership potential through experiencing games, activities, a two-day babysitting course.</t>
  </si>
  <si>
    <t>French Connection Adventure</t>
  </si>
  <si>
    <t>Designed for French Immersion students to enrich their French speaking skills. Includes outings and games.</t>
  </si>
  <si>
    <t>Fun and Friends Adventure</t>
  </si>
  <si>
    <t>Arts and crafts, games, sports, special events, outdoor activities, and an out-trip or special guest.</t>
  </si>
  <si>
    <t>Fun and Friends Adventure – Ultra Play</t>
  </si>
  <si>
    <t>A fun-filled, action-packed camp. Arts and crafts, games, sports, special events, outdoor activities, and an out-trip or special guest.</t>
  </si>
  <si>
    <t>Fun and Friends and Swim</t>
  </si>
  <si>
    <t>Arts and crafts, games, sports, special events, outdoor activities, and swimming.</t>
  </si>
  <si>
    <t>Fun and Friends Energy</t>
  </si>
  <si>
    <t>Arts and crafts, games, sports, special events, and outdoor activities.</t>
  </si>
  <si>
    <t>Fun and Friends Energy – Ultra Play</t>
  </si>
  <si>
    <t>Creative play, songs, crafts, themes, and cooperative games offer activities and fun for making friends in your neighbourhood.</t>
  </si>
  <si>
    <t>Fun'n Friends Energy Daily</t>
  </si>
  <si>
    <t>Creative play, songs, crafts, themes, and cooperative games offer activities and fun for making friends in your neighbourhood. One day registration only.</t>
  </si>
  <si>
    <t>Fun'n Friends Energy Daily – Ultra Play</t>
  </si>
  <si>
    <t>Game programmer junior</t>
  </si>
  <si>
    <t>Want to know how your favourite games are created? Make three interactive games you can play at home. Discover how easy and fun it is to plan, program, test and play your game.</t>
  </si>
  <si>
    <t>Gardiens et gardiennes d’enfants</t>
  </si>
  <si>
    <t>Tu as hâte de décrocher ton premier emploi? Tu aimerais garder des enfants? Nous t’aiderons à acquérir les compétences nécessaires pour le gardiennage. Le camp comprend une demi-journée de formation et des activités de camp habituelles.</t>
  </si>
  <si>
    <t>Glam Squad</t>
  </si>
  <si>
    <t>Express your personal style through makeup, nail art, and jewellery-making. Includes camp activities</t>
  </si>
  <si>
    <t>Glee Camp Adventure</t>
  </si>
  <si>
    <t>Music</t>
  </si>
  <si>
    <t>Love to sing? Learn how to read music notes, exercises to train your voice and harmonization. Camp activities each day with one out-trip during the week.</t>
  </si>
  <si>
    <t>Gymnastics fun. Camp activities each day.</t>
  </si>
  <si>
    <t>Gymnastics Adventure</t>
  </si>
  <si>
    <t>Gymnastics fun. Camp activities each day with one out-trip during the week.</t>
  </si>
  <si>
    <t>Gymnastics Adventure and Swim</t>
  </si>
  <si>
    <t>Gymnastics fun. Camp activities each day. Swimming and an out-trip throughout the week.</t>
  </si>
  <si>
    <t>Gymnastics and Swim</t>
  </si>
  <si>
    <t>Gymnastics fun. Camp activities each day and swimming throughout the week.</t>
  </si>
  <si>
    <t>Gymnastics Ninja Obstacles Adventure</t>
  </si>
  <si>
    <t>Participate in obstacles just like a Ninja Warrior and enjoy games, crafts, outdoor activities and an out-trip throughout the week.</t>
  </si>
  <si>
    <t>Gymnastique</t>
  </si>
  <si>
    <t>Le camp mettra l’accent sur la gymnastique, mais les enfants participeront à d’autres activités, comme des jeux, des bricolages et des activités extérieures.</t>
  </si>
  <si>
    <t>Harry Potter Adventure</t>
  </si>
  <si>
    <t>Hip Hop</t>
  </si>
  <si>
    <t>Floating, gliding, popping, and locking - hip hop is full of high-energy moves. Performance on the last day. Camp activities each day.</t>
  </si>
  <si>
    <t>Hip Hop Adventure</t>
  </si>
  <si>
    <t>Floating, gliding, popping, and locking - hip hop is full of high-energy moves. Performance on the last day. Camp activities each day with one out-trip during the week.</t>
  </si>
  <si>
    <t>Hip Hop and Swim</t>
  </si>
  <si>
    <t>Floating, gliding, popping, and locking - hip hop is full of high-energy moves. Performance on the last day. Camp activities including swimming throughout the week.</t>
  </si>
  <si>
    <t>Hip Hop Dance – Virtual</t>
  </si>
  <si>
    <t>Develop your strength, flexibility and technique through fast paced choreography set to popular music. Learn stylish moves and stay active. Requires a personal electronic device with internet connection.</t>
  </si>
  <si>
    <t>Hockey by Gee Gees – Girls</t>
  </si>
  <si>
    <t>Ready for tryouts? Stride into your next season with a head start to your game. On-ice and off-ice workouts assisted by the University of Ottawa Women's Hockey Gee Gee's team.</t>
  </si>
  <si>
    <t>Hockey Development</t>
  </si>
  <si>
    <t>Develop skating and individual hockey skills. During on-ice or off-ice instruction sportsmanship and teamwork will be the foundation. Not for goalies.</t>
  </si>
  <si>
    <t>Hockey Development – Boys</t>
  </si>
  <si>
    <t>Develop skating and individual hockey skills. During on or off-ice instruction sportsmanship and teamwork will be the foundation. Not for goalies.</t>
  </si>
  <si>
    <t>Hockey Development – Girls</t>
  </si>
  <si>
    <t>Develop skating and individual hockey skills. During on-ice or off-ice instruction, sportsmanship and teamwork will be the foundation. Not for goalies.</t>
  </si>
  <si>
    <t>Hockey Development – Goalies</t>
  </si>
  <si>
    <t>During on-ice instruction and off-ice activities, sportsmanship and teamwork will be the foundation.</t>
  </si>
  <si>
    <t>Hockey Development – Youth</t>
  </si>
  <si>
    <t>Hockey Development Competitive</t>
  </si>
  <si>
    <t>Intense skating drills focus on speed, agility and endurance. Advanced puck skills, high speed flow drills and structured team play. Contact will be a focus during on ice instruction for the appropriate age group. Not for goalies.</t>
  </si>
  <si>
    <t>Hockey Development for Goalies</t>
  </si>
  <si>
    <t>Hockey Development for Goalies – Girls</t>
  </si>
  <si>
    <t>Hockey Game Play and Swim</t>
  </si>
  <si>
    <t>No instruction, just game play. Camp activities and swimming throughout the week. Full equipment including CSA-approved hockey helmet required.</t>
  </si>
  <si>
    <t>Hockey Power Skating and Stickhandling</t>
  </si>
  <si>
    <t>Balance, power, agility, speed and endurance. Learn skills, techniques and conditioning drills and how to apply them in a game situation. Must be able to skate forwards, backwards and stop.</t>
  </si>
  <si>
    <t>Hockey Powerskate</t>
  </si>
  <si>
    <t>Speed, agility and skating efficiency. Must be able to skate forwards, backwards, and stop. Full equipment is mandatory and sticks are used on the ice. Off-ice training and sporting activities are included.</t>
  </si>
  <si>
    <t>Hockey Shooting and Puck Control</t>
  </si>
  <si>
    <t>Imagineers' Adventure</t>
  </si>
  <si>
    <t>Let your imagination soar as you create and engineer amazing structures with a variety of material. One out-trip during the week.</t>
  </si>
  <si>
    <t>Inclusive Recreation – Camp Experience/Adventures</t>
  </si>
  <si>
    <t>Inclusive Recreation</t>
  </si>
  <si>
    <t>Social/Recreation program for youth and young adults with disabilities.</t>
  </si>
  <si>
    <t>Inclusive Recreation – Camp Hands-on</t>
  </si>
  <si>
    <t>Sensory activities, music, and water play activities for children with visual impairment only.</t>
  </si>
  <si>
    <t>Inclusive Recreation – Camp Spirit</t>
  </si>
  <si>
    <t>The City of Ottawa and Children's Hospital of Eastern Ontario offer this therapeutic recreation program for children who are medically fragile/technologically dependent. Referrals are made through the Children's Hospital of Eastern Ontario.</t>
  </si>
  <si>
    <t>Inclusive Recreation – March Break Sizzler</t>
  </si>
  <si>
    <t>Inclusive Recreation- March Break camp for adults with developmental disabilities. Participants take part in a variety of social, recreational and leisure programs. An intake/assessment with Inclusive Recreation Unit before participation is required.</t>
  </si>
  <si>
    <t>Inclusive Recreation – March Break Sizzler – Youth</t>
  </si>
  <si>
    <t>This is an interactive March Break camp for individuals with developmental disabilities. Participants will be encouraged to plan a variety of activities; sports, games, cooking and crafts. An intake meeting is required prior to the start of program for new participants.</t>
  </si>
  <si>
    <t>Inclusive Recreation – Rock, Rattle and Roll</t>
  </si>
  <si>
    <t>Inclusive Recreation – Rock, Rattle and Roll Adult</t>
  </si>
  <si>
    <t>Inclusive Recreation – SNAP Summer Camp</t>
  </si>
  <si>
    <t>Therapeutic recreation program for children with a diagnosis of Autism Spectrum Disorder. Includes a leisure swim, a fitness component and recreational activities to build on communication, socialization and gross motor skills. An intake meeting is required prior to the start of program for new participants.</t>
  </si>
  <si>
    <t>Inclusive Recreation – Summer Sizzler – Summer Camp (13-17)</t>
  </si>
  <si>
    <t>This is an interactive summer camp for individuals with developmental disabilities. Participants will be encouraged to plan a variety of activities; sports, games, cooking and crafts. An intake meeting is required prior to the start of program for new participants.</t>
  </si>
  <si>
    <t>Inclusive Recreation – Variety Program – Summer Plus</t>
  </si>
  <si>
    <t>This is an interactive therapeutic recreation summer camp for individuals with developmental disabilities. Participants will be encouraged to help plan a variety of activities; sports, games, cooking, and crafts. An intake meeting is required prior to the start of program for new participants.</t>
  </si>
  <si>
    <t>Journée pédagogique – Aventure</t>
  </si>
  <si>
    <t>P.A. Day</t>
  </si>
  <si>
    <t>Une sortie avec les amis, ça vous dit? Notre personnel dynamique emmènera les enfants à un endroit amusant.</t>
  </si>
  <si>
    <t>Journée pédagogique – Baignade et patinage</t>
  </si>
  <si>
    <t>Lorsqu'il n'y a pas d'école, venez profiter d'une journée remplie d'action,  ainsi que des thématiques, des jeux et du bricolage génial.</t>
  </si>
  <si>
    <t>Journée pédagogique – Énergie</t>
  </si>
  <si>
    <t>Journée pédagogique – Énergie et baignade</t>
  </si>
  <si>
    <t>Journée pédagogique – Énergie et patinage</t>
  </si>
  <si>
    <t>Junior Robotics</t>
  </si>
  <si>
    <t>Discover computer science while programming your robot to follow a flashlight, detect obstacles, follow a line and more. Film your bot to show off your new skills. Half-day of computer and half-day of camp activities.</t>
  </si>
  <si>
    <t>Junior Waterfront Lifeguard Club Certification Camp</t>
  </si>
  <si>
    <t>Calling all future lifeguards! Join us on the beach training in the sport of lifesaving as you work towards earning your Standard First Aid and CPR 'C', Bronze Star, Bronze Medallion and Bronze Cross. Finish off this camp with a lifeguard competition.</t>
  </si>
  <si>
    <t>Junior Waterfront Lifeguard Club Certification Camp Youth</t>
  </si>
  <si>
    <t>Junior Waterfront Lifeguard Club Sports</t>
  </si>
  <si>
    <t>Train in lifesaving sport on the beach using specialized equipment, torps, surf skis and paddleboards. New focus each week. Run, swim, paddleboard/ski, intro to sport and training in all events. Finish with a competition.</t>
  </si>
  <si>
    <t>Junior Waterfront Lifeguard Club Sports – Youth</t>
  </si>
  <si>
    <t>Karate</t>
  </si>
  <si>
    <t>Learn the basics including Kata, sparring, self-defense and physical fitness. Camp activities each day.</t>
  </si>
  <si>
    <t>Karate – Child – Virtual</t>
  </si>
  <si>
    <t>Learn the basics of karate including Kata, self-defense and physical fitness. Requires a personal electronic device with internet connection.</t>
  </si>
  <si>
    <t>Karaté – Enfant – Virtuel</t>
  </si>
  <si>
    <t>Apprenez les bases du karaté, y compris le kata, l'autodéfense et la forme physique. Nécessite un appareil électronique personnel avec une connexion Internet.</t>
  </si>
  <si>
    <t>Karate and Swim</t>
  </si>
  <si>
    <t>Learn the basics including Kata, sparring, self-defence, and physical fitness. Tournament on the last day. Camp activities and swimming each day.</t>
  </si>
  <si>
    <t>Lacrosse</t>
  </si>
  <si>
    <t>Passing, shooting, offensive and defensive strategies, game play and ball control. Full lacrosse equipment mandatory.</t>
  </si>
  <si>
    <t>Lacrosse Pro Star</t>
  </si>
  <si>
    <t>Develop skills in passing, shooting, ball control, offensive and defensive strategies and stick stringing.  Includes sports and co-operative games.  Full lacrosse equipment mandatory.</t>
  </si>
  <si>
    <t>Le plein air et aventure</t>
  </si>
  <si>
    <t>Avec jumelles et loupes en mains, nous partons découvrir les merveilles de la nature dans votre quartier. Au programme de la semaine : randonnée, course d'orientation, jardinage, artisanat inspiré de la nature et bien plus encore.</t>
  </si>
  <si>
    <t>Leadership – Avancé (ALP)</t>
  </si>
  <si>
    <t>Préparez-vous pour le marché du travail. Développement du leadership et de l'esprit d'équipe, et amélioration des aptitudes en communication et en programmation. Vous obtiendrez les certificats en premiers soins/ RCR / DEA, en formation High Five et en leadership avancé. Vous participerez à une sortie et un stage d'une semaine dans les</t>
  </si>
  <si>
    <t>Leadership – Avancé Enfant (ALP)</t>
  </si>
  <si>
    <t>Leadership Adventure</t>
  </si>
  <si>
    <t>Have fun while learning leadership styles and team building activities through sports, games, art, crafts and an out-trip.</t>
  </si>
  <si>
    <t>Leadership en action</t>
  </si>
  <si>
    <t>L'emphase est mise sur le développement du leadership, l'esprit d'équipe et l'amélioration des aptitudes en communication. Vous participerez à une sortie et un stage d'une semaine dans les programmes de la Ville d'Ottawa. (Ces 40 h peuvent compter comme des heures de service communautaire pour le secondaire).</t>
  </si>
  <si>
    <t>Leadership en action – Ados</t>
  </si>
  <si>
    <t>L’emphase est mise sur le développement du leadership, l’esprit d’équipe et l’amélioration des aptitudes en communication. Des stages seront offerts dans les programmes de la Ville d’Ottawa. Les participants recevront leur certificat en Premiers soins de base à la fin du cours.</t>
  </si>
  <si>
    <t>Leadership In Action</t>
  </si>
  <si>
    <t>Leadership development, team building, and enhanced communication skills. Includes an out-trip and placement in City of Ottawa program. 40+ eligible hours for secondary school community involvement.</t>
  </si>
  <si>
    <t>Leadership In Action – Youth</t>
  </si>
  <si>
    <t>LEGO® Electronics</t>
  </si>
  <si>
    <t>LEGO® engineering with a focus on electronics. Learn electronics concepts, components and systems. Use a modular circuit building tool to create circuits that will power LEGO® machines and projects. In collaboration with 'the LEGO® guy', Ian Dudley of Orange STEM Education.</t>
  </si>
  <si>
    <t>LEGO® EV3 Robotics</t>
  </si>
  <si>
    <t>Build a selection of EV3 robots with legs, wheels and treads, and their task-related attachments. Program sensor-driven robots to line-follow, navigate mazes and perform daily challenges using tablets. In collaboration with 'the LEGO® guy', Ian Dudley of Orange STEM Education.</t>
  </si>
  <si>
    <t>LEGO® Junior Robotics and Coding</t>
  </si>
  <si>
    <t>With a partner, build smart Power Functions machines, and Ian's unique Mindstorms® EV3 robots. Solve challenges using tablet-based coding; program your robot's sounds, lights, screen images, and movements. In collaboration with 'the LEGO® guy', Ian Dudley of Orange STEM Education.</t>
  </si>
  <si>
    <t>LEGO® Powered Up and Robotics</t>
  </si>
  <si>
    <t>Technic building skills, engineering principles, teamwork and organization. Hands-on projects bring machines to life using motors and gears. Introduction to building pre-programmed Mindstorms® robots and performing challenges. In collaboration with 'the LEGO® guy', Ian Dudley of Orange STEM Education.</t>
  </si>
  <si>
    <t>LEGO® Powered Up and Robotics and Swim</t>
  </si>
  <si>
    <t>Learn Technic building skills, engineering principles, teamwork and organization.  Hands-on projects bring machines to life using motors and gears. Introduction to building pre-programmed Mindstorms® robots and performing challenges. In collaboration with 'the LEGO® guy', Ian Dudley of Orange STEM Education.  Swimming featured throughout the week.</t>
  </si>
  <si>
    <t>Leonardo Camp</t>
  </si>
  <si>
    <t>Science and nature meet the visual arts - DaVinci style. Explore combinations of natural elements, science and arts activities. Creative inventions led by experienced fine arts professional.</t>
  </si>
  <si>
    <t>Little Athletes</t>
  </si>
  <si>
    <t>Boys and girls will have the opportunity and pleasure to practice and discover a new sport on a daily basis.</t>
  </si>
  <si>
    <t>Magic</t>
  </si>
  <si>
    <t>Magic and Illusion Adventure</t>
  </si>
  <si>
    <t>Learn tricks of magic and illusion that will mystify friends and family! Complemented by other daily recreational activities, and one out-trip throughout the week</t>
  </si>
  <si>
    <t>Magic: The Gathering©</t>
  </si>
  <si>
    <t>Magic: The Gathering© trading card game pits wizards in an epic duel for domination and glory. Summon creatures, manage your resources, and command your forces to victory. Includes a deck-builder kit which is yours to keep.</t>
  </si>
  <si>
    <t>Magie</t>
  </si>
  <si>
    <t>Épatez vos amis avec vos tours de magie!  Un magicien vous enseignera l’art de jongler, de faire des tours de magie avec des cartes ou des tours de passe-passe, la sculpture de ballons et bien d'autres talents magiques. Activités incluses.</t>
  </si>
  <si>
    <t>Maker Studio: Micro:bit Coding and Animation – Child</t>
  </si>
  <si>
    <t>A level up for those who have some experience with animation and micro:bit work, or who are curious about “Making.” Learn micro:bit coding, and create your own project, using special animation tools, micro:bit and a 3D printer.</t>
  </si>
  <si>
    <t>Maker Studio: Micro:bit Coding and Animation – Youth</t>
  </si>
  <si>
    <t>March Break – Animate This!</t>
  </si>
  <si>
    <t>The world of animation comes to life—drawn, claymation, stop motion, cameraless, and painted film using video camera, still digital camera, and 16mm film. Create your very own animated short.</t>
  </si>
  <si>
    <t>March Break – Art of puppetry</t>
  </si>
  <si>
    <t>March Break – Art, Athletics, Aquatics</t>
  </si>
  <si>
    <t>Jam-packed days including art instruction, daily swimming, sports, games and more!</t>
  </si>
  <si>
    <t>March Break – Artistic Flight</t>
  </si>
  <si>
    <t>Experience dance and acting routines, improvisation, storytelling, music making, visual art, and performance.</t>
  </si>
  <si>
    <t>March Break – Arts and Swim</t>
  </si>
  <si>
    <t>Explore dance, drama, visual arts, or music. Art instruction daily, complemented by camp activities including swimming throughout the week.</t>
  </si>
  <si>
    <t>March Break – Babysitter's Camp</t>
  </si>
  <si>
    <t>Are you looking forward to your first job? Is babysitting up your alley? We will help give you the skills required to be hired. Includes half-day instruction and regular camp activities.</t>
  </si>
  <si>
    <t>March Break – Basketball Above the Rim</t>
  </si>
  <si>
    <t>Basketball fundamentals like shooting, ball handling, rebounds, passing and team play from trained, experienced instructors. Competitions, contests and tournaments. For more information: abovetherimbasketballschool.com.</t>
  </si>
  <si>
    <t>March Break – BIG ART</t>
  </si>
  <si>
    <t>Focus on experimentation and playfulness while creating large scale art. Games and free flow approaches to imagining will help children express themselves and experience the joy of art making. Creative direction given by professional fine artist.</t>
  </si>
  <si>
    <t>March Break – Bollywood Dance</t>
  </si>
  <si>
    <t>March Break – Camp cuisine et baignade</t>
  </si>
  <si>
    <t>March Break – Camp Ottawa Adventure</t>
  </si>
  <si>
    <t>Bring all your energy to camp for days of adventure and making friends. Sports, games, crafts, special events and of course, an out-trip!</t>
  </si>
  <si>
    <t>March Break – Camp Ottawa Adventure and Swim</t>
  </si>
  <si>
    <t>Sports, games, crafts, cooking, swimming, special events, and an out-trip!</t>
  </si>
  <si>
    <t>March Break – Camp Ottawa Adventure Plus</t>
  </si>
  <si>
    <t>Bring all your energy to camp for days of adventure and making friends. Sports, games, crafts, special events and two out-trips!</t>
  </si>
  <si>
    <t>March Break – Camp Ottawa Energy</t>
  </si>
  <si>
    <t>Make new friends and have a blast. Join in the action with games, crafts, sports and camp activities. Contact your local centre for themes and details.</t>
  </si>
  <si>
    <t>March Break – Camp Ottawa Energy Daily</t>
  </si>
  <si>
    <t>Make new friends and have a blast. Join in the action with games, crafts, sports and camp activities.  One day registration only.</t>
  </si>
  <si>
    <t>March Break – Camp Ultra Play Adventure</t>
  </si>
  <si>
    <t>Bring all your energy to camp for days of adventure and making friends.  Sports, games, crafts, special events and of course an out-trip!</t>
  </si>
  <si>
    <t>March Break – Camp Ultra Play Energy</t>
  </si>
  <si>
    <t>March Break – Camp Ultra Play Energy Daily</t>
  </si>
  <si>
    <t>March Break – Chef Camp</t>
  </si>
  <si>
    <t>March Break – Circus Arts</t>
  </si>
  <si>
    <t>March Break – Computer Game Maker Extreme</t>
  </si>
  <si>
    <t>March Break – Computer Minecraft® Mania</t>
  </si>
  <si>
    <t>Learn awesome computer skills in programming, animation, website creation and graphics! Create a Minecraft® themed game, website and comic book.  Half-day of computer instruction and half-day camp activities.</t>
  </si>
  <si>
    <t>March Break – Computer RPG Maker Extreme 2.0</t>
  </si>
  <si>
    <t>Develop problem-solving skills and stretch your imagination constructing two Role Playing Games. Create virtual worlds, quests, puzzles and characters.  Take home your game or export it to a variety of platforms including Windows, Mac® and Android/iOS. Half-day of computer and half-day of camp activities.</t>
  </si>
  <si>
    <t>March Break – Curling and Swim</t>
  </si>
  <si>
    <t>Fun-filled week of curling instruction, game play and socializing. Participate in a variety of activities including theme days, swimming, and much more.</t>
  </si>
  <si>
    <t>March Break – Drawing Painting and Sculpture</t>
  </si>
  <si>
    <t>Explore your imagination through scultpure, drawing and painting. Let your creativity flow as you use different techniques and materials to learn advanced methods and explore new skills.</t>
  </si>
  <si>
    <t>March Break – Energy and Skate</t>
  </si>
  <si>
    <t>When school's out, enjoy an action-filled week of activities with cool themes, games and crafts. Skates and a CSA-certified hockey helmet are required for all skaters. A full cage is highly recommended</t>
  </si>
  <si>
    <t>March Break – Fun and Friends Adventure</t>
  </si>
  <si>
    <t>March Break – Fun and Friends and Swim</t>
  </si>
  <si>
    <t>A fun-filled, action-packed camp. Arts and crafts, games, sports, special events, outdoor activities, and swimming.</t>
  </si>
  <si>
    <t>March Break – Fun and Friends Energy</t>
  </si>
  <si>
    <t>March Break – Fun and Friends Energy Daily</t>
  </si>
  <si>
    <t>March Break – Gymnastic Ninja Obstacle</t>
  </si>
  <si>
    <t>Participate in obstacles just like a Ninja Warrior and enjoy  games, crafts, and outdoor activities throughout the week.</t>
  </si>
  <si>
    <t>March Break – Gymnastics Camp</t>
  </si>
  <si>
    <t>The main focus is gymnastics however, children will participate in other activities such as games, crafts and outdoor activities.</t>
  </si>
  <si>
    <t>March Break – Hip Hop Camp</t>
  </si>
  <si>
    <t>Floating, gliding, popping, and locking - hip-hop is full of high energy moves. Wrap up with a performance on the last day! Other recreational activities included.</t>
  </si>
  <si>
    <t>March Break – Hockey Development</t>
  </si>
  <si>
    <t>March Break – Hockey Development – Goalies</t>
  </si>
  <si>
    <t>Whether during on-ice instruction or off-ice activities, sportsmanship and teamwork will be the foundation of your child's hockey camp experience.</t>
  </si>
  <si>
    <t>March Break – Inclusive Recreation SNAP</t>
  </si>
  <si>
    <t>Therapeutic recreation program for children with Autism. Participants must be able to work in a 1:5 staff to client ratio. Involves snack time and recreation activities chosen to build on communication, socialization and gross motor skills.</t>
  </si>
  <si>
    <t>March Break – LEGO® Powered Up and Robotics</t>
  </si>
  <si>
    <t>Learn Technic building skills, engineering principles, teamwork and organization.  Hands-on projects bring machines to life using motors and gears. Introduction to building pre-programmed Mindstorms® robots and performing challenges. In collaboration with 'the LEGO® guy', Ian Dudley of Orange STEM Education.</t>
  </si>
  <si>
    <t>March Break – Leonardo Camp</t>
  </si>
  <si>
    <t>Science and nature meet the visual arts, DaVinci style! Explore combinations of natural elements, science and arts activities. Creative inventions led by experienced fine arts professional.</t>
  </si>
  <si>
    <t>March Break – Multimedia and More</t>
  </si>
  <si>
    <t>A variety of art media will be introduced such as drawing, painting and sculpture. Games, swimming and other activities will round out the week. Taught by a professional fine artist.</t>
  </si>
  <si>
    <t>March Break – Musical Theatre Camp</t>
  </si>
  <si>
    <t>From act one to curtain call! Learn vocal techniques, singing, choreography, acting, and a Broadway-style song and dance.</t>
  </si>
  <si>
    <t>March Break – My Costume, My Fashion, My Style</t>
  </si>
  <si>
    <t>Create and build personal fashion or costume designs. Participants will build their own 'upcycled' styles.  Bring materials or items for repurposing.</t>
  </si>
  <si>
    <t>March Break – Nerf® and Swim</t>
  </si>
  <si>
    <t>Explore the world of Nerf with launcher games, Nerf® sports and camp activities.  Bring your own launcher, mandatory eye-protection provided. Active games and swimming throughout the week.</t>
  </si>
  <si>
    <t>March Break – No Fixed Address!</t>
  </si>
  <si>
    <t>Explore new and different locations as you move around the Ottawa /Gatineau area. For those that love bus trips the best!</t>
  </si>
  <si>
    <t>March Break – Pottery and swim</t>
  </si>
  <si>
    <t>Play in the mud! Soak in the pure joy of working with clay to create hand-built pottery projects, using pinch pots, coils and slabs. Afternoons at the pool!  Taught by a pottery professional.</t>
  </si>
  <si>
    <t>March Break – Pre and Post Care</t>
  </si>
  <si>
    <t>Pre and Post Care.</t>
  </si>
  <si>
    <t>March Break – Ready, Set, Create!</t>
  </si>
  <si>
    <t>Junior Picasso? Immerse yourself in the world of art. Enjoy creating visual art pieces and explore sculpture, pottery, printmaking, painting and collage using artist grade art supplies. Exhibition on the last day. Creative instruction by an established local artist.</t>
  </si>
  <si>
    <t>March Break – Scientific Discovery Adventure</t>
  </si>
  <si>
    <t>Hands-on messy fun will allow you to explore your inner scientist through games, crafts and experiments! Science isn't only for adults. Camp activities may include special guest or outing.</t>
  </si>
  <si>
    <t>March Break – Scientific Discovery and Swim</t>
  </si>
  <si>
    <t>Hands-on messy fun will allow you to explore your inner scientist through games, crafts and experiments! Swim time throughout the week. Camp activities may include special guests or outings.</t>
  </si>
  <si>
    <t>March Break – Skate and swim</t>
  </si>
  <si>
    <t>Children learn basic skating skills in a fun, small group setting. Participants are grouped according to their age and skill level. Swim time throughout the week! Skates and a CSA-certified hockey helmet are required for all skaters. A full cage is highly recommended.</t>
  </si>
  <si>
    <t>March Break – Skating Camp</t>
  </si>
  <si>
    <t>Children learn basic skating skills in a fun, small group setting. Participants are grouped according to their age and skill level. Skates and a CSA-certified hockey helmet are required for all skaters. A full cage is highly recommended.</t>
  </si>
  <si>
    <t>March Break – Sports Adventure and Swim</t>
  </si>
  <si>
    <t>Skills, drills and strategies! Enjoy action-packed days full of your favorite sports. Camp activities plus swimming each day with an out-trip during the week!</t>
  </si>
  <si>
    <t>March Break – Sports and Swim</t>
  </si>
  <si>
    <t>Skills, drills and strategies! Enjoy action-packed days full of your favorite sports. Camp activities plus swimming each day!</t>
  </si>
  <si>
    <t>March Break – Swim Explorer</t>
  </si>
  <si>
    <t>March Break – Swim Explorer Junior</t>
  </si>
  <si>
    <t>Enjoy a daily swim lesson, play active games to enhance your motor skills, get creative with crafts, and have a blast with your new friends.</t>
  </si>
  <si>
    <t>March Break – Theatre Camp</t>
  </si>
  <si>
    <t>Camp meets arts collective. Expand your dramatic skills by exploring character development, voice, movement and performance techniques - while giving theatrical expression to your ideas. Performance on the last day in the theatre.</t>
  </si>
  <si>
    <t>March Break – Urban Dance Camp</t>
  </si>
  <si>
    <t>This unique style of dance incorporates hip-hop, breakdancing, pop'n lock, and freestyle.  Master the dance moves from each style in a fun and energetic class.</t>
  </si>
  <si>
    <t>March Break – Young Masters Watercolour</t>
  </si>
  <si>
    <t>Exploring the world of watercolour like the Masters did. A step-by-step introduction to watercolour, experimenting with colour and introducing texture.</t>
  </si>
  <si>
    <t>March Break– Skates, Runners and Swim</t>
  </si>
  <si>
    <t>Tie up your skates, slip on some runners and dive into a week filled with ice, land and water fun! Skates and a CSA-certified hockey helmet are required for all skaters. A full cage is highly recommended.</t>
  </si>
  <si>
    <t>Martial Arts-Taekwondo – Green Belt –  Virtual – Child</t>
  </si>
  <si>
    <t>Develop your Taekwondo skills through an encouraging virtual environment. Intended for green to red belts. Requires a personal electronic device with internet connection.</t>
  </si>
  <si>
    <t>Martial Arts–Taekwondo – White Belt – Virtual – Child</t>
  </si>
  <si>
    <t>Explore Taekwondo as a beginner through an encouraging virtual environment. Intended for white belts and white belts with yellow stripe. Requires a personal electronic device with internet connection.</t>
  </si>
  <si>
    <t>Martial Arts-Taekwondo – White Belt – Virtual – Youth</t>
  </si>
  <si>
    <t>Martial Arts-Taekwondo - Yellow Belt – Virtual – Child</t>
  </si>
  <si>
    <t>Explore Taekwondo through an encouraging virtual environment. Intended for yellow belts and yellow belts with green stripe. Requires a personal electronic device with internet connection.</t>
  </si>
  <si>
    <t>Mask Making Children</t>
  </si>
  <si>
    <t>Creative mask making using found materials - fabric, paper, glue papier maché, etc. Draw ideas from contemporary and historical examples of masks. Create a mask and perform with it.</t>
  </si>
  <si>
    <t>Minecraft®</t>
  </si>
  <si>
    <t>For the intermediate-level Minecrafter®.  Learn redstone contraptions, building techniques and mob survival. Working cooperatively, achieve common goals and master challenges.</t>
  </si>
  <si>
    <t>Minecraft® Mania</t>
  </si>
  <si>
    <t>Learn programming, animation, website creation and graphics skills. Create a  new Minecraft® themed game, website and comic book. Half-day of computer instruction and half-day camp activities.</t>
  </si>
  <si>
    <t>Minecraft® Modding Extreme</t>
  </si>
  <si>
    <t>Using JAVA, develop your own Minecraft® 'Mod' to create items, biomes and creatures. Learn object-oriented programming basics in a fun setting. Half-day of computer and half-day camp activities. Prerequisite: completion of grade 6 and one programming course.</t>
  </si>
  <si>
    <t>Movie Making</t>
  </si>
  <si>
    <t>Explore the world of movie making. Learn shooting and editing techniques and contribute to the movie production process as a writer, actor, director and videographer. Work presented on last day. Work under the direction of a local film maker.</t>
  </si>
  <si>
    <t>Movie Making Advanced</t>
  </si>
  <si>
    <t>Make a short movie under the guidance of an accomplished filmmaker. Experience working as a production assistant on a simulated film set. Write, act in, and direct scenes. Advanced shooting and editing techniques will lead to a finished video movie.</t>
  </si>
  <si>
    <t>Multimedia and More</t>
  </si>
  <si>
    <t>A variety of art media will be introduced including drawing, painting and sculpture. Camp activities and swimming throughout the week. Taught by a professional fine artist.</t>
  </si>
  <si>
    <t>Multisports</t>
  </si>
  <si>
    <t>Une variété de sports seront présentés au moyen d'exercices et de situations de jeu. L'ampleur est mise sur la participation et l'amélioration des compétences de base. Comprends une demi-journée d'introduction à la pratique du sport et une demi-journée d'activités de camp.</t>
  </si>
  <si>
    <t>Skills, drills and strategies. Enjoy action-packed days full of your favorite sports.</t>
  </si>
  <si>
    <t>Multisports adventure</t>
  </si>
  <si>
    <t>Skills, drills and strategies. Enjoy action-packed days full of your favorite sports. Includes one out-trip.</t>
  </si>
  <si>
    <t>Multisports adventure and swim</t>
  </si>
  <si>
    <t>Skills, drills and strategies. Enjoy action-packed days full of your favorite sports. Includes swimming and one out-trip.</t>
  </si>
  <si>
    <t>Multisports and swim</t>
  </si>
  <si>
    <t>Skills, drills and strategies. Enjoy action-packed days full of your favorite sports. Includes swimming throughout the week.</t>
  </si>
  <si>
    <t>Multisports et aventure</t>
  </si>
  <si>
    <t>Une variété de sports seront présentés au moyen d'exercices et de situations de jeu. L'ampleur est mise sur la participation et l'amélioration des compétences de base. Comprends aussi une excursion pendant la semaine.</t>
  </si>
  <si>
    <t>Multisports et baignade</t>
  </si>
  <si>
    <t>Music – Guitar – Child – Virtual</t>
  </si>
  <si>
    <t>Strengthen guitar skills while learning basic chords, strumming, picking and tuning. Recognize different strumming patterns and shuffle accompaniment. Must have your own guitar. Requires a personal electronic device with internet connection.</t>
  </si>
  <si>
    <t>Music – Guitar – Youth – Virtual</t>
  </si>
  <si>
    <t>Music – Keyboard  – Level 1 – Child – Virtual</t>
  </si>
  <si>
    <t>Learn to play the electronic keyboard. Group instruction provides both practical and theory study including: Keyboard awareness, left and right hand placement, body posture, principles of notation, rhythm and length of notes/rests, sight reading. Course includes lesson books available for pick up. Must have your own keyboard. Requires a personal electronic device with internet connection.</t>
  </si>
  <si>
    <t>Music – Keyboard  – Level 1 – Youth – Virtual</t>
  </si>
  <si>
    <t>Learn to play the electronic keyboard. Group instruction provides both practical and theory study including: Keyboard awareness, left- and right- hand placement, body posture, principles of notation, rhythm and length of notes/rests, sight reading. Course includes lesson books available for pick up. Must have your own keyboard. Requires a personal electronic device with internet connection.</t>
  </si>
  <si>
    <t>Music – Keyboard – Level 2 – Child – Virtual</t>
  </si>
  <si>
    <t>Learn to play the electronic keyboard. Group instruction provides both practical and theory study including: Tempo marking, advance rhythm, sight reading, staccato techniques as well as sharps and flats. Must have your own keyboard. Requires a personal electronic device with internet connection. 
connection.</t>
  </si>
  <si>
    <t>Music – Keyboard – Level 2 – Youth – Virtual</t>
  </si>
  <si>
    <t>Learn to play the electronic keyboard. Group instruction provides both practical and theory study including: Tempo marking, advance rhythm, sight reading, staccato techniques as well as sharps and flats. Must have your own keyboard. Requires a personal electronic device with internet connection.</t>
  </si>
  <si>
    <t>Music – Keyboard – Level 3 – Youth – Virtual</t>
  </si>
  <si>
    <t>Learn to play the electronic keyboard. Group instruction provides both practical and theory study including: Sight reading, key signatures and accidentals, advance rhythm (synopation), damper pedal use and chords. Must have your own keyboard. Requires a personal electronic device with internet connection.</t>
  </si>
  <si>
    <t>Music – Ukulele – Child – Virtual</t>
  </si>
  <si>
    <t>Learn a unique instrument that is affordable, fun, and easy to play. Must have a ukulele at home. Requires a personal electronic device with internet connection.</t>
  </si>
  <si>
    <t>Music – Ukulele – Youth – Virtual</t>
  </si>
  <si>
    <t>Music –Keyboard – Level 3 – Child – Virtual</t>
  </si>
  <si>
    <t>Music! Lights! Action!</t>
  </si>
  <si>
    <t xml:space="preserve">Musical theatre production including vocal technique, singing, choreography, acting, and a technical component. Broadway-style song and dance. Instruction, rehearsals, and performance for family and friends in a theatre. Program takes place the first week at NCAC; second week at Meridian Theatres @ Centrepointe.
</t>
  </si>
  <si>
    <t>Music! Lights! Action! Youth</t>
  </si>
  <si>
    <t>Musical theatre</t>
  </si>
  <si>
    <t>Introduction to song-and-dance theatrical form. Good vocal technique, basic choreography, and staging in the context of the musical and dramatic creative process. Open house on the last day.</t>
  </si>
  <si>
    <t>My Costume, My Fashion, My Style</t>
  </si>
  <si>
    <t>Create and build personal fashion or costume designs. Participants will build their own 'up-cycled' styles. Bring materials or items for repurposing.</t>
  </si>
  <si>
    <t>Nerf®</t>
  </si>
  <si>
    <t>Get your gear ready for our Nerf® Battle Academy. Cooperate and strategize for team battles, timed obstacle courses, tactical challenges and more. Create custom targets, build a rocket launcher and engineer a variety of bases to protect your team. All-out Nerf® battle on the last day. Bring your own launcher - darts and mandatory eye protection provided.</t>
  </si>
  <si>
    <t>Nerf® Adventure</t>
  </si>
  <si>
    <t>Get your gear ready for our Nerf® Battle Academy. Cooperate and strategize for team battles, timed obstacle courses, tactical challenges and more. Create custom targets, build a rocket launcher and engineer a variety of bases to protect your team. All-out Nerf® battle on the last day. Bring your own launcher - darts and mandatory eye protection provided. One out-trip during the week.</t>
  </si>
  <si>
    <t>Nerf® Adventure and Swim</t>
  </si>
  <si>
    <t>Explore the world of Nerf with launcher games, Nerf® sports and camp activities.  Bring your own launcher, mandatory eye-protection provided.  Active games, swimming throughout the week and an out-trip.</t>
  </si>
  <si>
    <t>Nerf® and Swim</t>
  </si>
  <si>
    <t>Get your gear ready for our Nerf® Battle Academy. Cooperate and strategize for team battles, timed obstacle courses, tactical challenges and more. Create custom targets, build a rocket launcher and engineer a variety of bases to protect your team. All-out Nerf® battle on the last day. Bring your own launcher - darts and mandatory eye protection provided. Swimming throughout the week.</t>
  </si>
  <si>
    <t>Nerf® et baignade</t>
  </si>
  <si>
    <t>Découvre le monde de Nerf® et ses jeux de tir avec lanceurs, ses sports et ses activités de camp habituelles. Tu n’as qu’à apporter ton lanceur; nous fournirons les lunettes protectrices obligatoires. Des jeux actifs et de la baignade sont au programme.</t>
  </si>
  <si>
    <t>No Fixed Address</t>
  </si>
  <si>
    <t>Explore new and different locations as you move around the Ottawa-Gatineau area. For those that love bus trips.</t>
  </si>
  <si>
    <t>Ottawa énergie quotidien</t>
  </si>
  <si>
    <t>Venez vous faire de nouveaux amis et vous amuser. Entrez dans l’action en participant à des jeux, du bricolage, des sports et des activités de camp.  Inscription quotidien seulement.</t>
  </si>
  <si>
    <t>Ottawa Energy Daily</t>
  </si>
  <si>
    <t>Sports, games and crafts. May include a weekly theme. One day registration only.</t>
  </si>
  <si>
    <t>Ottawa Opportunity</t>
  </si>
  <si>
    <t>Camp with emphasis on sports, games and crafts with a weekly theme. Camp may include swimming.</t>
  </si>
  <si>
    <t>Ottawa Opportunity – Youth</t>
  </si>
  <si>
    <t>Outdoor adventures</t>
  </si>
  <si>
    <t>Grab your binoculars and magnifying glasses to discover the wonders of nature in your neighbourhood. Hiking, orienteering, gardening and nature crafts.</t>
  </si>
  <si>
    <t>Outdoor Adventures – Preschool</t>
  </si>
  <si>
    <t>Grab your binoculars and magnifying glasses to discover the wonders of nature in your neighbourhood. The week may include activities such as hiking, orienteering, gardening, nature crafts, and much more.</t>
  </si>
  <si>
    <t>Outdoor Sports</t>
  </si>
  <si>
    <t>Introduction to track and field, canoeing, kayaking, beach volleyball and more.</t>
  </si>
  <si>
    <t>Outdoor Sports Adventure and Swim</t>
  </si>
  <si>
    <t>Certified instructors introduce campers to track and field, canoeing, kayaking, beach volleyball and more. Swimming and an out-trip throughout the week.</t>
  </si>
  <si>
    <t>PA Day – Adventure</t>
  </si>
  <si>
    <t>Join your friends for an exciting outing. Our energetic and experienced staff will take the kids to a fun destination.</t>
  </si>
  <si>
    <t>PA Day – Energy</t>
  </si>
  <si>
    <t>When school's out, we're in for an action filled day of activities. Kids explore the world of crafts, games, and special activities while developing new friendships.</t>
  </si>
  <si>
    <t>PA Day – Energy and Skate</t>
  </si>
  <si>
    <t>When school's out, enjoy an action-filled day of activities with cool themes, games and crafts. Skates and a CSA-certified hockey helmet are required for all skaters. A full cage is highly recommended.</t>
  </si>
  <si>
    <t>PA Day – Energy and Swim</t>
  </si>
  <si>
    <t>When school's out, enjoy an action filled day of activities with cool themes, games and crafts.</t>
  </si>
  <si>
    <t>PA Day – Hockey</t>
  </si>
  <si>
    <t>Develop and improve your hockey skills on your day off in a fun and relaxed environment. Full hockey equipment mandatory. Not for goalies.</t>
  </si>
  <si>
    <t>PA Day – Hockey – Goalie</t>
  </si>
  <si>
    <t>Develop and improve your hockey skills on your day off in a fun and relaxed environment. Full hockey equipment mandatory. Goalies only.</t>
  </si>
  <si>
    <t>PA Day – Learn to Skate</t>
  </si>
  <si>
    <t>Learn basic skating skills in a fun, small group setting. Participants are grouped according to their age and skill level. Skates and a CSA-certified hockey helmet are required for all skaters. A full cage is highly recommended.</t>
  </si>
  <si>
    <t>PA Day – Swim and Skate</t>
  </si>
  <si>
    <t>Pokémon®</t>
  </si>
  <si>
    <t>Learn video and card game strategies while playing with other trainers, designing your own characters and levelling them up. Build and modify your own deck while learning the principles of fair trading. Play our own active version of Pokémon Go®. Official Pokémon® tournament on the last day.</t>
  </si>
  <si>
    <t>Pokémon® XP</t>
  </si>
  <si>
    <t>Make three cool projects: a customized trading card, a cartoon animation and an awesome Pokémon®-style game. Learn programming, graphics and animation skills.</t>
  </si>
  <si>
    <t>Pop Star and Swim</t>
  </si>
  <si>
    <t>Dream of being a pop star? Learn some tunes and moves with daily instruction and swimming throughout the week. Concert on last day.</t>
  </si>
  <si>
    <t>Pottery and Dance</t>
  </si>
  <si>
    <t>Move to the beat with energetic and different dance styles. Create clay masterpieces to be glazed and fired in the state-of-the-art Gloucester Pottery School studios.</t>
  </si>
  <si>
    <t>Pottery and Swim</t>
  </si>
  <si>
    <t>Soak in the pure joy of working with clay to create hand-built pottery projects, using pinch pots, coils and slabs. Swimming in the afternoon. Taught by a pottery professional.</t>
  </si>
  <si>
    <t>Pre and Post Care</t>
  </si>
  <si>
    <t>Racquet adventure</t>
  </si>
  <si>
    <t>Racquet activities and skill development. Badminton, indoor tennis, squash and table tennis game play.</t>
  </si>
  <si>
    <t>Ready, Set, Create</t>
  </si>
  <si>
    <t>Junior Picasso? Enjoy creating visual art pieces and explore sculpture, pottery, printmaking, painting and collage using artist grade art supplies. Exhibition on the last day. Taught by an established local artist.</t>
  </si>
  <si>
    <t>Re-invention Lab and Swim</t>
  </si>
  <si>
    <t>Rethink, repurpose, and recreate. Spend the morning creating art and learning new skills using recycled and found objects. Swimming in the afternoon. Taught by an experienced fine arts professional.</t>
  </si>
  <si>
    <t>Rhythmic gymnastics</t>
  </si>
  <si>
    <t>Dynamics and flexibility of gymnastics, the technical aspects of ballet plus the self-expression and rhythm of modern dance. Choreographed to music with colourful hoops, balls, ropes, and ribbons.</t>
  </si>
  <si>
    <t>Rhythmic Gymnastics Adventure</t>
  </si>
  <si>
    <t>Dynamics and flexibility of gymnastics, the technical aspects of ballet plus the self-expression and rhythm of modern dance. Choreographed to music with colourful hoops, balls, ropes, and ribbons. Features one out trip.</t>
  </si>
  <si>
    <t>Robotics</t>
  </si>
  <si>
    <t>Build machines out of LEGO® including gears, wheels, motors, lights and a variety of sensors. Hook them to a computer and control them with programs you write. Half-day of computer and half-day camp activities.</t>
  </si>
  <si>
    <t>Robotics EV3 extreme</t>
  </si>
  <si>
    <t>Kids will explore the exciting world of robotics and create robots that can interact with their environment and solve a variety of challenges by adding a variety of sensors and motors. Kids are given a variety of design problems that are fun and challenging with a sumo competition at the end of camp.</t>
  </si>
  <si>
    <t>Rock Climbing Basics</t>
  </si>
  <si>
    <t>Rock Climbing</t>
  </si>
  <si>
    <t>Learn the basics of rock climbing. All safety equipment is provided.</t>
  </si>
  <si>
    <t>Rollerskate Adventure and Swim</t>
  </si>
  <si>
    <t>Learn the basics. Daily skill lessons, free time to practice, swim time throughout the week and an out-trip. Introduction to flat ground skating, junior roller derby, ramps, rails, spins, and tricks! Bring your own quad roller skates (with toe stops, not in-line) and safety equipment. Helmet mandatory (bike helmet not acceptable).</t>
  </si>
  <si>
    <t>RPG Maker Extreme 2.0</t>
  </si>
  <si>
    <t>Develop problem-solving skills and stretch your imagination building two role-playing games. Create virtual worlds, quests, puzzles and characters. Take your game home or export it to a variety of platforms including Windows, Mac and Android/iOS. Half-day of computer and half-day of camp activities.</t>
  </si>
  <si>
    <t>Scientific Discovery Adventure</t>
  </si>
  <si>
    <t>Explore the incredible world of science and challenge your ingenuity, stimulate your imagination, make unexpected discoveries and participate in hands-on experiments. Camp activities each day as well as a special guest or an out-trip.</t>
  </si>
  <si>
    <t>Scientific Discovery Adventure and Swim</t>
  </si>
  <si>
    <t>Explore the incredible world of science and challenge your ingenuity, stimulate your imagination, make unexpected discoveries and participate in hands-on experiments. Camp activities each day with swimming, as well as a special guest or an out-trip.</t>
  </si>
  <si>
    <t>Scientific Discovery and Swim</t>
  </si>
  <si>
    <t>Explore the incredible world of science and challenge your ingenuity, stimulate your imagination, make unexpected discoveries and participate in hands-on experiments. Swimming throughout the week.</t>
  </si>
  <si>
    <t>Scooter Adventure</t>
  </si>
  <si>
    <t>Expert instructors teach the basics: kickbacks, flat ground, ramps, rails and more. Grow skills with daily lessons and practice time. One out-trip during the week. Bring safety equipment (knee pad, elbow pads, wrist guards). Skateboard helmet mandatory (bike or hockey helmets are not acceptable).</t>
  </si>
  <si>
    <t>Scratch Game Mania</t>
  </si>
  <si>
    <t>Explore game programming using the increasingly popular Scratch software. Make three awesome games using block-based programming and learn crucial programming logic including if-else statements, variables, loops and more. Design and create your own game.</t>
  </si>
  <si>
    <t>SENS Champions' Camp</t>
  </si>
  <si>
    <t>Camp with an emphasis on sports as well as leadership activities, games and crafts.</t>
  </si>
  <si>
    <t>Shakespeare Theatre</t>
  </si>
  <si>
    <t>Experience the excitement of understanding and performing the famous works of William Shakespeare, using specially adapted kid-friendly scripts and scenes. Components include scene study, stage combat, performance techniques, voice projection, and even Shakespearean insults, working toward a costumed open house performance.</t>
  </si>
  <si>
    <t>Shakespeare Theatre – Youth</t>
  </si>
  <si>
    <t>Shared Care Central</t>
  </si>
  <si>
    <t>Integration program for children with a disability to participate in various day camps, such as swim, sport, adventure and special Interest. A child can only be registered for up to 2 weeks of shared care camp. For more information, please contact the Inclusive Recreation Coordinator in your district.</t>
  </si>
  <si>
    <t>Shared Care East</t>
  </si>
  <si>
    <t>Shared Care South</t>
  </si>
  <si>
    <t>Shared Care West</t>
  </si>
  <si>
    <t>Skate Adventure and Swim</t>
  </si>
  <si>
    <t>Children learn basic skating skills in a fun, small group setting. Participants are grouped according to their age and skill level. Skates and a CSA-approved hockey helmet required. Swim time throughout the week and an out-trip!</t>
  </si>
  <si>
    <t>Skate and Swim</t>
  </si>
  <si>
    <t>Learn to Skate</t>
  </si>
  <si>
    <t>Children learn basic skating skills in a fun, small group setting. Participants are grouped according to their age and skill level. Swim time throughout the week. Skates and a CSA-certified hockey helmet are required for all skaters. A full cage is highly recommended.</t>
  </si>
  <si>
    <t>Skateboard Adventure</t>
  </si>
  <si>
    <t>Learn the basics and work on skill progression. Daily skill lessons and free ride time. Techniques include flat ground, ramps, and rails. Bring your safety equipment. Skateboard helmet mandatory. Bike or hockey helmets not acceptable. One out-trip during the week.</t>
  </si>
  <si>
    <t>Skateboard Adventure and Swim</t>
  </si>
  <si>
    <t>Learn the basics and work on skill progression. Daily skill lessons and free ride time. Techniques include flat ground, ramps, and rails. Bring your safety equipment. Skateboard helmet mandatory. Bike or hockey helmets not acceptable. Swimming and one out-trip during the week.</t>
  </si>
  <si>
    <t>Skateboard Adventure and Swim – Girls</t>
  </si>
  <si>
    <t>Skateboarding</t>
  </si>
  <si>
    <t>Learn the basics and work on skill progression. Daily skill lessons and free ride time. Techniques include flat ground, ramps, and rails. Bring your safety equipment. Skateboard helmet mandatory. Bike or hockey helmets not acceptable.</t>
  </si>
  <si>
    <t>Skates and Runners</t>
  </si>
  <si>
    <t>Tie up your skates and slip on some runners for a week filled with ice and land fun! Skates and a CSA-certified hockey helmet are required for all skaters. A full cage is highly recommended.</t>
  </si>
  <si>
    <t>Skating</t>
  </si>
  <si>
    <t>Soccer</t>
  </si>
  <si>
    <t>Soccer fundamentals, including dribbling, passing, shooting, ball control, goal keeping, heading and strategies. Camp activities each day. Camp activities each day.</t>
  </si>
  <si>
    <t>Soccer Adventure</t>
  </si>
  <si>
    <t>Soccer fundamentals, including dribbling, passing, shooting, ball control, goal keeping, heading and strategies. Camp activities each day with one out-trip during the week.</t>
  </si>
  <si>
    <t>Soccer Adventure and Swim</t>
  </si>
  <si>
    <t>Soccer fundamentals, including dribbling, passing, shooting, ball control, goal keeping, heading and strategies. Camp activities each day. Swimming and an out-trip throughout the week.</t>
  </si>
  <si>
    <t>Soccer and Swim</t>
  </si>
  <si>
    <t>Soccer fundamentals, including dribbling, passing, shooting, ball control, goal keeping, heading and strategies. Camp activities each day. Camp activities and swimming each day.</t>
  </si>
  <si>
    <t>Soccer et aventure</t>
  </si>
  <si>
    <t>Les fondamentaux du soccer, y compris le dribble, la passe, le tir, le contrôle du ballon, les coups de tête et les stratégies du jeu. Activités de camp chaque jour avec une sortie en semaine.</t>
  </si>
  <si>
    <t>Softball Adventure</t>
  </si>
  <si>
    <t>Practice softball basics: hitting, catching, throwing. Camp activities include an out-trip during the week.</t>
  </si>
  <si>
    <t>Softball and Swim</t>
  </si>
  <si>
    <t>Softball fundamentals, including hitting, catching and throwing. Camp activities and swimming throughout the week.</t>
  </si>
  <si>
    <t>Song Birds</t>
  </si>
  <si>
    <t>Enjoy singing and performing while learning choral context, harmony, note reading and vocal exercises. Taught by a vocal coach. Camp activities each day.</t>
  </si>
  <si>
    <t>Sports Adventure</t>
  </si>
  <si>
    <t>Skills, drills and strategies. Enjoy action-packed days full of your favorite sports. Camp activities each day with one out-trip during the week.</t>
  </si>
  <si>
    <t>Sports Alternative</t>
  </si>
  <si>
    <t>Try different sports during the week. Most activities will be half-day or more, depending if program is on or off site. Squash, bowling, archery, beach volleyball, rope skipping and ultimate may be part of the package.</t>
  </si>
  <si>
    <t>Sports and Swim</t>
  </si>
  <si>
    <t>Skills, drills and strategies. Enjoy action-packed days full of your favorite sports. Camp activities and swimming each day.</t>
  </si>
  <si>
    <t>STEM – LEGO® STEM Adventures – Virtual</t>
  </si>
  <si>
    <t>Build real and virtual LEGO® projects at home using the new LEGO Technic® set provided and your computer. Learn LEGO® building techniques as you construct several mechanical Technic projects. Develop your own Technic project. Learn to use LEGO Studio 2.0®, a LEGO CAD® program, as you build a variety of virtual engineering and architecture projects. Build a virtual LEGO® Minecraft® project. Create online instructions for your own Technic® build. Render your virtual LEGO® projects to look incredibly real. Virtually build a Mindstorms® EV3® or NXT® robot. Learn to code and simulate robot sounds and movements online. Perform maze navigation as well as object and colour detection challenges. Learn about electronic concepts, components and circuits, and breadboard in a safe virtual environment. 
In collaboration with 'the LEGO guy,' Ian Dudley of Orange STEM Education, www.orangestem.ca. You will need a PC or Mac®, laptop or desktop computer (not a Chromebook) to run Studio 2.0 and connect to Zoom, and you will need to download and install Studio 2.0 prior to the first class. More information provided upon registration. Includes your own LEGO® Technic set - available for pickup before the start of classes.</t>
  </si>
  <si>
    <t>Swim Explorer</t>
  </si>
  <si>
    <t>Swim Explorer Junior</t>
  </si>
  <si>
    <t>Enjoy a daily swim lesson, play active games to enhance your motor skills and get creative with crafts.</t>
  </si>
  <si>
    <t>Taekwondo – Yellow Belt-Youth– Virtual</t>
  </si>
  <si>
    <t>Taekwondo Adventure</t>
  </si>
  <si>
    <t>Explore as a beginner or advance your learning in an encouraging environment. Camp activities each day with one out-trip during the week.</t>
  </si>
  <si>
    <t>Taekwondo -Green Belt –Youth – Virtual</t>
  </si>
  <si>
    <t>T-Ball Adventure</t>
  </si>
  <si>
    <t>Learn the fundamentals of t-ball: catching, hitting, running the bases and more, at this active and engaging camp. One out-trip during the week. Enjoy daily camp activities with an out-trip during the week.</t>
  </si>
  <si>
    <t>Tennis</t>
  </si>
  <si>
    <t>Daily tennis instruction. Camp activities each day.</t>
  </si>
  <si>
    <t>Tennis and Swim</t>
  </si>
  <si>
    <t>Daily tennis instruction. Camp activities including swimming throughout the week.</t>
  </si>
  <si>
    <t>The Creative Word</t>
  </si>
  <si>
    <t>Express yourself writing stories, poetry and the spoken word. Develop skills to create a personal writing notebook. Taught by published writer.</t>
  </si>
  <si>
    <t>The Directors Cut – Blockbuster Film Making</t>
  </si>
  <si>
    <t>Create a storyboard, write a script, learn all about camera angles and cinematography, before filming and editing your own action packed blockbuster. A film festival will be hosted on Friday afternoon.</t>
  </si>
  <si>
    <t>The Directors Cut – Lego® Animation</t>
  </si>
  <si>
    <t>Filmmaking crews will work together to create a storyboard, build a script, design mini sets and capture their film through the art of stop motion animation. Film festival will be hosted on Friday afternoon.</t>
  </si>
  <si>
    <t>The Director's Cut Claymation at 24 Frames Per Second</t>
  </si>
  <si>
    <t>The art of claymation. Construct clay characters and scenes using stop-motion technology, video cameras, laptops and expert instruction while creating personal stop-motion films.</t>
  </si>
  <si>
    <t>The Director's Cut: I Wanna Rock</t>
  </si>
  <si>
    <t>Music video making at it's best. Act in and edit personal music videos. Use Hollywood film camera angles as you shoot story-based music videos of favourite songs in eye-popping HD.</t>
  </si>
  <si>
    <t>Theatre</t>
  </si>
  <si>
    <t>Give voice to your ideas through developing a performance piece as a collective collaboration. Explore character, scene development, and learn the basics of production. Performance on the last day in a theatre setting.</t>
  </si>
  <si>
    <t>Theatre – Youth</t>
  </si>
  <si>
    <t>Touch Football Adventure</t>
  </si>
  <si>
    <t>Learn touch football through skills and games. Includes camp activities and an out-trip during the week.</t>
  </si>
  <si>
    <t>Touch Football Adventure and Swim</t>
  </si>
  <si>
    <t>Learn touch football through skills and games. Includes camp activities, swimming and an out-trip during the week.</t>
  </si>
  <si>
    <t>Touch Football and Swim</t>
  </si>
  <si>
    <t>Learn through skills and games. Camp activities including swimming throughout the week.</t>
  </si>
  <si>
    <t>Tour d'Ottawa</t>
  </si>
  <si>
    <t>Bike to beaches and downtown destinations on trails and paths. Learn bike maintenance and safety. Compete in an Amazing Race bike challenge. Swimming throughout the week.</t>
  </si>
  <si>
    <t>Triathlon Adventure</t>
  </si>
  <si>
    <t>Swimming, cycling, running and instruction on nutrition, hydration, equipment, transitions and preparing for the race. On the last day, showcase your skills in a triathlon challenge.</t>
  </si>
  <si>
    <t>Ukulélé – Enfant – Virtuel</t>
  </si>
  <si>
    <t>Apprenez à jouer un instrument unique à prix abordable, facile à utiliser et très plaisant. Vous devez avoir un ukulélé à la maison, un appareil électronique personnel et une connexion Internet.</t>
  </si>
  <si>
    <t>Unity Game Design</t>
  </si>
  <si>
    <t>In this camp you will take the next step and design and program your very own games using the professional game engine Unity, which was used to make nearly half of all mobile games. Get introduced to the essential game design concepts including game asset creation, programming basics, the Unity development environment and designing a mobile app.</t>
  </si>
  <si>
    <t>Urban Arts</t>
  </si>
  <si>
    <t>Mash up urban dance, music and design to create new grooves, beats, street art and funky threads. Write original rap beats, make a ‘snapback hat’ and develop new dance moves.</t>
  </si>
  <si>
    <t>Urban Dance</t>
  </si>
  <si>
    <t>A unique style of dance incorporating hip hop, breakdancing, pop'n lock, and freestyle. Master the dance moves from each style in an energetic class.</t>
  </si>
  <si>
    <t>Vet Camp</t>
  </si>
  <si>
    <t>Perfect for all animal lovers. Through special guests and outings discover the world of veterinary medicine, and learn the qualities required to become a vet.</t>
  </si>
  <si>
    <t>Visual Arts Adventure</t>
  </si>
  <si>
    <t>Discover your unique style while exploring a variety of techniques with daily art instruction. Camp activities each day with one out-trip during the week.</t>
  </si>
  <si>
    <t>Volleyball</t>
  </si>
  <si>
    <t>Rules, game play and skills. Bump, set, spike, tip, volley and serve. Camp activities each day.</t>
  </si>
  <si>
    <t>Volleyball and Swim</t>
  </si>
  <si>
    <t>Rules, game play and skills. Bump, set, spike, tip, volley and serve. Camp activities including swimming throughout the week.</t>
  </si>
  <si>
    <t>Web Mania</t>
  </si>
  <si>
    <t>Create your own website to be published on the internet using Macromedia Dreamweaver/Flash. Create a homepage interface, custom graphics and backgrounds, animated GIFs and be introduced to JavaScript. This could be the start of your own web design company.</t>
  </si>
  <si>
    <t>Winter Break – Camp Ultra Play Energy</t>
  </si>
  <si>
    <t>Remain on site and do not bring participants to activities such as swimming at a pool, skating at an arena.</t>
  </si>
  <si>
    <t>Winter Break Above the Rim – Child</t>
  </si>
  <si>
    <t>Basketball fundamentals like shooting, ball handling, rebounds, passing and team play from trained, experienced instructors. For more information: abovetherimbasketballschool.com.</t>
  </si>
  <si>
    <t>Winter Break Energy</t>
  </si>
  <si>
    <t>Winter Break Energy and Skate</t>
  </si>
  <si>
    <t>Winter Break Energy and Swim</t>
  </si>
  <si>
    <t>When school's out, enjoy an action-filled day of activities with cool themes, games and crafts.</t>
  </si>
  <si>
    <t>Winter Break Hockey</t>
  </si>
  <si>
    <t>Winter Break Hockey – Goalie</t>
  </si>
  <si>
    <t>Winter Break Swim and Skate</t>
  </si>
  <si>
    <t>Young Artist Development Program</t>
  </si>
  <si>
    <t>In this intensive two-week skill development program, participants will push the boundaries of their art practice through multi-disciplinary arts training, behind the scenes theatre and gallery tours, guest artist talks and studio visits, and exposure to the diverse art practices of industry professionals.</t>
  </si>
  <si>
    <t>Young Artist Development Program – Youth</t>
  </si>
  <si>
    <t>YOUth decide</t>
  </si>
  <si>
    <t>Work as a team with the coordinator to establish your schedule, activities, and an out-trip. The catch? Each day must consist of a new sport, life skill, leadership skill, and team building activity.</t>
  </si>
  <si>
    <t>Zombie Adventure</t>
  </si>
  <si>
    <t>Role play as a special ops, researcher, investigator, riddle solver, armor maker or as a stealth zombie watcher in this real-life zombie invasion. Train in archery, nerf guns, survival skills and zombie battle tactics. Will you survive?</t>
  </si>
  <si>
    <t>Certification</t>
  </si>
  <si>
    <t>Get job ready. Team building, communication, programming and leadership skills. Complete Standard First Aid/CPR 'C'/AED, High Five and ALP certificates. Includes placement in City of Ottawa program. (eligible hours for high school community service).</t>
  </si>
  <si>
    <t>Earn some extra money. Learn good babysitting techniques with topics on rights and responsibilities, ages and stages, emergency procedures and introductory First Aid.</t>
  </si>
  <si>
    <t>Prerequisite: Bronze Medallion and Emergency First Aid
More advanced training including an introduction to safe supervision in aquatic facilities. Bronze Cross teaches the difference between lifesaving and lifeguarding, the principles of emergency procedures, teamwork and use of special equipment</t>
  </si>
  <si>
    <t>Prerequisite: Bronze Medallion 
Combined course that certifies participants in both Bronze Cross and Standard First Aid.  Includes the principles of emergency procedures, teamwork, use of special equipment and comprehensive first aid and CPR training.</t>
  </si>
  <si>
    <t>This program is designed to fast-track candidates through the Bronze Medallion and Bronze Cross material and examinations in a significantly reduced timeframe. This crash-course format is recommended for swimmers with strong swimming ability who wish to progress to the Lifesaving Society National Lifeguard (NL) program. Due to the condensed nature of the program, LS, Red Cross, St-John's or Ski Patrol Standard First Aid and CPR-C is required prior to the course start date.</t>
  </si>
  <si>
    <t>Prerequisite: Bronze Star or 13-years-old by the date of the exam.
Teaches lifesavers how to respond to complex water rescue situations. Develops physical fitness, decision-making and judgement skills in preparation for challenging rescues of increased risk. Candidates will develop stroke efficiency and endurance in a timed swim.</t>
  </si>
  <si>
    <t>Must be comfortable swimming a minimum of 300 metres continuously.
This level prepares candidates for timed swims, lifesaving rescues and rescue skills. Further first aid skills are taught.  Excellent for those who want to take their Bronze Medallion and are not the required 13 years of age.</t>
  </si>
  <si>
    <t>Must be comfortable swimming a minimum of 300 metres continuously. 
Combined course that certifies participants in both Bronze Star and Basic First Aid.</t>
  </si>
  <si>
    <t>Cours de gardiennage – CCS</t>
  </si>
  <si>
    <t>Vous êtes intéressé à gagner un peu d'argent de poche!  Ce cours de préparation au gardiennage couvre divers sujets comme tes droits et tes responsabilités, les différents âges et stades de développement de l'enfant, les mesures d'urgence ainsi que les premiers soins de base.</t>
  </si>
  <si>
    <t>Cours de gardiennage – Croix-Rouge</t>
  </si>
  <si>
    <t>Apprendre les techniques de secourisme de base et les compétences nécessaires pour prendre soin des enfants, incluant comment s'occuper d'enfants plus jeunes qu'eux (enfants appartenant a diverses catégories d'âge), a prévenir les urgences et a y répondre.</t>
  </si>
  <si>
    <t>Croix de bronze</t>
  </si>
  <si>
    <t>Ce cours est conçu pour ceux qui souhaitent poursuivre leur formation et comprend une introduction à la supervision sécuritaire d'une installation aquatique. On y enseigne la différence entre sauvetage et surveillance aquatique, les principes en matière de procédures d'urgence, le travail d'équipe et l'utilisation d'équipement spécial.</t>
  </si>
  <si>
    <t>Croix de bronze et secourisme général avec RCR-C / DEA</t>
  </si>
  <si>
    <t>Conditions préalables : Médaille de bronze et secourisme d'urgence. Ce cours combiné permettra aux participants d'obtenir le brevet Croix de  bronze et de secourisme général. Il couvrira les principes de procédures d'urgence, le travail d'équipe, l'utilisation d'équipements spécialisés, ainsi qu'une formation complète en secourisme et RCR.</t>
  </si>
  <si>
    <t>Étoile de bronze et secourisme élémentaire avec RCR-A</t>
  </si>
  <si>
    <t>Earn some extra money. Learn good babysitting techniques with topics on rights and responsibilities, ages and stages, emergency procedures and introductory First Aid. Requires a personal electronic device with internet connection.</t>
  </si>
  <si>
    <t>Prerequisite: Lifesaving Society Standard First Aid, or SFA from a training agency approved by the Ontario government. The list of approved agencies can be found at lifesavingsociety.com_x000D_
Provides lifeguards with specific knowledge and training in use of oxygen and advanced equipment.</t>
  </si>
  <si>
    <t>Prerequisite: National Lifeguard or Lifesaving Society Instructor (Swim or Lifesaving) certification; and 100 hours experience as a lifeguard and/or instructor._x000D_
AST provides candidates with the knowledge that prepares them for the responsibilities associated with being aquatic supervisors, head guards and head instructors. Participants will learn provincial regulations, legal responsibilities, facility management, supervisory and communication skills and risk management.</t>
  </si>
  <si>
    <t>Lifesaving Aquatic Supervisor Instructor</t>
  </si>
  <si>
    <t>Prepares instructors to teach and certify candidates in the Lifesaving Society’s Aquatic Supervisor and Aquatic Management courses.</t>
  </si>
  <si>
    <t>The Examiner course is the first step in the three-step process to become certified as an Examiner for the Lifesaving Society. The Examiner course prepares candidates to apprentice successfully as an Examiner on the exam of their choice, and it builds on the evaluation experience that candidates have attained in instructor-evaluated awards and content.</t>
  </si>
  <si>
    <t>Prerequisites: 15 years of age by the last day of the course and Bronze Cross. The Lifesaving and Emergency First Aid Instructor course prepares individuals to organize, plan, teach and evaluate lifesaving and first aid skills and resuscitation techniques in the Society's lifesaving and First Aid awards. Progressively evaluated so 100% attendance is required. Manual required at extra cost.</t>
  </si>
  <si>
    <t>Lifesaving Sport Community Officials Course</t>
  </si>
  <si>
    <t>Prepares parents, staff, and volunteers to officiate at community-level competitions. The focus is on the duties and roles of officials such as Timers, Runners, and Tabulators.</t>
  </si>
  <si>
    <t>Prerequisite: Lifesaving Society Standard First Aid certificate within 36 months of the certification date.
A clinic to recertify Lifesaving Standard First Aid, CPR C and AED. Previous certification must be from a full course and not a recertification clinic. Please bring current certification card. 100% attendance is required.</t>
  </si>
  <si>
    <t>Prepares candidates to teach up to and including Standard First Aid.</t>
  </si>
  <si>
    <t>Prerequisite: 12 years of age_x000D_
Combined course that certifies participants in Standard First Aid, CPR C and AED skills.</t>
  </si>
  <si>
    <t>Prepares candidates to teach and evaluate levels within the Lifesaving Swim program. Content includes teaching methods, learning styles, progressions, safety supervision, lesson planning and providing effective feedback. Progressively evaluated, so 100% attendance is required. Manual required at extra cost. Required for employment with City of Ottawa Aquatics.</t>
  </si>
  <si>
    <t>Prepares experienced instructors to apprentice as an Instructor Trainer.</t>
  </si>
  <si>
    <t>Médaille de bronze – Secourisme d'urgence/RCR B</t>
  </si>
  <si>
    <t>Ce cours apprend aux sauveteurs à intervenir lors de situations complexes de sauvetage nautique et à développer leur forme physique ainsi que leur jugement et leurs aptitudes pour la prise de décision, afin de se préparer à effectuer des sauvetages difficiles à risque élevé.</t>
  </si>
  <si>
    <t>Médaille de Bronze et secourisme d'urgence avec RCR-B</t>
  </si>
  <si>
    <t>Conditions préalables : Étoile de bronze ou avoir 13 ans au moment de l'examen.  Ce cours apprend aux candidats à intervenir dans des situations complexes de sauvetage aquatique. Il améliore la condition physique, la prise de décisions et l'esprit critique des candidats afin de les préparer à des sauvetages difficiles, de risques accrus. Les candidats acquerront une meilleure technique de nage et amélioreront leur endurance lors d'une nage chronométrée.</t>
  </si>
  <si>
    <t>Prerequisites: 15 years of age by the last day of the course, Lifesaving Society Standard First Aid, or SFA from a training agency approved by the Ontario government. The list of approved agencies can be found at lifesavingsociety.com.
Nationally recognized award emphasizing teamwork, leadership, communication, accident prevention, and management of aquatic emergencies. Manual required at additional cost.</t>
  </si>
  <si>
    <t>Prerequisites: 15 years of age by last day of course, Lifesaving Society Standard First Aid, or SFA from a training agency approved by the Ontario government. The list of approved agencies can be found at lifesavingsociety.com
National award emphasizing teamwork, leadership, communication, accident prevention, and management of aquatic emergencies.  Airway Management certification included.  Required additional 2-hour assignment. Manual fee extra.</t>
  </si>
  <si>
    <t>Prerequisites: National Lifeguard certification (any option), Lifesaving Instructor certification_x000D_
After successful completion of the NLS Instructor course, participants are certified to teach all options of the National Lifeguard certification.</t>
  </si>
  <si>
    <t>Prerequisite: National Lifeguard certification_x000D_
Designed to test the lifeguarding skills and knowledge in order to maintain current certification at the National Lifeguard level.</t>
  </si>
  <si>
    <t>Retest of lifeguarding skills and knowledge for 'more experienced' individuals aged 30 years and over.</t>
  </si>
  <si>
    <t>Prerequisites: Standard First Aid from one of: Lifesaving Society, St. John Ambulance, Canadian Red Cross, or Canadian Ski Patrol, and NLS pool option for the National Lifeguarding Service Award.</t>
  </si>
  <si>
    <t>NLS Recertification Waterfront</t>
  </si>
  <si>
    <t>Designed to test the lifeguarding skills and knowledge at a waterfront in order to maintain current certification at the National Lifeguard level.</t>
  </si>
  <si>
    <t>This course will meet the requirements of First Aid attendant under WSIB legislation. Blended learning is a combination of in-class, face-to-face instruction with online instruction. A self-paced, online session is completed first, followed by an in-class skills session. Successful participants receive Standard First Aid, CPR level 'C' and AED certificate.</t>
  </si>
  <si>
    <t>Prerequisite: Red Cross Standard First Aid certificate within 36 months of the certification date. A clinic to recertify Red Cross Standard First Aid, CPR C and AED. Previous certification must be from a full course and not a recertification clinic. Please bring certification card. 100% attendance is required.</t>
  </si>
  <si>
    <t>Sauveteur national</t>
  </si>
  <si>
    <t>Reconnu à l'échelle nationale, axé sur le travail d'équipe, le leadership, la communication, la prévention des accidents et la gestion des situations d'urgence aquatique. Assignation supplémentaire obligatoire (2 heures). Condition préalable : avoir 16 ans, la Croix de bronze, un cours de premiers soins reconnu. Manuel de cours requis.</t>
  </si>
  <si>
    <t>Aqua Arthritis (Heartwise)</t>
  </si>
  <si>
    <t>Fitness</t>
  </si>
  <si>
    <t>Aqua</t>
  </si>
  <si>
    <t>Reduce pain and stiffness, increase range of motion with minimum post-exercise soreness.</t>
  </si>
  <si>
    <t>Aqua Boot Camp</t>
  </si>
  <si>
    <t>Add the resistance and turbulence of water to the high intensity of bootcamp.  Challenge your mind and body; reap the benefits!</t>
  </si>
  <si>
    <t>Aqua Fibromyalgia</t>
  </si>
  <si>
    <t>Designed for individuals who have fibromyalgia. It takes place in shallow water and ends in the swirl pool for relaxation.</t>
  </si>
  <si>
    <t>Aqua Healing Waters</t>
  </si>
  <si>
    <t>Post-rehabilitation program in the water provides support and relieves weight-bearing pressure on joints. May improve functional mobility for persons who have experienced prolonged joint immobilization due to chronic or acute health conditions.</t>
  </si>
  <si>
    <t>Aqua Healing Waters (Heartwise)</t>
  </si>
  <si>
    <t>Low-intensity aquatic exercises, which may reduce, pain, strengthen muscles, increase muscular endurance, flexibility, and improve joint stability.  Exercise in water may also improve back health, core strength, balance and posture.</t>
  </si>
  <si>
    <t>Aqua Kick Box</t>
  </si>
  <si>
    <t>Add an element of martial arts to your water training. This class is designed for all levels of fitness and involves boxing and kicking movements in the water. Experience strong purposeful movements which build confidence and exude positive energy.</t>
  </si>
  <si>
    <t>Aqua Make Waves Ultra</t>
  </si>
  <si>
    <t>For women recovering from, or who have experienced cancer. Modifications are provided to help you workout using the properties of water at your own level.</t>
  </si>
  <si>
    <t>Aqua Prenatal</t>
  </si>
  <si>
    <t>Moderate intensity workout balancing cardiovascular conditioning and muscular endurance, all while keeping prenatal needs in mind.</t>
  </si>
  <si>
    <t>Aqua with Baby</t>
  </si>
  <si>
    <t>A generalized group fitness class in the water while your toddler (6 mo. - 2 yrs.) floats alongside.</t>
  </si>
  <si>
    <t>Aqua Woman Alive (Heartwise)</t>
  </si>
  <si>
    <t>Affordable physical activity for women on limited incomes. An aerobic and aquafit program integrated with healthy lifestyle counselling and health education sessions focusing on the modifiable risk factors for heart disease.</t>
  </si>
  <si>
    <t>Aqua Woman Alive Ultra</t>
  </si>
  <si>
    <t>Aqua Yoga</t>
  </si>
  <si>
    <t>Balance and Stability (Heartwise) – Older Adult</t>
  </si>
  <si>
    <t>Conditioning</t>
  </si>
  <si>
    <t>Adult 50+</t>
  </si>
  <si>
    <t>Designed to improve balance and stability with a focus on falls prevention and improved mobility.</t>
  </si>
  <si>
    <t>Barre Fit</t>
  </si>
  <si>
    <t>Combining ballet barre exercises, with strength training, core conditioning and muscular endurance mat work to develop a sculpted physique. Dance experience not required!</t>
  </si>
  <si>
    <t>Barre Older Adult</t>
  </si>
  <si>
    <t>Better Strength, Better Balance!</t>
  </si>
  <si>
    <t>Better Strength, Better Balance! is a fall prevention exercise and education program for people aged 65+. It is a beginner level program for those wishing to improve their strength and balance. Strong muscles, strong bones and better balance will make you more mobile and less likely to fall.
This program is funded by the Champlain Local Health Integration Network (LHIN) through the Pinecrest-Queensway Community Health Centre, and is a collaborative effort between Ottawa Public Health and Recreation, Cultural and Facility Services.
Am I strong enough to participate safely?
Screening questions:
You are strong enough to participate safely if you can do ALL of the following:
o stand on one foot for 2 seconds
o stand for 20 minutes (e.g. in a grocery line)
o walk one block (100 metres or 325 feet) without becoming out of breath and needing to sit down
o walk up 10 stairs
Better Strength, Better Balance! classes are unsuitable for people who are very active.
If you are not strong enough to participate in the Better Strength, Better Balance! program, please call Ottawa Public Health at 613-580-6744 or visit the Champlain Healthline website to explore safer options.</t>
  </si>
  <si>
    <t>Bootcamp</t>
  </si>
  <si>
    <t>Intense class builds strength, speed and power through basic cardio training and muscle conditioning. Push to your limit.</t>
  </si>
  <si>
    <t>Bootcamp for Women</t>
  </si>
  <si>
    <t>Bootcamp with Baby</t>
  </si>
  <si>
    <t>BootFamily</t>
  </si>
  <si>
    <t>BootVirtual</t>
  </si>
  <si>
    <t>Intense class builds strength, speed and power through basic cardio training and muscle conditioning. Push to your limit. Requires a personal electronic device with internet connection.</t>
  </si>
  <si>
    <t>BootYouth</t>
  </si>
  <si>
    <t>Boxing – Virtual</t>
  </si>
  <si>
    <t>In this high intensity, workout you’ll learn boxing techniques and skills like the pros. No heavy bag required! Requires a personal electronic device and internet connection.</t>
  </si>
  <si>
    <t>Cardio</t>
  </si>
  <si>
    <t>A choreographed cardio class with controlled impact. Intensity level options offered.</t>
  </si>
  <si>
    <t>Cardio (Heartwise) – Older Adult</t>
  </si>
  <si>
    <t>Cardio (Heartwise) – Virtual – Older Adult</t>
  </si>
  <si>
    <t>A choreographed cardio class with controlled impact. Intensity level options offered. Requires a personal electronic device with internet connection.</t>
  </si>
  <si>
    <t>Cardio and Strength</t>
  </si>
  <si>
    <t>Choreographed low-impact cardio class designed to overload the muscles with highly repetitive movements. Some light (1-5 lbs) hand weights might be used in the cardio and/or strength portion.</t>
  </si>
  <si>
    <t>Cardio and Strength – Child</t>
  </si>
  <si>
    <t>Cardio and Strength – Virtual</t>
  </si>
  <si>
    <t>Choreographed low-impact cardio class designed to overload the muscles with highly repetitive movements. Some light (1-5 lbs) hand weights might be used in the cardio and/or strength portion. Requires a personal electronic device with internet connection.</t>
  </si>
  <si>
    <t>Cardio and Strength – Youth</t>
  </si>
  <si>
    <t>Cardio and Strength (Heartwise) – Older Adult</t>
  </si>
  <si>
    <t>Combination of no bounce moves done to up-beat music. Finish with resistance training.</t>
  </si>
  <si>
    <t>Cardio Blast</t>
  </si>
  <si>
    <t>Choreographed cardio of low/controlled and high/explosive impact movements. Complexity of choreography suited to the needs of the group.</t>
  </si>
  <si>
    <t>Cardio Blast –  Virtual</t>
  </si>
  <si>
    <t xml:space="preserve">Choreographed cardio of low/controlled and high/explosive impact movements. Complexity of choreography suited to the needs of the group. Requires a personal electronic device with internet connection.
</t>
  </si>
  <si>
    <t>Cardio Kickboxing</t>
  </si>
  <si>
    <t>High energy mixed impact workout combining modified boxing, kicking and martial arts moves. Get rid of your stress!</t>
  </si>
  <si>
    <t>Chair Exercise – Older Adult</t>
  </si>
  <si>
    <t>Full body workout using a chair for support.</t>
  </si>
  <si>
    <t>Chair Exercise (Heartwise) – Older Adult</t>
  </si>
  <si>
    <t>Chair Exercise (Heartwise) – Virtual – Older Adult</t>
  </si>
  <si>
    <t>Full body workout using a chair for support. Requires a personal electronic device with internet connection.</t>
  </si>
  <si>
    <t>Cond physique – L'entraînement de la force pour les aînés</t>
  </si>
  <si>
    <t>Augmentez votre niveau d’énergie et votre confiance en utilisant notre d’entrainement cardiovasculaires et à contrepoids. Venez apprendre les techniques correctement dans une ambiance sociale.</t>
  </si>
  <si>
    <t>Cond Physique – Yoga</t>
  </si>
  <si>
    <t>Yoga</t>
  </si>
  <si>
    <t>Exercices d'étirement visant à rendre le corps souple et qui améliorent la posture, la circulation et la souplesse, tonifient le corps et développent la prise de conscience intérieure.</t>
  </si>
  <si>
    <t>Cond Physique – Yoga – Virtuel</t>
  </si>
  <si>
    <t>Exercices d'étirement visant à rendre le corps souple et qui améliorent la posture, la circulation et la souplesse, tonifient le corps et développent la prise de conscience intérieure. _x000D_
Nécessite un appareil électronique personnel avec connexion Internet.</t>
  </si>
  <si>
    <t>Cond Physique – Yoga et Pilates</t>
  </si>
  <si>
    <t>La méthode Pilates donne de la stabilité et améliore la fonction dynamique, alors que le yoga ajoute la force, la souplesse et la sensibilité spirituelle. Combinez l’ancien et le moderne dans une approche holistique et intelligente du bien-être spirituel, corporel et respiratoire.</t>
  </si>
  <si>
    <t>Cond Physique – Zumba®</t>
  </si>
  <si>
    <t>Zumba</t>
  </si>
  <si>
    <t>Inspiré de danses latines et internationales, cet excellent entraînement cardiovasculaire est conçu pour que vous vous amusiez et transpiriez. Venez brûler des calories en vous déhanchant sur des rythmes de salsa, merengué, samba, danse du ventre, reggaeton et hip-hop.</t>
  </si>
  <si>
    <t>Cond physique-Force et équilibre –  Léger – Personnes âgées</t>
  </si>
  <si>
    <t>Cond physiques – En force en équilibre</t>
  </si>
  <si>
    <t>Ce cours de niveau débutant s'adresse aux personnes qui désirent améliorer leur force et leur équilibre.  Avec des muscles forts, des os solides et un équilibre amélioré, vous pourrez vous déplacer plus facilement et risquerez moins de faire une chute.  Financé par le Réseau local d'intégration des services de santé de Champlain, par l'entremise du Centre de santé communautaire Pinecrest-Queensway, en collaboration avec la Direction générale des loisirs, de la culture et des installations (DGLCI).</t>
  </si>
  <si>
    <t>Core Conditioning</t>
  </si>
  <si>
    <t>Muscle conditioning targeting core and stabilizer muscles. Strengthen and tone your abs, back, glutes as well as improve overall posture and balance.</t>
  </si>
  <si>
    <t>Core Conditioning – Virtual</t>
  </si>
  <si>
    <t xml:space="preserve">Muscle conditioning targeting core and stabilizer muscles. Strengthen and tone your abs, back, glutes as well as improve overall posture and balance. Requires a personal electronic device with internet connection.
</t>
  </si>
  <si>
    <t>Core Conditioning – Women</t>
  </si>
  <si>
    <t>Creative Movement – Virtual</t>
  </si>
  <si>
    <t>Muscle conditioning targeting core and stabilizer muscles. Strengthen and tone your abs, back, glutes as well as improve overall posture and balance. Requires a personal electronic device with internet connection.</t>
  </si>
  <si>
    <t>Dance – Older Adult</t>
  </si>
  <si>
    <t>Dance-oriented fitness with fitness moves and basic dance routines, designed for all levels of ability and style.</t>
  </si>
  <si>
    <t>Drums Alive®</t>
  </si>
  <si>
    <t>Traditional aerobic exercise with the pulsating rhythms of drumming on a stability ball. Experience dynamic movements and the power of percussion.</t>
  </si>
  <si>
    <t>Fitness– Strength and Balance – Lite – Virtual – Older Adult</t>
  </si>
  <si>
    <t>Combine strength training movements with flexibility to improve muscular strength and mobility. A focus on falls prevention is included. Requires a personal electronic device with internet connection.</t>
  </si>
  <si>
    <t>Fitness–Cardio and Strength (Heartwise)–Virtual– Older Adult</t>
  </si>
  <si>
    <t>Combination of no bounce moves done to up-beat music. Finish with resistance training. Requires a personal electronic device with internet connection.</t>
  </si>
  <si>
    <t>Guided Walking Club</t>
  </si>
  <si>
    <t>Join our friendly walking group for low-impact exercise. Good for your bones, tones your body and improves your overall fitness. This program is offered outdoors and is guided by staff.</t>
  </si>
  <si>
    <t>Guided Walking Club – Older Adult</t>
  </si>
  <si>
    <t>Hula hooping</t>
  </si>
  <si>
    <t>Hula Hooping is a great cardiovascular workout that helps tone your core while you have fun!</t>
  </si>
  <si>
    <t>Indoor Cycling – Virtual</t>
  </si>
  <si>
    <t>In this indoor cycling ride, challenge your aerobic and anaerobic fitness levels through strength, interval, race and themed challenges. Requires your own indoor cycling bicycle and personal electronic device with internet connection.</t>
  </si>
  <si>
    <t>Indoor Cycling and Yoga</t>
  </si>
  <si>
    <t>In this indoor cycling ride you will enhance your aerobic and anaerobic fitness while then improving core strength and flexibility.</t>
  </si>
  <si>
    <t>Indoor Cycling Intro</t>
  </si>
  <si>
    <t>Learn proper bike setup, the three hand positions and the five basic moves, pedaling techniques, and all about energy zones.</t>
  </si>
  <si>
    <t>Indoor Cycling with Baby</t>
  </si>
  <si>
    <t>In this indoor cycling ride, challenge your aerobic and anaerobic fitness levels through strength, interval, race and themed challenges all while baby watches from their carrier.</t>
  </si>
  <si>
    <t>Interval</t>
  </si>
  <si>
    <t>Timed drills, tempo challenges, variety of movement options and more! Designed for all levels of fitness.</t>
  </si>
  <si>
    <t>Kettlebells</t>
  </si>
  <si>
    <t>Masala Bhangra®</t>
  </si>
  <si>
    <t>Masala Bhangra allows you to channel your masculine side with Bhangra and your feminine grace with Bollywood. Move to the beat of the dhol and unleash your inner being to a higher level.</t>
  </si>
  <si>
    <t>Nia</t>
  </si>
  <si>
    <t>Shape the way you feel, look, think and live! Discover your body's way of self-healing using the gentle and powerful movements of the Nia technique. Great workout using nine movements from dance, martial, and healing arts, suitable for all.</t>
  </si>
  <si>
    <t>Nia – Hybrid Online Program</t>
  </si>
  <si>
    <t>Do you prefer to dance and work out at home? Join virtually with the on-site instructor and participants. Shape the way you feel, look, think and live. Discover your body's way of self-healing using the gentle and powerful movements of the Nia technique. Great workout using nine movements from dance, martial, and healing arts, suitable for all. Requires a personal electronic device with internet connection.</t>
  </si>
  <si>
    <t>Nia – Older Adult</t>
  </si>
  <si>
    <t>Nia – Virtual</t>
  </si>
  <si>
    <t xml:space="preserve">Shape the way you feel, look, think and live! Discover your body's way of self-healing using the gentle and powerful movements of the Nia technique. Great workout using nine movements from dance, martial, and healing arts, suitable for all. Requires a personal electronic device with internet connection.
</t>
  </si>
  <si>
    <t>Nia – Virtual – Older Adult</t>
  </si>
  <si>
    <t>A full-body conditioning practice combining 52 simple moves from martial arts, dance and healing arts. Combining dynamic movement with music, it is adaptable to one's abilities. Be energized, mentally clear, emotionally balanced and connected to the community. Requires a personal electronic device with internet connection.</t>
  </si>
  <si>
    <t>Nordic Snowshoeing</t>
  </si>
  <si>
    <t>Own a pair of snowshoes? Come join us with your snowshoes ready and we will take you on a winter wonderland walk Nordic poles provided.</t>
  </si>
  <si>
    <t>Nordic Walking</t>
  </si>
  <si>
    <t>Low-impact, high-energy ultimate workout that enhances your walking with 20-40% more caloric expenditure. Excellent for cardio, posture and upper body strength through the use of Nordic poles. All fitness levels welcome.</t>
  </si>
  <si>
    <t>Nordic Walking – Older Adult</t>
  </si>
  <si>
    <t>Outdoor Bootcamp</t>
  </si>
  <si>
    <t>Outdoor Bootcamp for Women</t>
  </si>
  <si>
    <t>Outdoor BootFamily</t>
  </si>
  <si>
    <t>Outdoor BootYouth</t>
  </si>
  <si>
    <t>Party</t>
  </si>
  <si>
    <t>High energy mix of dance music and movement. Designed for all abilities and dance styles.</t>
  </si>
  <si>
    <t>Party –  Virtual</t>
  </si>
  <si>
    <t>High energy mix of dance music and movement. Designed for all abilities and dance styles. Requires a personal electronic device with internet connection.</t>
  </si>
  <si>
    <t>Party On – Older Adult</t>
  </si>
  <si>
    <t>The Party OA class is designed with the older adult in mind. Includes a mixture of dance movements and great music. All dance styles welcome!</t>
  </si>
  <si>
    <t>Party with Baby</t>
  </si>
  <si>
    <t>Party with Baby – Virtual</t>
  </si>
  <si>
    <t>Phoenix Boxing – Virtual – Adult</t>
  </si>
  <si>
    <t>In partnership with Phoenix Boxing, this workout class will improve muscle tone, strength and conditioning, balance, coordination, confidence and relieve stress all at the same time. No heavy bag required. Requires a personal electronic device and internet connection.</t>
  </si>
  <si>
    <t>Pilates</t>
  </si>
  <si>
    <t>Develop the foundational movements of pilates where pelvic, hip, lumbar, spine, rib and shoulder stability are improved along with enhancing muscular endurance.</t>
  </si>
  <si>
    <t>Pilates – Older Adult</t>
  </si>
  <si>
    <t>Develop the foundational movements of pilates where  pelvic, hip, lumbar, spine, rib and shoulder stability are improved along with enhancing muscular endurance.</t>
  </si>
  <si>
    <t>Pilates – Virtual</t>
  </si>
  <si>
    <t>Develop the foundational movements of pilates where pelvic, hip, lumbar, spine, rib and shoulder stability are improved along with enhancing muscular endurance. Requires a personal electronic device with internet connection.</t>
  </si>
  <si>
    <t>Pilates Level 2</t>
  </si>
  <si>
    <t>Progress your Pilates foundational movements with added challenges.</t>
  </si>
  <si>
    <t>Pilates Level 3</t>
  </si>
  <si>
    <t>For the advanced participant looking to enhance their Pilates techniques.</t>
  </si>
  <si>
    <t>Pilates with Props</t>
  </si>
  <si>
    <t>Progress your Pilates foundational movements with added props.</t>
  </si>
  <si>
    <t>Pilates with Props – Older Adult</t>
  </si>
  <si>
    <t>Qi Gong</t>
  </si>
  <si>
    <t>Combining gentle movement with meditation, this ancient art is believed to reduce stress and prevent illness through the integration of the spirit, body and energy (Chi).</t>
  </si>
  <si>
    <t>Qi Gong – Older Adult</t>
  </si>
  <si>
    <t>Running Club</t>
  </si>
  <si>
    <t>Learn to run for a beginner athlete. Basic training to develop and maintain a desired level of fitness. Includes running, walking, stretching and health education.</t>
  </si>
  <si>
    <t>Step – Older Adult</t>
  </si>
  <si>
    <t>Exciting combinations of movement on and off an adjustable platform. Improves coordination, aerobic endurance and works the muscles of the lower body.</t>
  </si>
  <si>
    <t>Step with Confidence – Older Adult</t>
  </si>
  <si>
    <t>Designed to improve balance and stability with a focus on falls prevention and improved mobility. Learn how to improve your balance and strengthen your body, including your core, with exercise and easy-to-use resistance equipment. Build your independence along with stronger muscles and bones.</t>
  </si>
  <si>
    <t>Strength and Balance – Lite – Older Adult</t>
  </si>
  <si>
    <t>Want to stay mobile and strong enough to prevent falls? Learn how to improve your balance and strengthen your body, including your core, with exercise and easy-to-use resistance equipment. Build your independence along with stronger muscles and bones.</t>
  </si>
  <si>
    <t>Strength and Empowerment</t>
  </si>
  <si>
    <t>An exercise program for women to improve core stability, posture, balance, strength, flexibility and overall well-being in a social setting. Class consists of warm-up, gentle cardiovascular fitness, strength exercises and relaxation component.</t>
  </si>
  <si>
    <t>Strength Circuit</t>
  </si>
  <si>
    <t>Circuit style with all stations focusing on muscle conditioning.</t>
  </si>
  <si>
    <t>Strength Training  – Child</t>
  </si>
  <si>
    <t>Gain confidence using weight and cardio machines. Learn proper techniques in this social setting.</t>
  </si>
  <si>
    <t>Strength Training  – Youth</t>
  </si>
  <si>
    <t>Strength Training – Adult</t>
  </si>
  <si>
    <t>Increase energy and gain confidence using weight and cardio machines. Learn proper techniques in this social setting.</t>
  </si>
  <si>
    <t>Strength Training – Older Adult</t>
  </si>
  <si>
    <t>Strollercise</t>
  </si>
  <si>
    <t>Combines speed walking and jogging with stretching and exercising. May meet at various points to explore nature and the outdoors. Bring stroller, exercise blanket, water bottle and wear comfortable athletic wear. Rain or shine.</t>
  </si>
  <si>
    <t>STRONG Nation® – Adult</t>
  </si>
  <si>
    <t>STRONG Nation® combines high intensity interval training with the science of synced music motivation. In every class, music and moves sync perfectly to push you beyond your limits.</t>
  </si>
  <si>
    <t>Tabata</t>
  </si>
  <si>
    <t>Sweat in this high intensity work effort coupled with shorter rest intervals, will surely elevate your fitness to the next level!</t>
  </si>
  <si>
    <t>TMC</t>
  </si>
  <si>
    <t>Total muscle conditioning (TMC) using your body weight and a variety of equipment such as stability balls, resistance tubes, and hand-weights.</t>
  </si>
  <si>
    <t>TMC – Men</t>
  </si>
  <si>
    <t>TMC – Virtual</t>
  </si>
  <si>
    <t>Total muscle conditioning (TMC) using your body weight and a variety of equipment such as resistance tubes, and hand weights. Equipment not provided. Requires a personal electronic device with internet connection.</t>
  </si>
  <si>
    <t>TMC – Women</t>
  </si>
  <si>
    <t>TMC Older Adult</t>
  </si>
  <si>
    <t>Total Fitness</t>
  </si>
  <si>
    <t>Low ratio instruction in a group setting using senior-friendly fitness equipment.</t>
  </si>
  <si>
    <t>TRX®</t>
  </si>
  <si>
    <t>Walking Club</t>
  </si>
  <si>
    <t>Join our friendly walking group for low-impact exercise. Good for your bones, tones your body and improves your overall fitness. Walking may take place indoors or out.</t>
  </si>
  <si>
    <t>Walking Club – Older Adult</t>
  </si>
  <si>
    <t>Woman Alive Ultra</t>
  </si>
  <si>
    <t>Affordable physical activity for women on limited incomes. An aerobic program integrated with healthy lifestyle counseling and health education sessions focusing on the modifiable risk factors for heart disease.</t>
  </si>
  <si>
    <t>Woman Alive Ultra  and Hearts</t>
  </si>
  <si>
    <t>The combined focus on mindfulness, breathing and slow physical movements, practiced regularly, increases strength and flexibility as well as decreasing stress.</t>
  </si>
  <si>
    <t>Yoga – Children</t>
  </si>
  <si>
    <t>Yoga – Family – Adult</t>
  </si>
  <si>
    <t>Combined focus on mindfulness, breathing and slow physical movements, practiced regularly, increases strength and flexibility as well as decreasing stress.</t>
  </si>
  <si>
    <t>Yoga – Level 2</t>
  </si>
  <si>
    <t>Yoga – Older Adult</t>
  </si>
  <si>
    <t>Yoga – Prenatal – Virtual</t>
  </si>
  <si>
    <t>Hatha style class will include modifications and appropriate alternative poses necessary for a safe yoga practice during all stages of pregnancy. Consult your physician before beginning. No experience required. Requires a personal electronic device with internet connection.</t>
  </si>
  <si>
    <t>Yoga – Virtual</t>
  </si>
  <si>
    <t>The combined focus on mindfulness, breathing and slow physical movements, practiced regularly, increases strength and flexibility as well as decreasing stress. Requires a personal electronic device with internet connection.</t>
  </si>
  <si>
    <t>Yoga – Youth</t>
  </si>
  <si>
    <t>Yoga (Heartwise) – Older Adult</t>
  </si>
  <si>
    <t>Hatha Yoga's combined focus on mindfulness, breathing and slow physical movements, practiced regularly, increases strength and flexibility as well as decreasing stress.</t>
  </si>
  <si>
    <t>Yoga and Pilates</t>
  </si>
  <si>
    <t>Incorporates the principles of yoga and pilates.</t>
  </si>
  <si>
    <t>Yoga and Pilates with Props</t>
  </si>
  <si>
    <t>A unique blend of yoga, Pilates and strength training on a stability ball. Improve your strength, flexibility and fitness while having fun!</t>
  </si>
  <si>
    <t>Yoga Chair (Heartwise) – Older Adult</t>
  </si>
  <si>
    <t>Yoga Meditation</t>
  </si>
  <si>
    <t>Yoga Outdoor</t>
  </si>
  <si>
    <t>Sweat and stretch in the midst of inspiring scenery. The combined focus on mindfulness, breathing and slow physical movements increases strength and flexibility and also decreases stress. Weather may reflect schedule.</t>
  </si>
  <si>
    <t>Yoga Power</t>
  </si>
  <si>
    <t>Dynamic and vigorous form of Hatha Yoga. Poses are linked to each other through a series of connecting movements synchronized with the breath, producing internal body heat.</t>
  </si>
  <si>
    <t>Yoga Prenatal</t>
  </si>
  <si>
    <t>Hatha style class will include modifications and appropriate alternative poses necessary for a safe yoga practice during all stages of pregnancy. Consult your physician before beginning. No experience required.</t>
  </si>
  <si>
    <t>Yoga Restorative</t>
  </si>
  <si>
    <t>Restorative poses have a particular ability to leave you nourished and well rested. These postures are held for several minutes at a time, usually supported by blankets, blocks, or other props.</t>
  </si>
  <si>
    <t>Yoga Tune Up®</t>
  </si>
  <si>
    <t>A conscious &amp; corrective practice that improves overall strength, flexibility and coordination. With the use of therapy balls and traditional yoga poses, we focus on myofascial release, better posture and body alignment.</t>
  </si>
  <si>
    <t>Yoga with Baby</t>
  </si>
  <si>
    <t>Yoga with Baby – Virtual</t>
  </si>
  <si>
    <t xml:space="preserve">The combined focus on mindfulness, breathing and slow physical movements, practiced regularly, increases strength and flexibility as well as decreasing stress. Requires a personal electronic device with internet connection.
</t>
  </si>
  <si>
    <t>Yoga Yin</t>
  </si>
  <si>
    <t>Yin yoga encourages long held floor poses to enhance the Chi or energy distribution through the bones and connective tissues that bind them. It marries meditation and asana into a very deep practice.</t>
  </si>
  <si>
    <t>Zumba Gold® – Older Adult</t>
  </si>
  <si>
    <t>Modified moves and pacing to suit the needs of the active older adult, or those just starting a journey to a fit and healthy life. Zesty Latin music, salsa, merengue, cumbia and reggaeton, with easy-to-follow moves, in a invigorating, party atmosphere.</t>
  </si>
  <si>
    <t>Zumba Gold® – Virtual – Older Adult</t>
  </si>
  <si>
    <t>Modified moves and pacing to suit the needs of the active older adult, or those just starting a journey to a fit and healthy life. Zesty Latin music, salsa, merengue, cumbia and reggaeton, with easy-to-follow moves, in a invigorating, party atmosphere. Requires a personal electronic device with internet connection.</t>
  </si>
  <si>
    <t>Zumba®</t>
  </si>
  <si>
    <t>Inspired by Latin and International dance, this is a great cardio class with focus on fun and sweating. Blast calories through salsa, merengue, samba, belly dance, reggaeton, and hip-hop.</t>
  </si>
  <si>
    <t>Zumba® – Virtual</t>
  </si>
  <si>
    <t xml:space="preserve">Inspired by Latin and International dance, this is a great cardio class with focus on fun and sweating. Blast calories through salsa, merengue, samba, belly dance, reggaeton, and hip-hop. Requires a personal electronic device with internet connection.
</t>
  </si>
  <si>
    <t>Zumba® – Women</t>
  </si>
  <si>
    <t>Zumba® – Youth</t>
  </si>
  <si>
    <t>Inspired by Latin and International dance, this is a great cardio fitness class with focus on fun and sweating. You'll be blasting calories through salsa, merengue, samba, belly dance, reggaeton, and hip-hop without even thinking about it!</t>
  </si>
  <si>
    <t>Zumba® Kids</t>
  </si>
  <si>
    <t>The Zumba® Kids program is the ultimate dance-fitness party for young Zumba fans ages 7-11, where they can play it loud and rock with friends to their own rules! This program features age-appropriate music and moves that get kids movin’ to the beat. It’s all about feeling fearless on the dance floor, reinforcing the idea that it’s okay to just be yourself and dance like no one’s watching!</t>
  </si>
  <si>
    <t>Zumba® Step</t>
  </si>
  <si>
    <t>Looking to strengthen and tone your legs and glutes? Step right up. Increase cardio and calorie burning, while adding moves that define and sculpt your core and legs. Feel the burn!</t>
  </si>
  <si>
    <t>Zumba® Toning</t>
  </si>
  <si>
    <t>Combines targeted body-sculpting exercises, hand weights and high-energy cardio work with Latin-infused Zumba® moves.</t>
  </si>
  <si>
    <t>3D Game Programmer Jr.</t>
  </si>
  <si>
    <t>Create your own 3D worlds, choosing characters and enemies to program your game. Three different PC games that can be taken home and shared. Software to create your own games at home.</t>
  </si>
  <si>
    <t>55 Alive Driver Refresher</t>
  </si>
  <si>
    <t>Update your driving skills and rules of the road with this course designed for the mature driver. Led by trained volunteer instructor. In-class training only.</t>
  </si>
  <si>
    <t>55 ans au volant mise à jour des compétences</t>
  </si>
  <si>
    <t>Actualisez vos techniques de conduite et votre connaissance du Code de la route grâce à ce cours conçu pour le conducteur expérimenté. Animé par un moniteur bénévole spécialement formé. Cours en classe seulement.</t>
  </si>
  <si>
    <t>Allotment Gardens</t>
  </si>
  <si>
    <t>Hobbies and Interests</t>
  </si>
  <si>
    <t>Do you enjoy growing your own fresh vegetables or beautiful flowers? Our Allotment Gardens are available to rent from May to October. Our 355 garden plots (approximately 25' X 50' each) located between Kilborn Ave. and Pleasant Park Drive offer ample free parking and access to water.</t>
  </si>
  <si>
    <t>Aventures en cuisine – Boulangerie-pâtisserie – Enfants</t>
  </si>
  <si>
    <t>Apprenez les techniques boulangères et pâtissières de base et savourez des produits de boulangerie-pâtisserie.</t>
  </si>
  <si>
    <t>Brico chefs – Préscolaire</t>
  </si>
  <si>
    <t>Tu pourras déguster tes créations culinaires ou montrer tes créations artistiques.</t>
  </si>
  <si>
    <t>Bricolage et loisirs – Jardinage–Avec parent–Préscolaire</t>
  </si>
  <si>
    <t>Oyez les parents! Joignez-vous à nous pour fabriquer avec votre enfant un projet spécial à rapporter à la maison.</t>
  </si>
  <si>
    <t>Bricolage et loisirs – Travail du bois – Enfants</t>
  </si>
  <si>
    <t>Joignez-vous à nous pour réaliser un projet spécial et rapporter à la maison ce que vous aurez fabriqué.</t>
  </si>
  <si>
    <t>Bricolage et passe-temps – Jardinage – Enfants</t>
  </si>
  <si>
    <t>Can You Dig It</t>
  </si>
  <si>
    <t>Learn to dig for artefacts, identify mysterious objects and use techniques that scientists use every day! Get your hands dirty like Indiana Jones while learning about archaeology at the home of Canada's first paleontologist, Elkanah Billings.</t>
  </si>
  <si>
    <t>Card Club</t>
  </si>
  <si>
    <t>Enjoy playing popular card games while meeting new friends.</t>
  </si>
  <si>
    <t>Club de magie</t>
  </si>
  <si>
    <t>Venez apprendre de nombreux tours de magie afin d’épater votre famille et vos amis! Devenez magiciens en apprenant les principes de base de cet art mystérieux. À vos baguettes magiques!</t>
  </si>
  <si>
    <t>Club d'enfants plein air</t>
  </si>
  <si>
    <t>Explorez une variété d'activités. Les thèmes varient, veuillez contacter le centre récréatif directement pour un calendrier du programme.</t>
  </si>
  <si>
    <t>Combats Nerf® – Enfants</t>
  </si>
  <si>
    <t>Participe à différents combats Nerf et à des jeux coopératifs comme Capture le drapeau, les défis ciblés et la défense d’un château Nerf - pour t’amuser et cultiver ton esprit d’équipe. L’équipement et les lunettes de protection sont fournis.</t>
  </si>
  <si>
    <t>Cook Me a Story</t>
  </si>
  <si>
    <t>Combine the magic of storytelling with the fun of cooking. Hear a twist of your favourite story and help create easy recipes. A unique fairy-tale experience that begins with 'Once upon a kitchen...'</t>
  </si>
  <si>
    <t>Cooking – A Taste of Europe</t>
  </si>
  <si>
    <t>Explore different taste sensations as you focus on a different European region in each class.</t>
  </si>
  <si>
    <t>Cooking – A Taste of Greece</t>
  </si>
  <si>
    <t>Make delicious Greek dishes in a fun, relaxed atmosphere. Sit with your classmates to enjoy the meal you've prepared.</t>
  </si>
  <si>
    <t>Cooking – A Taste of India</t>
  </si>
  <si>
    <t>Make delicious Indian dishes in a fun, relaxed atmosphere. Sit with your classmates to enjoy the meal you've prepared.</t>
  </si>
  <si>
    <t>Cooking – A Taste of Latin America</t>
  </si>
  <si>
    <t>Make delicious dishes in a fun, relaxed atmosphere. Sit with your classmates to enjoy the meal you've prepared.</t>
  </si>
  <si>
    <t>Cooking – A Taste of Mexico</t>
  </si>
  <si>
    <t>Make delicious Mexican dishes in a fun, relaxed atmosphere. Sit with your classmates to enjoy the meal you've prepared.</t>
  </si>
  <si>
    <t>Cooking – A Taste of Morocco</t>
  </si>
  <si>
    <t>Make delicious Moroccon dishes in a fun, relaxed atmosphere. Sit with your classmates to enjoy the meal you've prepared.</t>
  </si>
  <si>
    <t>Cooking – A Taste of Spain</t>
  </si>
  <si>
    <t>Make delicious Spanish dishes in a fun, relaxed atmosphere. Sit with your classmates to enjoy the meal you've prepared.</t>
  </si>
  <si>
    <t>Cooking – A Taste of Thailand</t>
  </si>
  <si>
    <t>Cooking – A Taste of the Mediterranean</t>
  </si>
  <si>
    <t>Make delicious Mediterranean dishes in a fun, relaxed atmosphere. Sit with your classmates to enjoy the meal you've prepared.</t>
  </si>
  <si>
    <t>Cooking – A Taste of the World – Online</t>
  </si>
  <si>
    <t>Make delicious dishes from the comfort of your own kitchen. Receive a shopping list, step-by-step recipe instructions, and enjoy a fun online cooking class. Requires a personal electronic device with internet connection.</t>
  </si>
  <si>
    <t>Cooking – A Taste of Turkey</t>
  </si>
  <si>
    <t>Make delicious Turkish dishes in a fun, relaxed atmosphere. Sit with your classmates to enjoy the meal you've prepared.</t>
  </si>
  <si>
    <t>Cooking – A Taste of Tuscany</t>
  </si>
  <si>
    <t>Make delicious Tuscan dishes in a fun, relaxed atmosphere. Sit with your classmates to enjoy the meal you've prepared.</t>
  </si>
  <si>
    <t>Cooking – A Taste of World Tapas</t>
  </si>
  <si>
    <t>Cooking – Against the Grain – Grain Train – Virtual</t>
  </si>
  <si>
    <t>Join Shelley from Against the Grain Farms as she guides you through a unique recipe using her locally grown heritage grain. Learn about sustainable agriculture, seed sovereignty and plant breeding and how to make informed choices about the food you eat! Supply kit will be available for pick up. Requires a personal electronic device with internet connection.</t>
  </si>
  <si>
    <t>Cooking – Allergy – Friendly Memories of Japan – Virtual</t>
  </si>
  <si>
    <t>Come cook with Chef Eva Bee! Japanese cuisine isn't just about raw fish. This is a nut, dairy and gluten free class. Receive a shopping list, step-by-step recipe instructions, and enjoy a fun online cooking class. Requires a personal electronic device with internet connection.</t>
  </si>
  <si>
    <t>Cooking – Asian</t>
  </si>
  <si>
    <t>Demonstrations of different foods using exotic Asian spices and herbs to add flavour and zest.</t>
  </si>
  <si>
    <t>Cooking – Chocolate Making – Virtual – Adult</t>
  </si>
  <si>
    <t>Looking for the perfect gift for family and friends during the holidays? Learn how to make delicious chocolates taught by local chocolatiers! Supply kit included and will be available for pickup. Requires a personal electronic device with internet connection.</t>
  </si>
  <si>
    <t>Cooking – Coffee Brewing – Virtual – Adult</t>
  </si>
  <si>
    <t>Getting bored with your morning cup of coffee? Learn about different brewing methods, roasts and flavour profiles from local coffee experts. It's time to develop your coffee palate! Supply kit included and will be available for pickup. Requires a personal electronic device with internet connection.</t>
  </si>
  <si>
    <t>Cooking – Flavours of the Middle East – Virtual</t>
  </si>
  <si>
    <t>Make delicious dishes from the comfort of your own kitchen. Receive a shopping list, step-by-step recipe instructions, and enjoy a fun online cooking class with local chef and business owner Amin from Kaz Kitchen. Requires a personal electronic device with internet connection.</t>
  </si>
  <si>
    <t>Cooking – Gingerbread House Building – Child</t>
  </si>
  <si>
    <t>Join us to make a special holiday project.</t>
  </si>
  <si>
    <t>Cooking – Gluten-Free and Dairy-Free Comfort Food – Virtual</t>
  </si>
  <si>
    <t>Come cook with Chef Eva Bee! Who doesn't love a good chicken dinner? Requires a personal electronic device and internet connection._x000D_
_x000D_
On the menu: crispy chicken tenders and fluffy roast russet potato wedges with honey mustard dipping sauce. Top off your meal by learning how to make magic chocolate shell ice cream sundaes.</t>
  </si>
  <si>
    <t>Cooking – Gluten-Free Chinese Favourites – Virtual</t>
  </si>
  <si>
    <t>Come cook with Chef Eva Bee and awaken your palate! Requires a personal electronic device and internet connection._x000D_
_x000D_
On the menu: smashed chilli cucumbers, sweet and sour soup and ma po pork and tofu. Learn how to make these Chinese classics nut, dairy and gluten free!</t>
  </si>
  <si>
    <t>Cooking – Grain-Free Seasonal Harvest Dinner – Virtual</t>
  </si>
  <si>
    <t>Come cook with Chef Eva Bee! This is a dinner fit for a family and maximizes the best of our fresh local ingredients. Learn how to make these dishes grain free! Receive a shopping list, step-by-step recipe instructions, and enjoy a fun online cooking class. Requires a personal electronic device with internet connection.</t>
  </si>
  <si>
    <t>Cooking – Healthy Cooking</t>
  </si>
  <si>
    <t>Functional recipes, friendly experiences and fresh food! Includes meal plans for those with limited budgets, space or time. Taught by knowledgeable staff, using fresh, local and tasty ingredients to keep costs low and taste buds dancing.</t>
  </si>
  <si>
    <t>Cooking – Keto and Paleo Charcuterie Board – Virtual</t>
  </si>
  <si>
    <t>Come cook with Chef Eva Bee! Prep snack platters for upcoming holidays or a relaxing evening for you and your loved ones. Better yet, consider giving some of these away as gifts! Learn tips for arranging and making your own custom board. All recipes keto and paleo friendly. Receive a shopping list, step-by-step recipe instructions, and enjoy a fun online cooking class. Requires a personal electronic device with internet connection.</t>
  </si>
  <si>
    <t>Cooking – Keto Mediterranean – Virtual</t>
  </si>
  <si>
    <t>Come cook with Chef Eva Bee and learn bright refreshing recipes! Requires a personal electronic device and internet connection._x000D_
_x000D_
On the menu: fresh mozzarella grilled Amalfi style with lemon and fresh basil, olive oil poached tuna salad in lemon boats, fresh tzatziki sauce and lemon garlic potatoes. Top it off with traditional stove top Greek coffee and Greek yoghurt with honey and walnuts. Learn how to make these classics grain and gluten free while feeling full and fulfilled!</t>
  </si>
  <si>
    <t>Cooking – Middle Eastern</t>
  </si>
  <si>
    <t>Demonstrations of different foods using exotic middle eastern spices and herbs to add flavour and zest.</t>
  </si>
  <si>
    <t>Cooking – Museums – Cooking on a Dime: 1930s – Virtual</t>
  </si>
  <si>
    <t>The hard times of the 1930s led to some appetizing innovations in home cooking. Make period appropriate dishes while learning about the changing technologies of the time. Receive a shopping list, step-by-step recipes, and join the City of Ottawa's museums for an online cooking class. Requires a personal electronic device with internet connection.</t>
  </si>
  <si>
    <t>Cooking – Museums – Eating with Chemistry: 1950s – Virtual</t>
  </si>
  <si>
    <t>Food technology met the future in the 1950s. Flashback to this interesting era of jellied salads and canned meats by making yesterday's favourites today. Receive a shopping list, step-by-step recipes, and join the City of Ottawa's Museums for an online cooking class. Requires a personal electronic device with internet connection.</t>
  </si>
  <si>
    <t>Cooking – Museums – Opulent Eating: 1920s – Virtual</t>
  </si>
  <si>
    <t>Recreate the glitz and glamour of a roaring 1920s party at home. Make a variety of themed appetizers in less time than it takes for the market to crash. Receive a shopping list, step-by-step recipes, and join the City of Ottawa's museums for an online cooking class. Requires a personal electronic device with internet connection.</t>
  </si>
  <si>
    <t>Cooking – Museums – Perfectly Preserved: 1800s – Virtual</t>
  </si>
  <si>
    <t>Did you spend the fall preserving this year's harvest? We will explore recipes to use canned, smoked, or stored foods. Receive a shopping list, step-by-step recipes, and join the City of Ottawa's museums for an online cooking class. Requires personal electronic device with internet connection.</t>
  </si>
  <si>
    <t>Cooking – Wine Tasting</t>
  </si>
  <si>
    <t>Discover the pleasures of wine tasting. Sample and discuss vintages from the major wine regions of the world. Participants must be leagl drinking  age to register.</t>
  </si>
  <si>
    <t>Cooking and Campsite Safety</t>
  </si>
  <si>
    <t>Learn different ways to cook and to keep your family safe at the campsite. Explore menu planning, safe food-packing, recipes, hygiene, plants and bugs, preventing animal visits, weather and water safety.</t>
  </si>
  <si>
    <t>Cooking– Gingerbread House Building – With parent – Presc</t>
  </si>
  <si>
    <t>Calling all parents! Join us to make a special project to take home with your child.</t>
  </si>
  <si>
    <t>Crafts and Hobbies – Crochet</t>
  </si>
  <si>
    <t>Learn the basics of crochet. Complete simple projects that  teach a variety of skills.</t>
  </si>
  <si>
    <t>Crafts and Hobbies – Crochet – Level 2 – Virtual</t>
  </si>
  <si>
    <t>Once you have the basics through Crochet Level 1 or equivalent, you're ready for more advanced techniques and projects. Requires a personal electronic device with internet connection.</t>
  </si>
  <si>
    <t>Crafts and Hobbies – Crochet – Virtual</t>
  </si>
  <si>
    <t>'Learn the basics of crochet. Complete simple projects that  teach a variety of skills. Requires a personal electronic device with internet connection.</t>
  </si>
  <si>
    <t>Crafts and Hobbies – Father's Day Craft – Child</t>
  </si>
  <si>
    <t>Crafts and Hobbies – Father's Day Craft – Preschool</t>
  </si>
  <si>
    <t>Crafts and Hobbies – Gardening – With parent</t>
  </si>
  <si>
    <t>Crafts and Hobbies – Gardening – With parent – Preschool</t>
  </si>
  <si>
    <t>Crafts and Hobbies – Jewellery Workshop</t>
  </si>
  <si>
    <t>Make easy, stylish and impressive ready-to-wear jewellery pieces.</t>
  </si>
  <si>
    <t>Crafts and Hobbies – Mother's Day Craft – Child</t>
  </si>
  <si>
    <t>Calling all parents! Make a special project with your child.</t>
  </si>
  <si>
    <t>Crafts and Hobbies – Mother's Day Craft – Preschool</t>
  </si>
  <si>
    <t>Crafts and Hobbies – Muck and Mess – Child</t>
  </si>
  <si>
    <t>Get into your art with various projects, using lots of imagination and materials.</t>
  </si>
  <si>
    <t>Crafts and Hobbies – Muck and Mess – Preschool</t>
  </si>
  <si>
    <t>Crafts and Hobbies – Muck and Mess – Virtual – Child</t>
  </si>
  <si>
    <t>Get into your art with various projects, using lots of imagination and materials. Requires a personal electronic device with internet connection.</t>
  </si>
  <si>
    <t>Crafts and Hobbies – Muck and Mess – Virtual – Preschool</t>
  </si>
  <si>
    <t>Crafts and Hobbies – Muck and Mess – With parent</t>
  </si>
  <si>
    <t>Get messy with your toddler. Various art projects using lots of imagination and materials.</t>
  </si>
  <si>
    <t>Crafts and Hobbies – Outdoor Muck and Mess – Child</t>
  </si>
  <si>
    <t>Crafts and Hobbies – Outdoor Muck and Mess – Preschool</t>
  </si>
  <si>
    <t>Crafts and Hobbies – Outdoor Muck and Mess – With parent</t>
  </si>
  <si>
    <t>Crafts and Hobbies – Pumpkin Patch Workshop</t>
  </si>
  <si>
    <t>Workshops</t>
  </si>
  <si>
    <t>Work on a special craft and get ready for Thanksgiving or Halloween!</t>
  </si>
  <si>
    <t>Crafts and Hobbies – Quilting – Level 1 – Adult</t>
  </si>
  <si>
    <t>Learn the basics of hand quilting. Complete simple projects that teach a variety of skills.</t>
  </si>
  <si>
    <t>Crafts and Hobbies – Santa Claus is Coming to Town!</t>
  </si>
  <si>
    <t>Special Events</t>
  </si>
  <si>
    <t>Want to make sure your list gets to Santa? Make crafts for each of Santa's reindeer. Parents participate!</t>
  </si>
  <si>
    <t>Crafts and Hobbies – Sewing –  Level 1 – Older Adults</t>
  </si>
  <si>
    <t>Learn the basics of sewing. Complete simple projects that will teach a variety of skills.</t>
  </si>
  <si>
    <t>Crafts and Hobbies – Sewing –  Level 2</t>
  </si>
  <si>
    <t>Learn to alter your clothes, install a zipper and general repairs. Hand and sewing machine work. Basic store bought patterns will be covered.</t>
  </si>
  <si>
    <t>Crafts and Hobbies – Sewing - Level 1 - Adult</t>
  </si>
  <si>
    <t>Crafts and Hobbies – Sewing – Level 3</t>
  </si>
  <si>
    <t>Projects including seam finishing, fitting skills and more.  Skirt, top or bag pattern chosen at first class. You supply the fabric for finished project. You will need a sewing machine for homework.</t>
  </si>
  <si>
    <t>Crafts and Hobbies – Socializing Series–Virtual–Adult 50+</t>
  </si>
  <si>
    <t>Join us for a fun social hour where we explore and celebrate a variety of themes and events. Activities include trivia, games, crafts, recipes and more. Requires a personal electronic device with internet connection.</t>
  </si>
  <si>
    <t>Crafts and Hobbies – Sweet Hearts Workshop</t>
  </si>
  <si>
    <t>Work on a special project for someone you love and get ready for Valentine's Day!</t>
  </si>
  <si>
    <t>Crafts and Hobbies – Woodworking – Child</t>
  </si>
  <si>
    <t>Join us to make a special project to take home.</t>
  </si>
  <si>
    <t>Crafts and Hobbies – Woodworking – With parent</t>
  </si>
  <si>
    <t>Cupcake Decorating Workshop</t>
  </si>
  <si>
    <t>Learn to decorate stunning cupcakes for your family and friends., including how to tint your icing, use a piping bag and create thematic designs. Participants are required to bring a dozen premade cupcakes.</t>
  </si>
  <si>
    <t>Darts</t>
  </si>
  <si>
    <t>Learn the basics about equipment, technique, and different games to play.</t>
  </si>
  <si>
    <t>Dinner and a Movie – Youth</t>
  </si>
  <si>
    <t>You will prepare a new 'theme meal' each week to dazzle your taste buds. Then we sit back to be dazzled by the stars. Come and enjoy a night out with friends!</t>
  </si>
  <si>
    <t>Dinosaur Discovery!</t>
  </si>
  <si>
    <t>Travel through time to explore the amazing and exciting world of dinosaurs! Dig for 'fossils', make RAWRsome crafts, and learn about new dinosaurs each week.</t>
  </si>
  <si>
    <t>Dinosaur Discovery! – Child</t>
  </si>
  <si>
    <t>Drop and Shop</t>
  </si>
  <si>
    <t>Let us watch the kids while you run errands. Children will participate in a variety of fun games, crafts, sports and more.</t>
  </si>
  <si>
    <t>Drop and Shop Skate</t>
  </si>
  <si>
    <t>Drop off your kids for a fun day while you finish up your shopping. Fun crafts, active games and a 1-hour skate! Participants must have their own CSA-approved hockey helmet and skates.</t>
  </si>
  <si>
    <t>Drop and Shop Swim</t>
  </si>
  <si>
    <t>Drop off your kids for a fun day while you finish up your shopping. Fun crafts, active games and swim time!</t>
  </si>
  <si>
    <t>Dropbox®</t>
  </si>
  <si>
    <t>Learn to use Dropbox® to share your pictures, videos and files between all your devices, and with your friends  If you have a computer and an iPad® (or tablet) then you need Dropbox®! No computer or iPad® required.</t>
  </si>
  <si>
    <t>eSports Tournament</t>
  </si>
  <si>
    <t>Hang with friends and compete for prizes in a variety of eSports. Play NBA2K, Madden, FIFA, NHL, Rocket League, Super Smash Bros and more!</t>
  </si>
  <si>
    <t>Event – Christmas Craft Sale</t>
  </si>
  <si>
    <t>Christmas Craft Show</t>
  </si>
  <si>
    <t>Event – Christmas Craft Show</t>
  </si>
  <si>
    <t>Booth rentals for participation in the Craft Christmas Gift Sale at the Nepean Sportsplex, 1701 Woodroffe Avenue.</t>
  </si>
  <si>
    <t>Event-Halloween Haunted House</t>
  </si>
  <si>
    <t>Get ready for trick or treating by making lots of spooky stuff to hang around your home.</t>
  </si>
  <si>
    <t>Fabrication d’une maison en pain d’épices – Avec parent</t>
  </si>
  <si>
    <t>Fabrication d’une maison en pain d’épices – Enfants</t>
  </si>
  <si>
    <t>Facebook®</t>
  </si>
  <si>
    <t>See how you can use Facebook® to share pictures, websites, and news with your family and friends, and to connect with old friends. Learn how to use Facebook® effectively and safely. No computer or iPad® required.</t>
  </si>
  <si>
    <t>Fairy Garden Tea Party</t>
  </si>
  <si>
    <t>Fairy Gardening</t>
  </si>
  <si>
    <t>Help care for the fairy garden! Plant seeds, take care of the plants, harvest the crops and craft fairy accessories to make a beautiful fairy home.</t>
  </si>
  <si>
    <t>Garage Sale</t>
  </si>
  <si>
    <t>Great Glebe Garage Sale, for Glebe CC use</t>
  </si>
  <si>
    <t>Garden explorers – Child</t>
  </si>
  <si>
    <t>Learn about nature and the process of growing through hands-on gardening. Come prepared to participate in indoor and outdoor gardening activities.</t>
  </si>
  <si>
    <t>Gardening explorers – Preschool</t>
  </si>
  <si>
    <t>Gear and Campsite Boredom Buster</t>
  </si>
  <si>
    <t>Learn to pitch a tent, about different types of bedding and other essential gear when camping or hiking. Learn some new activities, games and crafts and how to keep children safe and entertained.</t>
  </si>
  <si>
    <t>Guided Bird Watching and Walking Club</t>
  </si>
  <si>
    <t>Join our friendly walking group for low-impact exercise and bird-watching. Bring your binoculars and learn about the different birds in the area. This program is guided by staff.</t>
  </si>
  <si>
    <t>Haunted Historic Village</t>
  </si>
  <si>
    <t>Experience the chills and thrills of a live haunt at the Cumberland Heritage Village Museum. Our spook-tacular Haunted Historic Village is sure to be a terrifying experience.</t>
  </si>
  <si>
    <t>Haunted House on the Hill</t>
  </si>
  <si>
    <t>Experience the chills and thrills of a live haunt at the Billings Estate National Historic Site. Our spook-tacular Haunted House on the Hill is sure to be a terrifying experience.</t>
  </si>
  <si>
    <t>Imagination Hour</t>
  </si>
  <si>
    <t>Flex your creative muscles. Explore different materials and techniques to bring your creations to life. Use paint or collage materials, create sculptures or use science, technology and more to express what your imagination sees.</t>
  </si>
  <si>
    <t>Imagination Hour – Preschool</t>
  </si>
  <si>
    <t>iPad/iPhone – Make an App</t>
  </si>
  <si>
    <t>From beginning to end, become familiar with iOS design and coding, to create a fully functional application for an iPad/iPhone. Participants are required to bring their own iPhone® or iPad®.</t>
  </si>
  <si>
    <t>iPad® Security</t>
  </si>
  <si>
    <t>Learn about your iPad® security features and how to use it safely.  Learn to change your passwords, understand privacy settings, use Touch ID and passcodes, and backup your iPad®.  No iPad® required.</t>
  </si>
  <si>
    <t>Jeu-questionnaire de l’après-midi – Virtuel – Adulte 50+</t>
  </si>
  <si>
    <t>Social</t>
  </si>
  <si>
    <t>Joignez-vous à nous pour un événement social amusant au cours duquel nous explorons et célébrons une variété de thèmes et d’événements. Les activités comprennent des jeux-questionnaires, des jeux, de l’artisanat, des recettes et plus encore. Nécessite un appareil électronique personnel avec une connexion Internet.</t>
  </si>
  <si>
    <t>Jouer, créer et explorer –  Duffer Doo</t>
  </si>
  <si>
    <t>Playgroup</t>
  </si>
  <si>
    <t>Un programme récréatif pour les enfants de 2 à 5 ans conçu pour favoriser le jeu et le développement des participants au moyen du bricolage, de chansons, de jeux et d'activités thématiques. Les enfants interagissent avec leurs pairs et des membres du personnel attentionnés dans un environnement amusant.</t>
  </si>
  <si>
    <t>Jouer, créer et explorer – Aventures en cuisine – Enfants</t>
  </si>
  <si>
    <t>Apprenez les rudiments de la préparation des aliments et des techniques de cuisson et de pâtisserie-boulangerie ainsi que d’une alimentation saine. Apprenez à créer des recettes et à apprécier des aliments sains.</t>
  </si>
  <si>
    <t>Jouer, créer et explorer – La fabrique de contes de fées</t>
  </si>
  <si>
    <t>Une merveilleuse façon d’initier les enfants au monde des livres. Chaque semaine un conteur animé lira un agréable récit, après quoi les enfants réaliseront une activité amusante liée à l’histoire.</t>
  </si>
  <si>
    <t>Jouer, créer et explorer – Mini écoliers</t>
  </si>
  <si>
    <t>Programme qui favorise l'apprentissage, la socialisation et le développement du langage, pré-lecture, les nombres et les lettres. Au programme: musique, arts plastiques, chansons, contes et jeux. La participation parentale n'est pas requise. Les enfants doivent apporter leur propre collation (sans noix).</t>
  </si>
  <si>
    <t>Jouer, créer et explorer – Pagaille et dégâts – Enfants</t>
  </si>
  <si>
    <t>Lance-toi dans l’art grâce à divers projets en utilisant ton imagination débordante et plein de matériaux</t>
  </si>
  <si>
    <t>Jouer, créer et explorer – Pagaille et dégâts plein air–Enf</t>
  </si>
  <si>
    <t>Jouer, créer et explorer – Pagaille et dégâts plein air–Prés</t>
  </si>
  <si>
    <t>Jouer, créer et explorer – Pagaille et dégâts–Préscolaire</t>
  </si>
  <si>
    <t>Junior Vendors</t>
  </si>
  <si>
    <t>Young entrepreneurs will be empowered to review advertising, safety guidelines and money management. Learn to make lemonade and other drinks, recipes and crafts to sell.</t>
  </si>
  <si>
    <t>Kids Club</t>
  </si>
  <si>
    <t>Explore a variety of activities. This program allows participants to sample various activities and explore new or existing interests. Note, themes vary, please contact facility directly for a program schedule</t>
  </si>
  <si>
    <t>Kindermusik® – Level 2</t>
  </si>
  <si>
    <t>Toddlers initiate their own ideas and explore their creativity. Outlets for energy and cognitive development through singing, dancing, and instrument play. Meet other parents and caregivers while learning to use music to create routines at home.</t>
  </si>
  <si>
    <t>Kindermusik® – Level 3</t>
  </si>
  <si>
    <t>Engage preschoolers' love of music and activate their imaginations. Learning opportunities boost language skills, confidence, independence, social-emotional skills, and self-control. Caregivers join a portion of each class, sharing in the joy of music-making.</t>
  </si>
  <si>
    <t>Kindermusik® Foundations</t>
  </si>
  <si>
    <t>A sensory-rich caring environment where infants with caregivers explore and react to new sounds, sensations, and objects through joyful music-making experiences.</t>
  </si>
  <si>
    <t>Kitchen Adventures – Baking</t>
  </si>
  <si>
    <t>Learn basic baking techniques to create and enjoy baked goods.</t>
  </si>
  <si>
    <t>KSC Special Events</t>
  </si>
  <si>
    <t>Senior Special Events</t>
  </si>
  <si>
    <t>La Course des citrouilles</t>
  </si>
  <si>
    <t>Vous devez concevoir une voiturette de course à l'aide d'une citrouille, la construire et laisser libre cours à votre imagination pour la décoration afin de vous démarquer des autres citrouilles participantes. Vous aurez la chance de remporter des prix et le droit de vous vanter de vos exploits lors de la Course annuelle des citrouilles au parc Lansdowne!</t>
  </si>
  <si>
    <t>La Course des citrouilles – Enfant</t>
  </si>
  <si>
    <t>La grande cours des oeufs</t>
  </si>
  <si>
    <t>Vous devez concevoir une voiturette de cours à l'aide d'un oeufs, la construire, puis participer à La grande cours des oeufs au parc Lansdowne!</t>
  </si>
  <si>
    <t>Le plein air</t>
  </si>
  <si>
    <t>Avec jumelles et loupes en mains, nous partons découvrir les merveilles de la nature dans votre quartier. Au programme: randonnée, course d'orientation, jardinage, artisanat inspiré de la nature et bien plus encore.
'</t>
  </si>
  <si>
    <t>Le plein air – Avec parent</t>
  </si>
  <si>
    <t>Leadership – 1 Qui suis-je? – Virtuel</t>
  </si>
  <si>
    <t>Ce module virtuel et interactif nous permet d'explorer les concepts de leadership et de déterminer comment faire valoir nos forces. Par l'entremise de l'autosoin, de la fixation d'objectifs et de la gestion du stress, le but est d'offrir aux futurs leaders, une meilleure compréhension de soi. À la base de devenir un leader il se faut de définir qui nous sommes en tant que personne, et comme leader.</t>
  </si>
  <si>
    <t>Leadership – 1 Who am I? – Virtual</t>
  </si>
  <si>
    <t>In this interactive virtual module, we will explore leadership concepts and how to best use your strengths. Through self-care, goal setting and stress management, the aim is to provide future leaders with a better understanding of self. The base of becoming a Leader is to better define what shapes you and who you want to be, as a leader. 
Included Certification: Accessibility for Ontarians with Disability Act (AODA)</t>
  </si>
  <si>
    <t>Leadership – 2 Quel genre de leader suis-je? – Virtuel</t>
  </si>
  <si>
    <t>Dans ce module virtuel et interactif, les compétences en leadership, comme le travail d'équipe, la créativité, la fiabilité de l'initiative et la gestion du temps, seront examinées. Divers styles de leadership seront également présentés et explorés. Il s'agit d'une occasion d'être entouré par d'autres aspirants leaders et de faire l'expérience du travail d'équipe, en pratiquant et en comprenant divers rôles. Note: Les modules 1, 2 et 3 doivent être complétés (sans ordre) pour accéder au dernier module 4. Le fait de compléter tous les modules et un cours de  Premier Soins et RCR Niveau C  équivaut à terminer le programme avancé de leadership, généralement offert seulement pendant l'été.</t>
  </si>
  <si>
    <t>Leadership – 2 What Kind of leader am I – Virtual</t>
  </si>
  <si>
    <t>In this virtual and interactive module, leadership skills such as teamwork, creativity, initiative, reliability and time management will be reviewed. Various Leadership styles will also be presented and explored. This is an opportunity to be surrounded by other aspiring leaders and to experience teamwork, by practicing and understanding various roles. Note: Module 1,2 and 3 must be completed (in no order) to access the final Module 4. Completing all Modules and completing Standard 1st Aid and CPR C is equivalent to completing the Advanced Leadership Program, typically offered only in the summer.</t>
  </si>
  <si>
    <t>Leadership – 3 Comment être un leader efficace? – Virtuel</t>
  </si>
  <si>
    <t>Dans ce module virtuel et interactif, des concepts de leadership seront étudié et appliqué de façon pratique. Par l'entremise d'exercices d'art oratoire, de techniques de préparation d'entrevue et même l'étude de concepts de développement de programme de loisirs, on apprend comment faire preuve de compétences de leadership, au quotidien. 
Certification inclus : High Five
 Message d'alerte et de confirmation:  Module 1,2 et 3 doivent être complété (dans aucun ordre particulier) afin d'accéder au Module 4. Compléter les 4 modules virtuels est équivalent au Programme de Leadership avancé, offert pendant l'été.</t>
  </si>
  <si>
    <t>Leadership – 3 How can I be an effective leader? – Virtual</t>
  </si>
  <si>
    <t>In this virtual and interactive module, actual leadership concepts will be reviewed and applied. Through public speaking, studying interview skills and even learning how to develop successful programs, you will essentially apply leadership elements in everyday skills.
Included Certification: High Five 
Note: Module 1,2 and 3 must be completed (in no particular order) to access the final Module 4. Completing all Modules is equivalent to completing the Advanced Leadership Program, typically offered only in the Summer.</t>
  </si>
  <si>
    <t>Leadership and Certification – Stay Safe! – Child</t>
  </si>
  <si>
    <t>Learn how to be safe while alone, in and outside the home, and basic first aid and safety skills. Stay safe from: allergies, asthma, choking, poisoning, inclement weather and strangers.</t>
  </si>
  <si>
    <t>Leadership et agrément – Gardiennage – Seul à la maison</t>
  </si>
  <si>
    <t>Assurez votre sécurité à la maison lorsque vous ne pouvez compter sur la supervision d'un adulte.  Apprenez la façon de vous comporter avec les personnes qui frappent à la porte ou qui téléphonent et discutez des circonstances où il convient d'appeler les services d'urgence et la façon de le faire.</t>
  </si>
  <si>
    <t>Leadership et agrément – Prêts à rester seuls</t>
  </si>
  <si>
    <t>Learning – Afternoon Trivia – Virtual – Adult 50+</t>
  </si>
  <si>
    <t>Masters of trivia are masters of memory. Join us with your afternoon tea, coffee or snack and see who remembers famous movie stars, music, fashion, world events and answers to other obscure questions. Requires a personal electronic device with internet connection.</t>
  </si>
  <si>
    <t>Learning – Bicycle Tune Up</t>
  </si>
  <si>
    <t>Learn everything you need to know to keep your bike tuned up - repairs, adjustments, lubricate and modify your bike. Bring your bike and any minor tools.</t>
  </si>
  <si>
    <t>Learning – Bridge – Level 1 – Adult 50+</t>
  </si>
  <si>
    <t>For the beginner bridge player or for the person who needs a refresher.</t>
  </si>
  <si>
    <t>Learning – Bridge – Level 2 – Adult 50+</t>
  </si>
  <si>
    <t>If you already know a little bridge or have completed the beginner course, this is for you!</t>
  </si>
  <si>
    <t>Learning – Bridge – Level 3 – Adult 50+</t>
  </si>
  <si>
    <t>Continue to learn the common conventions of Bridge and improve your game. This level is intended for those who have completed the level 1 and level 2 courses.</t>
  </si>
  <si>
    <t>Learning – Bridge – Level 4 – Adult 50+</t>
  </si>
  <si>
    <t>Continue to learn the common conventions of Bridge and improve your game. This level is intended for those who have completed the levels 1, 2 and 3.</t>
  </si>
  <si>
    <t>Learning – Chivalrous Sword Handling – Level 1</t>
  </si>
  <si>
    <t>An introduction to Longsword and Historical European Martial Arts; techniques direct from historical sources. Learn fundamental parries, strikes, and counters. Ideal for martial artists, medieval enthusiasts, or simply those looking for some fun. Respect, courtesy and self control are strict requirements for our students.</t>
  </si>
  <si>
    <t>Learning – Chivalrous Sword Handling – Level 2</t>
  </si>
  <si>
    <t>Continue building on the fundamentals of HEMA Longsword through advanced training methodologies and safe contact sparring. Come and continue your study of historical fencing. Respect, courtesy and self control are strict requirements for our students.</t>
  </si>
  <si>
    <t>Learning – Coffee Break–Socializing Series–Virtual–Adult50+</t>
  </si>
  <si>
    <t>Build new friendships and rekindle old ones while chatting on Zoom about gardening, photography, cooking, crafts, sewing, books, movies, music, trivia and more. Connect and enjoy upbeat conversations, stories and share memories. Requires a personal electronic device with an internet connection.'</t>
  </si>
  <si>
    <t>Learning – Craft Series – Adult 50+</t>
  </si>
  <si>
    <t>Learn something new with different styles and genres of crafting using easy techniques for great results.</t>
  </si>
  <si>
    <t>Learning – Cybersafe and Bully Proofing</t>
  </si>
  <si>
    <t>Increase your safety awareness when using the internet, and explore the idea of bullying: what it is and how to prevent it.  Interactive and hands-on with role-playing, and group discussion. Developed by Kidproof Canada kidproofsafety.com and facilitated by the Ottawa Safety Council.</t>
  </si>
  <si>
    <t>Learning – Dog Obedience – Level 1</t>
  </si>
  <si>
    <t>For dogs five months and older.  Entry-level training course will focus on good manners and basic skills. Proof of current vaccination required.</t>
  </si>
  <si>
    <t>Learning – Dog Obedience – Level 1 – Low Ratio</t>
  </si>
  <si>
    <t>Learning – Dog Obedience – Level 2</t>
  </si>
  <si>
    <t>Dogs and handlers learn new skills to pass the Canadian Canine Good Citizen test. Proof of current vaccination required. Pre-requisite: Dog Obedience Level 1.</t>
  </si>
  <si>
    <t>Learning – Dog Rally Obedience – Low ratio</t>
  </si>
  <si>
    <t>The dog and handler use directional signs to run through a numbered course within an allotted time.  Includes over 40 obedience movements.</t>
  </si>
  <si>
    <t>Learning – Dog Tricks and Games</t>
  </si>
  <si>
    <t>Reduce stress in your dog and help your pet become reliable at basic good manner exercises. Perform a variety of tricks such as a bow, wave, sit pretty, say your prayers, spin, weave-figure eight, crawl and roll over. A tail wagging good time!</t>
  </si>
  <si>
    <t>Learning – Dog Tricks and Games – Low ratio</t>
  </si>
  <si>
    <t>Learning – French – Level 1</t>
  </si>
  <si>
    <t>French at an introductory level with emphasis on conversation and vocabulary. Learn the basics for everyday use, travelling or business.</t>
  </si>
  <si>
    <t>Learning – French – Level 1 – Child</t>
  </si>
  <si>
    <t>French at an introductory level with emphasis on conversation and vocabulary. Learn the basics for everyday use.</t>
  </si>
  <si>
    <t>Learning – French – Level 1 – Virtual</t>
  </si>
  <si>
    <t xml:space="preserve">French at an introductory level with emphasis on conversation and vocabulary. Learn the basics for everyday use, travelling or business. Requires a personal electronic device with internet connection.
</t>
  </si>
  <si>
    <t>Learning – French – Level 2</t>
  </si>
  <si>
    <t>Increase your vocabulary, improve grammar and build on your French oral competency!</t>
  </si>
  <si>
    <t>Learning – French – Level 2 – Virtual</t>
  </si>
  <si>
    <t>Increase your vocabulary, improve grammar and build on your French oral competency! Requires a personal electronic device with internet connection.
Nécessite un appareil électronique personnel avec connexion Internet.'</t>
  </si>
  <si>
    <t>Learning – Geocaching – Adult</t>
  </si>
  <si>
    <t>Geocaching is an outdoor game where people try to find hidden containers using only latitude and longitude with searching techniques and hand held GPS. Join us for exciting searches.</t>
  </si>
  <si>
    <t>Learning – Home Alone</t>
  </si>
  <si>
    <t>Be safe while home alone. Learn how to handle callers at the door and on the phone as well as when and how to call emergency numbers. Some courses are offered by the Ottawa Safety Council.</t>
  </si>
  <si>
    <t>Learning – Indoor Gardening – Adult</t>
  </si>
  <si>
    <t>Learn how to create and maintain container gardens to add greenery to your indoor space or balcony. Different themes will be explored each time from kitchen gardens to terrariums.</t>
  </si>
  <si>
    <t>Learning – Indoor Gardening – Child</t>
  </si>
  <si>
    <t>Learning – Indoor Gardening – Youth</t>
  </si>
  <si>
    <t>Learning – Introduction to Camping</t>
  </si>
  <si>
    <t>Learn camping basics with gear tricks and tips, menu ideas, games and entertainment. Take the stress out of camping and enjoy the great outdoors.</t>
  </si>
  <si>
    <t>Learning – KSC Learning Series</t>
  </si>
  <si>
    <t>Benefit from informative and dynamic speakers ranging in topics from history to health.</t>
  </si>
  <si>
    <t>Learning – Magic Club</t>
  </si>
  <si>
    <t>Embark on a journey to become a magician! Learn the fundamentals of this mysterious art. Dazzle your friends and family with magic tricks.</t>
  </si>
  <si>
    <t>Learning – Magic Club 2 – Child</t>
  </si>
  <si>
    <t>Learn the art of magic the way professionals perform, from card magic to how big illusions work, and everything in between. Discover the mystery!</t>
  </si>
  <si>
    <t>Learning – Magic Club 2 – Youth</t>
  </si>
  <si>
    <t>Learning – Mah Jong – Level 1 – Older Adult</t>
  </si>
  <si>
    <t>Learn to play this ancient Chinese game of chance and skill. Mah Jong is easy to play and learn, yet complicated enough to keep you coming back.</t>
  </si>
  <si>
    <t>Learning – Outdoor Introduction to Winter Camping</t>
  </si>
  <si>
    <t>Learning – Pet Massage</t>
  </si>
  <si>
    <t>Pet massage is based on circular movements done over your pet's body and can successfully address both health and behavioural issues. It can speed up the healing of injuries, change undesirable habits and assist with barking, carsickness and fear of loud noise.</t>
  </si>
  <si>
    <t>Learning – Spanish Conversational –  Level 2 – Virtual</t>
  </si>
  <si>
    <t xml:space="preserve">Increase your vocabulary, improve grammar and build on your Spanish oral competency! Requires a personal electronic device with internet connection.
</t>
  </si>
  <si>
    <t>Learning – Spanish Conversational – Level 1</t>
  </si>
  <si>
    <t>Spanish at an introductory level with emphasis on conversation and vocabulary. Learn the basics for everyday use, travelling or business.</t>
  </si>
  <si>
    <t>Learning – Spanish Conversational – Level 1 – Adults 50+</t>
  </si>
  <si>
    <t>Learning – Spanish Conversational – Level 1 – Virtual</t>
  </si>
  <si>
    <t xml:space="preserve">Spanish at an introductory level with emphasis on conversation and vocabulary. Learn the basics for everyday use, travelling or business. Requires a personal electronic device with internet connection.
</t>
  </si>
  <si>
    <t>Learning – Spanish Conversational – Level 2</t>
  </si>
  <si>
    <t>Increase your vocabulary, improve grammar and build on your Spanish oral competency!</t>
  </si>
  <si>
    <t>Learning – Spanish Conversational – Level 2 – Adults 50+</t>
  </si>
  <si>
    <t>Learning – Spanish Conversational – Level 3</t>
  </si>
  <si>
    <t>Emphasis on day to day and work related conversation. Increase your conversational and comprehension skills in a relaxed atmosphere.</t>
  </si>
  <si>
    <t>Learning – Spanish Conversational – Level 3 – Virtual</t>
  </si>
  <si>
    <t xml:space="preserve">Emphasis on day to day and work related conversation. Increase your conversational and comprehension skills in a relaxed atmosphere. Requires a personal electronic device with internet connection.
</t>
  </si>
  <si>
    <t>Learning – STEAM Workshop</t>
  </si>
  <si>
    <t>A workshop allowing families to engage in a variety of Science, Technology, Engineering, Arts and Math (STEAM) activities in a fun and relaxed way.</t>
  </si>
  <si>
    <t>Learning – STEAM Workshop – Preschool</t>
  </si>
  <si>
    <t>Learning – Street Proofing and Home Alone</t>
  </si>
  <si>
    <t>Develop street smart safety tools and  learn home safety when unsupervised by adults.</t>
  </si>
  <si>
    <t>LEGO® Tinkering</t>
  </si>
  <si>
    <t>Learn to use LEGO® Technic with other materials to create fabulous moving mechanisms on our unique LEGO®-compatible peg boards. Build various motorized machines, a marble run, and more. In collaboration with 'the LEGO® guy', Ian Dudley of Orange STEM Education.</t>
  </si>
  <si>
    <t>Lockers – Adult – Men</t>
  </si>
  <si>
    <t>Locker Rental</t>
  </si>
  <si>
    <t>Lockers – Adult – Women</t>
  </si>
  <si>
    <t>Maker Studio: Micro:bit Coding and Animation</t>
  </si>
  <si>
    <t>A level up for students who have done some animation and micro:bit work, or who are curious about 'Making'. Learn micro:bit coding, and create your own project, using special animation tools, micro:bit and a 3D printer.</t>
  </si>
  <si>
    <t>Mother's Day Tea</t>
  </si>
  <si>
    <t xml:space="preserve">This Mother’s Day, celebrate the important women in your life at Billings Estate, while enjoying a hot cup of tea and our popular scones, sandwiches and desserts! Our heritage home and gardens offer the perfect setting for establishing new traditions.											_x000D_
											</t>
  </si>
  <si>
    <t>Multicultural Seniors Recreation and Social Club</t>
  </si>
  <si>
    <t>A social opportunity for isolated seniors to participate in recreational, educational and healthy lifestyle activities.</t>
  </si>
  <si>
    <t>Multicultural Ultra Rec Club and Trip – Older Adults</t>
  </si>
  <si>
    <t>A local out trip as part of the social opportunity for isolated seniors to participate in recreational, educational and healthy lifestyle activities.</t>
  </si>
  <si>
    <t>Multisensory Reading</t>
  </si>
  <si>
    <t>Explore the world of words through active, hands-on sensory activities in order to develop pre-reading skills and body-brain connections.</t>
  </si>
  <si>
    <t>Outdoor Kids Club</t>
  </si>
  <si>
    <t>PAN – Ultra Play – Youth</t>
  </si>
  <si>
    <t>Physical activity and nutrition. Cook delicious meals, while socializing with friends and participating in fun physical activity. Cook a great dinner while getting fit. Learn meal prep techniques, easy tips to eating healthily and new circuit training workouts. Funding provided for program operation.</t>
  </si>
  <si>
    <t>Pause-café – Série Socialisation – Virtuel – Adulte 50+</t>
  </si>
  <si>
    <t>Nouez de nouvelles amitiés et ravivez-en d’anciennes en discutant sur Zoom de jardinage, de photographie, de cuisine, d’artisanat, de couture, de livres, de films, de musique, de sujets divers et bien plus encore. Connectez-vous et engagez des conversations, échangez des histoires animées, en plus de partager des souvenirs. Nécessite un appareil électronique personnel avec une connexion Internet.</t>
  </si>
  <si>
    <t>Petits danseurs et créateurs de musique – Préscolaires</t>
  </si>
  <si>
    <t>La danse, la musique et les activités créatives allument votre enfant? Cet atelier incorpore des mouvements créatifs, des chansons, des jeux, la création d’instruments de musique et plus encore!</t>
  </si>
  <si>
    <t>Play and Skate</t>
  </si>
  <si>
    <t>Activities, crafts, games and skating! Participants must have their own CSA-approved hockey helmet and skates.</t>
  </si>
  <si>
    <t>Play Create and Explore – Kitchen Adventures Ultra – Child</t>
  </si>
  <si>
    <t>Learn the basics of food preparation, cooking and baking techniques as well as healthy eating. Learn  to create and enjoy good food.</t>
  </si>
  <si>
    <t>Play, Create and Explore – Baby Sign and Songs</t>
  </si>
  <si>
    <t>Babies understand language long before they can speak. Discover the benefits of using 'baby sign' to promote early communication with young children. Learn 50-75 of the most common signs.</t>
  </si>
  <si>
    <t>Play, Create and Explore – Chefs R Us</t>
  </si>
  <si>
    <t>Introduce your child to the tasty world of cooking. Kids will have a blast measuring, mixing, stiring, mashing and best of all eating!</t>
  </si>
  <si>
    <t>Play, Create and Explore – Crafty Chefs</t>
  </si>
  <si>
    <t>Create in the kitchen and craft room, some to eat and some to show.</t>
  </si>
  <si>
    <t>Play, Create and Explore – Duffer Doo</t>
  </si>
  <si>
    <t>A recreational preschool program for two to five year olds. Designed to encourage play and enhance development  with crafts, songs, games and theme related activities. Children socialize with caring staff and peers in a fun environment.</t>
  </si>
  <si>
    <t>Play, Create and Explore – Girls' Community Club</t>
  </si>
  <si>
    <t>Girls take charge and give back to their community through event planning and skill building. Working with female mentors, this program will help build confidence, make friends, and stay active in their community.</t>
  </si>
  <si>
    <t>Play, Create and Explore – Kaleidoscope</t>
  </si>
  <si>
    <t>Join us for a variety of interactive activities! Play games, create amazing crafts and explore the world around you with hands-on adventures!</t>
  </si>
  <si>
    <t>Play, Create and Explore – Kitchen Adventures – Child</t>
  </si>
  <si>
    <t>Play, Create and Explore – Loose Parts Playground</t>
  </si>
  <si>
    <t>Loose parts are materials that encourage children to invent, experiment and explore. Children engage in engineering and physics challenges using creativity and ingenuity to solve problems and build amazing things using unique and engaging large scale materials and equipment.</t>
  </si>
  <si>
    <t>Play, Create and Explore – Nerf® Tag</t>
  </si>
  <si>
    <t>Engage in various Nerf® Tag battles and cooperative games like Capture the Flag, Target Challenges and Nerf® Castles, for fun and fair play.</t>
  </si>
  <si>
    <t>Play, Create and Explore – Nerf® Tag – Adult</t>
  </si>
  <si>
    <t>Play, Create and Explore – Nerf® Tag – Family</t>
  </si>
  <si>
    <t>Play, Create and Explore – Play School</t>
  </si>
  <si>
    <t>Experience independence, social interaction and learning with emphasis on language, pre-reading, counting, colour naming, dramatic play, themed crafts, music and movement. Children to bring their own nut free snack. No parent participation in this school-ready program.</t>
  </si>
  <si>
    <t>Play, Create and Explore – Play School Ultra</t>
  </si>
  <si>
    <t>Play, Create and Explore – Playgroup – With parent</t>
  </si>
  <si>
    <t>Parents and caregivers, come with your child to enjoy playtime, songs, stories and crafts together. An opportunity to meet and visit with others in your community.</t>
  </si>
  <si>
    <t>Play, Create and Explore – Playgroup – With parent – Virtual</t>
  </si>
  <si>
    <t>Parents and caregivers, join us virtually with your child to enjoy playtime, stories and crafts together. An opportunity to virtually meet and visit with others in your community. Supply box provided. Requires a personal electronic device with internet connection.</t>
  </si>
  <si>
    <t>Play, Create and Explore – Splash and Play</t>
  </si>
  <si>
    <t>Come with your child and enjoy playtime, swim time, stories and crafts together. An opportunity to meet others in your community.</t>
  </si>
  <si>
    <t>Play, Create and Explore – The Great Outdoors</t>
  </si>
  <si>
    <t>With binoculars and magnifiers in hand, we will leave to discover the wonders of nature in your neighborhood.  Activities include: hiking, orienteering, gardening, nature-inspired crafts and much more.</t>
  </si>
  <si>
    <t>Play, Create and Explore – The Great Outdoors – With parent</t>
  </si>
  <si>
    <t>With binoculars and magnifiers in hand, we will leave to discover the wonders of nature in your neighbourhood. Activities include: hiking, orienteering, gardening, nature-inspired crafts and much more.</t>
  </si>
  <si>
    <t>Play, Create and Explore – Wiggle and Giggle and Move!</t>
  </si>
  <si>
    <t>Play, climb, jump and run. Explore the world of crafts, music and movement along with your child. Help develop their socialization, coordination and motor skills.</t>
  </si>
  <si>
    <t>Play, Create and Explore – Wiggle and Giggle Baby</t>
  </si>
  <si>
    <t>Strengthen your bond with your baby while stimulating physical and cognitive development  using songs, movement, and sensory toys.</t>
  </si>
  <si>
    <t>Play, Create and Explore – Wiggle and Giggle Baby – Virtual</t>
  </si>
  <si>
    <t>Strengthen your bond with your baby while stimulating physical and cognitive development using songs, movement, and sensory toys. Requires a personal electronic device with internet connection.</t>
  </si>
  <si>
    <t>Play, Create and Explore– Little Shakers and Music Makers</t>
  </si>
  <si>
    <t>Does your child love to dance, listen to music and be creative? Includes creative movement, songs, games, instrument making and more!</t>
  </si>
  <si>
    <t>Play, Create and Explore–Kitchen Adventures – With parent</t>
  </si>
  <si>
    <t>Play, Create and Explore–Loose Parts Playground–With parent</t>
  </si>
  <si>
    <t>Loose parts are materials that encourage children to invent, create, construct, and experiment. Preschoolers and their caregivers will explore early science and engineering concepts through play and exploration using unique large scale materials and equipment.</t>
  </si>
  <si>
    <t>Pumpkin Derby</t>
  </si>
  <si>
    <t>Design a pumpkin race car, build it, and let your imagination run wild to create an eye-catching racer. Compete for prizes and bragging rights at the Annual Lansdowne Park Pumpkin Derby! Vous devez concevoir une voiturette de course à l'aide d'une citrouille, la construire et laisser libre cours à votre imagination pour la décoration afin de vous démarquer des autres citrouilles participantes. Vous aurez la chance de remporter des prix et le droit de vous vanter de vos exploits lors de la Course annuelle des citrouilles au parc Lansdowne!</t>
  </si>
  <si>
    <t>Pumpkin Derby – Child</t>
  </si>
  <si>
    <t>Pumpkin Racer Final Touches Workshop – Adult</t>
  </si>
  <si>
    <t>Are you ready to race in the Pumpkin Derby? This workshop is for you if you need tools, a bit of help and a space to decorate your racer but you already have your wheels and axles.</t>
  </si>
  <si>
    <t>Pumpkin Racer Final Touches Workshop – Child</t>
  </si>
  <si>
    <t>Snowshoeing Museums – Family/Child</t>
  </si>
  <si>
    <t>Snowshoeing</t>
  </si>
  <si>
    <t>Learn about the wildlife and the pioneer history that make Pinhey's Point a unique place during this family snowshoeing experience with winter fun.</t>
  </si>
  <si>
    <t>Social – Bridge – Defensive – Adult 50+</t>
  </si>
  <si>
    <t>Learn to defend a bridge hand. Get help with leads; signals; discards and second and third hand play.  Play hands that reinforce what you have learned.</t>
  </si>
  <si>
    <t>Social – Bridge – Play of the Hand – Adult 50+</t>
  </si>
  <si>
    <t>Know how to play bridge? Learn more tricks as we delve into counting winners and losers; finesses; developing extra tricks; reducing losers and clues from the bidding and leads. Play hands that reinforce what you have learned.</t>
  </si>
  <si>
    <t>Social – Bridge Duplicate – Adult 50+</t>
  </si>
  <si>
    <t>Play duplicate-style bridge with a qualified director in a relaxed, non-competitive setting. This event is non-ACBL sanctioned and great for those new to Duplicate Bridge. Partners will be provided.</t>
  </si>
  <si>
    <t>Social – Chess Club</t>
  </si>
  <si>
    <t>Enjoy playing chess practicing your skills while meeting new friends.</t>
  </si>
  <si>
    <t>Social – Chess Club – Level 2</t>
  </si>
  <si>
    <t>Social – Chess Club – Virtual – Child</t>
  </si>
  <si>
    <t>Learn to play chess in a casual environment and practice your skills while meeting new friends. Requires a personal electronic device with internet connection.</t>
  </si>
  <si>
    <t>Social – Dinner and a Movie</t>
  </si>
  <si>
    <t>Join us for an evening filled with delicious cuisine as we sit back and enjoy a night among the 'stars'.</t>
  </si>
  <si>
    <t>Social – Food for Thought</t>
  </si>
  <si>
    <t>A monthly lunch and learn at different locations across the City, with a learning opportunity provided by speakers.</t>
  </si>
  <si>
    <t>Social – Friendship Luncheon – Adult 50+</t>
  </si>
  <si>
    <t>Join us once a month for lunch and entertainment.</t>
  </si>
  <si>
    <t>Social – Youth Club – Child</t>
  </si>
  <si>
    <t>Everybody welcome! Make new friends and enjoy different activities, games or sports each week.</t>
  </si>
  <si>
    <t>Social – Youth Club (Drop-In)</t>
  </si>
  <si>
    <t>Everybody welcome! Make new friends while playing recreational volleyball. Emphasis is on active participation and fun.</t>
  </si>
  <si>
    <t>Social – Youth Club (Drop-In) – Child</t>
  </si>
  <si>
    <t>Social – Youth Nights Admission</t>
  </si>
  <si>
    <t>Social Backgammon</t>
  </si>
  <si>
    <t>An opportunity to socialize and play backgammon with other enthusiasts.</t>
  </si>
  <si>
    <t>Social Backgammon – Adults 50+</t>
  </si>
  <si>
    <t>Social Media</t>
  </si>
  <si>
    <t>Learn about popular social media apps. What is the difference between Instagram®, Pinterest®, Facebook®, and WhatsApp®? When should you use them? No computer or iPad® required.</t>
  </si>
  <si>
    <t>Staff Social</t>
  </si>
  <si>
    <t>Internal Staff</t>
  </si>
  <si>
    <t>An internal City of Ottawa staff activity.</t>
  </si>
  <si>
    <t>Staff Summer Sizzler</t>
  </si>
  <si>
    <t>This is used for City of Ottawa Full-time Staff Summer Sizzler event.</t>
  </si>
  <si>
    <t>Staff Training</t>
  </si>
  <si>
    <t>This is used for City of Ottawa Staff Training Only.</t>
  </si>
  <si>
    <t>STEM – À la découverte des sciences –  Enfants</t>
  </si>
  <si>
    <t>Expériences scientifiques pratiques! Découvrez les sciences de manière amusante et interactive.</t>
  </si>
  <si>
    <t>STEM – À la découverte des sciences – Préscolaires</t>
  </si>
  <si>
    <t>STEM – À la découverte du génie – Enfants</t>
  </si>
  <si>
    <t>Expérience pratique de construction. Les enfants utilisent divers matériaux pour apprendre des concepts techniques et les mettre en application de manière interactive en s’amusant.</t>
  </si>
  <si>
    <t>STEM – À la découverte du génie – Préscolaires</t>
  </si>
  <si>
    <t>STEM – Advanced LEGO® Robotics Simulation – Virtual</t>
  </si>
  <si>
    <t>Build a virtual LEGO robot in Studio 2.0 and import it into the Virtual Robotics Toolkit (VRT) simulator. Learn to program your virtual robot to function autonomously and learn to drive it with the remote control feature. Learn about several advanced features in VRT.
In collaboration with ‘the LEGO® guy,’ Ian Dudley of Orange STEM Education (orangestem.ca). You will require a PC or Mac®, laptop or desktop computer (not a Chromebook) to run the software and to connect to Zoom.</t>
  </si>
  <si>
    <t>STEM – Computers – Level 1 – Adult</t>
  </si>
  <si>
    <t>Browse the internet, search, prepare basic documents, save and organize things so they can be found again. Try e-mail, internet communication, digital photos and music.
For PC's and Mac. Computers available.</t>
  </si>
  <si>
    <t>STEM – Computers – Level 1 – Adult 50+</t>
  </si>
  <si>
    <t>STEM – Electronics – Virtual</t>
  </si>
  <si>
    <t>Learn about electronic circuits as you use a web-based tool on your home computer or device. Learn about power sources, wiring and how to identify and use electrical components including resistors, capacitors, LEDs and switches. Learn breadboarding as you safely assemble and test virtual circuits with a variety of components in series and in parallel. Work on successively more difficult circuit building challenges. 
In collaboration with 'the LEGO® guy,' Ian Dudley of Orange STEM Education (www.orangestem.ca). You will require a PC or Mac (laptop or desktop), or a Chromebook, tablet or iPad, and internet access for Zoom and other web-based applications. This course will help you learn to use any electronics kit including Snap Circuits®, micro:bit or Arduino, but you do not need one for the course.</t>
  </si>
  <si>
    <t>STEM – Engineering Quest – Children</t>
  </si>
  <si>
    <t>Children use a variety of materials to build and learn engineering concepts in a fun interactive way.</t>
  </si>
  <si>
    <t>STEM – Engineering Quest – Preschool</t>
  </si>
  <si>
    <t>Children use a variety of materials to build and learn engineering concepts in a fun and interactive way.</t>
  </si>
  <si>
    <t>STEM – Engineering Quest – Virtual – Children</t>
  </si>
  <si>
    <t>Children use a variety of materials to build and learn engineering concepts in a fun interactive way. Supply box provided. Requires a personal electronic device with internet connection.</t>
  </si>
  <si>
    <t>STEM – Informatique – Niveau 1</t>
  </si>
  <si>
    <t>Consulter Internet et y effectuer des recherches, envoyer et recevoir des courriels, utiliser la souris et le clavier, naviguer sur Internet en toute sécurité, créer un document au moyen du logiciel Word de Microsoft, le sauvegarder et le récupérer. Sujets complémentaires : messagerie instantanée, photographie numérique et terminologie. Sur demande, un des ordinateurs utilisés peut être un Mac.</t>
  </si>
  <si>
    <t>STEM – Introduction to Robotics Simulation – Virtual</t>
  </si>
  <si>
    <t>STEM – iPad/iPhone – Make an App – Adult</t>
  </si>
  <si>
    <t>From beginning to end, become familiar with iOS design and coding, to learn how to create a fully functional application for an iPad®/iPhone®.  Participants are required to bring their own iPhone® or iPad®.</t>
  </si>
  <si>
    <t>STEM – iPhone® Lesson 1</t>
  </si>
  <si>
    <t>If you are a new iPhone® user, or want to know if you should buy an iPhone®, then this is for you! Learn the basics. Create contacts, make calls, send messages, get directions, take pictures and share them immediately. Use your voice to control the iPhone®. No iPhone® required.</t>
  </si>
  <si>
    <t>STEM – LEGO® Bricks 'n Blocks</t>
  </si>
  <si>
    <t>Instructor guided building with LEGO® and other bricks and blocks.</t>
  </si>
  <si>
    <t>STEM – LEGO® Build it Big</t>
  </si>
  <si>
    <t>Working in teams, build large-scale pyramid and castle structures. Using specialized LEGO® such as beams, gears, axles, and wheels, create unique working machines. Operate pre-programmed LEGO robots. In collaboration with 'the LEGO® guy', Ian Dudley of Orange STEM Education.</t>
  </si>
  <si>
    <t>STEM – LEGO® Club</t>
  </si>
  <si>
    <t>Learn LEGO® building techniques as you construct a variety of mechanical Technic projects. Develop your own creations with Technic gears, beams, wheels and axles. In collaboration with 'the LEGO® guy', Ian Dudley of Orange STEM Education.</t>
  </si>
  <si>
    <t>STEM – LEGO® Club – Virtual</t>
  </si>
  <si>
    <t>Virtually build LEGO® engineering, architecture and vehicle projects on your home computer. Learn the LEGO Studio 2.0 application through a succession of building activities. Then build a variety of LEGO projects from instructions. Render your projects for display. After class, you can use your new skills to create your own virtual LEGO projects with the software._x000D_
In collaboration with 'the LEGO® guy,' Ian Dudley of Orange STEM Education (www.orangestem.ca). No LEGO is needed. You will require a PC or Mac, laptop or desktop computer (not a Chromebook) to run Studio 2.0 and to connect to Zoom. You will need to download and install Studio 2.0 prior to the first class. More information provided upon registration.</t>
  </si>
  <si>
    <t>STEM – LEGO® Contraptions</t>
  </si>
  <si>
    <t>Learn about using gears, motors, axles, wheels and specialized Technic pieces with traditional LEGO®. Discover how real machines work as you build contraptions and other machines that move. In collaboration with 'the LEGO® guy', Ian Dudley of Orange STEM Education.</t>
  </si>
  <si>
    <t>STEM – LEGO® Contraptions – Virtual</t>
  </si>
  <si>
    <t xml:space="preserve">Learn about using gears, motors, axles, wheels and specialized Technic pieces with traditional LEGO®. Discover how real machines work as you build contraptions and other machines that move. In collaboration with 'the LEGO® guy', Ian Dudley of Orange STEM Education. Requires a personal electronic device with internet connection.
</t>
  </si>
  <si>
    <t>STEM – LEGO® Designer</t>
  </si>
  <si>
    <t>Learn about forces and engineering principles as you build large-scale structures. Strengthen LEGO® building skills; build Ian's cool projects, and those from the LEGO® Master Builder Academy. In collaboration with 'the LEGO® guy', Ian Dudley of Orange STEM Education.</t>
  </si>
  <si>
    <t>STEM – LEGO® Designer – Virtual</t>
  </si>
  <si>
    <t xml:space="preserve">Learn about forces and engineering principles as you build large-scale structures. Strengthen LEGO® building skills; build Ian's cool projects, and those from the LEGO® Master Builder Academy. In collaboration with 'the LEGO® guy', Ian Dudley of Orange STEM Education. Requires a personal electronic device with internet connection.
</t>
  </si>
  <si>
    <t>STEM – LEGO® Electronics</t>
  </si>
  <si>
    <t>LEGO® engineering with a focus on electronics! Learn about electronics concepts, components and systems. Use a modular circuit building tool to create circuits that will power LEGO® machines and projects. In collaboration with 'the LEGO® guy', Ian Dudley of Orange STEM Education.</t>
  </si>
  <si>
    <t>STEM – LEGO® EV3 Advanced Robotics</t>
  </si>
  <si>
    <t>Design efficient and functional Mindstorms® EV3 robots, using minimal componentry. Build attachments for specific tasks and program robots to perform challenges. Learn about robotics contests. In collaboration with 'the LEGO® guy', Ian Dudley of Orange STEM Education.</t>
  </si>
  <si>
    <t>STEM – LEGO® EV3 Advanced Robotics – Virtual</t>
  </si>
  <si>
    <t>With a partner, design efficient and functional Mindstorms® EV3 robots, using minimal componentry. Build attachments for specific tasks and program robots to perform challenges. Learn about robotics contests. In collaboration with 'the LEGO® guy', Ian Dudley of Orange STEM Education. Requires a personal electronic device with internet connection.</t>
  </si>
  <si>
    <t>STEM – LEGO® EV3 Robotics and Programming – Virtual</t>
  </si>
  <si>
    <t xml:space="preserve">Build and program Mindstorms® EV3 robots. Build a walking robot, inch worm and EV3-Bot. Program your autonomous robots to perform tasks based on input from various sensors. In collaboration with 'the LEGO® guy', Ian Dudley of Orange STEM Education. Requires a personal electronic device with internet connection.
</t>
  </si>
  <si>
    <t>STEM – LEGO® Junior Robotics and Coding</t>
  </si>
  <si>
    <t>Build smart Power Functions machines, and Ian's unique sensor-driven Mindstorms® EV3 robots. Using tablet-based coding, program your robot's sounds, lights, screen images, and movements. In collaboration with 'the LEGO® guy', Ian Dudley of Orange STEM Education.</t>
  </si>
  <si>
    <t>STEM – LEGO® Junior Robotics and Coding – Virtual</t>
  </si>
  <si>
    <t>Learn to code, and simulate the movement of, a virtual robot using web-based software on your home computer or device. Work with a virtual robot that uses distance, rotation and colour sensors to navigate. Learn to program the robot starting with calculating distances and turns. Then learn to use various coding blocks including sensor blocks, loop blocks, wait blocks and move blocks as you work on successively more difficult coding challenges. 
In collaboration with 'the LEGO ® guy,' Ian Dudley of Orange STEM Education (www.orangestem.ca). You will require a PC or Mac® (laptop or desktop), or a Chromebook, tablet or iPad®, and internet access for Zoom and other web-based applications. The web app is LEGO® Mindstorms ® EV3 and NXT compatible, but you do not need any LEGO or robotics products for this course</t>
  </si>
  <si>
    <t>STEM – LEGO® Minecraft® Engineer – Virtual</t>
  </si>
  <si>
    <t>Virtually build cool Minecraft LEGO® projects on your home computer. Learn the LEGO Studio 2.0 application through a succession of building activities. Then build virtual Minecraft LEGO projects and render them for display. After class, you can use your new skills to create your own virtual LEGO projects with the software. 
In collaboration with 'the LEGO ® guy,' Ian Dudley of Orange STEM Education (www.orangestem.ca). You will need a PC or Mac®, laptop or desktop computer (not a Chromebook) to run Studio 2.0 and to connect to Zoom. You will need to download and install Studio 2.0 prior to the first class. More information provided upon registration.</t>
  </si>
  <si>
    <t>STEM – Lego® Space Creations – Virtual</t>
  </si>
  <si>
    <t>Virtually build a variety of space-themed and Star Wars® mini projects on your home computer. Learn LEGO ® Studio 2.0 and build micro-scale fighters, rockets and other spacecraft from instructions. Create scenes and render them as realistic images to display. After class, you can use your new skills to create your own virtual LEGO projects with the software. 
In collaboration with 'the LEGO ® guy,' Ian Dudley of Orange STEM Education (www.orangestem.ca). You will need a PC or Mac®, laptop or desktop computer (not a Chromebook) to run Studio 2.0 and to connect to Zoom. You will need to download and install Studio 2.0 prior to the first class. More information provided upon registration.</t>
  </si>
  <si>
    <t>STEM – Ooey, Gooey Science</t>
  </si>
  <si>
    <t>STEM – Science Quests</t>
  </si>
  <si>
    <t>Hands-on science experiments! Experience science in a fun and interactive way.</t>
  </si>
  <si>
    <t>STEM – Science Quests – Preschool</t>
  </si>
  <si>
    <t>STEM –LEGO® EV3 Robotics and Programming</t>
  </si>
  <si>
    <t>Build and program Mindstorms® EV3 robots. Build a walking robot, inch worm and EV3-Bot. Program your autonomous robots to perform tasks based on input from various sensors. In collaboration with 'the LEGO® guy', Ian Dudley of Orange STEM Education.</t>
  </si>
  <si>
    <t>STEM-LEGO® Minecraft® Engineer</t>
  </si>
  <si>
    <t>Hands-on creativity! With a partner, design and build micro or large scale LEGO Minecraft® villages, farms and landscapes. Join them with others to create unique and amazing worlds. In collaboration with 'the LEGO® guy', Ian Dudley of Orange STEM Education.</t>
  </si>
  <si>
    <t>STEM-LEGO® Mosaics and 8-Bit Art</t>
  </si>
  <si>
    <t>Sketch out your own designs and transform them into LEGO® mosaics. Build 8-bit LEGO® art, and learn a variety of LEGO® building techniques. In collaboration with 'the LEGO® guy', Ian Dudley of Orange STEM Education.</t>
  </si>
  <si>
    <t>STEM-LEGO® Mosaics and 8-Bit Art – Older Adult</t>
  </si>
  <si>
    <t>STEM-LEGO® Mosaics and 8-Bit Art – Virtual</t>
  </si>
  <si>
    <t>Sketch out your own designs and transform them into LEGO® mosaics. Build 8-bit LEGO® art, and learn a variety of LEGO® building techniques. In collaboration with 'the LEGO® guy', Ian Dudley of Orange STEM Education. Requires a personal electronic device with internet connection.
No LEGO is required for virtual programs. You will need a PC or Mac, laptop or desktop computer (not a Chromebook) to run Studio 2.0 or LEGO Digital Designer and to connect to Zoom. You will also need to download and install Studio 2.0 prior to the first class. More information will be provided upon registration.</t>
  </si>
  <si>
    <t>STEM-LEGO® Technic Building and EV3 Robotics</t>
  </si>
  <si>
    <t>Build projects such as a vice-grip, hand drill, flywheel, robotic arm and Bumper-Bot using Power Functions and Technic. Build a Mindstorms® EV3 robot. Perform challenges using pre-loaded programs. In collaboration with 'the LEGO® guy', Ian Dudley of Orange STEM Education.</t>
  </si>
  <si>
    <t>STEM-LEGO® Technic Building and EV3 Robotics – Virtual</t>
  </si>
  <si>
    <t>Build projects such as a vice-grip, hand drill, flywheel, robotic arm and Bumper-Bot using Power Functions and Technic. Build a Mindstorms® EV3 robot. Perform challenges using pre-loaded programs. In collaboration with 'the LEGO® guy', Ian Dudley of Orange STEM Education. Requires a personal electronic device with internet connection.</t>
  </si>
  <si>
    <t>STEM-Mac, iPads and iPhones – Adult 50+</t>
  </si>
  <si>
    <t>Learn how to use Macs®,  iPads®,  iPhones® for mail, photos, documents and searching.  Look at social media anonymously and safely. Learn about iCloud®, iTunes® Store and more. Apple® only course but we talk about non-Apple products too.</t>
  </si>
  <si>
    <t>STEM-Minecraft®</t>
  </si>
  <si>
    <t>For the beginner to intermediate 'crafter this class will offer Minecraft® gameplay options in a group setting, including weekly challenges, builds, and redstone. Computers provided.</t>
  </si>
  <si>
    <t>The Great Egg Race – Child</t>
  </si>
  <si>
    <t>Design an egg car, build it, and compete in The Great Egg Race at Lansdowne Park!</t>
  </si>
  <si>
    <t>Visit with Santa - Père Noël – Virtual</t>
  </si>
  <si>
    <t>Gather your family and join Santa Claus in a private Zoom video call to get in the holiday spirit. Santa speaks French and English and is excited to meet everyone. A festive photo of your call will be captured and emailed to you. Requires a personal electronic device with internet connection. 
Réunissez la famille et préparez-vous à assister à un appel vidéo privé et gratuit sur Zoom avec le père Noël afin de vous mettre dans l'ambiance des Fêtes. Le père Noël parle français et anglais et a très hâte de discuter avec vous. Une photo festive de votre appel sera produite et vous sera envoyée par courriel. Nécessite un appareil électronique personnel avec une connexion Internet.</t>
  </si>
  <si>
    <t>Wellness – Meditation</t>
  </si>
  <si>
    <t>Mind and Body</t>
  </si>
  <si>
    <t>Reduce your stress, control your moods and find inner peace.  Be introduced to meditation. The ancient practice of bringing peace to the mind.</t>
  </si>
  <si>
    <t>Wellness – Meditation – Virtual</t>
  </si>
  <si>
    <t xml:space="preserve">Reduce your stress, control your moods and find inner peace.  Be introduced to meditation. The ancient practice of bringing peace to the mind. Requires a personal electronic device with internet connection.
</t>
  </si>
  <si>
    <t>Wellness – Memory Fitness®</t>
  </si>
  <si>
    <t>Train your brain with strategies and practical tips for memory improvement. An experienced brain trainer teaches fun activities that stimulate the major areas of cognition.</t>
  </si>
  <si>
    <t>Wellness – Mindful Knitting</t>
  </si>
  <si>
    <t>Improve your mood, lower your stress levels, learn a new skill, and have fun! The first hour of the session includes guided meditation, discussions of mindfulness topics and knitting. The second hour is social knitting time. Knitting skill is not a pre-requisite.</t>
  </si>
  <si>
    <t>Wellness – Mindful Knitting – Adult 50+</t>
  </si>
  <si>
    <t>Wellness – Nutrition Basics Workshop</t>
  </si>
  <si>
    <t>Good nutrition is essential to good health. Diet affects your energy throughout the day. Learn practical strategies to bring together a healthy eating plan to fuel your body and boost your energy, leaving you feeling good inside and out.</t>
  </si>
  <si>
    <t>Wellness – Osteoporosis</t>
  </si>
  <si>
    <t>A common condition leading to decreased mobility. Maintain independence through proper nutrition and exercise.</t>
  </si>
  <si>
    <t>Wellness – Self Defence</t>
  </si>
  <si>
    <t>Combine practical, easily-learned physical defence skills with training in awareness, communication and de-escalation. Learn escapes from holds, countering techniques and ground defence. Develop confidence and learn about your own inherent strength in a safe and fun environment.</t>
  </si>
  <si>
    <t>Wellness – Self Defence For Women</t>
  </si>
  <si>
    <t>Designed for women; learn to defend yourself in life threatening situations. Feel stronger both mentally and physically.</t>
  </si>
  <si>
    <t>Wellness – The Healthy Heart</t>
  </si>
  <si>
    <t>Learn how to keep your heart healthy and strong for years to come. Topics will include heart healthy recipes, exercise and much more!</t>
  </si>
  <si>
    <t>Wellness – Zen – Adults</t>
  </si>
  <si>
    <t>Practice meditation, mindful yoga postures and breathing exercises, and reflect upon your experience through art activities. Feel calm, confident and less stressed. Learn to regulate your emotions, improve concentration and relationships while having fun using your imagination.</t>
  </si>
  <si>
    <t>Wellness – Zen – Child</t>
  </si>
  <si>
    <t>Unwind, feel calm, confident and less stressed. Focus on how to regulate your emotions, improve concentration and relationships while having fun using your imagination.</t>
  </si>
  <si>
    <t>Wellness – Zen – Family</t>
  </si>
  <si>
    <t>Practice meditation, mindful yoga postures and breathing exercises, and reflect upon your experience through art activities. Feel calm, confident and less stressed.  Learn to regulate your emotions, improve concentration and relationships while having fun using your imagination. Individual registrations required.</t>
  </si>
  <si>
    <t>Wellness – Zen – Youth</t>
  </si>
  <si>
    <t>Wellness – Zen Kids</t>
  </si>
  <si>
    <t>Practice meditation, mindful yoga postures and breathing exercises, and reflect upon your experience through art activities. Feel calm, confident and less stressed.  Learn to regulate your emotions, improve concentration and relationships while having fun using your imagination.</t>
  </si>
  <si>
    <t>Wellness-Women Self-Empowered</t>
  </si>
  <si>
    <t>Learn how to create positive change in your life. Inspiring and empowering workshops that will help develop a 'stronger' you. Various insightful topics every month. Choose the ones that interest you!</t>
  </si>
  <si>
    <t>Workshop – Billings Estate National Historic Site – Adult</t>
  </si>
  <si>
    <t>(blank)</t>
  </si>
  <si>
    <t>Workshop – Billings Estate National Historic Site – Child</t>
  </si>
  <si>
    <t>Workshop – Cumberland Museum – Adult</t>
  </si>
  <si>
    <t>Workshop – Easter Craft – Preschool</t>
  </si>
  <si>
    <t>Work on a special craft and get ready for Easter</t>
  </si>
  <si>
    <t>Workshop – Nepean Museum / Fairfields House – Adult</t>
  </si>
  <si>
    <t>Workshop – Nepean Museum / Fairfields House – Child</t>
  </si>
  <si>
    <t>Workshop – Pinhey's Point Historic Site Workshop – Adult</t>
  </si>
  <si>
    <t>Workshop – Pinhey's Point Historic Site Workshop – Child</t>
  </si>
  <si>
    <t>Workshop – Preschool Playdates</t>
  </si>
  <si>
    <t>Have fun in the sun with your preschooler and other parents.</t>
  </si>
  <si>
    <t>Workshop – Pumpkin Racer</t>
  </si>
  <si>
    <t>Get hands-on guidance while learning how to build a pumpkin racer before competing in the Pumpkin Derby! All you need to bring is your pumpkin, all other materials are provided.</t>
  </si>
  <si>
    <t>Workshop – Pumpkin Racer – Child</t>
  </si>
  <si>
    <t>Get hands-on guidance while learning how to build a pumpkin racer before competing in the Pumpkin Derby! All you need to bring is your pumpkin, all other materials are provided. Adult attendance required for children under 15.</t>
  </si>
  <si>
    <t>Workshop – Step Into the Kitchen</t>
  </si>
  <si>
    <t>Measure and mix your way through a heritage cooking lesson. With a new theme each week and a tasty treat to take home, learn how ingredients make their way from the farm to table.</t>
  </si>
  <si>
    <t>Writing – Intro to Bullet Journaling</t>
  </si>
  <si>
    <t>Simplify your life, manage your time, reduce stress, set goals, plan for success and do it in a colourful and creative way. Create personalized productivity tools while enjoying the relaxation of doodling and colouring.</t>
  </si>
  <si>
    <t>Writing – Writing for Enjoyment – Adult</t>
  </si>
  <si>
    <t>Get motivated and inspired to write - anecdotes, poetry, mystery and various topics. Participants are encouraged to set their own goals and write what they wish. No experience necessary in a supportive, friendly environment.</t>
  </si>
  <si>
    <t>Writing – Writing for Enjoyment – Youth</t>
  </si>
  <si>
    <t>Feldenkrais®</t>
  </si>
  <si>
    <t>Health and Wellness</t>
  </si>
  <si>
    <t>Gentle, effortless, exploratory movement sequences increase your awareness of how you move. Learn to sense your actions and gain control over your body. Discover new possibilities of movement and learn to adapt to your environment in an efficient manner. Improve flexibility, posture, breathing and stress reduction.</t>
  </si>
  <si>
    <t>Fitness–Stretch and Strength – Lite(Heartwise) – Older Adult</t>
  </si>
  <si>
    <t>Combine strength training movements with flexibility to improve muscular strength and mobility. A focus on falls prevention is included.</t>
  </si>
  <si>
    <t>Restorative Mobility</t>
  </si>
  <si>
    <t>Improve mobility by muscle rolling, ball massage, stretching and building strength for joint health.</t>
  </si>
  <si>
    <t>Restorative Mobility – Virtual</t>
  </si>
  <si>
    <t xml:space="preserve">'Improve mobility by muscle rolling, ball massage, stretching and building strength for joint health. Requires a personal electronic device with internet connection.
</t>
  </si>
  <si>
    <t>Stretch</t>
  </si>
  <si>
    <t>Improve mobility and range of motion in this flexilibilty focused class.  _x000D_
.</t>
  </si>
  <si>
    <t>Stretch – Older Adult</t>
  </si>
  <si>
    <t>Improve mobility and range of motion in this flexilibilty focused class. All levels of mobility are welcome.</t>
  </si>
  <si>
    <t>Stretch and Strength</t>
  </si>
  <si>
    <t>Combine strength training movements with flexibility to improve muscular strength and mobility.</t>
  </si>
  <si>
    <t>Stretch and Strength – Older Adult</t>
  </si>
  <si>
    <t>All-over body conditioning combined with stretching and flexibility segments. Older adults will increase strength and range of motion of major muscle groups to prevent falls.</t>
  </si>
  <si>
    <t>Stretch and Strength – Virtual – Older Adult</t>
  </si>
  <si>
    <t xml:space="preserve">All-over body conditioning combined with stretching and flexibility segments. Older adults will increase strength and range of motion of major muscle groups to prevent falls. Requires a personal electronic device with internet connection.
</t>
  </si>
  <si>
    <t xml:space="preserve">Stretch and Strength (Heartwise) – Older Adult </t>
  </si>
  <si>
    <t>Stretch and Strength with Baby</t>
  </si>
  <si>
    <t>Stretch and Strength with Baby –  Virtual</t>
  </si>
  <si>
    <t xml:space="preserve">Combine strength training movements with flexibility to improve muscular strength and mobility. Requires a personal electronic device with internet connection.
</t>
  </si>
  <si>
    <t>Tai Chi</t>
  </si>
  <si>
    <t>A gentle, peaceful way to tone and strengthen your body that improves concentration, coordination and balance.</t>
  </si>
  <si>
    <t>Tai Chi – Level 2 (Heartwise) – Older Adult</t>
  </si>
  <si>
    <t>Gentle, peaceful way to tone and strengthen your body, improving concentration, coordination and balance. Slow, graceful movements calm the mind and energize the body. Wear loose, comfortable clothing and soft-soled shoes.</t>
  </si>
  <si>
    <t>Tai Chi – Level 3 (Heartwise) – Older Adult</t>
  </si>
  <si>
    <t>Tai Chi – Virtual</t>
  </si>
  <si>
    <t>A gentle, peaceful way to tone and strengthen your body that improves concentration, coordination and balance. Requires a personal electronic device with internet connection.</t>
  </si>
  <si>
    <t>Tai Chi (Heartwise) – Older Adult</t>
  </si>
  <si>
    <t>Tai Chi (Heartwise) – Virtual – Older Adult</t>
  </si>
  <si>
    <t>Gentle, peaceful way to tone and strengthen your body, improving concentration, coordination and balance. Slow, graceful movements calm the mind and energize the body. Wear loose, comfortable clothing. Requires a personal electronic device with internet connection.</t>
  </si>
  <si>
    <t>Tai Chi and Qi Gong – Adult</t>
  </si>
  <si>
    <t>Qigong is a self-healing art that combines gentle movement and meditation. This 3,000-year-old art is thought to prevent illness, reduce stress and integrate mind, body and spirit.</t>
  </si>
  <si>
    <t>Tai Chi and Qi Gong (Heartwise) – Older Adult</t>
  </si>
  <si>
    <t>Tai Chi Chair (Heartwise) – Older Adult</t>
  </si>
  <si>
    <t>Tai Chi Level 2</t>
  </si>
  <si>
    <t>Tai Chi Level 2 – Virtual</t>
  </si>
  <si>
    <t>Workshop – Meditation</t>
  </si>
  <si>
    <t>Reduce your stress, control your moods and find inner peace. Be introduced to meditation. The ancient practice of bringing peace to the mind.</t>
  </si>
  <si>
    <t>Yoga – Virtual – Older Adult</t>
  </si>
  <si>
    <t>The combined focus on mindfulness, breathing and slow physical movements, practiced regularly, increases strength and flexibility as well as decreasing stress. Requires a personal electronic device with internet connection.
Nécessite un appareil électronique personnel avec connexion Internet.</t>
  </si>
  <si>
    <t>Yoga Chair (Heartwise) – Virtual – Older Adult</t>
  </si>
  <si>
    <t>Inclusive Rec – Hintonburg's Youth Experience Pre/Post Care</t>
  </si>
  <si>
    <t>Youth must be ambulatory for this pre and post care service. Pick-up and drop-off will be at Hintonburg Community Centre. For the out trips, bussing will be with O.C. Transpo accompanied by program staff. Youth may need to provide their own bus tickets.</t>
  </si>
  <si>
    <t>Inclusive Recreation –  Integrated – Older Adult</t>
  </si>
  <si>
    <t>Low ratio instruction in a group setting using senior friendly fitness equipment. This modified fitness program is suitable for post stroke, post physio and post surgery. Participants must be able to work in a 1-8 staff client staff ratio. First-time fitness assessment mandatory.</t>
  </si>
  <si>
    <t>Inclusive Recreation – ABI Link</t>
  </si>
  <si>
    <t>The City of Ottawa and Ontario Health offer this goal oriented, therapeutic recreation day program. This program focuses on developing skills needed for independent leisure involvement, connecting with community resources and improving overall quality of life. Programming includes a fitness component and the opportunity to meet 1:1 with a Recreation Therapist bi-weekly.</t>
  </si>
  <si>
    <t>Inclusive Recreation – Acquired Brain Injury Program</t>
  </si>
  <si>
    <t>Inclusive Recreation – Acquired Brain Injury Program Yearly</t>
  </si>
  <si>
    <t>The City of Ottawa and Ministry of Health and Long Term Care offer this therapeutic recreation and life skills program for adults with brain injuries and post stroke.  Participants maintain and improve functional, social and behavioural skills through leisure participation. Aquafit and fitness classes available.</t>
  </si>
  <si>
    <t>Inclusive Recreation – After School Programme Yearly</t>
  </si>
  <si>
    <t>Inclusive Recreation, with funding from the Ministry of Tourism, Culture &amp; Sport, offers integration support in identified After School programs across the city, which promote physical activity, social integration and general well-being. There are multiple locations offering this additional after school support. Children and youth will participate in mainstream after school programs in a Shared Care ratio of 1:1 under the Shared Care model. 
This program does not include support offered during PD days and holidays. All children need to be assessed prior to the start of program.</t>
  </si>
  <si>
    <t>Inclusive Recreation – Alumni in Motion</t>
  </si>
  <si>
    <t>A social recreational program for young adults with a physical disability. Participants must be able to self-propel and toilet independently. An intake meeting is required prior to the start of program for new participants.</t>
  </si>
  <si>
    <t>Inclusive Recreation – Alumni Ventures</t>
  </si>
  <si>
    <t>A social recreational program for young adults with a developmental disability who are ambulatory. Participants must be able to toilet independently. An intake meeting is required prior to the start of program for new participants.</t>
  </si>
  <si>
    <t>Inclusive Recreation – Aqua Fitness</t>
  </si>
  <si>
    <t>An aquafit program designed for individuals with a developmental disability.</t>
  </si>
  <si>
    <t>Inclusive Recreation – Art</t>
  </si>
  <si>
    <t>An art class for youth and adults who have disabilities. Participants must be able to work in a 1:5 ratio.</t>
  </si>
  <si>
    <t>Inclusive Recreation – Arts Centre Black Box Theatre</t>
  </si>
  <si>
    <t>Explore the world of theatre for youth/young adults with developmental disabilities. Develops their creativity and self-expression. Participants must be able to work in a 1:5 staff client ratio.</t>
  </si>
  <si>
    <t>Inclusive Recreation – Bollywood</t>
  </si>
  <si>
    <t>Learn to move to the Bollywood beat; a modern East Indian style of dance that will have your hips moving. Discover basic hip, leg and upper body choreography while you experience the wonders of middle-eastern glamour. Clients must be able to work in a 1:5 ratio.</t>
  </si>
  <si>
    <t>Inclusive Recreation – Cardio Pump</t>
  </si>
  <si>
    <t>Group fitness class for adults with developmental disabilities. Activities include basic aerobic choreography, circuit workouts, strength and stretch exercises. Participants work at their own pace to tone and strengthen core muscles. Must be mobile and able to work in a 1:5 ratio. Assessment required prior to start of program.</t>
  </si>
  <si>
    <t>Inclusive Recreation – Creepy Craft Workshop – Youth</t>
  </si>
  <si>
    <t>Halloween Craft Workshop for youth and young adults with disabilities. Participants must be able to work in a 1:5 ratio.</t>
  </si>
  <si>
    <t>Inclusive Recreation – Exceptional Explorers</t>
  </si>
  <si>
    <t>Recreation program for families with a child on the autism spectrum. Participants have the supervised pool for one hour, followed by an hour in the multi-purpose room for free and organized play. Fee is based on one child plus their caregiver. Additional family members are welcome, please contact facility staff for how to register. Caregiver must participate in program.</t>
  </si>
  <si>
    <t>Inclusive Recreation – Fall Nights</t>
  </si>
  <si>
    <t>An evening activity program for adults with a physical disability. Activities include community events,dancing, films and workshops held throughout the Ottawa area.</t>
  </si>
  <si>
    <t>Inclusive Recreation – Friday Night Two</t>
  </si>
  <si>
    <t>A social recreational program for youth with multiple disabilities. Participants must be able to self-propel and toilet independently. An intake meeting is required prior to the start of program for new participants.</t>
  </si>
  <si>
    <t>Inclusive Recreation – Friday Night Youth</t>
  </si>
  <si>
    <t>Inclusive Recreation – Friends for Fun</t>
  </si>
  <si>
    <t>A program for individuals who have a developmental disability. The program is developed based on healthy lifestyles, physical activity, and community integration.</t>
  </si>
  <si>
    <t>Inclusive Recreation – Gymnastics – Children</t>
  </si>
  <si>
    <t>Learn basic recreational gymnastics skills on various gymnastics equipment. Intake/assessment required with Inclusive Recreation Unit before participation and re-assessment required on a yearly basis. A support person may be required to attend with your child.</t>
  </si>
  <si>
    <t>Inclusive Recreation – Gymnastics – Preschool</t>
  </si>
  <si>
    <t>Inclusive Recreation – Hip Hop</t>
  </si>
  <si>
    <t>An energetic dance class for adults with developmental disabilities. Participants must be mobile and able to work in a 1:5 staff client ratio. An intake meeting is required for new participants prior to the start of program.</t>
  </si>
  <si>
    <t>Inclusive Recreation – Inclusive Swim Colours Coral (6-8yrs)</t>
  </si>
  <si>
    <t>Swim lessons for children with developmental or cognitive disabilities. Builds on swimming skills, motor skills, communication, socialization, and survival skills in an aquatic environment. Two weeks prior to participation and on a yearly basis, participants must complete the following; enrolment form with appendix A, Inclusive Recreation intake form and in-water assessment. Parents are required to remain on site for the duration of the lesson. Completion of Inclusive SK 1 is required.</t>
  </si>
  <si>
    <t>Inclusive Recreation – Inclusive Tennis – Child</t>
  </si>
  <si>
    <t>Adapted tennis program for children. Using creative instruction and positive stimulus, the program focuses on the development of motor skills, coordination, endurance, technique and timing. You improve your tennis skills and feel fit and happy.</t>
  </si>
  <si>
    <t>Inclusive Recreation – Inclusive Tennis – Youth</t>
  </si>
  <si>
    <t>Adapted tennis program for youth. Using creative instruction and positive stimulus, the program focuses on the development of motor skills, coordination, endurance, technique and timing. You improve your tennis skills and feel fit and happy.</t>
  </si>
  <si>
    <t>Inclusive Recreation – MS Exercise Group</t>
  </si>
  <si>
    <t>Meet weekly with an exercise specialist in the gym who customizes a workout routine geared to the individual's specific abilities. The group offers support and resource information as well as encouragement.</t>
  </si>
  <si>
    <t>Inclusive Recreation – Music Ability</t>
  </si>
  <si>
    <t>Children of all abilities will create music using adaptive electronic devices and instruments. Children with significant disabilities are encouraged to participate. Ensemble playing, composing, and recording music are all components of this program.</t>
  </si>
  <si>
    <t>Inclusive Recreation – Music Ability – Adult</t>
  </si>
  <si>
    <t>Adults of all abilities will create music using adaptive electronic devices and instruments. Adults with significant disabilities are encouraged to participate. Ensemble playing, composing, and recording music are all components of this program.</t>
  </si>
  <si>
    <t>Inclusive Recreation – PA Day Program</t>
  </si>
  <si>
    <t>This is a Inclusive Recreation - PA Day program. Participants will participate in a Shared Care ratio of 1:1. All children need to be assessed prior to the start of the program, please call the Inclusive Recreation Administrative Clerk at 613-580-2424 ext. 29283.</t>
  </si>
  <si>
    <t>Inclusive Recreation – Programme Variété – Été Plus</t>
  </si>
  <si>
    <t>Ce camp d'été interactif propose des loisirs thérapeutiques aux personnes qui présentent une déficience intellectuelle. Les participants seront invités à participer à la planification d'activités variées, notamment des sports, des jeux et des activités culinaires et de bricolage. Un entretien préliminaire avec les nouveaux participants est requis avant le début du programme.</t>
  </si>
  <si>
    <t>Inclusive Recreation – Ready, Set, Cook</t>
  </si>
  <si>
    <t>Improve confidence and independence in the kitchen, for adults with a developmental disability. Participants must be able to work in a 1:5 staff client ratio.</t>
  </si>
  <si>
    <t>Inclusive Recreation – Rehab Walking (Heartwise)</t>
  </si>
  <si>
    <t>Walk in a safe supervised small group environment. Clients may bring their walking aids if required. In addition to walking, we offer seated stretching, strengthening and balancing exercises. The program goals are to improve walking independence, increase mobility, building stamina, balance and gaining confidence.</t>
  </si>
  <si>
    <t>Inclusive Recreation – Saturday Social</t>
  </si>
  <si>
    <t>An exciting program for adults with developmental delay. A social recreation program that includes cooking, crafts, off site excursions and much much more! Participants must be ambulatory.</t>
  </si>
  <si>
    <t>Inclusive Recreation – SNAP</t>
  </si>
  <si>
    <t>Inclusive Recreation – SNAP Junior Gliders</t>
  </si>
  <si>
    <t>A learn to skate program for children with autism who have some skating experience.  Learn correct forward skating and stopping skills. Child must be able to function within a staff to child ratio of 1:3. A CSA-approved hockey helmet is mandatory.</t>
  </si>
  <si>
    <t>Inclusive Recreation – Social Play</t>
  </si>
  <si>
    <t>Inclusive Recreation – Social Time</t>
  </si>
  <si>
    <t>Inclusive Recreation – Spirit</t>
  </si>
  <si>
    <t>Inclusive Recreation – Spirit Yearly</t>
  </si>
  <si>
    <t>Inclusive Recreation – Sports Club – Youth</t>
  </si>
  <si>
    <t>Come have fun learning how to play all sorts of different kinds of sports. For youth and young adults with a developmental disability. Participants must be mobile and be able to work in a 1:5 staff client ratio. Participants must complete an intake a minimum of 2 weeks prior to the start of program.</t>
  </si>
  <si>
    <t>Inclusive Recreation – Spring Nights</t>
  </si>
  <si>
    <t>An evening activity program for adults with a physical disability. Activities include community events, dancing, films and workshops held throughout the Ottawa area.</t>
  </si>
  <si>
    <t>Inclusive Recreation – Summer in the City</t>
  </si>
  <si>
    <t>A summer day program for adults with multiple physical disabilities. The program includes outings within the city and a weekly bus trip to outlying areas.</t>
  </si>
  <si>
    <t>Inclusive Recreation – The Art Thing</t>
  </si>
  <si>
    <t>An art program for people with disabilities.</t>
  </si>
  <si>
    <t>Inclusive Recreation – Thursday Nights Rock</t>
  </si>
  <si>
    <t>A social recreational program for adults with multiple disabilities. Participants must be able to self-propel and toilet independently. An intake meeting is required prior to the start of program for new participants.</t>
  </si>
  <si>
    <t>Inclusive Recreation – Total Body Workout – Adult</t>
  </si>
  <si>
    <t>Designed for adults with visual impairment or low vision. Aerobic warm up followed by low and high cardio sets, control movement and strengthening exercises. Finishes with floor work, relaxation and stretching.</t>
  </si>
  <si>
    <t>Inclusive Recreation – Travel Training Adventures</t>
  </si>
  <si>
    <t>Designed to teach people 18 years of age and older with a developmental disability how to use Ottawa public transit independently. Designed for clients with a higher level of independence, and the overall goal of achieving full independence and integration. Clients must be able to work in a 1:5 ratio.</t>
  </si>
  <si>
    <t>Inclusive Recreation – Variety 10 Day Trial</t>
  </si>
  <si>
    <t>A 10-day trial for the City of Ottawa's Group of Variety Day Programs. Therapeutic Recreation Day Program for adults with a developmental disability. These programs are for participants who have been referred to us by Developmental Services Ontario.</t>
  </si>
  <si>
    <t>Inclusive Recreation – Variety Yearly</t>
  </si>
  <si>
    <t>Therapeutic Recreation Day Program for adults with a developmental disability. Participants take part in a variety of social and recreational programs. Participation requires a referral through Developmental Services Ontario.</t>
  </si>
  <si>
    <t>Inclusive Recreation – Voyage en autobus Rendez-vous</t>
  </si>
  <si>
    <t>Inclusive Recreation – Winter Fun Camp</t>
  </si>
  <si>
    <t>This is an Inclusive Recreation - Winter Break  Camp program. Participants will participate in a Shared Care ratio of 1:1. All children need to be assessed prior to the start of the program, please call the Inclusive Recreation Administrative Clerk at 613-580-2424 ext. 29283.</t>
  </si>
  <si>
    <t>Inclusive Recreation – Winter Wonderland Workshop – Youth</t>
  </si>
  <si>
    <t>Christmas Carft Workshop for youth and young adults with disabilities. Participants must be able to work in a 1:5 ratio.</t>
  </si>
  <si>
    <t>Inclusive Recreation – Yoga</t>
  </si>
  <si>
    <t>An introduction to stretching exercises to make the body supple and flexible. Improve posture to tone the body, improve circulation, increase flexibility and develop inner awareness. Participants must be able to work in a 1:5 staff client ratio.</t>
  </si>
  <si>
    <t>Inclusive Recreation – Yoga – Adult</t>
  </si>
  <si>
    <t>Ease tension and stress through supported yoga postures, relaxation and breath awareness. This class is conducted in a seated position  No prior yoga experience is necessary.</t>
  </si>
  <si>
    <t>Inclusive Recreation – Yoga – Youth</t>
  </si>
  <si>
    <t>A yoga class for youth and adults who have disabilities. Participants must be able to self-propel and toilet independently. An intake meeting is required prior to the start of program for new participants.</t>
  </si>
  <si>
    <t>Inclusive Recreation – Zumba</t>
  </si>
  <si>
    <t>Dance-fitness class with zesty Latin music: salsa, meringue and reggaeton. Easy to follow moves adapted to meet the needs of the class. Participants must be ambulatory and able to work in 1:5 ratio.</t>
  </si>
  <si>
    <t>Inclusive Recreation– Arts Centre Black Box Theatre –Virtual</t>
  </si>
  <si>
    <t>Explore the world of theatre for youth/young adults with developmental disabilities. Develops their creativity and self-expression. Requires a personal electronic device with internet connection.</t>
  </si>
  <si>
    <t>Swim lessons for children with developmental or cognitive disabilities. Builds on swimming skills, motor skills, communication, socialization, and survival skills in an aquatic environment. Two weeks prior to participation and on a yearly basis, participants must complete the following; enrolment form with appendix A, Inclusive Recreation intake form and in-water assessment.  Parents are required to remain on site for the duration of the lesson. Completion of Inclusive SK 1 is required.</t>
  </si>
  <si>
    <t>Inclusive Recreation– Inclusive Swim Colours Yellow (6-8yrs)</t>
  </si>
  <si>
    <t>Swim lessons for children with developmental or cognitive disabilities. Builds on motor skills, communication, socialization, and survival skills in an aquatic environment. Two weeks prior to participation and on a yearly basis, participants must complete the following; enrolment form with appendix A, Inclusive Recreation intake form and in-water assessment. Parents are required to remain on site for the duration of the lesson.</t>
  </si>
  <si>
    <t>Inclusive Recreation– Timeless Originals Social Club (Pilot)</t>
  </si>
  <si>
    <t>Come and join our Timeless Originals Social Club for seniors with developmental and/or physical disabilities. The focus is to provide new and exciting activities such as, creative arts, fitness, interesting excursions and special events. Participants must be able to self propel, feed and toilet independently.</t>
  </si>
  <si>
    <t>Loisirs inclusifs – Rendez-vous annuel</t>
  </si>
  <si>
    <t>Un Programme de jour de loisirs thérapeutiques pour adultes ayant une déficience intellectuelle.  Les participants profitent de divers programmes sociaux et récréatifs.  Ils doivent être aiguillés par les Services de l’Ontario pour les personnes ayant une déficience intellectuelle.</t>
  </si>
  <si>
    <t>Workshop – Inclusive Rec – City Wide</t>
  </si>
  <si>
    <t>Inclusive Recreation - workshops and outings</t>
  </si>
  <si>
    <t>Hockey – Hockey League – Tier 1</t>
  </si>
  <si>
    <t>Leagues</t>
  </si>
  <si>
    <t>Non-contact recreational hockey league with offciated games and playoffs for qualifiers. This league strives to provide a safe and fun adult  hockey experience. Play for the cup. Recreation Open Tier 1 to Tier 6.</t>
  </si>
  <si>
    <t>Hockey – Hockey League – Tier 5</t>
  </si>
  <si>
    <t>Non-contact recreational hockey league with offciated games and playoffs for qualifiers. This league strives to provide a safe and fun adlut hockey experience. Play for the cup. Recreation Open Tier 1 to Tier 6.</t>
  </si>
  <si>
    <t>Hockey – Hockey League – Tier 6</t>
  </si>
  <si>
    <t>Hockey – Recreation League –  Team – Tier 4</t>
  </si>
  <si>
    <t>Hockey – Recreation League – Team – Men</t>
  </si>
  <si>
    <t>Non-contact league with officiated games and playoffs for qualifiers. This league strives to provide a safe, fun, adult hockey experience.</t>
  </si>
  <si>
    <t>Hockey – Recreation League – Team – Open Division</t>
  </si>
  <si>
    <t>Hockey – Recreation League – Team – Tier 2</t>
  </si>
  <si>
    <t>Hockey – Recreation League – Team – Tier 3</t>
  </si>
  <si>
    <t>Pickleball – League – Doubles Recreational – Adult</t>
  </si>
  <si>
    <t>Emphasis is on active participation and fun. Games are at a recreational level. Players may sign up with a partner or may sign up as an individual and be paired with another player. League takes place on outdoor pickleball courts.</t>
  </si>
  <si>
    <t>Pickleball – League – Doubles Recreational – Adult 50+</t>
  </si>
  <si>
    <t>Pickleball is a combination of ping-pong, tennis, and badminton and is enjoyed by all ages. Designed to teach the skills and rules of pickleball in a fun and friendly environment.</t>
  </si>
  <si>
    <t>Soccer – League – Indoor – Women</t>
  </si>
  <si>
    <t>All levels welcome. League is divided according to level of play. One-hour games.</t>
  </si>
  <si>
    <t>Soccer – League – Women 50+</t>
  </si>
  <si>
    <t>Game level is for those with a basic to moderate skill level and understanding of the game.</t>
  </si>
  <si>
    <t>Soccer – Outdoor League – Individual Women</t>
  </si>
  <si>
    <t>One-hour games.</t>
  </si>
  <si>
    <t>Softball – Intermediate League – Individual – Women</t>
  </si>
  <si>
    <t>Softball</t>
  </si>
  <si>
    <t>Geared for players with considerable knowledge and skill level.</t>
  </si>
  <si>
    <t>Softball – Recreational League – Individual – Women</t>
  </si>
  <si>
    <t>Recreational play. All skill levels welcome.</t>
  </si>
  <si>
    <t>Volleyball – Beach Mixed 2 Team</t>
  </si>
  <si>
    <t>Mixed 2's Beach Volleyball League.</t>
  </si>
  <si>
    <t>Volleyball – Beach-2's League – Team – Men</t>
  </si>
  <si>
    <t>Men's Recreational 2s Beach Volleyball League.</t>
  </si>
  <si>
    <t>Volleyball – Beach-2's League – Team – Women</t>
  </si>
  <si>
    <t>Women's 2s League</t>
  </si>
  <si>
    <t>Volleyball – Beach-3's League – Team – Women</t>
  </si>
  <si>
    <t>Women's 3s League</t>
  </si>
  <si>
    <t>Volleyball – Beach-4's League – Team – Women</t>
  </si>
  <si>
    <t>Women's 4s League</t>
  </si>
  <si>
    <t>Volleyball – Beach-Comp. 4's League – Team – Coed</t>
  </si>
  <si>
    <t>Competitive League Mixed 4's League. Two matches of 40 minutes.</t>
  </si>
  <si>
    <t>Volleyball – Beach-Rec. 6's League – Team – Coed</t>
  </si>
  <si>
    <t>Recreational League Mixed 6's League. Two matches of 40 minutes.</t>
  </si>
  <si>
    <t>Volleyball – Beach-Rec. 6's League – Team – Women</t>
  </si>
  <si>
    <t>Women's 6s Recreational League</t>
  </si>
  <si>
    <t>Volleyball – Coed Recreation League</t>
  </si>
  <si>
    <t>Acting – Clown Adventure</t>
  </si>
  <si>
    <t>Performing Arts</t>
  </si>
  <si>
    <t>Clowning is about being free to express yourself through play. Join us on an adventure where you will learn to walk the walk; talk the talk and express your clown character through playful drama exercises, theatre and laughter.</t>
  </si>
  <si>
    <t>Animation and Coding – Child</t>
  </si>
  <si>
    <t>Learn how to make animations using different techniques such as Blender software, stop-motion and Claymation. Take it to the next level making animations, video games and electronic art projects with python coding language and the Micro:bit. Animation plus science plus your creative imagination.</t>
  </si>
  <si>
    <t>Art of Puppetry – Child</t>
  </si>
  <si>
    <t>Art of Puppetry – Youth</t>
  </si>
  <si>
    <t>Big Band Dances</t>
  </si>
  <si>
    <t>Enjoy your evening dancing to Ottawa's Big Bands. Doors open at 6:30 pm with the band playing from 7 to 10:30 pm. Singles and couples welcome, no experience necessary. Dress is casual, however if you are celebrating a special event, black tie is optional!</t>
  </si>
  <si>
    <t>Circus Skills – Child</t>
  </si>
  <si>
    <t>Dive into circus skills such as juggling, hand balancing and basic acrobatics with individual attention to each student’s goals and progress. Learn different steps, techniques and safety precautions. Flexibility, strength training, and circus specialty technique. Taught by Capital Circus School.</t>
  </si>
  <si>
    <t>Circus-Hand Balancing and Contortion – Adult</t>
  </si>
  <si>
    <t>Learn handstands with a professional circus performer. Hand-balancing is a combination of acrobatics and performance skills. Flexibility and strength training progress to static handstands and other balancing acts. For all skill levels, including beginners.</t>
  </si>
  <si>
    <t>Dance – Acrobatic – Level 1 – Child</t>
  </si>
  <si>
    <t>Free flowing class combines traditional dance styles with acrobatics. Think gymnastics but with no apparatus. Improve flexibility, strength and dance techniques. Take dance to new heights!</t>
  </si>
  <si>
    <t>Dance – Acrobatic – Level 2</t>
  </si>
  <si>
    <t>Combine your favourite tricks and dance moves. Dance steps and combinations with free floor gymnastics for students with previous dance or gymnastics training.</t>
  </si>
  <si>
    <t>Dance – Argentine Tango – Level 1</t>
  </si>
  <si>
    <t>Embrace Argentina’s signature dance, the Salon Style Tango. Discover the 8-count basico (basic step), walking, forward ochos, back ochos and molinete (windmill) and playful ganchos (hooks). Find excitement, passion and drama with Tango!</t>
  </si>
  <si>
    <t>Dance – Argentine Tango – Level 2</t>
  </si>
  <si>
    <t>Introduction to new footwork and timing are introduced as you broaden your skills in Tango. Register with a partner.</t>
  </si>
  <si>
    <t>Dance – Ballet – Level 1 – Adult</t>
  </si>
  <si>
    <t>Delve into the most elegant yet technical of all dance forms; ballet! Explore basic to intermediate ballet moves along with exercises to provide a foundation in technique, placement and terminology.</t>
  </si>
  <si>
    <t>Dance – Ballet – Level 1 – Adult 50+</t>
  </si>
  <si>
    <t>Dance – Ballet – Level 1 – Child</t>
  </si>
  <si>
    <t>Dance – Ballet – Level 1 – Preschool</t>
  </si>
  <si>
    <t>Introduce your little one to the world of creative movement. Simple exercises are structured to develop balance and coordination, while preschoolers learn the different movements and ballet basics.</t>
  </si>
  <si>
    <t xml:space="preserve">Delve into the most elegant yet technical of all dance forms; ballet! Explore basic to intermediate ballet moves along with exercises to provide a foundation in technique, placement and terminology. Requires a personal electronic device with internet connection.
</t>
  </si>
  <si>
    <t>Dance – Ballet – Level 2 – Child</t>
  </si>
  <si>
    <t>Dance – Ballet – Level 2 – Youth</t>
  </si>
  <si>
    <t>Dance – Ballet Barre Fit</t>
  </si>
  <si>
    <t>An energizing combination of ballet moves with an emphasis on posture and alignment. Develop lean muscle mass while improving your balance, flexibility, and range of motion.</t>
  </si>
  <si>
    <t>Dance – Ballet Jazz – Level 1 – Child</t>
  </si>
  <si>
    <t>Basic to intermediate ballet and jazz techniques will be practiced. Combination of contemporary movements and ballet techniques.  Exercises are structured to develop strength, balance, flexibility and coordination. Learn choreography from both dance styles.</t>
  </si>
  <si>
    <t>Dance – Ballet Jazz – Level 1 – Preschool</t>
  </si>
  <si>
    <t>Dance – Ballroom –  Level 1</t>
  </si>
  <si>
    <t>Ballroom is the perfect exercise for your mind and body. Move to the rhythm as you learn the foxtrot, waltz, cha cha, triple swing and merengue. Register with a partner.</t>
  </si>
  <si>
    <t>Dance – Ballroom – Level 1 – Adult 50+</t>
  </si>
  <si>
    <t>Dance – Ballroom – Level 2</t>
  </si>
  <si>
    <t>Broaden your skills in ballroom. New footwork and timing are introduced as you become familiar with the rumba and the samba. Register with a partner.</t>
  </si>
  <si>
    <t>Dance – Ballroom – Level 3</t>
  </si>
  <si>
    <t>Further develop your foundation, learn new moves and perfect technique as you advance in Level 3. Register with a partner.</t>
  </si>
  <si>
    <t>Dance – Ballroom – Level 4</t>
  </si>
  <si>
    <t>Continue to master the art of ballroom dance! Move gracefully to the music and work alongside your partner as you perfect your advanced technique.</t>
  </si>
  <si>
    <t>Dance – Ballroom – Level 5</t>
  </si>
  <si>
    <t>Prerequisite: Level 4</t>
  </si>
  <si>
    <t>Dance – Ballroom – Level 6</t>
  </si>
  <si>
    <t>Prerequisite: Level 5</t>
  </si>
  <si>
    <t>Dance – Ballroom – Level 7</t>
  </si>
  <si>
    <t>Prerequisite: Level 6</t>
  </si>
  <si>
    <t>Dance – Ballroom – Level 8</t>
  </si>
  <si>
    <t>Prerequisite: Level 7</t>
  </si>
  <si>
    <t>Dance – Ballroom – Swing</t>
  </si>
  <si>
    <t>Build a solid foundation for many couples dances. Register with a partner.</t>
  </si>
  <si>
    <t>Dance – Ballroom Dance – Social – Adult</t>
  </si>
  <si>
    <t>Dance with your friends. Meet new people. Learn the basics of ballroom dance from an award-winning international competitive ballroom dancer and coach. No partner necessary. Instruction by highly-skilled ballroom dance instructor.</t>
  </si>
  <si>
    <t>Dance – Belly Dance – Level 1</t>
  </si>
  <si>
    <t>Explore fluidity, grace, and strength through this ancient and sensuous dance form developed in the Middle East. The fundamentals of posture, isolations, steps and accents of belly dance are stressed.</t>
  </si>
  <si>
    <t>Dance – Belly Dance – Level 1 – Virtual</t>
  </si>
  <si>
    <t>In this live virtual class, explore fluidity, grace and strength through this ancient and sensuous dance form developed in the Middle East. The fundamentals of posture, isolations, steps and accents of belly dance are stressed. Requires a personal electronic device with internet connection.</t>
  </si>
  <si>
    <t>Dance – Belly Dance – Level 2</t>
  </si>
  <si>
    <t>Explore more complicated arrangements. Layer movements and combinations. Prerequisite: Belly Dance Level 1.</t>
  </si>
  <si>
    <t>Dance – Bollyoga – Child</t>
  </si>
  <si>
    <t>Move to the beat of Bollywood, fusing classical Indian, hip hop and Bhangra dance steps, combined with basic yoga postures. Learn a choreographed dance and an understanding of Bollywood’s vigor and zest.</t>
  </si>
  <si>
    <t>Dance – Bollyoga – With parent</t>
  </si>
  <si>
    <t>Immerse yourself in joyful movements and Bollywood beats alongside your little one. Develop coordination, balance and rhythm together through simple choreographed Bollywood steps, combined with basic yoga postures.</t>
  </si>
  <si>
    <t>Dance – Bollywood – Child</t>
  </si>
  <si>
    <t>Move to the Bollywood beat - a modern East Indian style of dance. Discover basic hip, leg and upper body choreography while experiencing the wonders of middle-eastern glamour.</t>
  </si>
  <si>
    <t>Dance – Bollywood – Level 1 – Adult</t>
  </si>
  <si>
    <t>Learn to move to the Bollywood beat; a modern East Indian style of dance that will have your hips moving. Discover basic hip, leg and upper body choreography while you experience the wonders of middle-eastern glamour.</t>
  </si>
  <si>
    <t>Dance – Bollywood – Level 1 – Virtual – Adult</t>
  </si>
  <si>
    <t>In this live virtual class, learn to move to the Bollywood beat; a modern East Indian style of dance that will have your hips moving. Discover basic hip, leg and upper body choreography while experiencing the wonders of middle-eastern glamour. Requires a personal electronic device with internet connection.</t>
  </si>
  <si>
    <t>Dance – Bollywood – Level 1 – Youth</t>
  </si>
  <si>
    <t>Dance – Broadway – Adult 50+</t>
  </si>
  <si>
    <t>Dance expressed through singing and acting from themes of Broadway shows and Disney musicals. A fun class to let your inner star shine!</t>
  </si>
  <si>
    <t>Dance – Broadway – Child</t>
  </si>
  <si>
    <t>Dance – Combo – Adult</t>
  </si>
  <si>
    <t>Dance – Contemporary – Level 1 – Adult</t>
  </si>
  <si>
    <t>A dance style that borrows from modern, ballet and jazz choreography. Study basic ballet and modern dance principles while advancing your steps. Uncover various moves, step combinations and new choreography. Create your own dance.</t>
  </si>
  <si>
    <t>Dance – Contemporary – Level 1 – Child</t>
  </si>
  <si>
    <t xml:space="preserve">A dance style that borrows from modern, ballet and jazz choreography. Study basic ballet and modern dance principles while advancing your steps. Uncover various moves, step combinations and new choreography. Create your own dance. Requires a personal electronic device with internet connection.
</t>
  </si>
  <si>
    <t>Dance – Contemporary – Level 1 – Virtual – Youth (combined)</t>
  </si>
  <si>
    <t>Dance – Contemporary – Level 1 – Youth</t>
  </si>
  <si>
    <t>Dance – Contemporary Hip Hop Combo – Child</t>
  </si>
  <si>
    <t>Blending the modern dance techniques of suspension, release and emotion, with Hip Hop's rhythms of the street, leads to innovative choreographed routines in a class led by an expert instructor. No experience required.</t>
  </si>
  <si>
    <t>Dance – Contra – Adult</t>
  </si>
  <si>
    <t>Contra is a form of social folk dance originating from English, Scottish country and French dance styles. This class will have you smiling ear-to-ear while you learn the basics needed to attend local contra dances with live traditional music. No partner required.</t>
  </si>
  <si>
    <t>Dance – Creative Movement</t>
  </si>
  <si>
    <t>A fun, casual approach to practicing basic and fine motor skills, in this introduction to the elements of movement to music.</t>
  </si>
  <si>
    <t>Dance – Creative Movement – Child</t>
  </si>
  <si>
    <t>A fun, casual introduction to the elements of dance and space.</t>
  </si>
  <si>
    <t>Dance – Creative Movement – With Parent</t>
  </si>
  <si>
    <t>For our youngest students, this provides a fun, casual approach to practicing basic and fine motor skills, and a cooperative introduction to the elements of dance and space.</t>
  </si>
  <si>
    <t>Dance – Dance-Salsa and Merengue – Level 2</t>
  </si>
  <si>
    <t>Build on the basics with more complex steps, sequences and routines.</t>
  </si>
  <si>
    <t>Dance – Dancing Barefoot</t>
  </si>
  <si>
    <t>An organic approach to movement and dance that honours the child's unique creative process and natural relationship to music and dance. Self-expression through stories, moods and feelings, the seasons, lots of imaginative play and a little bit of magic.</t>
  </si>
  <si>
    <t>Dance – Dundun</t>
  </si>
  <si>
    <t>Experience this unique combination of dance and drumming from Guinea, West Africa. Learn to move and play a rhythm in unison for a lively and physically powerful experience.</t>
  </si>
  <si>
    <t>Dance – Gotta Dance – Child</t>
  </si>
  <si>
    <t>Introduction to the elements of dance and space. Practice fundamental large and fine motor skills through basic ballet and jazz steps.</t>
  </si>
  <si>
    <t>Dance – Gotta Dance – Preschool</t>
  </si>
  <si>
    <t>Dance – Highland Dance</t>
  </si>
  <si>
    <t>Introduction to the art of Highland Dancing. Participants will learn various steps that combined form traditional dances such as the Highland Fling. Develop balance and coordination, as well as a love of this Scottish artform.</t>
  </si>
  <si>
    <t>Dance – Hip Hop –  Virtual – Child</t>
  </si>
  <si>
    <t>Prefer to dance with your child at home? Join virtually with the on-site instructor. Hip hop, with its roots in urban dance, gets you moving to funky, up-beat tunes. Work on strength, flexibility and musicality through intricate and fast paced choreography. Create dynamic, stylish moves just like in the latest music videos. Requires a personal electronic device with internet connection.</t>
  </si>
  <si>
    <t>Dance – Hip Hop – Level 1 – Adult</t>
  </si>
  <si>
    <t>Look forward to an exciting cardio workout that combines basic hip hop dance principals with a fresh choreographed routine. You’ll be energized while learning how to pop, lock and bounce like a pro.</t>
  </si>
  <si>
    <t>Dance – Hip Hop – Level 1 – Child</t>
  </si>
  <si>
    <t>Hip hop, with its roots in urban dance, gets you moving to funky, up-beat tunes. Work on strength, flexibility and musicality through intricate and fast paced choreography. Create dynamic, stylish moves just like in the latest music videos.</t>
  </si>
  <si>
    <t>Dance – Hip Hop – Level 1 – Child – Virtual</t>
  </si>
  <si>
    <t xml:space="preserve">Hip hop, with its roots in urban dance, gets you moving to funky, up-beat tunes. Work on strength, flexibility and musicality through intricate and fast paced choreography. Create dynamic, stylish moves just like in the latest music videos. Requires a personal electronic device with internet connection.
</t>
  </si>
  <si>
    <t>Dance – Hip Hop – Level 1 – Preschool</t>
  </si>
  <si>
    <t>Dance – Hip Hop – Level 2 – Child</t>
  </si>
  <si>
    <t xml:space="preserve">Learn all the moves in this fun, energetic dance class. Hip Hop, with its roots in street dancing and break dancing, provides a good cardio workout to funky, up-beat tunes. Hip Hop is easy to learn and fun for all ages! Requires a personal electronic device with internet connection.
</t>
  </si>
  <si>
    <t>Dance – Hip Hop – Level 2 – Child – Virtual</t>
  </si>
  <si>
    <t>Dance – Hip Hop – Level 2 – Youth</t>
  </si>
  <si>
    <t>Dance – Hip Hop – With parent</t>
  </si>
  <si>
    <t>Parents join their little dancer for a good cardio workout to funky, upbeat tunes. Hip hop is easy to learn in this energetic dance class.</t>
  </si>
  <si>
    <t>Dance – Hip Hop and Jazz – Child</t>
  </si>
  <si>
    <t>Emphasis on body placement, coordination and basic Jazz technique.</t>
  </si>
  <si>
    <t>Dance – Hip Hop and Jazz – Virtual – Child</t>
  </si>
  <si>
    <t>Emphasis on body placement, coordination and basic Jazz technique. Requires a personal electronic device with internet connection.</t>
  </si>
  <si>
    <t>Dance – Hip Hop Ultra – Level 1 – Child</t>
  </si>
  <si>
    <t>Dance – Irish Dancing – Level 1 – Child</t>
  </si>
  <si>
    <t>Learn the Irish jig! In the style of Riverdance, learn skills to gain balance, co-ordination and self-esteem. No experience required.</t>
  </si>
  <si>
    <t>Dance – Jazz - Child – Virtual</t>
  </si>
  <si>
    <t>Do you prefer to dance at home? Log in to participate virtually, joining the on-site instructor. High energy class that encourages rhythm, co-ordination, flexibility and execution. Introduction to different styles of jazz including theatrical, pop, and lyrical. Learn various moves, combinations of steps, and choreography. Requires a personal electronic device with internet connection.</t>
  </si>
  <si>
    <t>Dance – Jazz – Level 1 – Adult</t>
  </si>
  <si>
    <t xml:space="preserve">Basics of jazz dance will improve your co-ordination, strength, and flexibility through dance combinations set to popular music.
</t>
  </si>
  <si>
    <t>Dance – Jazz – Level 1 – Child</t>
  </si>
  <si>
    <t>High energy class that encourages rhythm, co-ordination, flexibility and execution. Introduction to different styles of jazz including theatrical, pop, and lyrical. Learn various moves, combinations of steps, and choreography.</t>
  </si>
  <si>
    <t>Dance – Jazz – Level 1 – Preschool</t>
  </si>
  <si>
    <t>Music, movement, and the basics of jazz dance. Exercises are structured to develop strength, balance, flexibility and coordination. Expand your creative scope and gain confidence.</t>
  </si>
  <si>
    <t>Dance – Jazz – Level 1 – Virtual – Child</t>
  </si>
  <si>
    <t xml:space="preserve">High energy class that encourages rhythm, co-ordination, flexibility and execution. Introduction to different styles of jazz including theatrical, pop, and lyrical. Learn various moves, combinations of steps, and choreography. Requires a personal electronic device with internet connection.
</t>
  </si>
  <si>
    <t>Dance – Jazz – Level 1 – Youth</t>
  </si>
  <si>
    <t>Dance – Jazz – Level 2</t>
  </si>
  <si>
    <t>Students will be exposed to different styles of jazz including theatrical, pop, and lyrical. They will be taught intermediate to advanced moves, combinations of steps, and choreography. Through the course, students will improve their sense of rhythm, coordination and execution. Jazz level 1 or equivalent is a prerequisite to this course.</t>
  </si>
  <si>
    <t>Dance – Jazz – Level 2 – Child</t>
  </si>
  <si>
    <t>Dance – Jazz – Level 2 – Youth</t>
  </si>
  <si>
    <t>Dance – Jazz – Youth – Virtual</t>
  </si>
  <si>
    <t>Do you prefer to dance at home? Log in to participate virtually, joining the on-site instructor. High energy class that encourages rhythm, co-ordination, flexibility and execution. Introduction to different styles of jazz including theatrical, pop, and lyrical. Learn various moves, combinations of steps, and choreography.  Requires a personal electronic device with internet connection.</t>
  </si>
  <si>
    <t>Dance – Joyful Motion</t>
  </si>
  <si>
    <t>A conscious dance experience inspired by music, story and sound based on principles of mind-body movement.  Find your potential for ideal functional movement, fluidity and ease.  In collaboration with Well Body Arts.</t>
  </si>
  <si>
    <t>Dance – K-pop –  Level 2</t>
  </si>
  <si>
    <t>Learn choreography to one K-pop song over the course of the program. Film a music video-style dance cover at the end. Intermediate to advanced skill level required.</t>
  </si>
  <si>
    <t>Dance – K-pop – Level 1</t>
  </si>
  <si>
    <t>Learn choreographies to popular songs danced by K-pop idols. Develop dance skills in a broad range of styles, build confidence, and have fun!</t>
  </si>
  <si>
    <t>Dance – K-pop – Level 1 – Child</t>
  </si>
  <si>
    <t>Dance – K-pop – Level 1 – Virtual – Adult</t>
  </si>
  <si>
    <t>Learn choreographies to popular songs danced by K-pop idols. Develop dance skills in a broad range of styles, build confidence, and have fun! Requires a personal electronic device with internet connection.</t>
  </si>
  <si>
    <t xml:space="preserve">Dance – K-pop – Level 1 – Virtual – Child </t>
  </si>
  <si>
    <t>Dance – K-pop – Level 1 – Virutal – Youth</t>
  </si>
  <si>
    <t>Dance – K-pop – Level 1 – Youth</t>
  </si>
  <si>
    <t>Dance – K-pop – Level 2 – Child</t>
  </si>
  <si>
    <t>Dance – K-pop – Level 2 – Youth</t>
  </si>
  <si>
    <t>Dance – Line Dancing – Level 1 – Adult</t>
  </si>
  <si>
    <t>Learn a variety of line dances. No experience necessary. Dance for fun and get exercise as a bonus!</t>
  </si>
  <si>
    <t>Dance – Line Dancing – Level 1 – Adult 50+</t>
  </si>
  <si>
    <t>Dance – Line Dancing – Level 2 – Adult</t>
  </si>
  <si>
    <t>Prerequisite: Level 1</t>
  </si>
  <si>
    <t>Dance – Line Dancing – Level 2 – Adult 50+</t>
  </si>
  <si>
    <t>Dance – Line Dancing – Level 3 – Adult</t>
  </si>
  <si>
    <t>Prerequisite: Level 2</t>
  </si>
  <si>
    <t>Dance – Line Dancing – Level 3 – Adult 50+</t>
  </si>
  <si>
    <t>Dance – Lyrical Dance – Level 1 – Child</t>
  </si>
  <si>
    <t>Fusion of ballet and jazz, blended with contemporary dance techniques. Learn movements that express emotions allowing you to tell a story to music with lyrics.</t>
  </si>
  <si>
    <t>Dance – Lyrical Dance – Level 1 – Youth</t>
  </si>
  <si>
    <t>Dance – Lyrical Dance – Level 2 – Youth</t>
  </si>
  <si>
    <t>Dance – Margaret Morris Method – Level 1 – Adult</t>
  </si>
  <si>
    <t>Experience a unique form of movement and dance to music, emphasizing breathing, spinal mobility and the stretching of muscle groups to increase flexibility.</t>
  </si>
  <si>
    <t>Dance – Margaret Morris Method – Level 2 – Adult</t>
  </si>
  <si>
    <t>Dance – Ottawa Valley Step Dancing – Level 1</t>
  </si>
  <si>
    <t>There is Irish/Scottish influence in this dance dating from the 1800s in the Ottawa Valley. Routines focus on footwork, rhythms, and musicality. Progress within the same level from session to session.</t>
  </si>
  <si>
    <t>Dance – Ottawa Valley Step Dancing – Level 1 – Adult</t>
  </si>
  <si>
    <t>Dance – Ottawa Valley Step Dancing – Level 2</t>
  </si>
  <si>
    <t>Build on skills learned in Level 1</t>
  </si>
  <si>
    <t>Dance – Ottawa Valley Step Dancing – Level 3</t>
  </si>
  <si>
    <t>Build on skills learned in Level 1 and 2</t>
  </si>
  <si>
    <t>Dance – Ottawa Valley Step Dancing – Level 4</t>
  </si>
  <si>
    <t>Build on skills learned in Level 1, 2 and 3</t>
  </si>
  <si>
    <t>Dance – Ottawa Valley Step Dancing – Level 5</t>
  </si>
  <si>
    <t>Build on skills learned in Level 1, 2, 3 and 4.</t>
  </si>
  <si>
    <t>Dance – Salsa – Level 1</t>
  </si>
  <si>
    <t>Light up the dance floor and be part of the Latin groove. An introduction to the basic steps of salsa.</t>
  </si>
  <si>
    <t>Dance – Salsa – Level 2</t>
  </si>
  <si>
    <t>Dance – Salsa – Level 3</t>
  </si>
  <si>
    <t>Focus on putting all the moves together, technique, style and proper leading.</t>
  </si>
  <si>
    <t>Dance – Salsa and Merengue – Level 1</t>
  </si>
  <si>
    <t>Light up the dance floor and be part of the Latin groove. An introduction to the basic steps of salsa and meringue.</t>
  </si>
  <si>
    <t>Dance – Salsa and Merengue – Level 1 – Older Adult</t>
  </si>
  <si>
    <t>Light up the dance floor and be part of the theLatin Groove. An introduction to the basic steps of salsa and meringue.</t>
  </si>
  <si>
    <t>Dance – Tap Dance – Level 1 – Adult</t>
  </si>
  <si>
    <t>Basics of tap dance through enjoyable dance combinations and simple choreography. Emphasis on rhythm and clarity of step. Keep on tapping!</t>
  </si>
  <si>
    <t>Dance – Tap Dance – Level 1 – Adult 50+</t>
  </si>
  <si>
    <t>Dance – Tap Dance – Level 1 – Child</t>
  </si>
  <si>
    <t>Learn the basics of tap dance through intricate dance combinations, expressive footwork and some simple choreography, with an emphasis on rhythm and clarity of step.</t>
  </si>
  <si>
    <t>Dance – Tap Dance – Level 1 – Preschool</t>
  </si>
  <si>
    <t>Dance – Tap Dance – Level 2 – Adult 50+</t>
  </si>
  <si>
    <t>Learn more difficult steps, combined into intricate yet easy-to-follow choreography.</t>
  </si>
  <si>
    <t>Dance – Tap Dance – Level 2 – Child</t>
  </si>
  <si>
    <t>Prerequisite: Level 1. Emphasis is on rhythm and clarity of step, as well as the benefits of exercise.</t>
  </si>
  <si>
    <t>Dance – Tap Dance – Level 2 – Youth</t>
  </si>
  <si>
    <t>Dance – Tap Dance Performance Group</t>
  </si>
  <si>
    <t>Experienced tapper itching to show your stuff? Join singers in daytime performances to senior groups around town.</t>
  </si>
  <si>
    <t>Dance – Techniques – Level 1 – Child</t>
  </si>
  <si>
    <t>Combining dance steps and combinations with free floor gymnastics. Add flair to your dance or gymnastics training.</t>
  </si>
  <si>
    <t>Dance – Techniques – Level 2 – Youth</t>
  </si>
  <si>
    <t>Dance – Theatrical Belly Dance Fusion – Adult</t>
  </si>
  <si>
    <t>Story-telling through the exotic beauty of dance. Belly Dance is entertaining, will help develop grace and strength, and provide exercise and self-expression.</t>
  </si>
  <si>
    <t>Dance – Twinkling Toes</t>
  </si>
  <si>
    <t xml:space="preserve">Through creative movement with basic ballet and jazz, develop grace and creativity while allowing your personality to flourish. Performance at the final class.
</t>
  </si>
  <si>
    <t>Dance – Twinkling Toes – With parent</t>
  </si>
  <si>
    <t>Join your little dancer to learn creative movement through basic ballet and jazz.</t>
  </si>
  <si>
    <t>Dance – Urban – Level 1 – Child</t>
  </si>
  <si>
    <t>This unique style of dance incorporates hip hop, break dancing, pop'n lock, and freestyle. Master the dance moves from each style in a fun and energetic class.</t>
  </si>
  <si>
    <t>Dance – You Bet You Can Dance! – Adult</t>
  </si>
  <si>
    <t>Learn Broadway-style dance exploring choreography and performance styles. You bet you can dance!</t>
  </si>
  <si>
    <t>Dance – You Bet You Can Dance! – Child</t>
  </si>
  <si>
    <t>Dance – You Bet You Can Dance! – Youth</t>
  </si>
  <si>
    <t>Danse – Ballet – Niveau 1 – Enfant</t>
  </si>
  <si>
    <t>Améliorer votre équilibre et coordination en s'adonnant à une variété d'exercices et de mouvements créatifs.</t>
  </si>
  <si>
    <t>Danse – Ballet – Niveau 1 – Préscolaire</t>
  </si>
  <si>
    <t>Améliorer votre équilibre et coordination en s'adonnant à une variété d'exercices et de mouvements créatifs. 
Nécessite un appareil électronique personnel avec connexion Internet.'</t>
  </si>
  <si>
    <t>Danse – Ballet Jazz – Niveau 1 – Enfant</t>
  </si>
  <si>
    <t>Apprendre les rudiments du ballet jazz. Les exercices sont conçus de façon à développer la force, l’équilibre, la souplesse et la coordination ainsi que développer votre créativité et améliorer votre niveau de confiance.</t>
  </si>
  <si>
    <t>Danse – Ballet Jazz – Niveau 1 – Préscolaire</t>
  </si>
  <si>
    <t>Danse – Hip hop – Enfants</t>
  </si>
  <si>
    <t>Le hip-hop, avec ses racines ancrées dans la danse urbaine, fait bouger les élèves au son de musiques funky rythmées. Viens développer ta force, ta souplesse et ta musicalité en participant à des chorégraphies complexes et endiablées, semblables aux mouvements dynamiques et élégants des plus récents vidéoclips.</t>
  </si>
  <si>
    <t>Danse – Hip hop – Préscolaire</t>
  </si>
  <si>
    <t>Le hip-hop, avec ses racines ancrées dans la danse urbaine, vous fait bouger au son de musiques funky rythmées. Développez votre force, votre souplesse et votre côté musical au moyen de chorégraphies complexes aux rythmes effrénés. Créez des mouvements dynamiques et stylisés, tout comme dans les récentes vidéos de musique</t>
  </si>
  <si>
    <t>Danse – Hip hop – Virtuel – Virtuel</t>
  </si>
  <si>
    <t>Le hip-hop, avec ses racines ancrées dans la danse urbaine, fait bouger les élèves au son de musiques funky rythmées. Viens développer ta force, ta souplesse et ta musicalité en participant à des chorégraphies complexes et endiablées, semblables aux mouvements dynamiques et élégants des plus récents vidéoclips. 
Nécessite un appareil électronique personnel avec connexion Internet.'</t>
  </si>
  <si>
    <t>Danse – Je dois danser</t>
  </si>
  <si>
    <t>Ce cours permet aux enfants de découvrir divers styles de danse. Place à l'expression créative.</t>
  </si>
  <si>
    <t>Danse – Je dois danser – Préscolaires</t>
  </si>
  <si>
    <t>Danse – Je dois danser – Virtuel – Préscolaire</t>
  </si>
  <si>
    <t>Ce cours permet aux enfants de découvrir divers styles de danse. Place à l'expression créative. Nécessite un appareil électronique personnel avec connexion Internet.</t>
  </si>
  <si>
    <t>Danse – Mouvements créatifs</t>
  </si>
  <si>
    <t>Venez explorer le mouvement créatif et les bases du ballet et du jazz. Des instruments, des rubans et d'autres objets sont utilisés pour l'apprentissage du rythme. Des jeux et des exercices amusants permettent d'augmenter la force et d'améliorer la souplesse, la coordination et l'équilibre.</t>
  </si>
  <si>
    <t>Danse – Mouvements créatifs – Avec parent</t>
  </si>
  <si>
    <t>Danse – Sur la pointe des pieds – Avec parent</t>
  </si>
  <si>
    <t>Joignez-vous à votre enfant pour apprendre des mouvements créatifs de base du ballet et du jazz. Les enfants acquièrent de la grâce et de la créativité tout en enrichissant leur propre personnalité.</t>
  </si>
  <si>
    <t>Digital Arts – Animate This – Child</t>
  </si>
  <si>
    <t>The world of animation comes to life - drawn, claymation, stop motion, cameraless and painted film using video camera, still digital camera, and 16 mm film. Create your very own animated short.</t>
  </si>
  <si>
    <t>Digital Arts – Animate This – Youth</t>
  </si>
  <si>
    <t>Digital Arts – Cameraless Animation</t>
  </si>
  <si>
    <t>The original colouring book for adults - Create a short animated film.  Suits both beginners and accomplished artists. Draw, paint or scratch onto 16mm film stock, then project the beautiful finished work.</t>
  </si>
  <si>
    <t>Digital Arts – Science of Movie Making – Child</t>
  </si>
  <si>
    <t>Dive into the world of digital media and explore the science of movie making. Take photos to create a flip-book animation series, produce a short film and uncover green screen technology using DIY special effects.</t>
  </si>
  <si>
    <t>Digital Arts – Science of Movie Making – Youth</t>
  </si>
  <si>
    <t>Digital Arts – Super 8mm Black and White Film Making</t>
  </si>
  <si>
    <t>The creative resurgence of Super 8. Develop your story and learn to shoot. Process your film in a professional darkroom (off site). Films will be transferred to digital format for editing and completion. Fee includes film and processing costs.</t>
  </si>
  <si>
    <t>Drum Circle – Adult</t>
  </si>
  <si>
    <t>Explore West African drumming in a fun and welcoming environment. Unwind as you work together to find a united beat. Open to all experience levels. Drums provided.</t>
  </si>
  <si>
    <t>Hawaiian Dance</t>
  </si>
  <si>
    <t>Dance Hawaiian style to Don Ho, Andy Williams, and Elvis Presley. Hawaiian arm movements help arthritic fingers. Sway in your style, standing or seated.</t>
  </si>
  <si>
    <t>Live Swing Dance</t>
  </si>
  <si>
    <t>Learn the craze that's sweeping the city. A coach will teach you basic Swing steps, or help you push your skills to the next level. A live band will provide the music for the last three hours.</t>
  </si>
  <si>
    <t>Music – Abba's Greatest Hits and Pop Performance – Adult</t>
  </si>
  <si>
    <t>Experience performance through Abba and pop. Professional musician and teacher Peter Grant Mackechnie teaches singing ability, musicality and vocal projection, and performance skills through popular music. A series of workshops culminates in a combined performance.</t>
  </si>
  <si>
    <t>Music – Abba's Greatest Hits and Pop Performance – Child</t>
  </si>
  <si>
    <t>Music – Abba's Greatest Hits and Pop Performance – Youth</t>
  </si>
  <si>
    <t>Music – Advanced Guitar Session – Adult</t>
  </si>
  <si>
    <t>Bring your own acoustic or electric guitar (and amp) and play in an open format guided by an instructor. Prerequisite: Guitar - Level 1 or 2 or an ability to read music and play guitar at an intermediate level.</t>
  </si>
  <si>
    <t>Music – Digital Music Making - Child - Virtual</t>
  </si>
  <si>
    <t>Learn to create music using web-based music making apps. Experiment with beats, bass lines, chords and melodies, all while learning how to assemble all of these into your own tracks. Each week will feature a new project where you’ll learn to use a new tool to make your own track. Submit your track and get feedback to help you keep improving!
Requires a PC or Mac, laptop or desktop computer and internet connection.</t>
  </si>
  <si>
    <t>Music – Guitar – Level 1 – Adult</t>
  </si>
  <si>
    <t>Strengthen guitar skills while learning basic chords, strumming, picking and tuning. Recognize different strumming patterns and shuffle accompaniment. Bring your own guitar.</t>
  </si>
  <si>
    <t>Music – Guitar – Level 1 – Child</t>
  </si>
  <si>
    <t>Music – Guitar – Level 1 – Virtual – Adult</t>
  </si>
  <si>
    <t>In this live virtual class, strengthen guitar skills while learning basic chords, strumming, picking and tuning. Recognize different strumming patterns and shuffle accompaniment. Must have your own guitar. Requires a personal electronic device with internet connection.</t>
  </si>
  <si>
    <t>Music – Guitar – Level 1 – Virtual – Child</t>
  </si>
  <si>
    <t>Strengthen guitar skills while learning basic chords, strumming, picking and tuning. Recognize different strumming patterns and shuffle accompaniment. Must have your own guitar.</t>
  </si>
  <si>
    <t>Music – Guitar – Level 1 – Youth</t>
  </si>
  <si>
    <t>Music – Guitar – Level 2 – Adult</t>
  </si>
  <si>
    <t>Once you have the basics through Guitar Level 1 or equivalent, you're ready for more advanced music.</t>
  </si>
  <si>
    <t>Music – Guitar – Level 2 – Child</t>
  </si>
  <si>
    <t>Music – Guitar – Level 2 – Virtual – Adult</t>
  </si>
  <si>
    <t xml:space="preserve">In this live virtual class, continue learning more advanced music. Prerequisite: Guitar Level 1 or equivalent. Requires a personal electronic device with internet connection. Requires a personal electronic device with internet connection.
</t>
  </si>
  <si>
    <t>Music – Guitar – Level 2 – Virtual – Child</t>
  </si>
  <si>
    <t>Once you have the basics through Guitar Level 1 or equivalent, you're ready for more advanced music. Requires a personal electronic device with internet connection.</t>
  </si>
  <si>
    <t>Music – Guitar – Level 2 – Youth</t>
  </si>
  <si>
    <t>Music – Guitar – Level 3 – Adult</t>
  </si>
  <si>
    <t>Learn songs while adding new techniques and skills along the way. Choose a song you would like to learn.  Learn to play each of the songs submitted.</t>
  </si>
  <si>
    <t>Music – Guitar – Level 3 – Child</t>
  </si>
  <si>
    <t>Music – Guitar – Level 3 – Youth</t>
  </si>
  <si>
    <t>Music – Guitar Maintenance</t>
  </si>
  <si>
    <t>Learn proper maintenance, set up, cleaning, string changes, intonation, simple repairs and much more. Bring your electric, steel, or nylon string guitar.</t>
  </si>
  <si>
    <t>Music – Keyboard – Level 1 – Adult</t>
  </si>
  <si>
    <t>Love playing the electronic keyboard. Group instruction provides both practical and theory study including: left and right hand placement, reading notes, learning scales in both treble and bass clef. Pre-requisite: a keyboard at home.</t>
  </si>
  <si>
    <t>Music – Keyboard – Level 1 – Child</t>
  </si>
  <si>
    <t>Music – Keyboard – Level 1 – Virtual</t>
  </si>
  <si>
    <t>Love playing the electronic keyboard. Group instruction provides both practical and theory study including: left and right hand placement, reading notes, learning scales in both treble and bass clef. Must have a keyboard at home. Requires a personal electronic device with internet connection.</t>
  </si>
  <si>
    <t>Music – Keyboard – Level 1 – Virtual – Adult</t>
  </si>
  <si>
    <t>Love playing the electronic keyboard. Group instruction provides both practical and theory study including: left- and right- hand placement, reading notes, learning scales in both treble and bass clef. Must have a keyboard at home. Requires a personal electronic device with internet connection.</t>
  </si>
  <si>
    <t>Music – Keyboard – Level 2 – Child</t>
  </si>
  <si>
    <t>Teachings include: musical terms, single hand chords, reading music, using range, and introducing the black keys. Must have keyboard at home.</t>
  </si>
  <si>
    <t>Teachings include: musical terms, single hand chords, reading music, using range, and introducing the black keys. Must have a keyboard at home. Requires a personal electronic device with internet connection.</t>
  </si>
  <si>
    <t>Music – Keyboard – Semi-Private Lessons – Child</t>
  </si>
  <si>
    <t>Private Lessons</t>
  </si>
  <si>
    <t>Music – Keyboard Private – Child</t>
  </si>
  <si>
    <t>With core music fundamentals understood, advance to learning complete songs using both hands. Practical study adds elements such as crescendos, staccatos and pedal work, while theory helps build chord progressions and an understanding of enharmonic notes.</t>
  </si>
  <si>
    <t>Music – Piano – Private – Adult</t>
  </si>
  <si>
    <t>Learn to play and music theory.  Experience the art and love of music through the study of piano in a group setting. Prerequisite: access to a piano for practice time.</t>
  </si>
  <si>
    <t>Music – Piano – Private – Child</t>
  </si>
  <si>
    <t>Students will be instructed in both practical and theory. Experience the art and love of music through the study of piano. Prerequisite:  a piano at home, or access to a piano for practice time.</t>
  </si>
  <si>
    <t>Music – Singing Performance Group</t>
  </si>
  <si>
    <t>Like to sing for an appreciative audience? Learn songs from words and recorded music, and perform with tap dancers. Performances are daytime, week days.</t>
  </si>
  <si>
    <t>Music – Ukulele – Adult</t>
  </si>
  <si>
    <t>Learn a unique instrument that is affordable, fun, and easy to learn.</t>
  </si>
  <si>
    <t>Music – Ukulele – Child</t>
  </si>
  <si>
    <t>Music – Ukulele – Level 2 – Virtual – Child</t>
  </si>
  <si>
    <t>Once you have the basics through Ukulele Level 1 or equivalent, you're ready for more advanced music. Must have a ukulele at home. Requires a personal electronic device with internet connection.</t>
  </si>
  <si>
    <t>Music – Ukulele – Virtual – Adult</t>
  </si>
  <si>
    <t>In this live virtual class, learn a unique instrument that is affordable, fun, and easy to play. Must have your own ukulele. Requires a personal electronic device with internet connection.</t>
  </si>
  <si>
    <t>Music – Ukulele – Virtual – Child</t>
  </si>
  <si>
    <t>In this live virtual class, learn a unique instrument that is affordable, fun, and easy to play. Must have a ukulele at home. Requires a personal electronic device with internet connection.</t>
  </si>
  <si>
    <t>Music – Ukulele – Virtual – Older Adult</t>
  </si>
  <si>
    <t>In this live virtual class, learn a unique instrument that is affordable, fun, and easy to play. Must have a  ukulele at home. Requires a personal electronic device with internet connection.</t>
  </si>
  <si>
    <t>Music – Violin – Level 1 – Child</t>
  </si>
  <si>
    <t>The basics: master the skill of holding the violin and using the bow properly. Memorize and learn tunes that are in first position. Learn different bow strokes and basic rhythms. Love of music and violin required.</t>
  </si>
  <si>
    <t>Music – Violin – Level 2 – Child</t>
  </si>
  <si>
    <t>Improve proper use of violin and bow. Expanding the notion of rhythm and bow usage. Learning about bow distribution and different finger patterns. Learning how to read music. Beginning of basic theory and solfège.</t>
  </si>
  <si>
    <t>Music – Violin – Level 3 – Child</t>
  </si>
  <si>
    <t>Music – Vocal – Adult</t>
  </si>
  <si>
    <t>Find your unique voice!  Revel in singing in a choral context, exploring the wonder of harmony. Practice vocal exercises and become familiar with basic note reading skills.</t>
  </si>
  <si>
    <t>Music – Vocal – Child</t>
  </si>
  <si>
    <t>Find your unique voice! Revel in singing in a choral context, exploring the wonder of harmony. Practice vocal exercises and become familiar with basic note reading skills.</t>
  </si>
  <si>
    <t>Music – You Bet You Can Sing! – Adult</t>
  </si>
  <si>
    <t>Learn the proper techniques behind Broadway-style singing. Discover how to perform various musical styles and how to command the stage and be heard.</t>
  </si>
  <si>
    <t>Music – You Bet You Can Sing! – Child</t>
  </si>
  <si>
    <t>Music – You Bet You Can Sing! – Youth</t>
  </si>
  <si>
    <t>Music– Music for Young Children® – Sunrise Program – Level 1</t>
  </si>
  <si>
    <t>Sing, play, and learn! Quality music education blends the pleasure and joy of music making with sound instruction. Free for siblings under 22 months. Maximum two children per adult including sibling. Additional materials fee payable to instructor at first class.</t>
  </si>
  <si>
    <t>Music– Music for Young Children® – Sunrise Program – Level 2</t>
  </si>
  <si>
    <t>Children's music journey continues in this playful, pre-keyboard program with more songs, rhythm, and listening activities! Free for siblings under 22 months. Maximum two children per adult including sibling. Additional materials fee payable to instructor at first class. Recommended prerequisite: Sunrise One</t>
  </si>
  <si>
    <t>Music– Music for Young Children® – Sunrise Program – Level 3</t>
  </si>
  <si>
    <t>Buzz the Fly and friends lead children in spring themed songs and activities with rhythm instruments, puppets, and games. Free for siblings under 22 months. Maximum two children per adult including sibling. Additional materials fee payable to instructor at first class. Prerequisite: Sunrise 1 or Sunrise 2</t>
  </si>
  <si>
    <t>Musique – Guitare – Niveau 1 – Virtuel – Adulte</t>
  </si>
  <si>
    <t>Améliorez vos compétences à la guitare, alors que vous vous familiariserez avec les accords de base, ainsi qu'avec les techniques de battement et de pincement des cordes et que vous apprendrez à accorder votre instrument dans le cadre de ce cours destiné aux personnes de tous âges. Découvrez des séries de battements et des accompagnements rythmiques. Vous devrez posséder votre propre guitare, ainsi qu'un appareil électronique personnel branché à Internet.</t>
  </si>
  <si>
    <t>Musique – Guitare – Niveau 1 – Virtuel – Enfant</t>
  </si>
  <si>
    <t>Musique – Guitare – Niveau 1 – Virtuel – Jeunesse</t>
  </si>
  <si>
    <t>Musique – Guitare – Niveau 2 – Virtuel – Adulte</t>
  </si>
  <si>
    <t>Après avoir maîtrisé les notions de base dans le cadre du cours Guitare niveau 1 ou d'un cours équivalent, vous pourrez vous attaquer à des notions plus avancées dans le cadre de ce cours destiné aux personnes de tous âges. Vous devrez posséder votre propre guitare, ainsi qu'un appareil électronique personnel branché à Internet.</t>
  </si>
  <si>
    <t>Musique – Guitare – Niveau 2 – Virtuel – Enfant</t>
  </si>
  <si>
    <t>Musique – Guitare – Niveau 2 – Virtuel – Jeunesse</t>
  </si>
  <si>
    <t>Musique – Piano – Leçons privées – Adulte</t>
  </si>
  <si>
    <t>Venez exprimer votre amour de la musique en apprenant à jouer du piano. Les leçons aborderont les éléments théoriques et pratiques. Il faut avoir un piano à la maison ou accès à un piano pour s'exercer.</t>
  </si>
  <si>
    <t>Musique – Piano – Leçons privées – Enfant</t>
  </si>
  <si>
    <t>Musique – Ukulélé – Virtuel – Adulte 50+</t>
  </si>
  <si>
    <t>Apprend à gratter des accords au ukulélé et chanter des chansons bien connues, à partir du début! Ce cours est à la fois accueillant pour ceux qui n'ont aucune expérience du tout ainsi que pour ceux qui ont déjà commencé à apprendre un peu par ci et par là, mais voudraient passer plus de temps à travailler les techniques et concepts fondamentaux. Nécessite un appareil électronique  personnel avec connexion Internet.</t>
  </si>
  <si>
    <t>Musique – Ukulélé – Virtuel – Enfant</t>
  </si>
  <si>
    <t>Dans ce cours virtuel en direct, apprenez à jouer d'un instrument unique à prix abordable, facile à utiliser et très plaisant. Vous devez avoir un ukulélé à la maison, un appareil électronique personnel et une connexion Internet.</t>
  </si>
  <si>
    <t>Semi-Private Guitar Lessons</t>
  </si>
  <si>
    <t>Strengthen guitar skills while learning chords, strumming, picking and tuning. Recognize different strumming patterns and shuffle accompaniment. Bring your own guitar.</t>
  </si>
  <si>
    <t>Theatre Arts – Acting for Horror – Child</t>
  </si>
  <si>
    <t>Learn the techniques for acting in horror films by bringing out your 'inner scream.' Taught by Brett Kelly, independent movie director and 'Ottawa's Baron of Blood.'</t>
  </si>
  <si>
    <t>Theatre Arts – Acting for Horror – Youth</t>
  </si>
  <si>
    <t>Theatre Arts – Acting Up – Child</t>
  </si>
  <si>
    <t>An introduction to basic acting skills in a game themed environment. Expand your creativity through the use of playful theatre games, vocal exercises and actions. Develop characters, settings, and themes while creating stories as a class.</t>
  </si>
  <si>
    <t>Theatre Arts – Drama and Dance – Child</t>
  </si>
  <si>
    <t>Jazz dance, improv, storytelling, character study, expression, performance skills and drama games. An open-house performance for friends and family on the last day.</t>
  </si>
  <si>
    <t>Theatre Arts – Drama and Dance – Preschool</t>
  </si>
  <si>
    <t>Moving, grooving and performing on stage! Various creative learning activities include basic jazz dance choreography, improvisation, character study, expressing emotion, performance skills and drama games. Open-house performance for friends and family on last day.</t>
  </si>
  <si>
    <t>Theatre Arts – Improv – Child</t>
  </si>
  <si>
    <t>Think on your feet, build confidence and gain comfort as a performer in spontaneous improv. Development skills in timing, creative thinking, storytelling, stage presence and traditional acting techniques.</t>
  </si>
  <si>
    <t>Theatre Arts – Live Wire Drama – Child</t>
  </si>
  <si>
    <t>Enter the exciting world of performance. Drama skills, theatrical techniques, improvisation, scene study, and performance.</t>
  </si>
  <si>
    <t>Theatre Arts – Musical Theatre – Child</t>
  </si>
  <si>
    <t>Love to sing and dance? With proper direction, choreography and singing, learn good vocal techniques, the art of expressive movement, and staging for musical performance.</t>
  </si>
  <si>
    <t>Theatre Arts – Play Reading – Adult 50+</t>
  </si>
  <si>
    <t>Explore the world of theatre through readings and discussions.</t>
  </si>
  <si>
    <t>Theatre Arts – Stand-Up and Storytelling</t>
  </si>
  <si>
    <t>Discover your comedic voice. With help from a local comedian, learn how to develop compelling stories from your personal experiences, and present them to audiences in captivating ways. Practice your set in a constructive setting.</t>
  </si>
  <si>
    <t>Theatre Arts – That's Kindertainment</t>
  </si>
  <si>
    <t>Dance, storytelling, and music set the stage for imaginary play. Learn to listen, collaborate, create, act, speak on stage, write and draw, make friends.</t>
  </si>
  <si>
    <t>Theatre Arts – Theatrical Make up Design – Adult</t>
  </si>
  <si>
    <t>More than any other element, stage makeup has the power to transform you from the outside. Train in maquillage - stage makeup - and design and implement fantastic theatrical looks.</t>
  </si>
  <si>
    <t>Theatre Arts – Theatrical Make up Design – Child</t>
  </si>
  <si>
    <t>Theatre Arts – Theatrical Make up Design – Youth</t>
  </si>
  <si>
    <t>Theatre Arts – You Bet You Can Act! – Adult</t>
  </si>
  <si>
    <t>Learn effective stage presence. You can make 'em laugh and make 'em cry. Teachings include: acting skills and enunciation, projection, postures, and character development.</t>
  </si>
  <si>
    <t>Theatre Arts – You Bet You Can Act! – Child</t>
  </si>
  <si>
    <t>Theatre Arts – You Bet You Can Act! – Youth</t>
  </si>
  <si>
    <t>Theatre Arts – Zombie 101 – Child</t>
  </si>
  <si>
    <t>Ever wanted to be one of the walking dead? Learn the ropes from zombie film director Brett Kelly and his zombie coach. Walk, growl and have your face made up to scare the life out of slow walking humans!</t>
  </si>
  <si>
    <t>Theatre Arts – Zombie 101 – Youth</t>
  </si>
  <si>
    <t>Theatre Arts-My Costume, My Fashion, My Style – Child</t>
  </si>
  <si>
    <t>A workshop for would-be costume or fashion designers. Conceptualize and construct your fashion or costume designs. Instruction from costume and puppet maker Donna Bourgeault. Create customized, affordable upcycled styles. Materials will be provided.</t>
  </si>
  <si>
    <t>Theatre Arts-My Costume, My Fashion, My Style – Youth</t>
  </si>
  <si>
    <t>Jr. designers will hit the catwalk with advanced fashions and costume designs. Expand your expertise in sketching clothes, pattern design, then produce and star in a fashion show. Previous experience required.</t>
  </si>
  <si>
    <t>Thinking Through Film</t>
  </si>
  <si>
    <t>Film is an art medium with layers and depth. Understand how directors apply great thinkers’ ideas to films. Learn contemporary theories and spot layers of meaning in movies. See more of what the directors and writers intended when they created their films.</t>
  </si>
  <si>
    <t>Wine ‘n Jazz Nights</t>
  </si>
  <si>
    <t>For adults with a little singing experience who love cool jazz. Enjoy a night of singing standards, improvisation and listening paired with a glass of local wine or beer. Facilitated and accompanied by a jazz artist / professor Yves Laroche and other international-calibre musicians of Bells Corners Academy of Music. Ability to harmonize and or read music an asset.</t>
  </si>
  <si>
    <t>Zumbini®</t>
  </si>
  <si>
    <t>Nurture your child's love of movement and your inner child as well. Strengthen emotional development, cognitive and social skills, and your bond. Home kit must be purchased separately.</t>
  </si>
  <si>
    <t>Patinage – Glisseurs de neige</t>
  </si>
  <si>
    <t>Cours d'initiation au patinage. Les enfants doivent être à l'aise de participer sans être accompagnés de leurs parents. Une fois le programme réussi, passez à Petits glisseurs, à Introduction au patinage junior ou à Glisseurs juniors. Tous les patineurs doivent porter un casque de hockey homologué CSA. Le port du masque protecteur est fortement recommandé.</t>
  </si>
  <si>
    <t>Patinage – Glisseurs juniors</t>
  </si>
  <si>
    <t>Cours s'adressant aux enfants qui savent au moins patiner vers l'avant. Niveau 1 à 5. Les techniques enseignées peuvent inclure le patinage à reculons, le glissement sur un pied et les virages sur deux pieds. Une fois les cinq niveaux réussis, passez à Glisseurs seniors. Tous les patineurs doivent porter un casque de hockey homologué CSA. Le port du masque protecteur est fortement recommandé.</t>
  </si>
  <si>
    <t>Patinage – Glisseurs seniors</t>
  </si>
  <si>
    <t>Cours s'adressant aux enfants ayant réussi les cinq niveaux du programme Glisseurs Juniors. Les techniques enseignées peuvent inclure les croisés arrière, les virages sur un pied et les sauts de valse. Une fois les quatre niveaux réussis, passez à Maîtres glisseurs. Tous les patineurs doivent porter un casque de hockey homologué CSA. Le port du masque protecteur est fortement recommandé.</t>
  </si>
  <si>
    <t>Patinage – Introduction au patinage junior</t>
  </si>
  <si>
    <t>Cours s'adressant aux enfants qui ne savent pas patiner ou qui ont une expérience limitée du patinage. Ils apprendront à freiner et à patiner vers l'avant correctement. Une fois le programme réussi, passez à Glisseurs juniors. Tous les patineurs doivent porter un casque de hockey homologué CSA. Le port du masque protecteur est fortement recommandé.</t>
  </si>
  <si>
    <t>Patinage – Leçons privées enfants</t>
  </si>
  <si>
    <t>Cours privé donné par un moniteur certifié. Les techniques enseignées dépendent du niveau du patineur. Tous les patineurs doivent porter un casque de hockey homologué CSA. Le port du masque protecteur est fortement recommandé.</t>
  </si>
  <si>
    <t>Patinage – Patins givrés</t>
  </si>
  <si>
    <t>Découvrez les joies de la glace, que ce soit debout ou sur les genoux! Les leçons viseront principalement à habituer les enfants à se tenir debout et à se déplacer en traînant les pieds sur la glace. À chacune des leçons, le tout-petit doit être accompagné d'un adulte en patins ayant une certaine expérience du patinage. Une fois le programme réussi, passez à Glisseurs de neige ou à Toi et moi. Tous les patineurs, y compris les adultes, doivent porter un casque de hockey homologué CSA. Le port du masque protecteur est fortement recommandé.</t>
  </si>
  <si>
    <t>Patinage – Petits glisseurs</t>
  </si>
  <si>
    <t>Cours s'adressant aux enfants qui ont une expérience limitée du patinage. Les enfants progresseront sur cinq niveaux de patinage et recevront un insigne en fonction de leur habileté. Ils apprendront à freiner et à patiner vers l'avant correctement. Une fois les cinq niveaux réussis, passez à Glisseurs juniors. Tous les patineurs doivent porter un casque de hockey homologué CSA. Le port du masque protecteur est fortement recommandé.</t>
  </si>
  <si>
    <t>Patinage – Toi et moi</t>
  </si>
  <si>
    <t>Cours d'initiation au patinage. Pour les trois premières leçons, l'enfant doit être accompagné d'un adulte en patins ayant une certaine expérience du patinage. Une fois le programme réussi, passez à Petits glisseurs. Tous les patineurs, y compris les adultes, doivent porter un casque de hockey homologué CSA. Le port du masque protecteur est fortement recommandé.</t>
  </si>
  <si>
    <t>Skating – Beginner</t>
  </si>
  <si>
    <t>Learn to skate for teens who can skate forward and beyond. Skills include backward skating, one foot gliding and two foot turns.  A CSA-certified hockey helmet is required for all skaters. A full cage is highly recommended.</t>
  </si>
  <si>
    <t>Skating – Beginner – Adult</t>
  </si>
  <si>
    <t>For adults who can skate forward and beyond. Skills include backward skating, one foot gliding and two foot turns. A CSA-certified hockey helmet is required.</t>
  </si>
  <si>
    <t>Skating – Beginner – Low ratio – Adult</t>
  </si>
  <si>
    <t>For adults who can skate forward and beyond. Skills include backward skating, one foot gliding and two foot turns. A CSA-certified hockey helmet is required. Ratio of 1:5</t>
  </si>
  <si>
    <t>Skating – Frosty Blades</t>
  </si>
  <si>
    <t>Get acquainted with the ice, standing and shuffling. An adult on skates with some skating experience must accompany the toddler for each lesson. A CSA-certified hockey helmet is required for all skaters, including the adult. A full cage is highly recommended.</t>
  </si>
  <si>
    <t>Skating – I Love to Skate</t>
  </si>
  <si>
    <t>Learn the basics of skating. Jump Start Program with Canadian Tire</t>
  </si>
  <si>
    <t>Skating – In-Line Skating – Beginner</t>
  </si>
  <si>
    <t>Each session will cover the proper skating stance, safe falling, techniques, forward skating, stopping, road safety and skate maintenance.</t>
  </si>
  <si>
    <t>Skating – In-Line Skating – Beginner – Adult</t>
  </si>
  <si>
    <t>For skaters with limited experience. Improve your stride, stopping, road safety, and turning. CSA-approved hockey helmet, knee pads, elbow pads and wrist guards are mandatory.</t>
  </si>
  <si>
    <t>Skating – In-Line Skating – Beginner – Child</t>
  </si>
  <si>
    <t>Skating – In-Line Skating – Intermediate  – Level 1</t>
  </si>
  <si>
    <t>Continue to develop your skills. Skills may include turning, backward skating, road safety and manoeuvring around obstacles. CSA-approved hockey Helmet, knee pads, elbow pads and wrist guards are mandatory.</t>
  </si>
  <si>
    <t>Skating – In-Line Skating – Introduction</t>
  </si>
  <si>
    <t>For non-skaters who wish to learn the basics of inline in a safe environment. Emphasis placed on co-ordination, balance, rolling, and the introduction to stopping. CSA-approved hockey Helmet, knee pads, elbow pads and wrist guards are mandatory.</t>
  </si>
  <si>
    <t>Skating – In-Line Skating Wee Rollers</t>
  </si>
  <si>
    <t>Learn the basics of inline skating with an emphasis on co-ordination, balance, rolling, and the introduction to stopping. CSA-approved hockey Helmet, knee pads, elbow pads and wrist guards are mandatory.</t>
  </si>
  <si>
    <t>Skating – Intermediate</t>
  </si>
  <si>
    <t>For skaters who have mastered the basic skills. Emphasis placed on increased technical skills (e.g. forward crosscuts, backward crosscuts and one foot turns). A CSA-certified hockey helmet is required for all skaters.</t>
  </si>
  <si>
    <t>Emphasis placed on increased technical skills (e.g. backwards crosscuts and one foot turns). A CSA-certified hockey helmet is required for all skaters.</t>
  </si>
  <si>
    <t>Skating – Intermediate – Low ratio – Adult</t>
  </si>
  <si>
    <t>For skaters who have mastered the basic skills. Emphasis placed on increased technical skills (e.g. forward crosscuts, backward crosscuts and one foot turns). A CSA-certified hockey helmet is required for all skaters.Ratio of 1:5.</t>
  </si>
  <si>
    <t>Skating – Intro to Ice</t>
  </si>
  <si>
    <t>A learn to skate program for adults who are new to ice or have limited skating experience. Learn how to fall and get up safely, skate forward and stop. A CSA-certified hockey helmet is required for all skaters.</t>
  </si>
  <si>
    <t>A learn to skate program for teens who are new to ice or have limited skating experience. Learn how to fall and get up safely, skate forward and stop. A CSA-certified hockey helmet is required for all skaters. A full cage is highly recommended.</t>
  </si>
  <si>
    <t>Skating – Intro to Ice – Low ratio – Adult</t>
  </si>
  <si>
    <t>Learn to skate for adults who are new to ice or have limited skating experience. Learn how to fall and get up safely, skate forward and stop. A CSA -approved hockey helmet is mandatory. 1:5 ratio. 1:5 Ratio</t>
  </si>
  <si>
    <t>Skating – Introduction to Long Track Speed</t>
  </si>
  <si>
    <t>Learn the basics of long track speed skating. Participants will work on technique and proper skating position. Participants should be comfortable skating forwards. CSA-approved hockey helmet, thick gloves, and speed skates are mandatory. Neck guard, kneepads, and shin guards are highly recommended. Dress warmly!</t>
  </si>
  <si>
    <t>Skating – Introduction to Long Track Speed – Child</t>
  </si>
  <si>
    <t>Skating – Junior Gliders</t>
  </si>
  <si>
    <t>For children who can skate forward and beyond. Levels 1 - 5. Skills may include backwards skating, one foot gliding, and two foot turns. A CSA-certified hockey helmet is required for all skaters. A full cage is highly recommended.</t>
  </si>
  <si>
    <t>Skating – Junior Gliders – Low ratio</t>
  </si>
  <si>
    <t>For children who can skate forward and beyond. Levels 1 - 5. Skills may include backwards skating, one foot gliding, and two foot turns. A CSA-certified hockey helmet is required for all skaters. A full cage is highly recommended. Ratio of 1:5.</t>
  </si>
  <si>
    <t>Skating – Junior Intro to Ice</t>
  </si>
  <si>
    <t>Learn to skate for children who are new to ice or have limited skating experience. Learn correct forward skating and stopping skills. A CSA-certified hockey helmet is required for all skaters. A full cage is highly recommended.</t>
  </si>
  <si>
    <t>Skating – Junior Intro to Ice – Low ratio</t>
  </si>
  <si>
    <t>Learn to skate for children who are new to ice or have limited skating experience. Learn correct forward skating and stopping skills. A CSA-certified hockey helmet is required for all skaters. A full cage is highly recommended. Ratio of 1:5.</t>
  </si>
  <si>
    <t>Skating – Just You and Me</t>
  </si>
  <si>
    <t>Learn to skate for the non-skater. An adult on skates with some skating experience must accompany the child for the first three weeks. A CSA-certified hockey helmet is required for all skaters, including the adult. Full cage is highly recommended.</t>
  </si>
  <si>
    <t>Skating – Kindergliders</t>
  </si>
  <si>
    <t>Learn to skate program for children with limited skating experience. Work through 5 levels and receive a badge based on ability. Learn forward skating and stopping skills. A CSA-certified hockey helmet is required for all skaters. A full cage is highly recommended.</t>
  </si>
  <si>
    <t>Skating – Kindergliders – Low ratio</t>
  </si>
  <si>
    <t>Learn to skate program for children with limited skating experience. Work through 5 levels and receive a badge based on ability. Learn forward skating and stopping skills. A CSA-certified hockey helmet is required for all skaters. A full cage is highly recommended. Ratio of 1:5.</t>
  </si>
  <si>
    <t>Skating – Never Too Late – Women</t>
  </si>
  <si>
    <t>It’s never too late to try something new! A learn to skate program for women who are new to ice or have limited skating experience. Learn how to fall and get up safely, skate forward and stop. A CSA-certified hockey helmet is required for all skaters.</t>
  </si>
  <si>
    <t>Skating – Private Lessons – Adult</t>
  </si>
  <si>
    <t>One on one instruction. Skills to be taught dependent on the skater's level. A CSA-certified hockey helmet is required for all skaters. A full cage is highly recommended.</t>
  </si>
  <si>
    <t>Skating – Private Lessons – Child</t>
  </si>
  <si>
    <t>Skating – Semi-Private Lessons – Adult</t>
  </si>
  <si>
    <t>Two-on-one instruction. Skills to be taught dependent on the skater's level. A CSA-certified hockey helmet is required for all skaters.</t>
  </si>
  <si>
    <t>Skating – Semi-Private Lessons – Child</t>
  </si>
  <si>
    <t>Two-on-one instruction. Skills taught dependent on the skater's level. A CSA-certified hockey helmet is required for all skaters. A full cage is highly recommended.</t>
  </si>
  <si>
    <t>Skating – Semi-Private Lessons – Youth</t>
  </si>
  <si>
    <t>One-on-one instruction by a certified instructor for an adult. Skills to be taught dependent on the adult's level. A CSA-certified hockey helmet is required for all skaters. A full cage is highly recommended.</t>
  </si>
  <si>
    <t>Skating – Senior Gliders</t>
  </si>
  <si>
    <t>For skaters that have passed all the 5 levels of the Junior Gliders program. Skills may include backwards crosscuts,  one-foot turns and waltz jumps. A CSA-certified hockey helmet is required for all skaters. A full cage is highly recommended.</t>
  </si>
  <si>
    <t>Skating – Snow Gliders</t>
  </si>
  <si>
    <t>Learn to skate for children who are new to ice. Children should be comfortable without parental involvement. A CSA-certified hockey helmet is required for all skaters. A full cage is highly recommended.</t>
  </si>
  <si>
    <t>Skating – Snow Gliders – Low ratio - Preschool</t>
  </si>
  <si>
    <t>Learn to skate for children who are new to ice. Children should be comfortable without parental involvement. A CSA-certified hockey helmet is required for all skaters. A full cage is highly recommended. Ratio of 1:5.</t>
  </si>
  <si>
    <t>Skating – Speed Skating – Introduction – Adult</t>
  </si>
  <si>
    <t>Learn the basics of short track speed skating in a fun environment. Participants must be able to skate forward. CSA-approved hockey helmet, thick gloves, and speed skates are mandatory. Neck guard, kneepads, and shin guards are highly recommended.</t>
  </si>
  <si>
    <t>Skating – Speed Skating – Introduction – Child</t>
  </si>
  <si>
    <t>Aikido Yoseikan – Adult</t>
  </si>
  <si>
    <t>Sports</t>
  </si>
  <si>
    <t>Self defensive Japanese martial art utilizing little strength, unbalancing and timing to safely control an attacker or partner. The study of Aikido also involves utilizing fast, smooth techniques resulting in joint locks to the wrist, elbow, shoulder, or pins to the ground.</t>
  </si>
  <si>
    <t>Aikido Yoseikan – Child</t>
  </si>
  <si>
    <t>Self-defensive Japanese martial art. Learn discipline, confidence, respect and responsibility and how to fall safely. Includes throws, pins, ground work as well as basic Aikido techniques.</t>
  </si>
  <si>
    <t>Armizare – Medieval Swordsmanship – Adult</t>
  </si>
  <si>
    <t>The Medieval martial art of 15th century knights and the nobility. Curriculum includes work with spear, long sword, and dagger with leading instructors from the region.</t>
  </si>
  <si>
    <t>Armizare – Medieval Swordsmanship – Level 2 – Adult</t>
  </si>
  <si>
    <t>Armizare - Medieval Swordsmanship - Youth</t>
  </si>
  <si>
    <t>Arts martiaux – Armizare – Escrime médiévale – Ados</t>
  </si>
  <si>
    <t>Pratiquez l'Armizare, l'art martial du XVe siècle pratiqué par les chevaliers et la noblesse; inclut le maniement de la lance, de l'épée longue et de la dague avec des instructeurs de renom de la région.</t>
  </si>
  <si>
    <t>Arts martiaux – Armizare – Escrime médiévale – Adultes</t>
  </si>
  <si>
    <t>Arts martiaux – Karaté – Jeunesse – Virtuel</t>
  </si>
  <si>
    <t>Apprenez les bases du karaté, y compris le kata, l'autodéfense et la forme physique. Ce cours est destiné aux personnes de tous âges. Nécessite un appareil électronique personnel avec une connexion Internet.</t>
  </si>
  <si>
    <t>Arts martiaux – Karaté – Virtuel – Adulte</t>
  </si>
  <si>
    <t>Arts martiaux – Karaté – Virtuel – Enfant</t>
  </si>
  <si>
    <t>Arts martiaux – Karaté Goju Ryu – Ados</t>
  </si>
  <si>
    <t>Le karaté se divise en deux parties : les katas (mouvements chorégraphiques) et le kumite (combat).  Les katas se distinguent par des mouvements qui combinent force et souplesse. Les techniques de kumite sont conçues pour être appliquées à courte distance et se contrebalancent.</t>
  </si>
  <si>
    <t>Arts martiaux – Karaté Goju Ryu – Enfants</t>
  </si>
  <si>
    <t>Arts martiaux–Armizare– Escrime médiévale – niv. 2 – Adultes</t>
  </si>
  <si>
    <t>Badminton – Adult</t>
  </si>
  <si>
    <t>Practice techniques to improve your skills. Deepen your understanding of badminton and play lots of games.</t>
  </si>
  <si>
    <t>Badminton – Child</t>
  </si>
  <si>
    <t>Develop basic techniques including serve, rally, forehand and backhand. Improve your skills through game play.</t>
  </si>
  <si>
    <t>Badminton – Child – Ultra Play</t>
  </si>
  <si>
    <t>Badminton – Enfants</t>
  </si>
  <si>
    <t>Acquérir ou perfectionner des compétences fondamentales. L'accent est mis sur les techniques de base, les compétences proprement dites et la participation. Le programme comprend un renforcement des compétences ainsi que des jeux amusants.</t>
  </si>
  <si>
    <t>Badminton – Game Play – Adult</t>
  </si>
  <si>
    <t>Emphasis is on active participation and fun. Games are at a recreational level.</t>
  </si>
  <si>
    <t>Badminton – Game Play – Adult 50+</t>
  </si>
  <si>
    <t>Badminton – Game Play – Child</t>
  </si>
  <si>
    <t>Emphasis is on active participation and fun.  Non-instructional game play.</t>
  </si>
  <si>
    <t>Badminton – Game Play – Family</t>
  </si>
  <si>
    <t>Emphasis is on active participation and fun. Parents and children/youth enjoy non-instructional game play. Each family member must register separately. Participation requires child/youth registrations along with at least one adult registration.</t>
  </si>
  <si>
    <t>Badminton – Game Play – Family – Child</t>
  </si>
  <si>
    <t>Badminton – Game Play – Family – Youth</t>
  </si>
  <si>
    <t>Badminton – Game Play – Level 2 – Adult</t>
  </si>
  <si>
    <t>Emphasis on active participation and fun. Good skill level and understanding of the game needed.</t>
  </si>
  <si>
    <t>Badminton – Game Play – Level 3 – Adult</t>
  </si>
  <si>
    <t>Emphasis on active participation and fun. Advanced skill level and understanding of the game needed.</t>
  </si>
  <si>
    <t>Badminton – Game Play – Women</t>
  </si>
  <si>
    <t>Badminton – Game Play – Youth</t>
  </si>
  <si>
    <t>Badminton – Level 2 – Adult</t>
  </si>
  <si>
    <t>Drills are geared to improving skills like drop shots and smash. Good skill level and understanding of the game needed. Includes skill development and fun games.</t>
  </si>
  <si>
    <t>Badminton – Level 3 – Adult</t>
  </si>
  <si>
    <t>Badminton – Youth</t>
  </si>
  <si>
    <t>Practice techniques to improve your skills. Develop a better understanding of the sport.  Includes skill development and fun games.</t>
  </si>
  <si>
    <t>Ball Hockey – Child</t>
  </si>
  <si>
    <t>Develop fundamental skills. Emphasis is on basic techniques, skills, and participation. Includes skill development and fun games.</t>
  </si>
  <si>
    <t>Ball Hockey – Game Play – Adult</t>
  </si>
  <si>
    <t>Un-officiated non-contact recreational pick- up hockey monitored by City of Ottawa staff.  Full gear and full cage is mandatory. Goalies do not register.</t>
  </si>
  <si>
    <t>Ball Hockey – Game Play – Child</t>
  </si>
  <si>
    <t>Ball Hockey – I Love to Play Ball Hockey – Child</t>
  </si>
  <si>
    <t>Designed for children who have not had the chance to participate in organized sports activities.</t>
  </si>
  <si>
    <t>Ball Hockey – League – Coed – Adult</t>
  </si>
  <si>
    <t>For those with a good skill level and understanding of the game.</t>
  </si>
  <si>
    <t>Ball Hockey – League – Men</t>
  </si>
  <si>
    <t>Ball Hockey – League – Women</t>
  </si>
  <si>
    <t>All levels welcome.  League is divided according to level of play. One-hour games.</t>
  </si>
  <si>
    <t>Ball Hockey – League – Youth</t>
  </si>
  <si>
    <t>Ball Hockey – Preschool</t>
  </si>
  <si>
    <t>An active start to the sport. Emphasis is on participation and having fun while learning the fundamental movement skills and trying a variety of sport-based activities.</t>
  </si>
  <si>
    <t>Ball Hockey – Ultra – Child</t>
  </si>
  <si>
    <t>Develop fundamental skills. Emphasis is on basic techniques, skills, and participation. Program includes skill development and fun games.</t>
  </si>
  <si>
    <t>Ball Hockey – With parent – Preschool</t>
  </si>
  <si>
    <t>An active start to the sport. Emphasis is on participation and having fun while learning the fundamental movement skills and trying a variety of sport based activities. Parent and child participate together.</t>
  </si>
  <si>
    <t>Basketball – Above the Rim – Advanced – Child</t>
  </si>
  <si>
    <t>Drills, skills and integration into game play. Practice fundamentals and take your game to the next level. Instruction provided by professionals from abovetherimbasketballschool.com.</t>
  </si>
  <si>
    <t>Basketball – Above the Rim – Advanced – Youth</t>
  </si>
  <si>
    <t>Basketball – Above the Rim – Child</t>
  </si>
  <si>
    <t>Introduction to one specific basketball skill per week. Drills, skill fundamentals and integration into team play. Instruction provided by professionals from abovetherimbasketballschool.com.</t>
  </si>
  <si>
    <t>Basketball – Above the Rim – Youth</t>
  </si>
  <si>
    <t>Develop your skills through instruction, drills, competition and scrimmages. Players of all ability welcome. Instruction provided by professionals from abovetherimbasketballschool.com.</t>
  </si>
  <si>
    <t>Basketball – Boys</t>
  </si>
  <si>
    <t>Designed to teach the skills and rules of basketball to children in a fun and friendly environment.</t>
  </si>
  <si>
    <t>Basketball – Child</t>
  </si>
  <si>
    <t>Basketball – Game Play – Adult</t>
  </si>
  <si>
    <t>Basketball – Game Play – Child</t>
  </si>
  <si>
    <t>Emphasis is on active participation and fun. Non-instructional game play.</t>
  </si>
  <si>
    <t>Basketball – Game Play – Child – Ultra Play</t>
  </si>
  <si>
    <t>Basketball – Game Play – Men</t>
  </si>
  <si>
    <t>Basketball – Game Play – Women</t>
  </si>
  <si>
    <t>Basketball – Game Play – Youth</t>
  </si>
  <si>
    <t>Basketball – Game Play – Youth – Ultra Play</t>
  </si>
  <si>
    <t>Basketball – Girls – Child</t>
  </si>
  <si>
    <t>Basketball – Girls – Youth – Ultra Play</t>
  </si>
  <si>
    <t>Practice techniques to improve your skills. Develop a better understanding of the sport. Includes skill development and fun games.</t>
  </si>
  <si>
    <t>Basketball – League – Intermediate – Women</t>
  </si>
  <si>
    <t>Geared to players with considerable knowledge and skill level. League is divided according to level of play. One-and-a-half hour games.</t>
  </si>
  <si>
    <t>Basketball – League – Recreational – Women</t>
  </si>
  <si>
    <t>Geared to players new to the game or who have not played for a while. League is divided according to level of play. One-hour games.</t>
  </si>
  <si>
    <t>Basketball – League – Women 50+</t>
  </si>
  <si>
    <t>Basketball – Never Too Late – Women</t>
  </si>
  <si>
    <t>Basketball – Preschool</t>
  </si>
  <si>
    <t>An active start to the sport. Emphasis is on participation and having fun while learning the fundamental movement skills and trying a variety of sport based activities.</t>
  </si>
  <si>
    <t>Basketball – Préscolaire</t>
  </si>
  <si>
    <t>Une initiation dynamique et agréable. L'accent est mis sur la participation et le plaisir durant l'apprentissage des mouvements de base et aux différentes activités reliées au basketball.</t>
  </si>
  <si>
    <t>Basketball – Youth</t>
  </si>
  <si>
    <t>Basketballl – Girls – Youth</t>
  </si>
  <si>
    <t>Basketball-Ultra Youth</t>
  </si>
  <si>
    <t>Cheerleading – Child</t>
  </si>
  <si>
    <t>Cheerleading – Preschool</t>
  </si>
  <si>
    <t>Cross Country Ski – ALC – Adult 50+</t>
  </si>
  <si>
    <t>Skiing</t>
  </si>
  <si>
    <t>Cross country skiing excursions on various trails throughout the City of Ottawa and Gatineau Park consisting of Tuesday Level 2 and Thursday Level 1 outings.</t>
  </si>
  <si>
    <t>Cross Country Ski – Classic – Child</t>
  </si>
  <si>
    <t>Learn or review the basics of classic skiing: diagonal stride, double poling, and climbing and descending hills. Reinforced through activities, games and skiing in the park.</t>
  </si>
  <si>
    <t>Cross Country Ski – Classic – Help with Hills – Adult</t>
  </si>
  <si>
    <t>Still unsure about going downhill on cross-country skis? Get better at climbing up hills, and work to improve your control on the way back down. Develop side step, herringbone, snowplow and snowplow turns.</t>
  </si>
  <si>
    <t>Cross Country Ski – Classic – Level 1 and 2 – Child</t>
  </si>
  <si>
    <t>Learn to classic ski or improve on the basics. Learn diagonal stride, double pole, hill climbing and descent.</t>
  </si>
  <si>
    <t>Cross Country Ski – Classic Level 1 – Adult</t>
  </si>
  <si>
    <t>Learn or review the basics, including how to get up when you fall, diagonal stride, double poling, and climbing and descending hills, in a supportive environment.</t>
  </si>
  <si>
    <t>Cross Country Ski – Classic Level 1 – Adult 50+</t>
  </si>
  <si>
    <t>Cross Country Ski – Classic Level 1 – Low ratio – Adult</t>
  </si>
  <si>
    <t>Learn the basics, including how to get up when you fall, diagonal stride, double poling, and climbing and descending hills, in a supportive environment. Low-ratio enables much more individual attention.</t>
  </si>
  <si>
    <t>Cross Country Ski – Classic Level 2 – Adult</t>
  </si>
  <si>
    <t>Develop a solid foundation in classic technique, starting from the basics. Level 1 material, but covered at a faster pace and more in-depth. Must be comfortable on flats and small hills.</t>
  </si>
  <si>
    <t>Cross Country Ski – Classic Level 2 – Low ratio – Adult</t>
  </si>
  <si>
    <t>Develop a solid foundation in classic technique, starting from the basics. Level 1 material, but covered at a faster pace and more in-depth. Must be comfortable on flats and small hills. Low-ratio enables individual attention.</t>
  </si>
  <si>
    <t>Cross Country Ski – Classic Level 3 – Adult</t>
  </si>
  <si>
    <t>Refine the basic techniques, increase your power and speed, and learn to improve your efficiency and control on more challenging terrain. For skiers who have completed Level 2. Ideal for preparing for the CSM or Keski.</t>
  </si>
  <si>
    <t>Cross Country Ski – Classic Level 3 – Child</t>
  </si>
  <si>
    <t>Improve your basic classic-skiing technique.  Including diagonal stride, hill technique and double poling. Previous instruction is recommended.</t>
  </si>
  <si>
    <t>Cross Country Ski – Classic Level 3 – Low ratio – Adult</t>
  </si>
  <si>
    <t>Cross Country Ski – Classic Level 4 – Adult</t>
  </si>
  <si>
    <t>Refine your skills through focused technical analysis, and concentrate on strength development and advanced hill work. For skiers who have completed Level 3.</t>
  </si>
  <si>
    <t>Cross Country Ski – Classic Level 4 – Low ratio – Adult</t>
  </si>
  <si>
    <t>Cross Country Ski – Classic Refresher – Adult</t>
  </si>
  <si>
    <t>Review technique - diagonal stride, double poling, and climbing and descending hills, in a cooperative environment.</t>
  </si>
  <si>
    <t>Cross Country Ski – Club – Adult</t>
  </si>
  <si>
    <t>Join our weekly outings on the trails at Mooney's Bay Park and meet other ski enthusiasts. Guided by an instructor who can give ski technique tips.</t>
  </si>
  <si>
    <t>Cross Country Ski – Dryland Training – Level 1 – Adult</t>
  </si>
  <si>
    <t>Our dryland training program is designed to prepare skiers for the rigorous physical demands of skiing. Certified fitness instructors and XC ski instructors conduct group training with exciting mediums/types such as ladders, roller boards, roller ski demo; ski bounding, calisthenics and hill training.</t>
  </si>
  <si>
    <t>Cross Country Ski – Dryland Training – Level 2 – Adult</t>
  </si>
  <si>
    <t>Cross Country Ski – Information Session</t>
  </si>
  <si>
    <t>Free cross country ski information session. Drop in and take a tour of our facility.  Our knowledgeable instructors will be on-hand to answer all your questions. Learn about cross-country ski equipment, clothing, and basic waxing techniques. Local ski stores will showcase their merchandise.</t>
  </si>
  <si>
    <t>Cross Country Ski – Never Too Late – Women</t>
  </si>
  <si>
    <t>It’s never too late to try something new. Emphasis is on understanding the game, basic techniques, skills, and participation. Program includes skill development and game play.</t>
  </si>
  <si>
    <t>Cross Country Ski – Skate – Help with Hills – Adult</t>
  </si>
  <si>
    <t>Cross Country Ski – Skate Level 1 – Adult</t>
  </si>
  <si>
    <t>For those new to skate-skiing. Develop proper stance, balance and co-ordination. Learn the basics including one-skate, hill climbing and descent, and double poling, in a supportive environment for beginner skate-skiers.</t>
  </si>
  <si>
    <t>Cross Country Ski – Skate Level 1 – Child</t>
  </si>
  <si>
    <t>Requires special skate-ski equipment. Children learn the basics of skate-skiing: free skate, double poling, and offset. Reinforced through activities, games and skiing in the park.</t>
  </si>
  <si>
    <t>Cross Country Ski – Skate Level 1 – Low ratio – Adult</t>
  </si>
  <si>
    <t>For those new to skate-skiing. Develop proper stance, balance and co-ordination. Learn the basics including one-skate, hill climbing and descent, and double poling, in a supportive environment. Low-ratio enables individual attention.</t>
  </si>
  <si>
    <t>Cross Country Ski – Skate Level 1 – Youth</t>
  </si>
  <si>
    <t>Develop your basic skate-skiing technique. Including one-skate, offset hill technique and double poling. Helpful for a high school racing.</t>
  </si>
  <si>
    <t>Cross Country Ski – Skate Level 2 – Adult</t>
  </si>
  <si>
    <t>Develop a solid foundation in skate-ski technique. Level 1 material, but covered at a faster pace and more in-depth.</t>
  </si>
  <si>
    <t>Cross Country Ski – Skate Level 2 – Low ratio – Adult</t>
  </si>
  <si>
    <t>Develop a solid foundation in skate-ski technique. Level 1 material, but covered at a faster pace and more in-depth. Low-ratio enables individual attention.</t>
  </si>
  <si>
    <t>Cross Country Ski – Skate Level 3 – Adult</t>
  </si>
  <si>
    <t>Refine your one-skate, two-skate and offset, and increase your power and speed. Improve your efficiency and control on more challenging terrain.</t>
  </si>
  <si>
    <t>Cross Country Ski – Skate Level 3 – Low ratio - Adult</t>
  </si>
  <si>
    <t>Cross Country Ski – Skate Level 4 –  Low ratio – Adult</t>
  </si>
  <si>
    <t>Refine your skills through focused technical analysis, and concentrate on strength development and advanced hill work.</t>
  </si>
  <si>
    <t>Cross Country Ski – Skate Level 4 – Adult</t>
  </si>
  <si>
    <t>Cross Country Ski – Skate Pre-Level 1 – Adult</t>
  </si>
  <si>
    <t>Understand the basic requirements for skate skiing. Key aspects of appraisal include balance, timing and agility. Instructors will suggest which introductory class best suits each skier.</t>
  </si>
  <si>
    <t>Cross Country Ski – Skate Refresher – Adult</t>
  </si>
  <si>
    <t>Review technique - free skate, one skate, and climbing and descending hills, in a cooperative environment.</t>
  </si>
  <si>
    <t>Curling – Clinic – Adult</t>
  </si>
  <si>
    <t>Curling</t>
  </si>
  <si>
    <t>Introduction to the sport of curling. Learn the rules of the game, how to keep score and tips on improve your shot.</t>
  </si>
  <si>
    <t>Curling – Curling League – Mixed</t>
  </si>
  <si>
    <t>Join us for Mixed Curling.</t>
  </si>
  <si>
    <t>Curling – Floor – Adult</t>
  </si>
  <si>
    <t>Introduction to the sport of curling - without ice. Learn the basics and develop skills through game play.</t>
  </si>
  <si>
    <t>Curling – Floor – Child</t>
  </si>
  <si>
    <t>Curling – Floor – Older Adult</t>
  </si>
  <si>
    <t>Curling – Floor – Youth</t>
  </si>
  <si>
    <t>Curling – Little Rocks – Child</t>
  </si>
  <si>
    <t>Develop fundamental skills of sweeping and throwing the rock. Emphasis is on basic techniques, skills, and participation. Includes skill development and fun games.</t>
  </si>
  <si>
    <t>Curling – Men</t>
  </si>
  <si>
    <t>Practice your techniques, develop a better understanding of the game strategy and improve your skills with lots of game time.</t>
  </si>
  <si>
    <t>Curling – Women</t>
  </si>
  <si>
    <t>Join women who are taking up the sport of curling.  Learn the sport and improve your current skills with our excellent instructor to student ratios.</t>
  </si>
  <si>
    <t>Cycling – ALC – Adult 50+</t>
  </si>
  <si>
    <t>City wide cycling excursions lead by experienced leaders consisting of Tuesday Level 3 and Thursday Level 1 or 2 rides.</t>
  </si>
  <si>
    <t>Cycling – Bike Basics – Adult – Virtual</t>
  </si>
  <si>
    <t>1-hour interactive workshop for adults who can ride a bike and wish to enhance their skills. Topics include bicycle and helmet check, traffic handling skills, rules of the road and simple maintenance. Requires a personal electronic device with internet connection.</t>
  </si>
  <si>
    <t>Cycling – Bike Basics – Virtual – Child</t>
  </si>
  <si>
    <t>1-hour interactive workshop to introduce children and youth cyclists to basic concepts of bike safety. Topics include bicycle and helmet check, equipment, road signs and traffic laws. Requires a personal electronic device with internet connection.</t>
  </si>
  <si>
    <t>Cycling – CAN-BIKE Level 1: Cycling Fundamentals – Adult</t>
  </si>
  <si>
    <t>For individuals who have never ridden a bike. Learn the skills needed to balance, steer, pedal and brake a bicycle safely. Helmet, lights, bells, clothing and bike sizing will be discussed.</t>
  </si>
  <si>
    <t>Cycling – CAN-BIKE Level 1: Cycling Fundamentals – Child</t>
  </si>
  <si>
    <t>For children who have never ridden a bike. Learn the skills needed to balance, steer, pedal and brake a bicycle safely. Helmet, lights, bells, clothing and bike sizing will be discussed.</t>
  </si>
  <si>
    <t>Cycling – CAN-BIKE Level 2: Cycling Basics – Child</t>
  </si>
  <si>
    <t>For children who can ride a bicycle and wish to enhance their skills. Conducted in a traffic-free area, and may include rides on quiet streets. Skills include changing gears, braking, and signalling. Topics include bicycle selection, fit, equipment, routes and traffic laws.</t>
  </si>
  <si>
    <t>Cycling – CAN-BIKE Level 3: Cycling Core Concepts – Adult</t>
  </si>
  <si>
    <t>For individuals who have taken a Level 2 course, or demonstrated equivalent ability and wish to enhance their skills. Includes skills practiced in a low traffic area; traffic theory, riding on the road, destination positioning, turns, vehicle interaction, safety equipment and simple maintenance.</t>
  </si>
  <si>
    <t>Cycling – CAN-BIKE Level 3: Cycling Core Concepts – Child</t>
  </si>
  <si>
    <t>For children who have taken a Level 2 course, or demonstrated equivalent ability and wish to enhance their skills. Includes skills practiced in a low traffic area; traffic theory, riding on the road, destination positioning, turns, vehicle interaction, safety equipment and simple maintenance.</t>
  </si>
  <si>
    <t>Cycling – CAN-BIKE Level 4: Advanced Cycling Skills – Adult</t>
  </si>
  <si>
    <t>For individuals who have taken a Level 3 course, or demonstrated equivalent ability and wish to enhance their skills for riding in traffic. Includes advanced skills, such as emergency braking and turns, and riding on arterial roads. Individuals may take an exam to obtain Can-Bike certification.</t>
  </si>
  <si>
    <t>Cycling – CAN-BIKE Level 5: Instructor Training – Adult</t>
  </si>
  <si>
    <t>For individuals who are certified at Level 4 and have received an Instructor recommendation. Course curriculum from Levels 1 to 4 will be revisited through the lens of an Instructor. Upon successful completion, participants will be fully certified Can-Bike Instructors eligible to teach Can-Bike Levels 1 to 4.</t>
  </si>
  <si>
    <t>Cycling – Private Lesson – Adult</t>
  </si>
  <si>
    <t>A customizable one-on-one cycling course that addresses the specific needs of the participant.</t>
  </si>
  <si>
    <t>Cycling – Private Lesson – Child</t>
  </si>
  <si>
    <t>Cycling – Semi Private Lesson – Child</t>
  </si>
  <si>
    <t>Cycling – Semi-Private Lesson – Adult</t>
  </si>
  <si>
    <t>Cyclisme – CAN-BIKE Niveau 2 : Rudiments du cyclisme</t>
  </si>
  <si>
    <t>Le cours s'adresse aux enfants qui savent rouler à bicyclette et qui souhaitent accroître leurs habiletés. Il se donne dans un espace exempt de circulation, mais peut comporter des randonnées sur des rues tranquilles. Le cours porte notamment sur les changements de vitesse, le freinage et les signaux. Les autres sujets abordés sont la sélection d'une bicyclette, le positionnement, l'équipement, les itinéraires et les règles de circulation.</t>
  </si>
  <si>
    <t>Dodgeball – Game Play – Adult</t>
  </si>
  <si>
    <t>Dip, dodge and dive! Emphasis is on active participation and fun. Games are at a recreational level.</t>
  </si>
  <si>
    <t>Dodgeball – Game Play – Child</t>
  </si>
  <si>
    <t>Dodgeball – Game Play – Ultra Play – Child</t>
  </si>
  <si>
    <t>Flag Football – Child</t>
  </si>
  <si>
    <t>Run, throw, catch! Develop your fundamental skills learning the basics of flag football.</t>
  </si>
  <si>
    <t>Floor Hockey – League – Coed – Adult</t>
  </si>
  <si>
    <t>Emphasis is on active participation and fun. League games are at a recreational level.</t>
  </si>
  <si>
    <t>Floor Hockey – League Coed – Youth</t>
  </si>
  <si>
    <t>Golf – Ollson Development – Adult</t>
  </si>
  <si>
    <t>Players new to golf will get a head start on the season. Emphasis will be on club grip, swing mechanics, stance, body alignment and ball position.</t>
  </si>
  <si>
    <t>Golf – Ollson Development – Child</t>
  </si>
  <si>
    <t>Gym Ringette – Game Play – Child</t>
  </si>
  <si>
    <t>Emphasis on active participation and fun. Games are at a recreational level. Played with provided indoor ringette sticks and rings. Certified multi-impact helmet with full ringette facemask and gloves is required.</t>
  </si>
  <si>
    <t>Gymnastics – Acro – Child</t>
  </si>
  <si>
    <t>Free flowing class combines acrobatics, tumbling and basic dance. Think gymnastics but with no apparatus. Improve balance, coordination, flexibility, and strength.</t>
  </si>
  <si>
    <t>Gymnastics – Child</t>
  </si>
  <si>
    <t>Beginner to intermediate recreational gymnastic skills are taught through the assistance of a coach on traditional equipment. Groups are divided according to age, ability and levels. Apparatus will include a minimum of four of the following:  balance beam, floor, mini-trampoline, bars, rings, vault.</t>
  </si>
  <si>
    <t>Gymnastics – Gymnastics and Ninja Obstacle</t>
  </si>
  <si>
    <t>Can't decide between gymnastics and Ninja Obstacle? No problem! Perform both Ninja Obstacle courses and classic gymnastics instruction in this combined class.</t>
  </si>
  <si>
    <t>Gymnastics – Level 1 – Child</t>
  </si>
  <si>
    <t>Beginner to novice gymnastic skills are taught through the assistance of a coach on traditional equipment. Groups are divided according to age, ability and levels. Apparatus  includes the following: balance beam, floor, mini-trampoline, parallel bars, rings, uneven bars, vault.</t>
  </si>
  <si>
    <t>Gymnastics – Level 2 – Child</t>
  </si>
  <si>
    <t>Intermediate gymnastic skills are taught through the assistance of a coach on traditional equipment. Groups are divided according to age, ability and levels. Apparatus: balance beam, floor, mini-trampoline, parallel bars, rings, uneven bars, vault. Must have completed recreational novice levels or have approval from the program coordinator.</t>
  </si>
  <si>
    <t>Gymnastics – Level 3 – Child</t>
  </si>
  <si>
    <t>Learn more complex moves with focus on strength, agility, grace and flexibility, taught through the assistance of a coach on traditional equipment at an Intermediate to advanced level. Groups are divided according to age, ability and levels. Apparatus: balance beam, floor, mini-trampoline, parallel bars, rings, uneven bars, vault. Must have completed recreational intermediate levels or have approval from the program coordinator.</t>
  </si>
  <si>
    <t>Gymnastics – Playgym – Preschool</t>
  </si>
  <si>
    <t>Play, climb, roll, crawl and balance on our equipment with the assistance of mommy or daddy! Non-instructional creative gym activity for children to have indoor playtime with their parents!</t>
  </si>
  <si>
    <t>Gymnastics – Rhythmic – Child</t>
  </si>
  <si>
    <t>Contains the dynamics and flexibility of gymnastics, the technical knowledge of ballet, and the self-expression and rhythm of modern dance. Choreographed to music and accompanied by colourful hoops, balls, ropes and ribbons.</t>
  </si>
  <si>
    <t>Gymnastics – Rhythmic – Preschool</t>
  </si>
  <si>
    <t>Gymnastics – Rhythmic – Ultra Play – Child</t>
  </si>
  <si>
    <t>Gymnastics – Rhythmic – Ultra Play – Preschool</t>
  </si>
  <si>
    <t>Gymnastics – Tumble – Child</t>
  </si>
  <si>
    <t>Increase balancing and coordination of gymnastic movements on floor and various pieces of equipment.</t>
  </si>
  <si>
    <t>Gymnastics – Tumble – Preschool</t>
  </si>
  <si>
    <t>Learn basic recreational gymnastics skills as you are introduced to various gymnastics equipment.</t>
  </si>
  <si>
    <t>Gymnastics – Tumble – With parent – Preschool</t>
  </si>
  <si>
    <t>Introduction to gymnastics in a safe environment. Explore jumping, tumbling, rolling, games and more!</t>
  </si>
  <si>
    <t>Gymnastics – With parent – Preschool</t>
  </si>
  <si>
    <t>Basic gymnastic skills are taught through the assistance of a coach, and you, the parent. Apparatus will include a minimum of four of the following: balance beam, floor, mini-trampoline, bars, rings, uneven bars, vault.</t>
  </si>
  <si>
    <t>Gymnastics– Preschool</t>
  </si>
  <si>
    <t>Basic gymnastic skills are taught through the assistance of a coach on traditional equipment. Apparatus will/may include a minimum of four of the following: balance beam, floor, mini-trampoline, bars, rings, uneven bars, vault.</t>
  </si>
  <si>
    <t>Gymnastique – Avec parent – Préscolaires</t>
  </si>
  <si>
    <t>Les participants acquièrent des compétences de base en gymnastique avec l’aide d’un entraîneur et du parent (vous). Au moins quatre des engins suivants pourraient être proposés : poutre, sol, mini-trampoline, barres, anneaux, barres asymétriques et table de saut.</t>
  </si>
  <si>
    <t>Gymnastique – Culbutes – Avec parent – Préscolaires</t>
  </si>
  <si>
    <t>Introduction à la gymnastique dans un environnement sécuritaire. Explorez le saut, les culbutes, les roulades, les jeux et plus encore!</t>
  </si>
  <si>
    <t>Gymnastique – Enfants</t>
  </si>
  <si>
    <t>Les participants acquièrent des compétences en gymnastique récréative de niveau débutant ou intermédiaire sur les engins traditionnels avec l’aide d’un entraîneur. Les groupes sont  répartis en fonction de l’âge, des aptitudes et du niveau. Au moins quatre des engins suivants pourraient être proposés : poutre, sol, mini-trampoline, barres, anneaux et table de saut.</t>
  </si>
  <si>
    <t>Gymnastique – Niveau 1 –  Enfants</t>
  </si>
  <si>
    <t>L'enfant acquiert des habiletés de débutant à novice en gymnastique, sur de l'équipement traditionnel et avec l'assistance d'un entraîneur. Des groupes sont formés en fonction de l'âge, de l'habileté et du niveau des participants, qui feront des exercices à la poutre, au sol, sur un mini-trampoline, aux barres parallèles, aux anneaux, aux barres asymétriques et au cheval sautoir.</t>
  </si>
  <si>
    <t>Gymnastique – Niveau 2 – Enfants</t>
  </si>
  <si>
    <t>L’enfant acquiert des habiletés intermédiaires en gymnastique, sur de l’équipement traditionnel et avec l’assistance d’un entraîneur. Des groupes sont formés en fonction de l’âge, de l’habileté et du niveau des participants, qui feront des exercices à la poutre, au sol, sur un mini-trampoline, aux barres parallèles, aux anneaux, aux barres asymétriques et au cheval sautoir. L’enfant doit avoir suivi les cours de niveau novice récréatif ou avoir reçu l’approbation du coordonnateur de programme.</t>
  </si>
  <si>
    <t>Gymnastique – Préscolaires</t>
  </si>
  <si>
    <t>Les participants acquièrent des compétences de base en gymnastique sur les engins traditionnels avec l’aide d’un entraîneur. Au moins quatre des engins suivants pourraient être proposés : poutre, sol, mini-trampoline, barres, anneaux, barres asymétriques et table de saut.</t>
  </si>
  <si>
    <t>Hiking ALC – Adult 50+</t>
  </si>
  <si>
    <t>Hiking</t>
  </si>
  <si>
    <t>Hiking excursions on various trails throughout the City of Ottawa and Gatineau Park consisting of Monday Level 2, Wednesday Level 1, and Friday Level 3 hikes.</t>
  </si>
  <si>
    <t>Hockey – 4 on 4 –  Child</t>
  </si>
  <si>
    <t>Develop and improve your hockey skills with this no body checking game. Freewheeling and high scoring with limited whistles and no face-offs or coaches. Full hockey equipment is mandatory.</t>
  </si>
  <si>
    <t>Hockey – 4 on 4 – Child – Goalie</t>
  </si>
  <si>
    <t>Develop and improve your goalie skills with limited whistles and no face-offs or coaches. Full hockey equipment is mandatory.</t>
  </si>
  <si>
    <t>Hockey – 4 on 4 – With parent – Adult</t>
  </si>
  <si>
    <t>Develop and improve your hockey skills with this no body checking game. Freewheeling and high scoring with limited whistles and no face-offs or coaches. Be creative while establishing a bond between parent and child.</t>
  </si>
  <si>
    <t>Hockey – 4 on 4 - With parent – Child</t>
  </si>
  <si>
    <t>Hockey – Child</t>
  </si>
  <si>
    <t>Lessons geared towards first time hockey players. Learn individual skills including stick handling, shooting and turning. Participants should have a solid skating base (forwards and stopping). Complete hockey equipment is mandatory.</t>
  </si>
  <si>
    <t>Hockey – Conditioning Clinic – Child</t>
  </si>
  <si>
    <t>Get a jump on the competition! Join us for an intense, on-ice conditioning class that incorporates drills, fundamental skating and hockey skills in a boot camp format.</t>
  </si>
  <si>
    <t>Hockey – Development – Adult</t>
  </si>
  <si>
    <t>A beginner program emphasizing skating, stick handling, passing and team play. Must be able to skate forwards, backwards and stop. Full hockey equipment is mandatory including CSA-approved helmet, full face mask and shoulder pads.</t>
  </si>
  <si>
    <t>Hockey – Development – Child</t>
  </si>
  <si>
    <t>Perform drills at top speeds to improve your weakness and increase your strengths. Concentrate on power skating technique, agility, acceleration, skating, start, stops, stick handling, passing and shooting. Full hockey equipment is mandatory.</t>
  </si>
  <si>
    <t>Hockey – Development – Level 2 – Adult</t>
  </si>
  <si>
    <t>An intermediate program emphasizing individual skills and team play, including breakouts, offensive and defensive zone positioning. Full hockey equipment mandatory including CSA-approved helmet, a half-visor and shoulder pads.</t>
  </si>
  <si>
    <t>Hockey – Development – Men</t>
  </si>
  <si>
    <t>A beginner/intermediate program emphasizing skating, stick handling, passing and team play concepts. Full hockey equipment mandatory: CSA-approved helmet, a half-visor and shoulder pads.</t>
  </si>
  <si>
    <t>Hockey – Development – Women</t>
  </si>
  <si>
    <t>Hockey – Development – Youth</t>
  </si>
  <si>
    <t>A beginner/intermediate program emphasizing skating, stick handling, passing and team play. Full hockey equipment mandatory: CSA-approved helmet, full face mask and shoulder pads.</t>
  </si>
  <si>
    <t>Hockey – Development Conditioning – Child</t>
  </si>
  <si>
    <t>Boys and girls get ready for the next hockey season with this on ice work out. Full hockey equipment mandatory. Not for goalies.</t>
  </si>
  <si>
    <t>Hockey – Development Conditioning – Goalie – Child</t>
  </si>
  <si>
    <t>Boys and girls get ready for the hockey season with this on ice work out. Goaltenders are integrated with regular players during this session.</t>
  </si>
  <si>
    <t>Hockey – Development Skills – Child</t>
  </si>
  <si>
    <t>Clinics are open to house league and competitive players. Full hockey equipment mandatory. Not for goalies.</t>
  </si>
  <si>
    <t>Hockey – Development Skills – Goalie – Child</t>
  </si>
  <si>
    <t>Clinics are open to house league and competitive players. Goaltenders are integrated with regular players during this clinic.</t>
  </si>
  <si>
    <t>Hockey – Development Skills – Goalie – Youth</t>
  </si>
  <si>
    <t>Hockey – Development Skills – Youth</t>
  </si>
  <si>
    <t>Hockey – Game Play – Adult</t>
  </si>
  <si>
    <t>Un-officiated non-contact recreational pick- up hockey monitored by City of Ottawa staff.  Full gear and full cage is mandatory.</t>
  </si>
  <si>
    <t>Hockey – Game Play – Adult 50+</t>
  </si>
  <si>
    <t>Un-officiated, non-contact, recreational pick-up hockey monitored by City of Ottawa staff.  Full hockey equipment is mandatory including CSA-approved helmet, full face mask and shoulder pads</t>
  </si>
  <si>
    <t>Hockey – Game Play – Men</t>
  </si>
  <si>
    <t>A men only un-officiated non-contact recreational pick-up hockey program monitored by City of Ottawa staff. Full gear and half visor mandatory. Goalies register in separate barcode.</t>
  </si>
  <si>
    <t>Hockey – Game Play – Men – Goalie</t>
  </si>
  <si>
    <t>Un-officiated non-contact recreational pick-up hockey program monitored by City of Ottawa staff. Full gear and half visor mandatory.</t>
  </si>
  <si>
    <t>Hockey – Game Play – Women</t>
  </si>
  <si>
    <t>Un-officiated, non-contact, recreational pick-up hockey monitored by City of Ottawa staff.  Full hockey equipment is mandatory including CSA-approved helmet, full face mask and shoulder pads.</t>
  </si>
  <si>
    <t>Hockey – Game Play – Women – Goalie</t>
  </si>
  <si>
    <t>Un-officiated non-contact recreational pick- up hockey for Goalies  monitored by City of Ottawa staff.  Full hockey equipment is mandatory including CSA approved helmet, full face mask and shoulder pads.</t>
  </si>
  <si>
    <t>Hockey – Girls – Child</t>
  </si>
  <si>
    <t>Lessons geared towards first time hockey players. Learn individual skills including skating, stick handling, and passing. Participants must have taken skating lessons before. Full hockey equipment is mandatory.</t>
  </si>
  <si>
    <t>Hockey – Girls – Youth</t>
  </si>
  <si>
    <t>Hockey – I Love to Play Hockey – Child</t>
  </si>
  <si>
    <t>Hockey – Mini-Stick Hockey</t>
  </si>
  <si>
    <t>Come participate in an age-old Canadian tradition and play the sport our forefathers built this country on.</t>
  </si>
  <si>
    <t>Hockey – Powerskating – Adult</t>
  </si>
  <si>
    <t>Work on speed, agility and skating techniques. Must be able to skate forwards, backwards, and stop. Full hockey equipment is mandatory including CSA-approved helmet, full face mask and shoulder pads</t>
  </si>
  <si>
    <t>Hockey – Powerskating – Child</t>
  </si>
  <si>
    <t>Participants will work through specialized drills focusing on speed, agility and skating techniques. This is not a learn to skate program (participants must be able to skate forwards, backwards, and stop on their own). Full equipment is mandatory and sticks are used on the ice. Ringette players are welcome.</t>
  </si>
  <si>
    <t>Hockey – Powerskating – Level 2 – Adult</t>
  </si>
  <si>
    <t>Participants will develop better balance, power, agility, speed, and endurance as they improve skating technique.  Full hockey equipment mandatory including CSA-approved helmet, a half-visor and shoulder pads.</t>
  </si>
  <si>
    <t>Hockey – Powerskating – Level 2 – Child</t>
  </si>
  <si>
    <t>Develop better balance, power, agility, speed, endurance, and overall skating technique. This is not a learn to skate program. Participants must be able to skate forwards, backwards, stop, pivot, and crossover. Full equipment is mandatory and sticks are used on the ice. Ringette players are welcome.</t>
  </si>
  <si>
    <t>Hockey – Powerskating and Development – Adult</t>
  </si>
  <si>
    <t>A power skating and hockey development program designed to reinforce and improve skills for the beginner and intermediate recreational hockey player. . Full hockey equipment is mandatory including CSA-approved helmet, full face mask and shoulder pads.</t>
  </si>
  <si>
    <t>Hockey – Powerskating and Stick Handling – Child</t>
  </si>
  <si>
    <t>Balance, power, agility, speed and endurance. Must have basic, forward and backward skating skills and be able to stop on command. Skills, techniques and conditioning drills taught emphasizing application to game situations.</t>
  </si>
  <si>
    <t>Hockey – Shooting  Clinic – Women</t>
  </si>
  <si>
    <t>Improve your shooting techniques for the hockey season. Full hockey equipment is mandatory.</t>
  </si>
  <si>
    <t>Hockey – Skating Clinic – Women</t>
  </si>
  <si>
    <t>Improve your forward, backward and transitional skating skills for the hockey season. Full hockey equipment is mandatory.</t>
  </si>
  <si>
    <t>Hockey – Stick Handling Clinic – Women</t>
  </si>
  <si>
    <t>Improve your stick handling techniques for the hockey season. Full hockey equipment is mandatory.</t>
  </si>
  <si>
    <t>Jiu-Jitsu – Adult</t>
  </si>
  <si>
    <t>A complete and effective method of self-defence that uses holds, escapes, ground defence, techniques, restraints and controlling techniques. Build confidence and learn self-discipline.</t>
  </si>
  <si>
    <t>Jiu-Jitsu – Child</t>
  </si>
  <si>
    <t>Jiu Jitsu is a martial art using holds, escapes, ground defence, grappling techniques, restraints and controlling techniques, and much more.</t>
  </si>
  <si>
    <t>Jiu-Jitsu – Level 2 – Adult</t>
  </si>
  <si>
    <t>Jiu-Jitsu – Level 2 – Child</t>
  </si>
  <si>
    <t>A martial art using holds, escapes, ground defence,  techniques, restraints and controlling techniques, and much more.</t>
  </si>
  <si>
    <t>Jiu-Jitsu – Level 3 – Adult</t>
  </si>
  <si>
    <t>Jiu-Jitsu – Level 3 – Child</t>
  </si>
  <si>
    <t>Jiu-Jitsu – Youth</t>
  </si>
  <si>
    <t>Jiu-Jitsu Marui Ryu – Adult</t>
  </si>
  <si>
    <t>Blocking and striking drills, joint lock and momentum manipulation as well as falling and throwing principles will develop simple, yet highly effective self-defence techniques.</t>
  </si>
  <si>
    <t>Jiu-Jitsu Marui Ryu – Child</t>
  </si>
  <si>
    <t>Jiu-Jitsu Marui Ryu Ultra – Child</t>
  </si>
  <si>
    <t>Jiu-Jitsu Marui Ryu Ultra – Level 2</t>
  </si>
  <si>
    <t>Jiu-Jitsu Marui Ryu Ultra – Youth</t>
  </si>
  <si>
    <t>Johnson's Taekwon Do Tricking 180º</t>
  </si>
  <si>
    <t>A training discipline combining Taekwon Do kicks with flips and twists. New 'Tricking 180º ' program where beginner trickers learn the fundamentals of tricking! No Taekwon Do experience required.</t>
  </si>
  <si>
    <t>Judo – Adult</t>
  </si>
  <si>
    <t>Developed from Jiu Jitsu, this safe and practical method instills self-discipline, self-respect, and  respect for others. Belt grading awarded on an individual basis.</t>
  </si>
  <si>
    <t>Judo – Child</t>
  </si>
  <si>
    <t>Developed from Jujitsu this is a safe martial art that instills self-discipline, self-respect and respect for others. Belt grading awarded on an individual basis.</t>
  </si>
  <si>
    <t>Karate – Adult</t>
  </si>
  <si>
    <t>Courage, integrity, humility and self-control. Chito Ryu  Karate is a traditional martial art including Katas and Kumite (individual sparing).</t>
  </si>
  <si>
    <t>Karate – Child</t>
  </si>
  <si>
    <t>Learn respect for others, while emphasizing manners and physical fitness. Develop life skills including discipline, self-control, patience, confidence, and courage. Progress at your own rate in this non-competitive program.</t>
  </si>
  <si>
    <t>Karate – Preschool</t>
  </si>
  <si>
    <t xml:space="preserve">Karate – Virtual – Adult (combined) </t>
  </si>
  <si>
    <t>Courage, integrity, humility and self-control.  Chito Ryu  Karate is a traditional martial art including Katas and Kumite (individual sparing). Requires a personal electronic device with internet connection.</t>
  </si>
  <si>
    <t>Karate – Virtual – Child (combined)</t>
  </si>
  <si>
    <t>Learn respect for others, while emphasizing manners and physical fitness. Develop life skills including discipline, self-control, patience, confidence, and courage. Progress at your own rate in this non-competitive program. Requires a personal electronic device with internet connection.</t>
  </si>
  <si>
    <t>Karate – Virtual – Youth (combined)</t>
  </si>
  <si>
    <t>Karate – Youth</t>
  </si>
  <si>
    <t>Karate Goju Ryu – Adult</t>
  </si>
  <si>
    <t>Traditional style karate developed in Japan, with a style that has both hard and soft elements. Develops self-confidence, discipline, speed, coordination, stress release, and above all, respect for oneself and others.</t>
  </si>
  <si>
    <t>Karate Goju Ryu – Child</t>
  </si>
  <si>
    <t>Karate Goju Ryu – Level 2 – Adult</t>
  </si>
  <si>
    <t>Karate Goju Ryu – Level 2 – Child</t>
  </si>
  <si>
    <t>Traditional non-competitive hard/soft style. Basic techniques are taught where more complexity is added as the student progresses, fostering growth, self-discipline and respect, increasing self-confidence and coordination.</t>
  </si>
  <si>
    <t>Karate Goju Ryu – Level 2 – Youth</t>
  </si>
  <si>
    <t>Karate Goju Ryu – Level 3 – Adult</t>
  </si>
  <si>
    <t>Karate Goju Ryu – Level 3 – Child</t>
  </si>
  <si>
    <t>Karate Goju Ryu – Preschool</t>
  </si>
  <si>
    <t>Karate Goju Ryu – Youth</t>
  </si>
  <si>
    <t>Karate Heiwa Kai Dojo – Child</t>
  </si>
  <si>
    <t>Strive to develop mentally and spiritually as well as physically using practical composite of striking, kicking, throwing, holding and choking techniques.</t>
  </si>
  <si>
    <t>Karate Shotokan – Child</t>
  </si>
  <si>
    <t>Improve physical fitness, increase concentration, and build self-confidence. Progress is based on commitment, self-discipline, and skill developed through repetition.</t>
  </si>
  <si>
    <t>Karate Workout – Virtual – Adult</t>
  </si>
  <si>
    <t>Dynamic cardio workouts based on traditional and sport Karate techniques. Develop endurance, flexibility, conditioning, strength, balance, and agility. Appropriate for both beginners and advanced martial artists. Belt promotions are available for interested participants. Requires a personal electronic device with internet connection.</t>
  </si>
  <si>
    <t>Kendo – Adult</t>
  </si>
  <si>
    <t>The way of the sword or Japanese fencing, Kendo is much more. Why not try this dynamic martial art from the Samurai tradition and improve your self? Shoshin Kendo provides a no pressure introduction for all.</t>
  </si>
  <si>
    <t>Kendo – Child</t>
  </si>
  <si>
    <t>Lacrosse – Child</t>
  </si>
  <si>
    <t>Introduction to basic skills (pass, shoot, cradle) and game strategy. Drills and game play enhance learning. CSA-approved helmets and hockey gloves required. Lacrosse sticks provided.</t>
  </si>
  <si>
    <t>Lacrosse – Youth</t>
  </si>
  <si>
    <t>Multisport – Child</t>
  </si>
  <si>
    <t>Multisport – Community Sports Club Ultra – Child</t>
  </si>
  <si>
    <t>Multisport league, with weekly games and tournaments. Sports offered include ball hockey, indoor soccer, basketball, dodge ball and much more!</t>
  </si>
  <si>
    <t>Multisport – Game Play – Adult</t>
  </si>
  <si>
    <t>Multisport – Gym and Swim – Preschool</t>
  </si>
  <si>
    <t>Try a variety of fundamental movement skills through structured play with a sport instructor, followed with interactive games in the pool with an aquatic instructor.</t>
  </si>
  <si>
    <t>Multisport – Gym and Swim – With parent – Preschool</t>
  </si>
  <si>
    <t>Multisport – I Love to Play - Boys</t>
  </si>
  <si>
    <t>Free, multi-sport afterschool program offered in partnership with Canadian Tire Jumpstart and the Ottawa school boards. Each week, children within priority schools are provided with an opportunity to participate in sport.</t>
  </si>
  <si>
    <t>Multisport – I Love to Play - Girls</t>
  </si>
  <si>
    <t>Multisport – Never Too Late – Women</t>
  </si>
  <si>
    <t>Multisport – Play It Forward – Boys</t>
  </si>
  <si>
    <t>Free, multi-sport afterschool program offered in partnership with 'Their Opportunity' charity and Ottawa school boards. Each week, children within priority schools are provided with an opportunity to participate in sport. Children must also register for the 'Give Back' program in which they participate in community service.</t>
  </si>
  <si>
    <t>Multisport – Play It Forward – Girls</t>
  </si>
  <si>
    <t>Multisport – Preschool</t>
  </si>
  <si>
    <t>Emphasis is on participation and having fun while learning the fundamental movement skills. Try a variety of sport based activities.</t>
  </si>
  <si>
    <t>Multisport – Soccer and Mini Stick Hockey – Preschool</t>
  </si>
  <si>
    <t>Emphasis is on participation and having fun while learning the fundamental movement skills. Try a variety of sport based activities.
'</t>
  </si>
  <si>
    <t>Multisport – Soccer and T-Ball – Preschool</t>
  </si>
  <si>
    <t>Multisport – Try It ALC – Adult 50+</t>
  </si>
  <si>
    <t>Free trial memberships! Join the Active Living Club for a week at no cost.</t>
  </si>
  <si>
    <t>Multisport – With parent - Preschool</t>
  </si>
  <si>
    <t>Emphasis is on active participation and fun. Non-instructional play-based programming.</t>
  </si>
  <si>
    <t>Multisports – Enfants</t>
  </si>
  <si>
    <t>Acquérir ou perfectionner des compétences fondamentales. L’accent est mis sur les techniques de base, les compétences proprement dites et la participation. Le programme comprend un renforcement des compétences ainsi que des jeux amusants.</t>
  </si>
  <si>
    <t>Multisports – J’aime jouer – Filles</t>
  </si>
  <si>
    <t>Programme gratuit d'activités sportives parascolaires offert en partenariat avec le programme Bon départ de Canadian Tire et les conseils scolaires d'Ottawa. Chaque semaine, des élèves des écoles prioritaires se voient offrir la possibilité de pratiquer des sports.</t>
  </si>
  <si>
    <t>Multisports – J’aime jouer – Garçons</t>
  </si>
  <si>
    <t>Multisports – Préscolaires</t>
  </si>
  <si>
    <t>Multisports plein air – Enfants</t>
  </si>
  <si>
    <t>Multisports plein air – Préscolaires</t>
  </si>
  <si>
    <t>Outdoor Ball Hockey – Child</t>
  </si>
  <si>
    <t>Develop fundamental skills. Emphasis is on basic techniques, skills, and participation. Includes skill development and fun games.
Clients are encouraged to bring their own stick. No gameplay.</t>
  </si>
  <si>
    <t>Outdoor Ball Hockey – NHL Street Ultra – Child</t>
  </si>
  <si>
    <t>Outdoor Ball Hockey – Preschool</t>
  </si>
  <si>
    <t>An active start to the sport. Emphasis is on participation and having fun while learning the fundamental movement skills and trying a variety of sport based activities.
Clients are encouraged to bring their own stick. No gameplay.</t>
  </si>
  <si>
    <t>Outdoor Ball Hockey – Ultra – Child</t>
  </si>
  <si>
    <t>Develop fundamental skills. Emphasis is on basic techniques, skills, and participation. Program includes skill development and fun games.
Clients are encouraged to bring their own stick. No gameplay.</t>
  </si>
  <si>
    <t>Outdoor Ball Hockey – With parent – Preschool</t>
  </si>
  <si>
    <t>An active start to the sport. Emphasis is on participation and having fun while learning the fundamental movement skills and trying a variety of sport based activities. Parent and child participate together. Clients are encouraged to bring their own stick. No gameplay.</t>
  </si>
  <si>
    <t>Outdoor Broomball – Child</t>
  </si>
  <si>
    <t>Develop the fundamental skills to the popular winter sport of Broomball.  Learn how to stick handle with the 'broom' and work on different skills to play this fun sport.</t>
  </si>
  <si>
    <t>Outdoor Broomball – Youth</t>
  </si>
  <si>
    <t>Outdoor Multisport – Child</t>
  </si>
  <si>
    <t>Outdoor Multisport – Preschool</t>
  </si>
  <si>
    <t>Patinage à roulettes libre – Adulte</t>
  </si>
  <si>
    <t>Vous avez le goût de faire un retour dans le passé? Joignez-nous pour une activité familiale en patins à roulettes, avec musique disco. Apportez vos patins quad ou en ligne.</t>
  </si>
  <si>
    <t>Patinage à roulettes libre – Enfant</t>
  </si>
  <si>
    <t>Patinage à roulettes libre – Jeunesse</t>
  </si>
  <si>
    <t>Pickleball – Adult</t>
  </si>
  <si>
    <t>Pickleball – Adult 50+</t>
  </si>
  <si>
    <t>Pickleball – Child</t>
  </si>
  <si>
    <t>Pickleball – Game Play – Adult</t>
  </si>
  <si>
    <t>Pickleball is a combination of ping-pong, tennis, and badminton. Enjoyable for all ages, pickleball can be played on any hard surface using wood paddle racquets and a plastic baseball with holes. Emphasis is on active participation at a recreational level.</t>
  </si>
  <si>
    <t>Pickleball – Gameplay – Adult 50+</t>
  </si>
  <si>
    <t>Pickleball – Introduction to Pickleball – Adult</t>
  </si>
  <si>
    <t>Pickleball is a combination of ping-pong, tennis, and badminton. Learn the basics of this fast-growing sport in this instructional course.</t>
  </si>
  <si>
    <t>Pickleball – Introduction to Pickleball – Adult 50+</t>
  </si>
  <si>
    <t>Rock Climbing – Adult</t>
  </si>
  <si>
    <t>Rock Climbing – Child</t>
  </si>
  <si>
    <t>Rock Climbing – Youth</t>
  </si>
  <si>
    <t>Rollerskating – Level 1 – Adult</t>
  </si>
  <si>
    <t>Roller Skating</t>
  </si>
  <si>
    <t>Learn the basics of quad roller skating or sharpen your skills. Beginners will focus on balance, start/stop, falling safely, rolling and basic forward strokes, Intermediates will add advanced forward strokes, backwards basics, maneuvering and turns.</t>
  </si>
  <si>
    <t>Rollerskating – Level 1 – Child</t>
  </si>
  <si>
    <t>Rollerskating – Level 1 – Youth</t>
  </si>
  <si>
    <t>Rollerskating – Level 2 – Adult</t>
  </si>
  <si>
    <t>Intermediate level quad skaters will learn new footwork, aspects of social skating and basic roller dance.</t>
  </si>
  <si>
    <t>Rollerskating – Level 2 – Child</t>
  </si>
  <si>
    <t>Rollerskating – Level 2 – Youth</t>
  </si>
  <si>
    <t>Rollerskating – Open Rollerskate – Adult</t>
  </si>
  <si>
    <t>Want a blast from the past? Join us for roller disco for fun on eight wheels. Bring your own quad skates or inline skates.</t>
  </si>
  <si>
    <t>Rollerskating – Open Rollerskate – Child</t>
  </si>
  <si>
    <t>Rollerskating – Open Rollerskate – Youth</t>
  </si>
  <si>
    <t>Rope Skipping – Child</t>
  </si>
  <si>
    <t>Rope skipping combines the skills of coordination, concentration, and flexibility while developing the cardiovascular capacity. Learn new skills, tricks and routines. A great workout and a ton of fun!</t>
  </si>
  <si>
    <t>Scooter – Child</t>
  </si>
  <si>
    <t>Learn basic skills, drills, maintenance and park etiquette. Scooter, helmet, elbow, and knee pads are required.</t>
  </si>
  <si>
    <t>Skateboarding – Child</t>
  </si>
  <si>
    <t>Get started on the right foot. Learn the basic skateboard skills, how to maintain your board as well as overall skate etiquette for skate parks.  Your own skateboard, helmet, elbow, and knee pads are required.</t>
  </si>
  <si>
    <t>Skateboarding – Child – Ultra Play</t>
  </si>
  <si>
    <t>Ski de fond classique – Enfants</t>
  </si>
  <si>
    <t>Snowshoeing – ALC  – Adult 50+</t>
  </si>
  <si>
    <t>Snowshoeing excursions on various trails throughout the City of Ottawa and Gatineau Park consisting of Wednesday Level 1 and Friday Level 2 outings.</t>
  </si>
  <si>
    <t>Soccer – Boys – Child</t>
  </si>
  <si>
    <t>Develop the fundamentals of soccer including dribbling, passing, shooting, ball control, heading and strategies. Increase your skills while playing the game.</t>
  </si>
  <si>
    <t>Soccer – Child</t>
  </si>
  <si>
    <t>Soccer – Child – Ultra Play</t>
  </si>
  <si>
    <t>Soccer – Child League</t>
  </si>
  <si>
    <t>Learn the skills and practice the drills necessary to improve your game.</t>
  </si>
  <si>
    <t>Soccer – Enfant – Ultra Jeu</t>
  </si>
  <si>
    <t>Acquérir des habiletés au soccer, comme le drible, les passes, les tirs au but, le contrôle du ballon, le jeu de tête et les stratégies de jeu. Améliorer ses compétences en pratiquant le sport.</t>
  </si>
  <si>
    <t>Soccer – Enfants</t>
  </si>
  <si>
    <t>Acquérir ou perfectionner des compétences fondamentales. L'accent est mis sur les techniques de base, les compétences proprement dites et la participation. Le programme comprend un renforcement des compétences ainsi que des matchs amusants.</t>
  </si>
  <si>
    <t>Soccer – Game Play – Adult</t>
  </si>
  <si>
    <t>Soccer – Game Play – Child</t>
  </si>
  <si>
    <t>Soccer – Game Play – Youth</t>
  </si>
  <si>
    <t>Soccer – Girls – Child</t>
  </si>
  <si>
    <t>Soccer – Girls – Youth</t>
  </si>
  <si>
    <t>Soccer – I Love to Play Soccer – Child</t>
  </si>
  <si>
    <t>Soccer – Ligue – Enfants</t>
  </si>
  <si>
    <t>Les enfants auront l’occasion d’apprendre les rudiments du soccer tout en développant les qualités nécessaires aux sports d’équipe.</t>
  </si>
  <si>
    <t>Soccer – Never Too Late – Women</t>
  </si>
  <si>
    <t>Soccer – Preschool</t>
  </si>
  <si>
    <t>An active start to the sport. Have fun while learning the fundamental movement skills and trying a variety of soccer based activities.</t>
  </si>
  <si>
    <t>Soccer – Préscolaires</t>
  </si>
  <si>
    <t>Participation active au sport. Acquisition d’habilités motrices fondamentales et essai de diverses activités sportives, l’accent étant mis sur le plaisir de participer à une activité sportive.</t>
  </si>
  <si>
    <t>Soccer – Ultra Play – Youth</t>
  </si>
  <si>
    <t>Soccer – With parent – Preschool</t>
  </si>
  <si>
    <t>Soccer – Women</t>
  </si>
  <si>
    <t>Practice techniques to improve your skills. Develop a better understanding of soccer and play the game.</t>
  </si>
  <si>
    <t>Softball – Game Play – Family – Adult</t>
  </si>
  <si>
    <t>Family fun on the diamond! Learn the basics of baseball/softball together with the help of a coach.</t>
  </si>
  <si>
    <t>Softball – Game Play – Family – Child</t>
  </si>
  <si>
    <t>Softball – Women</t>
  </si>
  <si>
    <t>Practice softball basics: hitting, catching, throwing. Develop a better understanding of the sport and play ball!</t>
  </si>
  <si>
    <t>Spikeball® – Gameplay – Adult</t>
  </si>
  <si>
    <t>Spikeball® – Gameplay – Women</t>
  </si>
  <si>
    <t>Sport Conditioning – Youth</t>
  </si>
  <si>
    <t>Athletic, sports-based skills and drills incorporating, speed, agility, plyometrics and coordinated movement patterns.</t>
  </si>
  <si>
    <t>Sportball® – Basketball – Child</t>
  </si>
  <si>
    <t>Learn basketball fundamental skills: dribbling, passing, shooting and more. Put your skills to work in an exciting, non-competitive game.</t>
  </si>
  <si>
    <t>Sportball® – FitKids Child</t>
  </si>
  <si>
    <t>In collaboration with Sportball www.sportball.ca. Improve agility, flexibility, endurance and core strength. Classes incorporate hockey, soccer, football, baseball, basketball, volleyball, golf and tennis with appropriate exercises. Games and skills are taught in a non-competitive and supportive environment.</t>
  </si>
  <si>
    <t>Sportball® – Indoor Soccer</t>
  </si>
  <si>
    <t>In collaboration with Sportball (www.sportball.ca) Children gain knowledge and the ability to play soccer with confidence through skill development and non-competitive games.</t>
  </si>
  <si>
    <t>Sportball® – Junior</t>
  </si>
  <si>
    <t>In collaboration with Sportball. www.sportball.ca. Children and parents are introduced to sports, creative games, songs, rhymes, stories, bubble time and much more! Learn the FUNdamentals of soccer, hockey, basketball, baseball, volleyball, tennis and golf.</t>
  </si>
  <si>
    <t>Sportball® – Multisport</t>
  </si>
  <si>
    <t>In collaboration with Sportball. www.sportball.ca. learn the FUNdamentals of soccer, hockey, basketball, baseball, volleyball, tennis and golf. Games and skills are taught in a non-competitive and supportive environment.</t>
  </si>
  <si>
    <t>Sportball® – Multisport – Child</t>
  </si>
  <si>
    <t>Sportball® – Multisport – Virtual</t>
  </si>
  <si>
    <t>In collaboration with Sportball, www.sportball.ca, learn the FUNdamentals of soccer, hockey, basketball, baseball, volleyball, tennis and golf. Games and skills are taught in a non-competitive and supportive environment. Requires a personal electronic device with internet connection.</t>
  </si>
  <si>
    <t>Sportball® – Outdoor Soccer</t>
  </si>
  <si>
    <t>In collaboration with Sportball (www.sportball.ca). Children gain knowledge and the ability to play soccer with confidence through skill development and non-competitive games.</t>
  </si>
  <si>
    <t>Sportball® – Outdoor Soccer – Child</t>
  </si>
  <si>
    <t>Sportball® – Outdoor Soccer – With parent</t>
  </si>
  <si>
    <t>In collaboration with Sportball (www.sportball.ca). Parents are instructed how to correctly assist their children in learning the FUNdamentals of soccer. Focus is on success through participation.</t>
  </si>
  <si>
    <t>Sportball® – Parent and Tot</t>
  </si>
  <si>
    <t>In collaboration with Sportball www.sportball.ca. Parents and children are introduced to soccer, hockey, basketball, baseball, volleyball, tennis and golf. Games and skills are non-competitive, focusing on success and confidence.</t>
  </si>
  <si>
    <t>Sportball® – Soccer and Tball – With parent</t>
  </si>
  <si>
    <t>In collaboration with Sportball®. You and your child are introduced to the basics of Soccer and T-ball. Games and skills are non-competitive, focusing on success and building confidence.</t>
  </si>
  <si>
    <t>Sportball® – With parent – Virtual</t>
  </si>
  <si>
    <t>In collaboration with Sportball, www.sportball.ca, parents and children are introduced to soccer, hockey, basketball, baseball, volleyball, tennis and golf.  Games and skills are non-competitive, focusing on success and confidence. Requires a personal electronic device with internet connection.</t>
  </si>
  <si>
    <t>Sports – Curling Bantam Club</t>
  </si>
  <si>
    <t>Participate in a variety of instructional drills, skills, in-club games and bonspiels.  Improve your curling skills and make new friends.</t>
  </si>
  <si>
    <t>Sports – Disc Golf – Adult</t>
  </si>
  <si>
    <t>Learn proper throwing techniques while participating in a wide variety of skills and drills needed to play this exciting sport.</t>
  </si>
  <si>
    <t>Sports – Disc Golf – Child</t>
  </si>
  <si>
    <t>Sports – Fencing – Child</t>
  </si>
  <si>
    <t>Young fencers are introduced to age appropriate use of a Sabre and will focus on posture, stance, strategy, safety and etiquette. Classes are conducted in an atmosphere that is fun as well as disciplined.</t>
  </si>
  <si>
    <t>Sports – Racquetball – Child</t>
  </si>
  <si>
    <t>Develop fundamental racquetball skills with basic techniques and playing the game.</t>
  </si>
  <si>
    <t>Sports – Shinny Hockey – Game Play – Child</t>
  </si>
  <si>
    <t>Emphasis is on active participation and fun. Games are at a recreational level. Played with a shinny puck. Certified multi-impact helmet with full facemask, gloves, neck protector, skates and stick are mandatory.</t>
  </si>
  <si>
    <t>Sports – Shinny Hockey – Game Play – Youth</t>
  </si>
  <si>
    <t>Sports – Soccer League Just Kickin' It – Child</t>
  </si>
  <si>
    <t>Recreational league focusing on fair play. Volunteer coaches required.  Short skills and drills warm up followed by game.</t>
  </si>
  <si>
    <t>Sports – Soccer League Just Kickin' It – Preschool</t>
  </si>
  <si>
    <t>Recreational league focusing on fair play. Volunteer coaches required. Short skills and drills warm up followed by game.</t>
  </si>
  <si>
    <t>Sports – Spikeball® League</t>
  </si>
  <si>
    <t>Adult Spikeball® League.</t>
  </si>
  <si>
    <t>Sports – T-Ball – Child</t>
  </si>
  <si>
    <t>Emphasis is on participation and having fun while learning the fundamental movement skills and trying a variety of sport-based activities.</t>
  </si>
  <si>
    <t>Sports – T-Ball – With parent</t>
  </si>
  <si>
    <t>Build skills together. Emphasis is on having fun while learning the fundamental movement skills and trying a variety of sport-based activities.</t>
  </si>
  <si>
    <t>Sports – Touch Football – Game Play – Adult</t>
  </si>
  <si>
    <t>Emphasis is on active participation and fun.  Games are at a recreational level.</t>
  </si>
  <si>
    <t>Squash – Adult</t>
  </si>
  <si>
    <t>Practice techniques to improve your squash skills. Develop a better understanding of the sport as you play the game.</t>
  </si>
  <si>
    <t>Squash – Child</t>
  </si>
  <si>
    <t>Develop fundamental squash skills with basic techniques and playing the game.</t>
  </si>
  <si>
    <t>Table Tennis – Adult</t>
  </si>
  <si>
    <t>Improve your reflexes and speed up your thinking playing table tennis. Develop your skills and a better understanding of the sport as you play the game.</t>
  </si>
  <si>
    <t>Table Tennis – Adult 50+</t>
  </si>
  <si>
    <t>Table Tennis – Child</t>
  </si>
  <si>
    <t>Table Tennis – Child – Ultra Play</t>
  </si>
  <si>
    <t>Table Tennis – Coed Singles League</t>
  </si>
  <si>
    <t>Tier-format table tennis league. Participants play two best-of-five matches per day for 1-hour total play time. Schedules, rules, re-tiering and other details will be confirmed by the league convenor prior to the start date.</t>
  </si>
  <si>
    <t>Table Tennis – Gameplay – Adult 50+</t>
  </si>
  <si>
    <t>Emphasis is on active participation and fun. Games are at a recreational level. Clients must provide their own paddle.</t>
  </si>
  <si>
    <t>Tae E. Lee Taekwondo – Child</t>
  </si>
  <si>
    <t>Develop discipline, confidence, focus and concentration in an exciting and positive atmosphere. No experience necessary. Offered in collaboration with Tae E. Lee Taekwondo.</t>
  </si>
  <si>
    <t>Tae E. Lee Taekwondo – Preschool</t>
  </si>
  <si>
    <t>Taekwondo – Adult</t>
  </si>
  <si>
    <t>Korean martial art, teaches self defence and discipline and promotes confidence. Progress at your rate by testing held throughout the term. Additional fees may apply for uniform and testing.</t>
  </si>
  <si>
    <t>Taekwondo – Child</t>
  </si>
  <si>
    <t>Taekwondo – Family – Adult</t>
  </si>
  <si>
    <t>Learn together. Any combination of four participants, which must include one adult. Participants must register separately.</t>
  </si>
  <si>
    <t>Taekwondo – Family – Child</t>
  </si>
  <si>
    <t>Taekwondo – Family – Youth</t>
  </si>
  <si>
    <t>Taekwondo – Girls</t>
  </si>
  <si>
    <t>Taekwondo – Girls – Level 2 – Child</t>
  </si>
  <si>
    <t>Taekwondo – Level 1 – Virtual – Adult</t>
  </si>
  <si>
    <t>Level 1: White to Yellow Belt. Taekwondo is a Korean martial art that teaches self-defense and discipline and promotes confidence. Requires a personal electronic device with internet connection.</t>
  </si>
  <si>
    <t>Taekwondo – Level 1 – Virtual – Child</t>
  </si>
  <si>
    <t>Taekwondo – Level 1 – Virtual – Youth</t>
  </si>
  <si>
    <t>Taekwondo – Level 2 – Child</t>
  </si>
  <si>
    <t>Taekwondo – Level 2 – Virtual – Adult</t>
  </si>
  <si>
    <t>Level 2: Green Stripe to Blue Stripe. Taekwondo is a Korean martial art that teaches self-defense and discipline and promotes confidence. Requires a personal electronic device with internet connection.</t>
  </si>
  <si>
    <t>Taekwondo – Level 2 – Virtual – Child</t>
  </si>
  <si>
    <t>Taekwondo – Level 2 – Virtual – Youth</t>
  </si>
  <si>
    <t>Taekwondo – Level 3 – Virtual – Adult</t>
  </si>
  <si>
    <t>Level 3: Blue Stripe to Black Belt. Taekwondo is a Korean martial art that teaches self-defense and discipline and promotes confidence. Requires a personal electronic device with internet connection.</t>
  </si>
  <si>
    <t>Taekwondo – Level 3 – Virtual – Child</t>
  </si>
  <si>
    <t>Taekwondo – Level 3 – Virtual – Youth</t>
  </si>
  <si>
    <t>Taekwondo – Sparring – Child</t>
  </si>
  <si>
    <t>Korean martial art, teaches self defence and discipline and promotes confidence. This class is limited to point-sparring, including support drills and refereeing. All participants must have a green belt and own a set of protective sparring gear (TKD approved head, hands, shin, and feet protection).</t>
  </si>
  <si>
    <t>Taekwondo – Youth</t>
  </si>
  <si>
    <t>T-Ball – Preschool</t>
  </si>
  <si>
    <t>T-Ball – Préscolaires</t>
  </si>
  <si>
    <t>Tennis – Adult</t>
  </si>
  <si>
    <t>Forehand, backhand, serve and volley. Practice techniques to improve your skills and develop a better understanding of the game.</t>
  </si>
  <si>
    <t>Tennis – Child</t>
  </si>
  <si>
    <t>Forehand, backhand, serve and volley. Learn the fundamental skills, develop a better understanding of the sport and play lots of games.</t>
  </si>
  <si>
    <t>Tennis – Level 2 – Adult</t>
  </si>
  <si>
    <t>Drills are geared to get your game to the next level. Come with a good understanding of tennis and basic skill level.</t>
  </si>
  <si>
    <t>Tennis – Level 2 – Child</t>
  </si>
  <si>
    <t>Tennis – Preschool</t>
  </si>
  <si>
    <t>Tennis – Private Lesson – Adult</t>
  </si>
  <si>
    <t>Improve your skills one on one with an instructor. Receive feedback and skill correction to progress at a level appropriate for you.</t>
  </si>
  <si>
    <t>Tennis – Private Lesson – Child</t>
  </si>
  <si>
    <t>Tennis – Progressive Tennis – Child</t>
  </si>
  <si>
    <t>Tennis – Semi-Private Lesson – Adult</t>
  </si>
  <si>
    <t>Tennis – Semi-Private Lesson – Child</t>
  </si>
  <si>
    <t>Tennis – Women</t>
  </si>
  <si>
    <t>Tennis – Youth</t>
  </si>
  <si>
    <t>Triathlon – Adult</t>
  </si>
  <si>
    <t>Why not train for a triathlon and get a complete body workout? Weekly sessions include running, swimming and indoor cycling. You will be able to complete a 'Try a Tri' by the end.</t>
  </si>
  <si>
    <t>Triathlon – Child</t>
  </si>
  <si>
    <t>Ultimate Frisbee – Game Play-Women</t>
  </si>
  <si>
    <t>Volleyball – Adult</t>
  </si>
  <si>
    <t>Practice techniques to improve your bump, set, spike and tip skills. Develop a better understanding of the sport and play the game.</t>
  </si>
  <si>
    <t>Volleyball – Beach – Adult</t>
  </si>
  <si>
    <t>Practice the techniques to improve your skills. Develop a better understanding of the sport. Program includes skill development and fun games.</t>
  </si>
  <si>
    <t>Volleyball – Beach – Child</t>
  </si>
  <si>
    <t>Volleyball – Beach – Game Play – Adult</t>
  </si>
  <si>
    <t>Volleyball – Beach – Game Play – Family</t>
  </si>
  <si>
    <t>Volleyball – Beach – Game Play – Women</t>
  </si>
  <si>
    <t>Volleyball – Beach – Game Play – Youth</t>
  </si>
  <si>
    <t>Volleyball – Beach – Girls –  With parent – Adult</t>
  </si>
  <si>
    <t>Volleyball – Beach – Girls –  With Parent – Youth</t>
  </si>
  <si>
    <t>Volleyball – Beach – Girls – Child</t>
  </si>
  <si>
    <t>Volleyball – Beach – Girls – With parent – Child</t>
  </si>
  <si>
    <t>Volleyball – Beach – Girls – Youth</t>
  </si>
  <si>
    <t>Volleyball – Beach – Women</t>
  </si>
  <si>
    <t>Volleyball – Beach – Youth</t>
  </si>
  <si>
    <t>Volleyball – Child</t>
  </si>
  <si>
    <t>Volleyball – Game Play – Adult</t>
  </si>
  <si>
    <t>Volleyball – Game Play – Level 2 – Adult</t>
  </si>
  <si>
    <t>Emphasis on active participation and fun. Participants must have a good skill level and understanding of the game.</t>
  </si>
  <si>
    <t>Volleyball – Game Play – Level 3 – Adult</t>
  </si>
  <si>
    <t>Emphasis on active participation and fun. Participants must have an advanced skill level and understanding of the game.</t>
  </si>
  <si>
    <t>Volleyball – Girls – Child</t>
  </si>
  <si>
    <t>Volleyball – Girls – Youth</t>
  </si>
  <si>
    <t>Volleyball – Girls with parent – Adult</t>
  </si>
  <si>
    <t>Volleyball – Girls with parent – Child</t>
  </si>
  <si>
    <t>Volleyball – League – Intermediate – Women</t>
  </si>
  <si>
    <t>Volleyball – League – Recreational – Women</t>
  </si>
  <si>
    <t>Geared to players who are new or returning to the sport. League is divided according to level of play. One-and-a-quarter hour games.</t>
  </si>
  <si>
    <t>Volleyball – Level 2 – Child</t>
  </si>
  <si>
    <t>For the more avid volleyball player.  Participants are expected to have a good understanding of the game and to be able to perform all basic techniques.</t>
  </si>
  <si>
    <t>Volleyball – Level 2 – Women</t>
  </si>
  <si>
    <t>Drills are geared to improving skill. Good skill level and understanding of the game required. Program includes skill development and fun games.</t>
  </si>
  <si>
    <t>Volleyball – Never Too Late – Women</t>
  </si>
  <si>
    <t>Volleyball – Skills and Drills Women</t>
  </si>
  <si>
    <t>Program includes drills geared to improve skill development and fun games. Good skill level and understanding of the game required.</t>
  </si>
  <si>
    <t>Volleyball – Tournament – Women</t>
  </si>
  <si>
    <t>Serve up some fun! A volleyball tournament for recreational level teams.</t>
  </si>
  <si>
    <t>Volleyball – Youth</t>
  </si>
  <si>
    <t>Wallyball – Child</t>
  </si>
  <si>
    <t>Practice the techniques to improve your skills. Develop a better understanding of the sport. Program includes skill development and fun games</t>
  </si>
  <si>
    <t>Wushu</t>
  </si>
  <si>
    <t>Based off of Chinese martial arts styles, Wushu Taolu gives a varied choice of techiques based on what suits you best. Develop agility, coordination, strength, flexibility, discipline and team work.</t>
  </si>
  <si>
    <t>Participants will learn how to independently float and glide on their front and back, enter and exit chest deep water and will learn underwater breathing techniques. Upon completion of this level, participants will be able to complete a distance swim of at least 15 metres.</t>
  </si>
  <si>
    <t>Adult Swimming 1 – Sw'imtroduction (women only)</t>
  </si>
  <si>
    <t>Participants will learn deep water skills and be introduced to a front glide with body roll. Upon completion of this level, participants will be able to complete a distance swim of at least 25 metres.</t>
  </si>
  <si>
    <t>Adult Swimming 2 – Sw'immersion (women only)</t>
  </si>
  <si>
    <t>Participants will learn front and back crawl, whip kick on front, disorienting entries and continue to develop deep water entries. Upon completion of this level, participants will be able to complete a distance swim of at least 50 metres.</t>
  </si>
  <si>
    <t>Adult Swimming 3 – Sw'improvement (women only)</t>
  </si>
  <si>
    <t>Join the J.L.C. and experience what lifeguarding is really like. The J.L.C. is designed to encourage social interaction, community involvement, lifeguarding and lifesaving skills in a 'club' environment. Candidates must be comfortable in deep water, able to swim 50m, front crawl and tread water for one minute.
Recommended 8-15 years of age.</t>
  </si>
  <si>
    <t>Votre enfant apprendra à flotter et à glisser de façon autonome sur le ventre et sur le dos, et à entrer dans l'eau peu profonde et à en sortir. De plus, votre enfant apprendra les techniques de respiration sous l'eau. À la fin de ce cours, votre enfant pourra nager sur une distance d'au moins cinq mètres.</t>
  </si>
  <si>
    <t>Votre enfant apprendra le crawl tête haute et la brasse tête haute, le saut compact et l'intervention en cas d'étouffement. Votre enfant continuera à améliorer le crawl, le dos crawlé, la brasse, la marinière et la nage élémentaire sur le dos. À la fin de ce cours, votre enfant pourra effectuer une nage chronométrée de 400 mètres en 13 minutes.</t>
  </si>
  <si>
    <t>Votre enfant apprendra les compétences nécessaires en eau profonde, le battement des jambes sur le ventre et sur le dos et sera initié au glissement avec roulement. À la fin de ce cours, votre enfant pourra nager sur une distance d'au moins 10 mètres.</t>
  </si>
  <si>
    <t>Votre enfant apprendra les étapes pour passer au crawl, à sauter en eau profonde et augmenter la distance de leur glissement sur le ventre et sur le dos en battant les jambes. À la fin de ce cours, votre enfant pourra nager sur une distance d'au moins 25 mètres.</t>
  </si>
  <si>
    <t>Votre enfant apprendra le crawl, le glissement sur le dos avec rotation du corps, le plongeon en position à genou et la nage à la godille tête première. À la fin de ce cours, votre enfant pourra nager sur une distance d'au moins 50 mètres.</t>
  </si>
  <si>
    <t>Votre enfant apprendra le dos crawlé, les coups de pied fouettés sur le dos et l’entrée dans l'eau désorientée. Votre enfant continuera à améliorer le crawl. À la fin de ce cours, votre enfant pourra nager sur une distance d'au moins 100 mètres.</t>
  </si>
  <si>
    <t>Votre enfant apprendra à nager sur place en eau profonde, le coups de pied fouettés sur le ventre et  dos crawlé et le crawl. À la fin de ce cours, votre enfant pourra nager sur une distance d'au moins 150 mètres.</t>
  </si>
  <si>
    <t>Votre enfant apprendra la nage élémentaire sur le dos, les mouvements de bras de la brasse et le plongeon avant. Votre enfant continuera à améliorer le crawl et le dos crawlé. À la fin de ce cours, votre enfant pourra nager sur une distance d'au moins 300 mètres.</t>
  </si>
  <si>
    <t xml:space="preserve">Votre enfant apprendra la brasse, le battement en ciseaux et le saut d'arrêt. Votre enfant continuera à améliorer le crawl, le dos crawlé et la nage élémentaire sur le dos. À la fin de ce cours, votre enfant pourra nager sur une distance d'au moins 400 mètres. </t>
  </si>
  <si>
    <t>Votre enfant apprendra la marinière, le plongeon en eau peu profonde, le plongeon de surface et le sauvetage sur glace. Votre enfant continuera à améliorer le crawl, le dos crawlé, la brasse et la nage élémentaire sur le dos. À la fin de ce cours, votre enfant pourra nager par intervalles sur une distance de 400 mètres.</t>
  </si>
  <si>
    <t xml:space="preserve">Votre enfant apprendra comment son corps flotte et se déplace dans l'eau sur le ventre et sur le dos. Il apprendra à faire des bulles et à mettre son visage dans l'eau. À la fin de ce cours, votre enfant pourra flotter et glisser sur le ventre de façon autonome. </t>
  </si>
  <si>
    <t>Votre enfant sera initié aux mouvements dans l'eau à hauteur de poitrine et à l'immersion de son corps en entier. Votre enfant continuera à développer ses compétences en matière de déplacement dans l'eau. À la fin de ce cours, votre enfant pourra flotter et glisser sur le ventre et sur le dos de façon autonome.</t>
  </si>
  <si>
    <t>Votre enfant apprendra les techniques de base du battement de jambes et à se sentir plus à l'aise en eau profonde. Votre enfant sera initié au glissement avec roulement. À la fin de ce cours, votre enfant pourra flotter en eau profonde et nager une distance de cinq mètres avec un VFI.</t>
  </si>
  <si>
    <t>Votre enfant apprendra à nager sur place sans aide et à sauter dans l'eau profonde. Votre enfant sera initié au glissement sur le ventre avec rotation du corps. À la fin de ce cours, votre enfant pourra glisser et battre les jambes sur le ventre et sur le dos sur une distance de cinq mètres.</t>
  </si>
  <si>
    <t xml:space="preserve">Votre enfant apprendra les étapes pour passer au crawl, au plongeon en position assise, à l’entrée dans l'eau désorientée et nager sous l'eau. À la fin de ce cours, votre enfant pourra nager sur une distance d'au moins 10 mètres. </t>
  </si>
  <si>
    <t>Découvertes aquatiques 1 – avec adulte (petits groupes)</t>
  </si>
  <si>
    <t>L'enfant et son accompagnateur apprendront comment entrer et sortir de l’eau peu profonde en toute sécurité; à se sentir à l'aise en eau peu profonde et à se mouiller sur le ventre et sur le dos. Les accompagnateurs recevront des conseils pour assurer leur sécurité et celle de leur enfant dans l'eau et à proximité de l’eau, incluant la prévention contre l’étouffement. Le ratio accompagnateur/participant est de 1:1.</t>
  </si>
  <si>
    <t>Découvertes aquatiques 2 – avec adulte (petits groupes)</t>
  </si>
  <si>
    <t>L'enfant et son accompagnateur apprendront à faire des bulles et à mettre leur visage dans l'eau; à flotter et à se déplacer sur le ventre et sur le dos. Les accompagnateurs recevront des conseils pour assurer leur sécurité et celle de leur enfant dans l'eau et à proximité de l’eau et l'intervention en cas d'étouffement. Le ratio accompagnateur /participant est de 1:1.</t>
  </si>
  <si>
    <t>Découvertes aquatiques 3 – Avec adulte (petits groupes)</t>
  </si>
  <si>
    <t>L'enfant et son accompagnateur apprendront l'immersion, la nage autonome, le saut dans l'eau, les flottaisons et les glissements. Les accompagnateurs recevront des conseils pour assurer leur sécurité et celle de leur enfant dans l'eau et à proximité de l’eau et l'intervention en cas d'étouffement. Le ratio accompagnateur /participant est de 1:1.</t>
  </si>
  <si>
    <t xml:space="preserve">Girls Only Swimming 1 </t>
  </si>
  <si>
    <t>Girls Only Swimming 2</t>
  </si>
  <si>
    <t>Girls Only Swimming 3</t>
  </si>
  <si>
    <t>Natation – J'aime nager Niv.1, par Bon départ de Cdn Tire</t>
  </si>
  <si>
    <t>Les nageurs débutants inexpérimentés acquerront des habiletés de base en natation, telles que l'immersion, la respiration rythmée, la flottaison et le glissement avec aide. Les nageurs apprendront des concepts de sécurité aquatique par des jeux et des activités structurés.</t>
  </si>
  <si>
    <t>Natation – J'aime nager Niv.2, par Bon départ de Cdn Tire</t>
  </si>
  <si>
    <t>Les nageurs débutants continueront de développer leurs habiletés en natation et seront initiés à l'eau profonde. Les nageurs apprendront à utiliser leurs habiletés seuls et approfondiront leurs connaissances de la sécurité aquatique.</t>
  </si>
  <si>
    <t>Natation – J'aime nager Niv.3, par Bon départ de Cdn Tire</t>
  </si>
  <si>
    <t>Les nageurs plus expérimentés amélioreront l'efficacité de leurs mouvements, leur endurance et leur condition physique. Les nageurs seront aussi initiés aux techniques de sauvetage de base et de leadership.</t>
  </si>
  <si>
    <t>Natation – Leçons privées pour enfants</t>
  </si>
  <si>
    <t>Ces leçons sont conçues pour aider les enfants à surmonter leur peur de l'eau ou à maîtriser une technique. Un moniteur accrédité travaillera directement avec l'enfant.</t>
  </si>
  <si>
    <t>Natation – Leçons semi-privées enfants</t>
  </si>
  <si>
    <t>Ces leçons sont conçues pour aider les enfants à surmonter leur peur de l'eau ou à maîtriser une technique.</t>
  </si>
  <si>
    <t>Natation – Nage intensive – Avancé – Enfants</t>
  </si>
  <si>
    <t>Programme précompétitif au terme duquel l'élève pourra nager 400 m de façon continue et plus de 1 500 m en une séance. Comprend l'augmentation de la distance parcourue en un temps donné, le perfectionnement de tous les styles et l'introduction à l'épreuve individuelle quatre nages et au relais.
Prérequis : Être âgé de 8 à 12 ans et avoir terminé le cours de nage intensive niveau intermédiaire ou reçu la recommandation du moniteur.</t>
  </si>
  <si>
    <t>Natation – Nage intensive – Débutant – Enfants</t>
  </si>
  <si>
    <t>Programme précompétitif comprenant le perfectionnement du style libre, de la nage sur le dos des virages ainsi qu'une introduction au coup de pied fouetté et au battement de dauphin. L'élève développera la capacité à nager 200 m de façon continue et un total de 800 à 1 000 m en une séance._x000D_
Prérequis : Être âgé de 8 à 12 ans et avoir terminé le cours Natation junior 6 OU être capable de nager de façon  continue.</t>
  </si>
  <si>
    <t>Natation – Nage intensive – Intermédiaire – Enfants</t>
  </si>
  <si>
    <t>Programme précompétitif au terme duquel l'élève pourra nager 300 m de façon continue et un total de 1 000 à 1 500 m en une séance. Introduction aux styles de nage brasse et papillon ainsi qu'aux virages. _x000D_
Prérequis : Être âgé de 8 à 12 ans et avoir terminé le cours de nage intensive niveau débutant ou reçu la recommandation du moniteur.</t>
  </si>
  <si>
    <t>Natation pour adultes 1 – IntroNage</t>
  </si>
  <si>
    <t>Natation pour adultes 1 – IntroNage (petits groupes)</t>
  </si>
  <si>
    <t>Natation pour adultes 2 – ImmersionNatation</t>
  </si>
  <si>
    <t>Staff Screening – Beaches</t>
  </si>
  <si>
    <t>Staff Screening – Pool</t>
  </si>
  <si>
    <t>Your child will learn how to independently float and glide on their front and back, enter and exit shallow water and will learn underwater breathing techniques. Upon completion of this level, your child will be able to complete a distance swim of at least 5 metres.</t>
  </si>
  <si>
    <t>Your child will learn head up front crawl and breaststroke, compact jumps, choking response and continue to develop front crawl, back crawl, breaststroke, sidestroke and elementary back stroke. Upon completion of this level, your child will be able to complete a timed swim of 400 metres in 13 minutes.</t>
  </si>
  <si>
    <t>Your child will learn deep water skills, learn how to kick on their front and back and introduced to rollover glides. Upon completion of this level, your child will be able to complete a distance swim of at least 10 metres.</t>
  </si>
  <si>
    <t>Your child will start to learn the progression to front crawl, jump into deep water, and practice increasing distance on front and back glides with kick. Upon completion of this level, your child will be able to complete a distance swim of at least 25 metres.</t>
  </si>
  <si>
    <t>Your child will learn front crawl, back glide with body roll, kneeling dives and head- first sculling. Upon completion of this level, your child will be able to complete a distance swim of at least 50 metres.</t>
  </si>
  <si>
    <t>Your child will learn back crawl, whip kick on back, disorienting entries and continue develop their front crawl. Upon completion of this level, your child will be able to complete a distance swim of at least 100 metres.</t>
  </si>
  <si>
    <t>Your child will learn whip kick on front, eggbeater in deep water and develop their back crawl and front crawl technique. Upon completion of this level, your child will be able to complete a distance swim of at least 150 metres.</t>
  </si>
  <si>
    <t>Your child will learn elementary backstroke, breaststroke arms, front dives and continue to develop front and back crawl. Upon completion of this level, your child will be able to complete a distance swim of at least 300 metres.</t>
  </si>
  <si>
    <t>Your child will learn breaststroke, scissor kick, stride entries and continue to develop front crawl, back crawl and elementary back stroke. Upon completion of this level, your child will be able to complete a distance swim of at least 400 metres.</t>
  </si>
  <si>
    <t>Your child will learn side stroke, shallow dives, surface dives, and ice rescues and continue to develop front crawl, back crawl, breaststroke, and elementary back stroke. Upon completion of this level, your child will be able to complete an interval swim of 400 metres.</t>
  </si>
  <si>
    <t>Your child will learn how their body floats and moves through the water on their front and back. Your child will learn how to blow bubbles and put their face in water. Upon completion of this level, your child will be able to float and glide on their front independently.</t>
  </si>
  <si>
    <t>Your child will be introduced to movement in chest deep water and full body submersion. Your child will continue to develop their water movement skills. Upon completion of this level, your child will be able to float and glide on their front and back independently.</t>
  </si>
  <si>
    <t>Your child will learn basic kicking techniques, gain comfort in deep water, and be introduced to rollover glides. Upon completion of this level, your child will be able to float in deep water and swim 5 metres with a PFD.</t>
  </si>
  <si>
    <t>Your child will learn how to tread water unassisted, jump into deep water and become introduced to a front glide with body roll. Upon completion of this level, your child will be able to glide with kick on front and back for 5 metres.</t>
  </si>
  <si>
    <t>Your child will start to learn the progression to front crawl, sitting dives, disoriented entries and underwater swim. Upon completion of this level, your child will be able to complete a distance swim of at least 10 metres.</t>
  </si>
  <si>
    <t>The child and their caregiver will work on safely entering and exiting shallow water and gaining comfort and getting wet on front and back. Caregivers will explore tips on how to keep themselves and their child safe around water and choking prevention. Caregiver to participant ratio is 1:1.</t>
  </si>
  <si>
    <t>The child and their caregiver will work on blowing bubbles and putting face in the water, floating, and moving on front and back. Caregivers will explore tips on how to keep themselves and their child safe around water and response to choking. Caregiver to participant ratio is 1:1.</t>
  </si>
  <si>
    <t>The child and their caregiver will work on submersion, independent swimming, jumping into the water, and float and glides. Caregivers will explore tips on how to keep themselves and their child safe around water and response to choking. Caregiver to participant ratio is 1:1.</t>
  </si>
  <si>
    <t>Swimming – Canadian Tire Jumpstart I Love to Swim – Lv 1</t>
  </si>
  <si>
    <t>Brand new swimmers will learn basic skills such as submersion, rhythmic breathing, and floating and gliding with assistance. Swimmers will experience water safety education through structured water play and activities.</t>
  </si>
  <si>
    <t>Swimming – Canadian Tire Jumpstart I Love to Swim – Lv 2</t>
  </si>
  <si>
    <t>Basic swimmers will be introduced to deep water. Swimmers will work towards performing skills independently and increasing their water safety knowledge.</t>
  </si>
  <si>
    <t>Swimming – Canadian Tire Jumpstart I Love to Swim – Lv 3</t>
  </si>
  <si>
    <t>Comfortable swimmers will improve stroke efficiency, endurance, and fitness. Introduction to basic lifesaving skills and leadership opportunities.</t>
  </si>
  <si>
    <t>Swimming – Canadian Tire Jumpstart I Love to Swim – Lv 4</t>
  </si>
  <si>
    <t>Swimmers who have completed Level 3 will work towards further developing their strokes and lifesaving skills.</t>
  </si>
  <si>
    <t>Swimming – Power Swim Skills Competition</t>
  </si>
  <si>
    <t>All Power Swim participants are invited to test their competitive swimming skills. A variety of swim races and fun activities will be planned. Early registration required.</t>
  </si>
  <si>
    <t>Swimming – Powerswim –  Intermediate – Adult</t>
  </si>
  <si>
    <t>Pre-competitive program for adults that continues to develop endurance to 300m nonstop and workout total of 1000 to 1500m. Breast stroke and butterfly strokes and turns are introduced. 
Prerequisites: 18 years + &amp; Powerswim Introduction or recommendation by Instructor.</t>
  </si>
  <si>
    <t>Timed distances increase in this adult focused program and includes endurance swim to 400m and workout totals to 1500m+. All strokes are refined and Individual Medley and Relays are introduced. Times distances increase.
Prerequisites: 18 years + &amp; Powerswim Intermediate or recommendation by Instructor.</t>
  </si>
  <si>
    <t>Timed distances increase in this pre-competitive program level and includes endurance swim to 400m and workout totals to 1500m+. All strokes are refined and Individual Medley and Relays are introduced. Times distances increase.
Prerequisites: 8 years of age &amp; Powerswim Intermediate or recommendation by Instructor</t>
  </si>
  <si>
    <t>Timed distances increase in this pre-competitive program for youth and includes endurance swim to 400m and workout totals to 1500m+. All strokes are refined and Individual Medley and Relays are introduced. Times distances increase.
Prerequisites: 13 years of age &amp; Powerswim Intermediate or recommendation by Instructor.</t>
  </si>
  <si>
    <t>A combination of Powerswim Introduction, Intermediate and Advanced levels. Instructor will develop workouts based on the program content and the needs of the group. _x000D_
Prerequisites: 18 years &amp; ability to swim 75m nonstop.</t>
  </si>
  <si>
    <t>Swimming – Powerswim – Combo – Child</t>
  </si>
  <si>
    <t>Swimming – Powerswim – Combo – Teen</t>
  </si>
  <si>
    <t>A combination of Powerswim Introduction, Intermediate and Advanced levels. Instructor will develop workouts based on the program content and the needs of the group. _x000D_
Prerequisites: 13 years of age &amp; Powerswim Introduction or recommendation by Instructor.</t>
  </si>
  <si>
    <t>Pre-competitive program that continues to develop endurance to 300m nonstop and workout total of 1000 to 1500m. Breast stroke and butterfly strokes and turns are introduced.
Prerequisites: 8 years of age &amp; Powerswim Introduction or recommendation by Instructor.</t>
  </si>
  <si>
    <t>Youth focused pre-competitive program that continues to develop endurance to 300m nonstop and workout total of 1000 to 1500m. Breast stroke and butterfly strokes and turns are introduced.
Prerequisites: 13 years of age &amp; Powerswim Introduction or recommendation by Instructor.</t>
  </si>
  <si>
    <t>Pre-competitive program for adults that develops freestyle and backstroke strokes and turns and introduction of whip kick and dolphin kick. Build to an endurance swim of 200m nonstop and a workout total of 800-1000m.
Prerequisites: 18 years &amp; ability to swim 75m nonstop. Basic stroke technique for freestyle &amp; backstroke.</t>
  </si>
  <si>
    <t>Youth focused pre-competitive program developing freestyle and backstroke strokes and turns and introduction of whip kick and dolphin kick. Build to an endurance swim of 200m nonstop and a workout total of 800-1000m.
Prerequisites: 13 years of age &amp; Swim Kids 6 OR ability to swim 75m nonstop.</t>
  </si>
  <si>
    <t>Swimming – Powerswim – Team – Adult</t>
  </si>
  <si>
    <t>A coach-led workout that offers technical analysis on swimming strokes and endurance. Sessions will practice speed, power, and the different elements that makeup a great swimmer.Prerequisites: 18 years and ability to swim 75m nonstop.</t>
  </si>
  <si>
    <t>These lessons are designed to assist adults to overcome a fear of the water or master a skill.  A certified instructor will work on a one to one basis.  This is not an 'earn a badge' program.</t>
  </si>
  <si>
    <t>These lessons are designed to assist children to overcome a fear of the water or master a skill.  A certified instructor will work on a one to one basis.  This is not an 'earn a badge' program.</t>
  </si>
  <si>
    <t>These lessons are designed to assist young people to overcome a fear of the water or master a skill.  A certified instructor will work on a one to one basis.  This is not an 'earn a badge' program.</t>
  </si>
  <si>
    <t>These lessons are designed to assist adult to overcome a fear of the water or master a skill.  A certified instructor will work on a one - to - two ratio.</t>
  </si>
  <si>
    <t>These lessons are designed to assist children to overcome a fear of the water or master a skill. A certified instructor will work on a one - to - two ratio.</t>
  </si>
  <si>
    <t>These lessons are designed to assist youth to overcome a fear of the water or master a skill. A certified instructor will work on a one - to - two ratio.</t>
  </si>
  <si>
    <t>These lessons are designed to assist adult to overcome a fear of the water or master a skill. A certified instructor will work on a one - to - three ratio.</t>
  </si>
  <si>
    <t>These lessons are designed to assist children to overcome a fear of the water or master a skill. A certified instructor will work on a one - to - three ratio.</t>
  </si>
  <si>
    <t>Youth Swimming 1 – Sw'imtroduction (women only)</t>
  </si>
  <si>
    <t>Youth Swimming 2 – Sw'immersion (women only)</t>
  </si>
  <si>
    <t>Youth Swimming 3 – Sw'improvement (women only)</t>
  </si>
  <si>
    <t>Ancient Techniques – Painting Icons on Wood – Adult</t>
  </si>
  <si>
    <t>Visual Arts</t>
  </si>
  <si>
    <t>Create egg-tempera paintings by exploring forgotten medieval techniques of making Byzantine icons. Apply gold leaf on handcrafted wood-panels and mix pigments with home-made emulsion and gesso. Learn how and why these ancient artistic methods influenced contemporary art.</t>
  </si>
  <si>
    <t>Art Journaling – Child</t>
  </si>
  <si>
    <t>Play with new materials and ideas, practice and reflect on your art, and unlock your creativity through art journalling.  Explore approaches through a variety of instructor and student directed projects and exercises. Drawing, painting and mixed media techniques will be taught in this course.</t>
  </si>
  <si>
    <t>Art Journaling – Virtual – Child (combined)</t>
  </si>
  <si>
    <t>Taught entirely virtually. Play with new materials and ideas, practice and reflect on your art, and unlock your creativity through art journaling. Explore approaches through a variety of instructor and student directed projects and exercises. Drawing, painting and mixed media techniques are taught in this course. Supply kit will be available for pick up. Requires a personal electronic device with internet connection.</t>
  </si>
  <si>
    <t>Art Journaling – Virtual – Youth (combined)</t>
  </si>
  <si>
    <t>Taught entirely virtually,  play with new materials and ideas, practice and reflect on your art, and unlock your creativity through art journalling. Explore approaches through a variety of instructor and student directed projects and exercises. Drawing, painting and mixed media techniques are taught in this course. Supply kit will be available for pick up. Requires a personal electronic device with internet connection Requires a personal electronic device with internet connection.</t>
  </si>
  <si>
    <t>Art Journaling – Youth</t>
  </si>
  <si>
    <t>Art Journalling – Virtual – Adult</t>
  </si>
  <si>
    <t>Play with new materials and ideas, practice and reflect on your art, and unlock your creativity through art journalling. Explore drawing, painting and mixed media through a variety of instructor and student directed projects and exercises. Requires a personal electronic device with internet connection.</t>
  </si>
  <si>
    <t>Bead Loomed Bracelet – Adult</t>
  </si>
  <si>
    <t>Local Ojibway artist and designer will teach the traditional art of bead looming. By weaving beads together you will create a wearable piece of art. All supplies included. No experience required.</t>
  </si>
  <si>
    <t>Beading – Beginner Basics to Intermediate – Adult</t>
  </si>
  <si>
    <t>Learn the names of different tools and findings and how to use them. Create a multi-strand or single-strand necklace, matching bracelet and earrings. All supplies included.</t>
  </si>
  <si>
    <t>Beading – Beginner Basics to Intermediate – Youth</t>
  </si>
  <si>
    <t>Beading – Indigenous Beaded PopSocket Workshop – Virtual</t>
  </si>
  <si>
    <t>Join Kelly Nahwegahbow-Marsolais in this hands-on DIY Indigenous inspired beaded PopSocket workshop. Learn a simple design and assemble your creation. The beaded phone grip will let you take selfies like a pro and provide you with a more comfortable and secure grip on your phone or tablet. This is a fashionable and functional beaded accessory that will transform your device! Supply kit will be available for pick up. Requires a personal electronic device with internet connection.</t>
  </si>
  <si>
    <t>Botanical Art – Coloured Pencil – Level 2 – Adult</t>
  </si>
  <si>
    <t>Students continue to learn about the plant subjects they work with to create realistic representations of the botanical world. Subjects covered include new ways to do underpaintings, working with dark and light subjects, working on coloured paper and creating more interesting compositions.</t>
  </si>
  <si>
    <t>Botanical Art – Garden Journal – Drawing</t>
  </si>
  <si>
    <t>Sketching and field studies outdoors add to the enjoyment of spring! Drawing classes will be held at the NVAC and at the Experimental Farm.  Suitable for all levels. Instructor: Kerri Weller</t>
  </si>
  <si>
    <t>Botanical Art 2 – Drawing – Watercolour</t>
  </si>
  <si>
    <t>Introduction to materials and watercolour techniques to true to life botanical studies. Exercises on colour and techniques, combined with demonstrations and painting practices of leaves and flowers. Suitable for students with Botanical Art 1 or equivalent drawing experience.</t>
  </si>
  <si>
    <t>Botanical Art: Drawing and Composition – Adult</t>
  </si>
  <si>
    <t>Exercises emphasize the design of visual elements and the development of individual style in your drawings. Three projects combine an introduction to composition with a focus on advanced drawing techniques. Intermediate to advanced level.</t>
  </si>
  <si>
    <t>Botanical Drawing – Architectural Forms in Nature</t>
  </si>
  <si>
    <t>Experience nature through the eyes of architecture. Improve your drawing skills for challenging botanical subjects by exploring the order of nature, secret rules of geometry and underlying architectural structures.</t>
  </si>
  <si>
    <t>Caricature et bande dessinée – Enfants</t>
  </si>
  <si>
    <t>Laisse libre cours à ton imagination pour créer des oeuvres qui ont de la personnalité – personnages et bandes dessinées prendront vie sous tes yeux! Apprends à dessiner et à animer des personnages en étudiant silhouettes, expressions du visage, gestes et perspective, et en utilisant des techniques spéciales d’illustration.</t>
  </si>
  <si>
    <t>Caricature et bande dessinée – Jeunes</t>
  </si>
  <si>
    <t>Laisse libre cours à ton imagination pour créer des oeuvres qui ont de la personnalité - personnages et bandes dessinées prendront vie sous tes yeux! Apprends à dessiner et à animer des personnages en étudiant silhouettes, expressions du visage, gestes et perspective, et en utilisant des techniques spéciales d’illustration.</t>
  </si>
  <si>
    <t>CNC 'n Me – Maker Workshop – Adult</t>
  </si>
  <si>
    <t>Learn the basics of Computer Numerical Control (CNC). Control tools that cut, engrave, and carve into materials to make interesting art. Projects include a cell phone holder, a self-portrait drawn robotically, and a portrait using printmaking. Personal laptop required.</t>
  </si>
  <si>
    <t>Contemporary Painting Workshop  – Adult</t>
  </si>
  <si>
    <t>Explore contemporary painting practices where different styles and techniques are mixed to develop a unique style. Mixed-media, collage, hyper-realism, surrealism, graffiti, abstract painting, among other styles, are examined from a conceptual and technical perspective. During the last stage of the course, students develop a project based on personal interests.</t>
  </si>
  <si>
    <t>Creative Expression – Adult</t>
  </si>
  <si>
    <t>Explore your inner self using a variety of art techniques and materials. Weekly themes will offer opportunities for self-reflection and creative thinking. The only requirement for this class is to free your most creative self.</t>
  </si>
  <si>
    <t>Crocheting – Adult</t>
  </si>
  <si>
    <t>Learn the basics or get a refresher on how to crochet. Learn chain stitch, single crochet, double crochet, triple and make your first 'Granny Square'.  No experience required.</t>
  </si>
  <si>
    <t>Crocheting – Youth</t>
  </si>
  <si>
    <t>Custom Leather Sandal Making – Adult</t>
  </si>
  <si>
    <t>The priceless feeling of walking in your handmade leather sandals! In this course, participants will design and create their own pair of sandals by applying European techniques.</t>
  </si>
  <si>
    <t>Dessin et peinture – Enfants</t>
  </si>
  <si>
    <t>Découvre les techniques mixtes à mesure que tu apprends à peindre à l’aquarelle et à l’acrylique, et à dessiner au fusain, au crayon Conté et aux pastels. Techniques avancées et occasions d’apprentissage offertes.</t>
  </si>
  <si>
    <t>Digital Arts – Coding with Micro:Bits – Virtual – Child</t>
  </si>
  <si>
    <t>Learn how to program computers using a minicomputer that fits in the palm of your hand. Create games, musical instruments, science projects, and other fun activities using a BBC Micro:bit. Requires a personal electronic device with an internet connection. Supply kits will be available for pickup before the start of classes.</t>
  </si>
  <si>
    <t>Digital Arts – Coding with Micro:Bits – Virtual – Youth</t>
  </si>
  <si>
    <t>Digital Arts – Intro to Game Development</t>
  </si>
  <si>
    <t>Create your own game! Using tools like Unity and Adobe Photoshop, develop animation skills and your very own video game.</t>
  </si>
  <si>
    <t>Digital Arts – Intro to Game Development – Child</t>
  </si>
  <si>
    <t>Digital Arts – Intro to Game Development – Virtual – Child</t>
  </si>
  <si>
    <t>Create your own game! This course uses Scratch block coding and introduces participants to basic coding, art and animation concepts. Several types of games will be explored and created from start to finish. No coding experience is required - just a love for making and playing games! Requires a personal electronic device with internet connection.</t>
  </si>
  <si>
    <t>Digital Arts – Maker Studio – Child</t>
  </si>
  <si>
    <t>Every Jr. engineer would like to build a robot that can doodle or a game that lights up! You will make these using simple electronics, LED lights, recycled and conductive materials.</t>
  </si>
  <si>
    <t>Digital Arts – Maker Studio – Crafty Builds – Adult</t>
  </si>
  <si>
    <t>This Maker Family workshop brings art and science together in fun and exciting ways. Imagine, design, craft and build creative projects using a wide variety of materials.</t>
  </si>
  <si>
    <t>Digital Arts – Maker Studio – Crafty Builds – Child</t>
  </si>
  <si>
    <t>Digital Arts – Maker Studio – Crafty Builds – Preschool</t>
  </si>
  <si>
    <t>Digital Arts – Maker Studio – Crafty Builds – Youth</t>
  </si>
  <si>
    <t>Digital Arts – Maker Studio – Electrical Gizmos – Adult</t>
  </si>
  <si>
    <t>This Maker Family workshop involves playing with simple circuits to create imaginative and exciting gizmos like mini-bots, and stuffed critters that light up when squeezed.</t>
  </si>
  <si>
    <t>Digital Arts – Maker Studio – Electrical Gizmos – Child</t>
  </si>
  <si>
    <t>Digital Arts – Maker Studio – Electrical Gizmos – Preschool</t>
  </si>
  <si>
    <t>Digital Arts – Maker Studio – Electrical Gizmos – Youth</t>
  </si>
  <si>
    <t>Digital Arts – Maker Studio – Light and Sound – Adult</t>
  </si>
  <si>
    <t>This Maker Family workshop explores the world of light and sound through exciting and inventive projects.</t>
  </si>
  <si>
    <t>Digital Arts – Maker Studio – Light and Sound – Child</t>
  </si>
  <si>
    <t>Digital Arts – Maker Studio – Light and Sound – Preschool</t>
  </si>
  <si>
    <t>Digital Arts – Maker Studio – Light and Sound – Youth</t>
  </si>
  <si>
    <t>Digital Arts – Maker Studio – Makey Makey</t>
  </si>
  <si>
    <t>Work together to program and create an interactive story using the Makey Makey, an electronic invention tool.  No previous programming experience required!</t>
  </si>
  <si>
    <t>Digital Arts – Maker Studio – Things That Go! – Adult</t>
  </si>
  <si>
    <t>This Maker Family workshop will have you designing and building a variety of projects from flying machines to crazy cars.</t>
  </si>
  <si>
    <t>Digital Arts – Maker Studio – Things That Go! – Child</t>
  </si>
  <si>
    <t>Digital Arts – Maker Studio – Things That Go! – Preschool</t>
  </si>
  <si>
    <t>Digital Arts – Maker Studio – Things That Go! – Youth</t>
  </si>
  <si>
    <t>Digital Arts – Scratch Animation – Child</t>
  </si>
  <si>
    <t>Create a short animated film drawing, painting or scratching onto film stock. Then screen the finished work. Presented in collaboration with the Independent Filmmakers Cooperative of Ottawa.</t>
  </si>
  <si>
    <t>Digital Arts – The World of Video Editing – Virtual – Youth</t>
  </si>
  <si>
    <t>Learn to edit your videos and photos using DaVinci Resolve software! This class will guide you through the entire editing process including importing your videos, editing picture and sound, colour grading, special effects and title design. Students will create a short video during the class and will require access to their own device to take photos and record footage such as a camera, tablet or a phone.
Also requires a PC or Mac, laptop or desktop computer and internet connection.</t>
  </si>
  <si>
    <t>Digital Arts – The World of Video Editing –Virtual – Child</t>
  </si>
  <si>
    <t>Learn to edit your videos and photos using DaVinci Resolve software! This class will guide you through the entire editing process including importing your videos, editing picture and sound, colour grading, special effects and title design. Students will create a short video during the class and will require access to their own device to take photos and record footage such as a camera, a tablet or a phone.</t>
  </si>
  <si>
    <t>Digital Arts – Virtual Animation – Virtual – Child</t>
  </si>
  <si>
    <t>A virtual animation course with NCAC movie making and digital arts instructor and experimental filmmaker. Learn how the world of animation comes to life using Blender Animation Software, creating 3D models, 2D animations, and exploring stop-motion animation techniques and video editing. Requires a personal electronic device with internet connection.</t>
  </si>
  <si>
    <t>Digital Arts– Virtual Animation – Youth – Virtual (combined)</t>
  </si>
  <si>
    <t>A virtual animation course with a digital arts instructor and experimental filmmaker. Learn how the world of animation comes to life using Blender Animation Software, creating 3D models, 2D animations, and exploring stop-motion animation techniques and video editing. Requires a personal electronic device with internet connection.</t>
  </si>
  <si>
    <t>Drawing – Botanical Art – Coloured Pencils</t>
  </si>
  <si>
    <t>Using coloured pencils, create paintings of beautiful botanical subjects. Work from live specimens to match the pencil's colours to recreate colours found in nature. New techniques each week.</t>
  </si>
  <si>
    <t>Drawing – Botanical Drawing – Adult</t>
  </si>
  <si>
    <t>Botanical subjects are perfect for mastering fundamental art skills. Drawing from specimens, develop your skill and ability to create true-to-life drawings. Practical exercises and individual instruction ensure steady progress.  Seasonal specimens will be used.</t>
  </si>
  <si>
    <t>Drawing – Cartooning and Comics – Child</t>
  </si>
  <si>
    <t>A young and free imagination can give cartoons personality – so watch characters and comic strips come to life! Draw and animate characters through studying figures, facial expressions, actions, perspective and using specialized illustration techniques.</t>
  </si>
  <si>
    <t>Drawing – Cartooning and Comics – Virtual – Child</t>
  </si>
  <si>
    <t>Drawing – Coloured Pencils – Level 1 – Adult</t>
  </si>
  <si>
    <t>Drawing and painting come together with this adaptable medium. Learn how to draw portraits, landscapes, seascapes, animals and still life. Learn about pencil brands, paper surfaces, layering, crosshatching, stippling, mixing and lifting colour as well as burnishing and embossing.</t>
  </si>
  <si>
    <t>Drawing – Coloured Pencils – Virtual – Older Adult</t>
  </si>
  <si>
    <t>Discover the tips and tricks used to sketch your natural surroundings with coloured pencils! Learn the basics of drawing and how to create captivating compositions. Requires a personal electronic device with internet connection.</t>
  </si>
  <si>
    <t>Drawing – Contemporary</t>
  </si>
  <si>
    <t>Examine basic foundations and newer interpretations of drawing. Exploration in realism, abstraction and non-representation.  Enhance skills and discover new ideas while experimenting in a variety of exercises.</t>
  </si>
  <si>
    <t>Drawing – Drawing – Level 1 – Adult</t>
  </si>
  <si>
    <t>Learn simple tips that make a big difference in the way you draw. Observational skills are built while studying perspective, values, understanding mass, line, contour drawing, shading and more. Suitable for beginners and intermediates. Pencil and minimal colour medium.</t>
  </si>
  <si>
    <t>Drawing – Drawing – Level 1 – Adult 50+</t>
  </si>
  <si>
    <t>Learn simple tips that make a big difference in the way you draw. Observational skills are built while studying perspective, values, understanding mass, line, contour drawing, shading and more. Suitable for beginners and intermediates. Pencil and minimal colour medium</t>
  </si>
  <si>
    <t>Drawing – Drawing – Level 2 – Adult</t>
  </si>
  <si>
    <t xml:space="preserve">Do you understand the fundamentals of drawing? Go further with the addition of colour using pastels, coloured pencils, conté, ink, coloured papers and sand papers. Colour sketching is a wonderful addition to painting.
											</t>
  </si>
  <si>
    <t>Drawing – Drawing – Level 2 – Adult 50+</t>
  </si>
  <si>
    <t>Do you understand the fundamentals of drawing? Go further with the addition of colour using pastels, coloured pencils, conté, ink, coloured papers and sand papers. Colour sketching is a wonderful addition to painting.</t>
  </si>
  <si>
    <t>Drawing – Life Drawing Class – Costumed Characters</t>
  </si>
  <si>
    <t>Draw a new set of characters each week in this unique life drawing class. Learn life drawing techniques plus how to work with drape, texture, shade and colour to create dynamic drawings.</t>
  </si>
  <si>
    <t>Drawing – Life Drawing Studio Combo</t>
  </si>
  <si>
    <t>Open, creative life-drawing space that encourages practice with like-minded artists who want to learn from each other. All media welcome. No guided instruction provided. Studio members share the cost of a model.</t>
  </si>
  <si>
    <t>Drawing – Life Drawing Studio Short Gestural Poses – Level 1</t>
  </si>
  <si>
    <t>Drawing – Portrait Workshop</t>
  </si>
  <si>
    <t>Work from a live model to explore line and build form. Introduction to structure, anatomy and begin the process of developing your drawing.  Draw the model onto toned paper, adding white highlights and dark values, on day 2.  Introductory class suitable for beginner to intermediate level of drawing experience.</t>
  </si>
  <si>
    <t>Drawing – Silver Point</t>
  </si>
  <si>
    <t>Silver point was commonly used in the late Gothic and early Renaissance period and is making a comeback as a medium for detail drawing.  Drawn on a specially prepared ground and built up in layers, silver point line can vary from a broad soft line to a very thin line. Botanical studies are the recommended topic.</t>
  </si>
  <si>
    <t>Drawing – Sketching en Plein Air</t>
  </si>
  <si>
    <t>Let fresh air and nature inspire your creativity. Explore drawing fundamentals such as using light, perspective, composition, texture and gesture while discovering outdoor environments. Experiment with different mediums like pencil, charcoal, and ink. All levels welcome.</t>
  </si>
  <si>
    <t>Drawing – Sketching en Plein Air – Child</t>
  </si>
  <si>
    <t>Drawing – Soft Pastels – Adult</t>
  </si>
  <si>
    <t>An exploration of the diversity of technique and content in soft pastel. All topics will be explored from landscapes and still life to non-representational. Composition and colour are emphasized.</t>
  </si>
  <si>
    <t>Drawing and Painting – Adult</t>
  </si>
  <si>
    <t>Develop drawing skills as a basis for painting and design. Unleash the creative possibilities with colour. Investigate the strengths of classical and contemporary visual artists.</t>
  </si>
  <si>
    <t>Drawing and Painting – Child</t>
  </si>
  <si>
    <t>Discover mixed media as you learn how to paint with watercolours and acrylics, and draw with charcoal, conte and pastels. Advanced techniques and learning opportunities available.</t>
  </si>
  <si>
    <t>Drawing and Painting – Figurative and Portrait – Adult 50+</t>
  </si>
  <si>
    <t>Using a variety of media, work from models, self-portraits and photographs. Introductory and advanced drawing techniques and styles are touched on. Individual instruction given to enhance and further develop skills.</t>
  </si>
  <si>
    <t>Drawing and Painting – Virtual – Adult</t>
  </si>
  <si>
    <t>Develop drawing skills as a basis for painting and design. Unleash the creative possibilities with colour. Investigate the strengths of classical and contemporary visual artists. Requires a personal electronic device with internet connection.</t>
  </si>
  <si>
    <t>Drawing and Painting – Virtual – Child</t>
  </si>
  <si>
    <t xml:space="preserve">Taught entirely virtually, participants learn to paint and draw with charcoal, conte, watercolours, etc. Advanced techniques and learning opportunities available. Supply kit  available for pick up. Requires a personal electronic device with internet connection. Requires a personal electronic device with internet connection.
</t>
  </si>
  <si>
    <t>Drawing and Painting – Virtual – Older Adult</t>
  </si>
  <si>
    <t>Unlock your creativity with drawing and painting. Explore and learn watercolour and drawing techniques with this fun and creative course! Requires a personal electronic device with internet connection.</t>
  </si>
  <si>
    <t>Drawing and Painting – Youth</t>
  </si>
  <si>
    <t>Discover mixed media as you learn to paint with watercolours and acrylics, and draw with charcoal, conte and pastels. Advanced techniques and learning opportunities available.</t>
  </si>
  <si>
    <t>Drawing for Absolute Beginners – Adult</t>
  </si>
  <si>
    <t>This course introduces the absolute novice to drawing techniques and materials. In this comfortable and encouraging class, learn tips and tricks that make a difference in how you draw, creating a solid foundation for other art classes you may want to try.</t>
  </si>
  <si>
    <t>Drawing for Absolute Beginners – Virtual – Adult</t>
  </si>
  <si>
    <t>An introduction for the absolute novice to drawing techniques and materials. Entirely virutual, this course will teach tips and tricks that make a difference in how you draw. It creates a solid foundation for all your future arts classes. Requires a personal electronic device with internet connection.</t>
  </si>
  <si>
    <t>Drawing for Painting</t>
  </si>
  <si>
    <t>Learn drawing basics including perspective, composition and value. Create a full tonal drawing that can be used as a preliminary process for painting.</t>
  </si>
  <si>
    <t>Fabrication sur mesure de sandales en cuir – Adult</t>
  </si>
  <si>
    <t>La sensation que vous ressentirez quand vous marcherez en portant des sandales en cuir faites de vos propres mains n’a pas de prix! Concevez et créez vous-même votre paire de sandales selon les techniques européennes!</t>
  </si>
  <si>
    <t>Figure Drawing – Adult</t>
  </si>
  <si>
    <t>Analyze the human form by drawing from medieval techniques of crosshatching found in works by DaVinci and Durer.</t>
  </si>
  <si>
    <t>Fluid Acrylic Painting Workshop – Youth</t>
  </si>
  <si>
    <t>Create a unique art project meant to imitate resin. Tips, tricks and varied pouring techniques will help create different layers and patterns of colour in this interactive workshop. Participants will be able to take their piece home after a week of drying time.</t>
  </si>
  <si>
    <t>Fluid Acrylic Pouring Workshop – Adult</t>
  </si>
  <si>
    <t>Create a unique art project meant to imitate resin. Tips, tricks and varied pouring techniques will help create different layers and patterns of colour in this interactive workshop. All supplies included. Participants will be able to take their piece home after a week of drying time. Supplies included.</t>
  </si>
  <si>
    <t>Holiday Sign Making – Adult</t>
  </si>
  <si>
    <t>Create a 12” x 16' wooden sign. We will guide you through the process and make it fun to create a wall-worthy piece. For any level of 'craftiness'. The instructor will contact you by email to select a design.</t>
  </si>
  <si>
    <t>Ikebana – Ohara School</t>
  </si>
  <si>
    <t>Learn the necessary basics through the teachings of OHARA School, including characteristics of plant materials such as branches, mosses, fruits and more. Demonstrate methods of arrangements and Japanese aesthetic feelings.</t>
  </si>
  <si>
    <t>Ikebana – Sogetsu  – All levels</t>
  </si>
  <si>
    <t>The course covers necessary basics for Beginners, Intermediate and Advanced to acquire skills through the creative art form of flower arrangements. Deepen your understanding of plant materials to achieve self-expression through flowers.</t>
  </si>
  <si>
    <t>Ikebana – Sogetsu – Teachers</t>
  </si>
  <si>
    <t>Improve knowledge, creativity and teaching skills with the Riji diploma Ikebana curriculum. Pre-requisite: Ikebana Sogetsu Teacher's Diploma Fourth Grade.</t>
  </si>
  <si>
    <t>Introduction to water guilding – Adult</t>
  </si>
  <si>
    <t>Use gold leaf and the necessary tools  to create a mirror-like surface on almost any type of painting surface. The demonstration will clarify all the required steps to learn a new artistic technique. Particularly, the demonstration will provide a visual experience of materials from the preparation of the bole (traditional glue), sanding, and burnishing to applying the gold/silver/copper leaf.</t>
  </si>
  <si>
    <t>Jewelry – Wire Wrapping and Weaving – Adult</t>
  </si>
  <si>
    <t>Learn wire wrapping and weaving, from basic to intermediate.  Discuss tools and different types of wire. Complete at least one gemstone pendant by the end of the class.</t>
  </si>
  <si>
    <t>Jewelry making using resin – Adult</t>
  </si>
  <si>
    <t>Create your own unique necklace by embedding leaves, petals or other found items in resin. All supplies included. No experience required.</t>
  </si>
  <si>
    <t>Jewelry making using resin – Youth</t>
  </si>
  <si>
    <t>Landscape in Watercolours –  Adult</t>
  </si>
  <si>
    <t>Paint a simple watercolour landscape using wet on wet watercolour blending techniques. No experience required.</t>
  </si>
  <si>
    <t>Landscape in Watercolours – Virtual</t>
  </si>
  <si>
    <t>Paint a simple watercolour landscape using wet on wet watercolour blending techniques. No experience required. Supply kit will be available for pick up. Requires a personal electronic device with internet connection.</t>
  </si>
  <si>
    <t>Loose Watercolour Florals – Adult</t>
  </si>
  <si>
    <t>Learn to paint roses, filler flowers, berries and leaves in a loose style. Some experience with watercolour is recommended.</t>
  </si>
  <si>
    <t>Loose Watercolour Florals – Virtual</t>
  </si>
  <si>
    <t>Learn to paint roses, filler flowers, berries and leaves in a loose style. Some experience with watercolour is recommended but not required. Requires a personal electronic device with internet connection.</t>
  </si>
  <si>
    <t>Mixed Media – Abstract Mixed Media – Guided Studio</t>
  </si>
  <si>
    <t>Work spontaneously and intuitively on your own pieces with guidance. Use design principles, inks, pencils, pastels, acrylic paint and mediums. Experiment with: collage, pollyfilla, gesso float and pouring. Create effects with various tools. Color mixing reviewed.</t>
  </si>
  <si>
    <t>Mixed Media – Abstract Mixed Media – Studio</t>
  </si>
  <si>
    <t>Work spontaneously and intuitively on your own mixed media pieces in this supportive and creative studio setting.</t>
  </si>
  <si>
    <t>Mixed Media – Abstract Mixed Media Twist</t>
  </si>
  <si>
    <t>Collage, image transfers, stamping and mark making; practice different ways to apply paint. Use brushes, brayers and water to create interesting effects. Focusing on composition, create a balanced and interesting artwork.</t>
  </si>
  <si>
    <t>Mixed Media – Inktense Workshop</t>
  </si>
  <si>
    <t>Combine the intensity of ink with the translucence of a wash and traditional coloured pencil for an inktense work of art. Create beautiful paintings with vibrant colour as participants learn to work with the pencils in dry format or with a wet brush.</t>
  </si>
  <si>
    <t>Mixed Media – Kids Create Ultra – Child</t>
  </si>
  <si>
    <t>Designed to develop your child’s creativity and artistic skills through the introduction of a variety of art and craft activities.</t>
  </si>
  <si>
    <t>Mixed Media – Large Scale Mixed Media Painting</t>
  </si>
  <si>
    <t>Focus on creative expression; and, translating imagination to creation by exploring different medias. With instruction in basic design and colour skills, create a fantastic world on a large canvas. Learn the beauty of mixed media and how to manipulate space!</t>
  </si>
  <si>
    <t>Mixed Media – Mixing It – Child</t>
  </si>
  <si>
    <t>Your child’s creative imagination will run wild in this dynamic and creative class. Kids will explore different mediums like ink, pencil and paint; and artistic styles and techniques like drawing, painting, collage, three-dimensional work and more.</t>
  </si>
  <si>
    <t>Mixed Media – The Basics – Adult</t>
  </si>
  <si>
    <t>Develop a basic understanding of acrylic paints, inks and mediums, colour theory, printing, collaging, layering, the use of dry media and an investigation
 of painting surfaces. No experience 
necessary, but some may be helpful!</t>
  </si>
  <si>
    <t>Mixed Media – Urban Art – Youth</t>
  </si>
  <si>
    <t>Explore the diverse styles and techniques of urban muralists using a variety of mediums. Starting small with sketches, participants will work towards a large scale mural project throughout the program.</t>
  </si>
  <si>
    <t>Mixed Media – Wabi-Sabi Painting</t>
  </si>
  <si>
    <t>Meditate through artistic creation while living in the moment. Create pieces that connect your intuitive abilities with your artistic skills. Incorporates Oriental principles of design and eastern philosophies. Knowledge of acrylic paints, mediums and colour theory required.</t>
  </si>
  <si>
    <t>Mixed Media and Vinyl Workshop – Adult</t>
  </si>
  <si>
    <t>Paint, collage and stamping are used to create a colourful wall-worthy, mixed-media painting. After the painting is complete, frame and embellish your work with inspirational text using a Cricut® Maker cutting machine.</t>
  </si>
  <si>
    <t>Mixed Media and Vinyl Workshop – Youth</t>
  </si>
  <si>
    <t>Multi Media – Virtual</t>
  </si>
  <si>
    <t>Homeschooling and need a little help with art projects? This virtual art class will spark the creative imagination. Each class explores different artistic styles and techniques like drawing, painting, collage and more. Supplies requirements will be kept simple. Supply list provided. Requires a personal electronic device with internet connection.</t>
  </si>
  <si>
    <t>Needle Felted Holiday Ornaments – Adult</t>
  </si>
  <si>
    <t>Create an adorable themed holiday ornament using needle felting. No experience required.</t>
  </si>
  <si>
    <t>Needle Felted Holiday Ornaments – Adult 50+</t>
  </si>
  <si>
    <t>Needle Felting – Painting with Wool – Adult</t>
  </si>
  <si>
    <t>Needle felt 2D art, by blending and locking wool together to create incredible fine art out of natural fibers. Learn about the different tools, wool, and techniques to get the right colour and effect. No experience required.</t>
  </si>
  <si>
    <t>Needle Felting – Sculpting with Wool – Level 1 – Adult</t>
  </si>
  <si>
    <t>Create 3D objects with wool, sculpting and locking wool in place and let your imagination run wild. Learn the appropriate tools, safety tips and tricks of this fascinating medium. No experience required.</t>
  </si>
  <si>
    <t>Needle felting – Sculpting with Wool – Level 2 – Adult</t>
  </si>
  <si>
    <t>Learn more tricks to create 3D objects with wool, and learn different ways of starting a project to get realistic creatures with wire, create long hair, define features and details with guidance from the instructor.</t>
  </si>
  <si>
    <t>Old Masters Style Acrylic Portraiture – Adult</t>
  </si>
  <si>
    <t>An Old Masters ‘Academic’ approach to portraiture. Students create two acrylic portraits on canvas. One is a faithful copy of a traditional portrait painting. The second is an original portrait applying techniques learned in the copy. The quality of your work will surprise you.</t>
  </si>
  <si>
    <t>Paint Your Drawing</t>
  </si>
  <si>
    <t>This class builds on skill learned in Drawing For Painting. Create a tonal drawing of your chosen topic and learn painting fundamentals. Work in the paint medium of your choice.</t>
  </si>
  <si>
    <t>Painting – Acrylic Landscape Painting – Adult</t>
  </si>
  <si>
    <t>Landscape painting is a rewarding art to master. Embrace how acrylic paint hugs the canvas while you design and create your unique pieces. The focus is on perspective, depth, colour, value and design in this all skill level class. Creative direction given by professional fine artist.</t>
  </si>
  <si>
    <t>Painting – Acrylics – Level 1 – Adult</t>
  </si>
  <si>
    <t>Learn all the basic techniques and materials of acrylic painting.  Various subjects include, equipment, perspective, colour theory, colour mixing, applications and composition. Individual instruction is available to help develop your skills.</t>
  </si>
  <si>
    <t>Painting – Acrylics – Level 1 – Adult 50+</t>
  </si>
  <si>
    <t>Painting – Altered Images: Photo Transfer Workshop – Adult</t>
  </si>
  <si>
    <t>Image transfer techniques are an easy, modern and creative way to add dimension to any work! Create a unique family photo display on wood artists' panels to take home. The benefit of this class is that applications are endless. Supplies included.</t>
  </si>
  <si>
    <t>Painting – Big Scale Abstract Art – Adult</t>
  </si>
  <si>
    <t>Artistic freedom is what abstract painting is all about. Explore painting on a large scale canvas, create a composition focusing on the use of colour, space, line, shape and texture.</t>
  </si>
  <si>
    <t>Painting – Big Scale Abstract Art – Child</t>
  </si>
  <si>
    <t>No matter how big or how imaginative, artistic freedom is what abstract art is all about! Explore painting on a large-scale canvas, focusing on the use of colour, space, line, shape and texture.</t>
  </si>
  <si>
    <t>Painting – Big Scale Abstract Art – Hybrid Online – Adult</t>
  </si>
  <si>
    <t>Artistic freedom is what abstract painting is all about. Explore abstract concepts in large scale. Create a composition focusing on the use of colour, space, line, shape and texture. Unable to join us in person? Join this class and follow along with the students onsite at NVAC. Supply list provided. Requires a personal electronic device with internet connection.</t>
  </si>
  <si>
    <t>Painting – Big Scale Abstract Art – Hybrid Online – Child</t>
  </si>
  <si>
    <t>No matter how big or how imaginative, artistic freedom is what abstract art is all about! Explore working on a large-scale, focusing on the use of colour, space, line, shape and texture. Unable to join us in person? Join the class virtually and follow along with the students onsite at NVAC. Supply kit  available for pick up. Requires a personal electronic device with internet connection</t>
  </si>
  <si>
    <t>Painting – Botanical Art – Composition</t>
  </si>
  <si>
    <t>Learn fundamental elements of composition, with tips and techniques to take you to the next level. Exercises emphasize the design of visual elements and the development of individual style in drawing and watercolour. Intermediate to advanced botanical art students.</t>
  </si>
  <si>
    <t>Painting – Botanical Art – Watercolours Basics</t>
  </si>
  <si>
    <t>Inspired by the colours and subjects of the season, using watercolour materials and techniques create realistic paintings of our plant world. Painting from specimens, beginners acquire strong art skills. Demonstrations and step-by-step instructions ensure steady progress.</t>
  </si>
  <si>
    <t>Painting – Canvas and Cocktails</t>
  </si>
  <si>
    <t>Explore your artistic side with this night out! Learn the very basics of acrylic painting, completing a 16 x 20 canvas while exploring and savouring wines from around the world. Supplies and two glasses of wine included. Professional art instructor and wine sommelier guide you and answer questions.</t>
  </si>
  <si>
    <t>Painting – Collage Based Acrylic – Adult</t>
  </si>
  <si>
    <t>Explore collage creation then re-creating the image as a large scale acrylic painting. Discuss techniques to increase size and maximize results. The final piece will possess a tromp l’oeil effect and are truly contemporary in approach.</t>
  </si>
  <si>
    <t>Painting – Colour Theory and Mixing</t>
  </si>
  <si>
    <t>See colour in a whole new way. Learn to understand colour theory. Mix colours and get the right colour every time changing the way you use colour to create.</t>
  </si>
  <si>
    <t>Painting – Coloured Reflections</t>
  </si>
  <si>
    <t>Learn about yourself through creative expression while focusing on theme-based art and imagery. Though hard to express, thoughts and feelings can be revealed through the artistic journey which you will discover in this exciting and wild class.</t>
  </si>
  <si>
    <t>Painting – Experimental Mixed Media Advanced – Adult 50+</t>
  </si>
  <si>
    <t>Explore combining many mediums, ideas and influences. Learn how to view art exhibitions, read arts publications/books that will foster discussion as well as feed creative curiosities.</t>
  </si>
  <si>
    <t>Painting – Faux Encaustic Sampler</t>
  </si>
  <si>
    <t>Simulate the look of encaustic painting (wax painting) using acrylic mediums on panels and paper to recreate its luminous quality without the use of toxic materials and special ventilation. Supplies included. Designed to give a hands-on introduction to the encaustic process.</t>
  </si>
  <si>
    <t>Painting – Geometric Abstraction</t>
  </si>
  <si>
    <t>Explore the world of geometric abstraction, a form of art based on the use of geometric forms and shapes placed in non-illusionistic space and combined into non-objective compositions.</t>
  </si>
  <si>
    <t>Painting – Ideas and Techniques of the Modern Masters</t>
  </si>
  <si>
    <t>Continuation of Techniques of the Post Impressionists. Examine one representative painting and a summary of the methods used. Then paint your own version, a painting each lesson.</t>
  </si>
  <si>
    <t>Painting – Intro to Abstract Painting – Workshop</t>
  </si>
  <si>
    <t>Be introduced to the world of abstract art. Explore the principles and elements of design starting by creating a variety of small sheets of collage paper using tissue, paint and stamps. Finish by creating a 10” x 10” piece you can frame at home. Supplies included.</t>
  </si>
  <si>
    <t>Painting – Oil and Acrylics –  Level 2 – Adult</t>
  </si>
  <si>
    <t>Choose your own adventure in advanced oils and acrylics. Explore complex techniques including working with perspective, colour mixing and brushstrokes. Try your personalized style using your own subject matter.</t>
  </si>
  <si>
    <t>Painting – Oil and Acrylics – Level 1 – Adult</t>
  </si>
  <si>
    <t>Pick up a brush and give it a try! This introductory class explores painting in both oils and acrylics. Paint mixing, colour, value, form and techniques will be covered through the instructor’s step-by step demonstrations.</t>
  </si>
  <si>
    <t>Painting – Oil and Acrylics – Level 1 – Adult 50+</t>
  </si>
  <si>
    <t>Painting – Oil and Acrylics – Level 1 – Virtual – Adult</t>
  </si>
  <si>
    <t>Pick up a brush and give it a try! This introductory class explores painting in both oils or acrylics. Taught entirely virtually, this class covers paint mixing, colour, value, form and techniques through the instructor’s step-by-step demonstrations. Supply list provided. Requires a personal electronic device with internet connection.</t>
  </si>
  <si>
    <t>Painting – Oil and Acrylics – Level 2 – Adult 50+</t>
  </si>
  <si>
    <t>Painting – Oil and Acrylics – Level 2 – Virtual – Adult</t>
  </si>
  <si>
    <t>Choose your own adventure in advanced oils and acrylics. Explore complex techniques including working with perspective, colour mixing and brushstrokes. Try your personalized style using your own subject matter. Requires a personal electronic device with internet connection.</t>
  </si>
  <si>
    <t>Painting – Oil and Acrylics Studio</t>
  </si>
  <si>
    <t>No instruction. Bring your own subject matter or still life to paint. Please use only odourless solvents.</t>
  </si>
  <si>
    <t>Painting – Oil/Acrylic Painting Levels 1/2</t>
  </si>
  <si>
    <t>Individual instruction will be given to enhance and develop your skills._x000D_
Perspective, colour mixing and painting techniques will be explored using the subject matter of your choice.</t>
  </si>
  <si>
    <t>Painting – Painting with Primaries – Virtual – Adult</t>
  </si>
  <si>
    <t>Come learn about colour mixing and colour theory with this painting class where we only use three colours: red, blue and yellow.  Paint simple but striking scenes and see how far these primary colours can go. Requires a personal electronic device with internet connection.</t>
  </si>
  <si>
    <t>Painting – Portraiture Studio</t>
  </si>
  <si>
    <t>This supportive studio group is dedicated to portraiture in its many forms. No instruction is involved. All levels of skill are welcome. Studio members share the cost of the model.</t>
  </si>
  <si>
    <t>Painting – Traditional Oil Techniques – Adult</t>
  </si>
  <si>
    <t>Learn age-old methods of painting with oils. Using Vermeer's painting Girl with the Pearl Earring as inspiration, explore a traditional approach to oil painting. Various skills and materials such as colour, under-painting, over-painting, glazing, etc. will be looked at.</t>
  </si>
  <si>
    <t>Painting – Watercolour – Expressive Experimentation</t>
  </si>
  <si>
    <t>By nature watercolours are an expressive medium. Explore the most abstract and non-representation potential of watercolour. Working with contemporary expressive and experimental watercolourists, students will learn their techniques, tricks and colour theory as well as develop an abstract composition.</t>
  </si>
  <si>
    <t>Painting – Watercolours – Fall Scenes – Virtual – Adult</t>
  </si>
  <si>
    <t>Fall is in the air! Be inspired by oaks, maples, and birches and come learn to paint their leaves and capture the striking colours of Fall. Watercolour techniques will be explored and developed. Requires a personal electronic device with internet connection.</t>
  </si>
  <si>
    <t>Painting – Watercolours – Level 1 – Adult</t>
  </si>
  <si>
    <t>Watercolour is a soft and beautiful form of expression. Through exercise and demonstrations, learn to create a colour wheel and apply washes to paper while exploring realism, abstraction and non-representation.</t>
  </si>
  <si>
    <t>Painting – Watercolours – Level 1 – Adult 50+</t>
  </si>
  <si>
    <t>Painting – Watercolours – Level 1 – Virtual – Adult</t>
  </si>
  <si>
    <t>Watercolour is a soft and beautiful form of expression. Through exercise and demonstrations, learn to apply washes to paper while exploring realism, abstraction and non-representation. Requires a personal electronic device with internet connection.</t>
  </si>
  <si>
    <t>Painting – Watercolours – Level 2 – Adult</t>
  </si>
  <si>
    <t>Really challenge yourself! Push the limits of watercolour techniques, colour theory and the element of painting. One-on-one attention will be tailored to each student.</t>
  </si>
  <si>
    <t>Painting – Watercolours – Level 2 – Adult 50+</t>
  </si>
  <si>
    <t>Painting – Watercolours Studio</t>
  </si>
  <si>
    <t>No instruction. Bring your own subject matter or still life to paint.</t>
  </si>
  <si>
    <t>Photography – Composition – Adult</t>
  </si>
  <si>
    <t>Learn about basic visual composition principals as they apply to photography. A new principle introduced each week will improve your photographic skills.</t>
  </si>
  <si>
    <t>Photography – Digital Photography – Level 1 – Adult</t>
  </si>
  <si>
    <t>Get comfortable behind the lens learning  photography basics: camera settings, exposure, flash, resolution and different lighting situations. Bring your camera and instruction manual. Outdoor sessions depending on the weather.</t>
  </si>
  <si>
    <t>Photography – Digital Photography – Level 1–Virtual – Adult</t>
  </si>
  <si>
    <t>In this introductory class, learn about various styles of photography, composing and shooting your own images, and photo editing techniques. Requires a camera (phone, point-and-shoot, DSLR - whatever you have!) and a PC or Mac® laptop or desktop computer with internet connection. The instructor will lead projects and demonstrations using Adobe Lightroom, but participants are free to use any editing software.</t>
  </si>
  <si>
    <t>Photography – Digital Photography–Level 1–Virtual–Youth</t>
  </si>
  <si>
    <t>Photorealistic Pencil Drawing – Adult</t>
  </si>
  <si>
    <t>Learn to create drawings that look like a photograph. Work through a series of exercises that will have you producing quality and realistic drawings. If you can write your name, you can learn to draw in a photographic style.</t>
  </si>
  <si>
    <t>Pottery – Clay Modelling – Adult</t>
  </si>
  <si>
    <t>Express yourself by creating three-dimensional forms. All levels welcome. Cost includes firing.</t>
  </si>
  <si>
    <t>Pottery – Clay Modelling – Older Adult</t>
  </si>
  <si>
    <t>Pottery – Clay Wheel Workshops</t>
  </si>
  <si>
    <t>Pottery – Functional Handbuilding</t>
  </si>
  <si>
    <t>Create unique, functional and beautiful clay pieces for your home! Serving dishes, lamp bases, planters, jewelry boxes, vases, birdfeeders – the possibilities are endless. Learn basic handbuilding techniques: coil, slab and pinch pot methods. All levels welcome.</t>
  </si>
  <si>
    <t>Pottery – Handbuilding – Child</t>
  </si>
  <si>
    <t>Create sculptures and unique projects using traditional handbuilding techniques. Surface decorations, textures and glazing techniques will be introduced. Use your clay masterpiece at home.</t>
  </si>
  <si>
    <t>Pottery – Handbuilding – With parent – Child</t>
  </si>
  <si>
    <t>Pottery – Handbuilding – Youth</t>
  </si>
  <si>
    <t>Create functional pieces using handbuilding construction techniques like coils or a slab and pinch pots. Surface decorations, textures and glazing techniques will be introduced.</t>
  </si>
  <si>
    <t>Pottery – Handbuilding Combo – Adult</t>
  </si>
  <si>
    <t>Learn Wheel 1 throwing techniques and explore a variety of handbuilding methods like the slab roller and coils, to make functional forms. Surface decoration and glazing techniques will be covered.</t>
  </si>
  <si>
    <t>Pottery – Sculptural Handbuilding</t>
  </si>
  <si>
    <t>Explore handbuilding construction techniques with a heavy emphasis on additional sculptural elements like the use of proportion and plane. Class is tailored appropriately to participant’s level. Some experience with clay is recommended.</t>
  </si>
  <si>
    <t>Pottery – Special Projects</t>
  </si>
  <si>
    <t>Do you have a special wheel work project in mind, but don’t know how to make it a reality? Our instructor will mentor you through to a finished product. Intermediate to advanced potters only.</t>
  </si>
  <si>
    <t>Pottery – Wheel –  Level 1 –  Youth</t>
  </si>
  <si>
    <t>Introduction to wheel throwing techniques. Create basic vessel forms such as cylinders and bowls. Glazing, decorative techniques and application of handles will be introduced.</t>
  </si>
  <si>
    <t>Pottery – Wheel –  Level 2 – Adult</t>
  </si>
  <si>
    <t>Create pieces such as cylinders, plates and bowls. More advanced techniques: forming lids, surface decoration  (carving and painting) with underglaze techniques,  will be introduced.</t>
  </si>
  <si>
    <t>Pottery – Wheel –  With parent – Child</t>
  </si>
  <si>
    <t>Learn wheel throwing techniques to create projects together in a freely creative environment. Discover how to throw on a potter’s wheel, trim, decorate and glaze. Recommended one adult per child. Separate registration for each adult and child(ren).</t>
  </si>
  <si>
    <t>Pottery – Wheel – Level 1 – Adult</t>
  </si>
  <si>
    <t>Create basic vessel forms such as cylinders and bowls. Glazing, decorative techniques and application of handles will be introduced. For beginner or early stage potters only.</t>
  </si>
  <si>
    <t>Pottery – Wheel – With parent – Adult</t>
  </si>
  <si>
    <t>Pottery Studio – Flex It (Handbuilding)</t>
  </si>
  <si>
    <t>Going on a vacation? Need to accomodate a busy schedule? Flexible pottery studio allows your to pay for individual stdio slots and build a schedule that suits you. No instruction. Previous experience in the NVAC pottery studio or instructional class is required.</t>
  </si>
  <si>
    <t>Pottery Studio – Flex It (Wheel)</t>
  </si>
  <si>
    <t>Pottery Studio – Handbuilding</t>
  </si>
  <si>
    <t>No instruction provided. Previous experience in any Nepean Visual Arts Centre pottery class is required. Participants must bring their own clay and tools. All clay MUST be purchased at the NVAC for a per bag fee.</t>
  </si>
  <si>
    <t>Pottery Studio – Wheel</t>
  </si>
  <si>
    <t>No instruction provided. Previous experience in any Nepean Visual Arts Centre or McNabb Pottery Studio pottery class is required. Participants must bring their own clay and tools. All clay MUST be purchased at the NVAC or McNabb for a per bag fee.</t>
  </si>
  <si>
    <t>Print Making – Adult</t>
  </si>
  <si>
    <t>Learn different methods of relief printmaking such as linocut, woodcut, and collagraphy with a special emphasis on using line, tone, and texture. Develop skills in the technical applications of printmaking; including use of tools, presses, inks and paper as well as plate preparation and registration. Beginners to experienced students welcome.</t>
  </si>
  <si>
    <t>Raspberry Pi Build a Digital Camera – Virtual</t>
  </si>
  <si>
    <t>Build a digital camera using a Raspberry Pi minimum computer and camera kit in this online course. Learn to assemble a camera, as well as program it to make a stop-motion animation film. Requires a personal electronic device with internet connection. Contact the centre to purchase and pick up supply kit.</t>
  </si>
  <si>
    <t>Raspberry Pi Build a Digital Camera – Virtual – Child</t>
  </si>
  <si>
    <t>Raspberry Pi Microbit Drawing Robot – Virtual</t>
  </si>
  <si>
    <t>Learn how to build a robot that can draw using micorbit kits in this online course. Assemble robots and learn to write simple programs that give robots instructions, such as how to use a pen to draw abstract shapes and 2D animation. Requires a personal electronic device with internet connection. Contact the centre to purchase and pick up supply kit.</t>
  </si>
  <si>
    <t>Raspberry Pi Microbit Drawing Robot – Virtual – Child</t>
  </si>
  <si>
    <t>Reverse Glass Painting – Adult</t>
  </si>
  <si>
    <t>A Naïve Folk art form consisting of applying paint to the underside of a piece of glass. Made with colours prepared by hand from powdered dried pigments and linseed oil. The frame is made from wood that is carved and painted with traditional geometric patterns.</t>
  </si>
  <si>
    <t>Stimulation de la créativité</t>
  </si>
  <si>
    <t>Les enfants utiliseront du matériel d’artiste et feront des exercices pour laisser libre cours à leur créativité. Inspiration, mouvement, imagination, improvisation, exploration, expérience, émerveillement et jeux sont au coeur des activités.</t>
  </si>
  <si>
    <t>Traditional Painting: Concepts and History – Adult</t>
  </si>
  <si>
    <t>Explore traditional painting techniques and concepts. Develop a deeper understanding of colour theory, history of art and classical techniques like sfumato, perspective, and glazing. During the last stage you will work on a personal project to develop your own pictorial language.</t>
  </si>
  <si>
    <t>Travel Sketching and Painting – Virtual – Adult</t>
  </si>
  <si>
    <t>Have you always wanted to be able to sketch your surroundings or urban/rural landscapes with ease? This is a fun introduction to a variety of sketching and painting techniques. Projects will show you how to draw proportionally using perspective and will include many tips and tricks on how to make your travel sketching experience (whether you are indoors or outside) a breeze! Pencils, ink, and watercolours will be explored in this course. Requires a personal electronic device with internet connection.</t>
  </si>
  <si>
    <t>Trim Your Tree – Family</t>
  </si>
  <si>
    <t>Get into the holiday season by creating a variety of unique handmade ornaments together to decorate your home.</t>
  </si>
  <si>
    <t>Water Marbling – Adult</t>
  </si>
  <si>
    <t>Water Marbling is the art of floating paint on water, adding a design throughout the paint, and transferring that design onto paper or material.</t>
  </si>
  <si>
    <t>Watercolour Galaxy Bookmarks – Adult</t>
  </si>
  <si>
    <t>Paint beautiful galaxies and night skies. Paint bookmarks with various sky scenes. No experience required.</t>
  </si>
  <si>
    <t>Watercolour Sketchbook – Adult</t>
  </si>
  <si>
    <t>Using 3 colours of paint, learn basic ink and wash techniques while filling your sketchbook with amazing art. Some experience with watercolour is recommended.</t>
  </si>
  <si>
    <t>Wine and Design Workshop – Adult</t>
  </si>
  <si>
    <t>Do you have a Cricut® Cutting Machine and don’t know where to start? Or maybe you’re thinking of investing in one and you want to learn more? Join us for a night of getting started with your Cricut® Maker! You will get to put the Cricut® to use over a glass of wine (or tea) and we’ll go through all of the basics (vinyl, paper, stencils) while creating a DIY sign project that you will be proud to keep or give as a gift. The instructor will contact you in advance by email to select a design.</t>
  </si>
  <si>
    <t>GL account:</t>
  </si>
  <si>
    <t>Complex &amp; Facility:</t>
  </si>
  <si>
    <t>Découvertes aquatiques 3 – P’tits éclabousseurs – avec adulte</t>
  </si>
  <si>
    <t>Fee (No-Tax)</t>
  </si>
  <si>
    <t xml:space="preserve">Fee (No-Tax) </t>
  </si>
  <si>
    <t>Fee</t>
  </si>
  <si>
    <t>Non-Resident (No-Tax)</t>
  </si>
  <si>
    <t xml:space="preserve">Fee </t>
  </si>
  <si>
    <t>Non-Res (No-Tax)</t>
  </si>
  <si>
    <t>MRCB Aquatic Revenue - 153521</t>
  </si>
  <si>
    <t>Swim Tots 1 – Little Dippers – With adult (low ratio)</t>
  </si>
  <si>
    <t xml:space="preserve">Advanced Leadership Program </t>
  </si>
  <si>
    <t xml:space="preserve">Animation and Coding – Youth </t>
  </si>
  <si>
    <t xml:space="preserve">Fusion of yoga movement in water will increase your flexibility, core stability, coordination and muscular endurance while engaging the body, mind and spirit. </t>
  </si>
  <si>
    <t>Basketball – CCBL – Ultra Play</t>
  </si>
  <si>
    <t>The Community Centre Basketball League is a program for youth to actively participate on a non-competitive basketball team, learn the ins and outs of basketball-specific skills and drills, all while focusing on fitness and commitment to a team. This program consists of weekly practices at a local community centre. Funding provided for program operation.</t>
  </si>
  <si>
    <t>Bolly X – Cardio Dance Fitness – Adult</t>
  </si>
  <si>
    <t>Bollywood inspired low-impact cardio dance-fitness, combines dynamic choreography with the hottest music from around the world.</t>
  </si>
  <si>
    <t>Bolly X – Cardio Dance Fitness – Inclusive Recreation</t>
  </si>
  <si>
    <t>Bollywood inspired low-impact cardio dance-fitness, combines dynamic choreography with the hottest music from around the world. Participants must be able to self-propel and toilet independently.</t>
  </si>
  <si>
    <t>Box – I love to Box</t>
  </si>
  <si>
    <t xml:space="preserve">Vous voulez rester mobile et assez fort pour éviter les chutes? Améliorez votre équilibre et raffermissez votre corps, y compris votre tronc, grâce à des exercices et équipements faciles à utiliser. Assurez votre autonomie tout en renforcant vos muscles et vos os. </t>
  </si>
  <si>
    <t xml:space="preserve">Dance – Ballet – Level 1 – Virtual – Child </t>
  </si>
  <si>
    <t>Immerse yourself in the world of dance by learning a new combination each week. A variety of  styles will be explored.</t>
  </si>
  <si>
    <t xml:space="preserve">Dance – Contemporary – Level 1 – Virtual – Child </t>
  </si>
  <si>
    <t xml:space="preserve">Learn all the moves in this fun, energetic dance class. Hip Hop, with its roots in street dancing and break dancing, provides a good cardio workout to funky, up-beat tunes. Hip Hop is easy to learn and fun for all ages! 
</t>
  </si>
  <si>
    <t xml:space="preserve">Danse – Ballet – Niveau 1 – Virtuel – Enfants </t>
  </si>
  <si>
    <t>Le candidat doit être capable de nager aisément et de façon continue sur une distance minimum de 300 mètres. Ce cours combiné permettra aux participants d'obtenir un brevet Étoile de bronze et de secourisme élémentaire.</t>
  </si>
  <si>
    <t>Get dressed up and join the fairies in the garden for yummy treats, awesome crafts and  fun activities!</t>
  </si>
  <si>
    <t>Gymnastics – Obstacle Challenge</t>
  </si>
  <si>
    <t>Climbing your walls? Hanging from your door jams? Challenge yourself on our gymnastics obstacle course.</t>
  </si>
  <si>
    <t>Let the sorting hat place you in a Hogwarts House, play the muggle version of Quidditch, take Hogwarts-inspired lessons like Potions, Transfiguration, Care of Magical Creatures and Dueling. You may even take part in a Tri-Wizard Tournament or Philosopher’s Stone Challenge. Includes a special guest or an out-trip.</t>
  </si>
  <si>
    <t>Hockey – Powerskating and Hockey Skills – Ollson Sports</t>
  </si>
  <si>
    <t xml:space="preserve">Balance, power, agility, speed and endurance. Skills, techniques and conditioning drills taught emphasizing application to game situations. Must have basic forward and backward skating skills and be able to stop on command.
</t>
  </si>
  <si>
    <t>Shooting with accuracy and power. Skills and technique drills teach you to maintain and control the puck in small spaces to take your game to the next level. Must have basic forward and backward skating skills and be able to stop on command.</t>
  </si>
  <si>
    <t xml:space="preserve">The City of Ottawa and the Champlain Local Health Integration Network (LHIN) offer this therapeutic recreation and life skills program for adults with acquired brain injuries.  Participants maintain and improve functional, physical, cognitive and social skills through leisure exploration and participation. Aquafit and fitness classes available. </t>
  </si>
  <si>
    <t xml:space="preserve">A fun summer camp for individuals requiring physical and or medical support. Participants may be required to bring a support person. </t>
  </si>
  <si>
    <t xml:space="preserve">Recreational games and physical activity for youth with a diagnosis of autism spectrum disorder. Interact with peers in group activity. For youth who can follow instruction and safely participate in a ratio of 1:3 support environment. </t>
  </si>
  <si>
    <t>Inclusive Recreation– Inclusive Swim Colours Coral (9-14yrs)</t>
  </si>
  <si>
    <t>Inclusive Recreation–Inclusive Swim Colours Yellow (9-14yrs)</t>
  </si>
  <si>
    <t>Karaté Chito-Ryu – Adult</t>
  </si>
  <si>
    <t xml:space="preserve">Le karaté est un art martial combinant des techniques de position, de déplacement, de blocage, de même que de coups de poing et de pied. L’apprentissage des katas (simulations de combats contre des adversaires imaginaires) et du kumite (combats contrôlés) est excellent pour la concentration, la flexibilité, la force et le bien-être.
</t>
  </si>
  <si>
    <t>Karaté Chito-Ryu – Child</t>
  </si>
  <si>
    <t>Karaté Chito-Ryu – Youth</t>
  </si>
  <si>
    <t>Challenge your physical and mental weaknesses. Geared for those with weight training experience.  Not for exercise beginners or if you have a history of injury.</t>
  </si>
  <si>
    <t>A hands-on workshop allowing families to engage in a variety of Science, Technology, Engineering, Arts and Math (STEAM) activities in a fun and relaxed way.</t>
  </si>
  <si>
    <t>LS Swim and Lifesaving Instructor Combined</t>
  </si>
  <si>
    <t>Combined option for the Lifesaving Swim and Lifesaving Emergency First Aid Instructor Certifications. Progressively evaluated, 100% attendance is required. Manual is required at extra cost. Lifesaving Swim Instructor is required for employment with City of Ottawa Aquatics.</t>
  </si>
  <si>
    <t xml:space="preserve">Dazzle your friends with magic. A magician will teach sleight of hand, card tricks, mind reading, prop magic and other magical talents. </t>
  </si>
  <si>
    <t xml:space="preserve">Maker Studio: Micro:bit Coding and Animation – Youth </t>
  </si>
  <si>
    <t>Improve your skills and strokes with daily lessons from the Swim City Program and leisure swim time. Camp activities each day.</t>
  </si>
  <si>
    <t>Mentor – I love to Mentor</t>
  </si>
  <si>
    <t>It's never too late to try something new.  Emphasis on understanding the games, basic techniques, skills, and participation in various sports. Includes skill development and game play.</t>
  </si>
  <si>
    <t xml:space="preserve">Multisports </t>
  </si>
  <si>
    <t xml:space="preserve">Music – Keyboard – Level 2 – Child – Virtual </t>
  </si>
  <si>
    <t>Les participants apprendront à flotter et à glisser sur le ventre et sur le dos sans aide. Les participants apprendront aussi à entrer dans l’eau à hauteur de poitrine et à en sortir, de même qu’à utiliser les techniques de respiration sous l’eau. Après avoir réussi ce cours, les participants seront en mesure de parcourir une distance d’au moins 15 mètres à la nage.</t>
  </si>
  <si>
    <t>Les participants apprendront différentes techniques en eau profonde et s’initieront au glissement sur le ventre avec rotation du corps. Après avoir réussi ce cours, les participants seront en mesure de parcourir une distance d’au moins 25 mètres à la nage.</t>
  </si>
  <si>
    <t xml:space="preserve">National Lifeguard Recertification </t>
  </si>
  <si>
    <t xml:space="preserve">Play, Create and Explore – Kaleidoscope </t>
  </si>
  <si>
    <t xml:space="preserve">Play, Create and Explore – Nerf® Tag </t>
  </si>
  <si>
    <t>Ever wonder what it's like to throw on the potter's wheel?  Come alone or grab a friend and spend an  fun afternoon learning how to center clay and make a couple of pots! Supplies provided.</t>
  </si>
  <si>
    <t>Pottery – Handbuilding – Family</t>
  </si>
  <si>
    <t>Get messy with your little ones! Create a unique pottery piece together using simple handbuilding forms and techniques. Discover coils, slabs and pinching techniques. Recommended one adult per child. Separate registration for each adult and child(ren).</t>
  </si>
  <si>
    <t>Get messy with your little ones! Create a unique pottery piece together using simple handbuilding forms and techniques. Discover coils, slabs and pinching techniques. Recommended one adult per child.  Separate registration for each adult and child(ren).</t>
  </si>
  <si>
    <t xml:space="preserve">RC Standard First Aid/CPR Lev C/AED Blended Learning </t>
  </si>
  <si>
    <t>Skateboard – I love to Skateboard</t>
  </si>
  <si>
    <t xml:space="preserve">Skating – Intermediate </t>
  </si>
  <si>
    <t xml:space="preserve">Skating – Intro to Ice </t>
  </si>
  <si>
    <t>One-on-one instruction. Skills taught dependent on the skater's level. A CSA-certified hockey helmet is required for all skaters. A full cage is highly recommended.</t>
  </si>
  <si>
    <t>Apprenez ou revoyez les rudiments du ski de fond classique : pas alternatif, double poussée et montée et descente de pentes. Renforcez vos habiletés grâce à des activités, à des jeux et à la pratique du ski dans le parc.</t>
  </si>
  <si>
    <t>Social – Sports Club (Drop-In)</t>
  </si>
  <si>
    <t>Make new friends while playing recreational sports. Emphasis is on active participation and fun.</t>
  </si>
  <si>
    <t>A skills screening for potential employees. Candidates must be fully certified with National Lifeguard, Lifesaving Swim Instructor, Standard First Aid and CPR C, AED and Airway Management or Oxygen Therapy. Questions should be addressed to aquaticshiringteam@ottawa.ca.</t>
  </si>
  <si>
    <t xml:space="preserve">Staff Screening – Beaches </t>
  </si>
  <si>
    <t xml:space="preserve">Learn about a selection of software designed to program virtual robots – Open Roberta, VEX®code VR and the Virtual Robotics Toolkit. Learn how these programs work as you code an autonomous robot and operate a robot through remote control. In collaboration with ‘the LEGO® guy,’ Ian Dudley of Orange STEM Education (orangestem.ca). You will require a PC or Mac®, laptop or desktop computer (not a Chromebook) to run the software and to connect to Zoom. </t>
  </si>
  <si>
    <t>Swim Tots 2 – Little splashers – With adult</t>
  </si>
  <si>
    <t>Swim Tots 2 – Little splashers – With adult (low ratio)</t>
  </si>
  <si>
    <t>Swim Tots 3 – Little jumpers – With adult</t>
  </si>
  <si>
    <t>Swim Tots 3 – Little jumpers – With adult (low ratio)</t>
  </si>
  <si>
    <t>A combination of Powerswim Introduction, Intermediate and Advanced levels. Instructor will develop workouts based on the program content and the needs of the group.
Prerequisites: 8 years of age and completion of Purple (5) OR ability to swim 75m nonstop.</t>
  </si>
  <si>
    <t>Pre-competitive program developing freestyle, backstroke, flip turns and introduces whip kick and dolphin kick. Build to an endurance swim of 200m nonstop and a workout total of 800-1000m.
Prerequisites: 8 years of age and completion of Purple (5) OR ability to swim 75m nonstop</t>
  </si>
  <si>
    <t>TRX training uses your body weight and the TRX suspension system to create dynamic exercises for every muscle. Develop strength, balance, flexibility and core stability simultaneously, all at the intensity you choose.</t>
  </si>
  <si>
    <t>Vintage Village of Lights</t>
  </si>
  <si>
    <t>A festive vintage experience set in a stunning rural location. Step back 100 years to explore the sights, sounds, and tastes of a by-gone era. Create your own traditions as your family and friends engage with a range of heritage activities.  Vivez une expérience festive digne d’une autre époque dans un magnifique environnement rural. Revenez dans en arrière pour découvrir l’apparence, les sons et les saveurs d’une période révolue. Instaurez une nouvelle tradition en prenant part à un éventail d’activités patrimoniales en famille ou avec des amis.</t>
  </si>
  <si>
    <t>Learn the rules, game play (bump, set, spike, tip) and skills needed to serve and volley. Develop the fundamental skills playing the game.</t>
  </si>
  <si>
    <t xml:space="preserve">Bring awareness into your body and the moment through gentle yoga poses, classical breathing techniques and a guided meditation at the end of each practice. </t>
  </si>
  <si>
    <t>Zumba® Family</t>
  </si>
  <si>
    <t>5h</t>
  </si>
  <si>
    <t>4h</t>
  </si>
  <si>
    <t>8h</t>
  </si>
  <si>
    <t>TAX ONLY</t>
  </si>
  <si>
    <t>TAX &amp; NO TAX</t>
  </si>
  <si>
    <t>NO TAX ONLY</t>
  </si>
  <si>
    <t>6h30</t>
  </si>
  <si>
    <t>Spring 2024</t>
  </si>
  <si>
    <t>No class May 20.</t>
  </si>
  <si>
    <t>No class May 18.</t>
  </si>
  <si>
    <t>No class May 19.</t>
  </si>
  <si>
    <t>Powerswim</t>
  </si>
  <si>
    <t>Swimming Lessons</t>
  </si>
  <si>
    <t>3h45</t>
  </si>
  <si>
    <t>4h45</t>
  </si>
  <si>
    <t>2h45</t>
  </si>
  <si>
    <t>1h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</si>
</sst>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quot;$&quot;#,##0.00;[Red]\-&quot;$&quot;#,##0.00"/>
    <numFmt numFmtId="165" formatCode="_-&quot;$&quot;* #,##0.00_-;\-&quot;$&quot;* #,##0.00_-;_-&quot;$&quot;* &quot;-&quot;??_-;_-@_-"/>
    <numFmt numFmtId="166" formatCode="d/mmm/yy"/>
    <numFmt numFmtId="167" formatCode="&quot;$&quot;#,##0.00"/>
    <numFmt numFmtId="168" formatCode="[$-409]d/mmm;@"/>
  </numFmts>
  <fonts count="32" x14ac:knownFonts="1">
    <font>
      <sz val="10"/>
      <name val="Arial"/>
    </font>
    <font>
      <b/>
      <sz val="10"/>
      <name val="Arial"/>
      <family val="2"/>
    </font>
    <font>
      <sz val="8"/>
      <name val="Arial"/>
      <family val="2"/>
    </font>
    <font>
      <sz val="10"/>
      <name val="Arial"/>
      <family val="2"/>
    </font>
    <font>
      <b/>
      <sz val="11"/>
      <name val="Arial"/>
      <family val="2"/>
    </font>
    <font>
      <sz val="11"/>
      <name val="Arial"/>
      <family val="2"/>
    </font>
    <font>
      <sz val="10"/>
      <name val="Arial"/>
      <family val="2"/>
    </font>
    <font>
      <u/>
      <sz val="10"/>
      <color theme="10"/>
      <name val="Arial"/>
      <family val="2"/>
    </font>
    <font>
      <u/>
      <sz val="10"/>
      <color theme="11"/>
      <name val="Arial"/>
      <family val="2"/>
    </font>
    <font>
      <sz val="12"/>
      <name val="Arial"/>
      <family val="2"/>
    </font>
    <font>
      <sz val="10"/>
      <name val="Georgia"/>
      <family val="1"/>
    </font>
    <font>
      <sz val="11"/>
      <name val="Calibri"/>
      <family val="2"/>
    </font>
    <font>
      <b/>
      <sz val="11"/>
      <color theme="3"/>
      <name val="Arial"/>
      <family val="2"/>
    </font>
    <font>
      <sz val="10"/>
      <color theme="1"/>
      <name val="Arial"/>
      <family val="2"/>
    </font>
    <font>
      <sz val="18"/>
      <color theme="3"/>
      <name val="Cambria"/>
      <family val="2"/>
      <scheme val="major"/>
    </font>
    <font>
      <b/>
      <sz val="13"/>
      <color theme="3"/>
      <name val="Arial"/>
      <family val="2"/>
    </font>
    <font>
      <b/>
      <sz val="12"/>
      <color indexed="81"/>
      <name val="Tahoma"/>
      <family val="2"/>
    </font>
    <font>
      <sz val="11"/>
      <name val="Calibri"/>
      <family val="2"/>
      <scheme val="minor"/>
    </font>
    <font>
      <b/>
      <sz val="11"/>
      <name val="Calibri"/>
      <family val="2"/>
      <scheme val="minor"/>
    </font>
    <font>
      <sz val="11"/>
      <name val="Calibri Light"/>
      <family val="2"/>
    </font>
    <font>
      <sz val="12"/>
      <name val="Calibri Light"/>
      <family val="2"/>
    </font>
    <font>
      <b/>
      <sz val="11"/>
      <name val="Calibri Light"/>
      <family val="2"/>
    </font>
    <font>
      <sz val="10"/>
      <name val="Calibri Light"/>
      <family val="2"/>
    </font>
    <font>
      <sz val="11"/>
      <color theme="1"/>
      <name val="Calibri Light"/>
      <family val="2"/>
    </font>
    <font>
      <sz val="11"/>
      <color rgb="FF000000"/>
      <name val="Calibri Light"/>
      <family val="2"/>
    </font>
    <font>
      <sz val="11"/>
      <color theme="0"/>
      <name val="Calibri"/>
      <family val="2"/>
      <scheme val="minor"/>
    </font>
    <font>
      <sz val="11"/>
      <color indexed="8"/>
      <name val="Calibri"/>
      <family val="2"/>
      <scheme val="minor"/>
    </font>
    <font>
      <sz val="8"/>
      <name val="Arial"/>
      <family val="2"/>
    </font>
    <font>
      <sz val="11"/>
      <color indexed="8"/>
      <name val="Calibri"/>
      <family val="2"/>
    </font>
    <font>
      <sz val="10"/>
      <color rgb="FF9C0006"/>
      <name val="Arial"/>
      <family val="2"/>
    </font>
    <font>
      <b/>
      <sz val="11"/>
      <color indexed="8"/>
      <name val="Calibri"/>
      <family val="2"/>
      <scheme val="minor"/>
    </font>
    <font>
      <sz val="11"/>
      <color indexed="8"/>
      <name val="Calibri Light"/>
      <family val="2"/>
    </font>
  </fonts>
  <fills count="22">
    <fill>
      <patternFill patternType="none"/>
    </fill>
    <fill>
      <patternFill patternType="gray125"/>
    </fill>
    <fill>
      <patternFill patternType="solid">
        <fgColor indexed="13"/>
        <bgColor indexed="64"/>
      </patternFill>
    </fill>
    <fill>
      <patternFill patternType="solid">
        <fgColor indexed="41"/>
        <bgColor indexed="64"/>
      </patternFill>
    </fill>
    <fill>
      <patternFill patternType="solid">
        <fgColor indexed="46"/>
        <bgColor indexed="64"/>
      </patternFill>
    </fill>
    <fill>
      <patternFill patternType="solid">
        <fgColor indexed="42"/>
        <bgColor indexed="64"/>
      </patternFill>
    </fill>
    <fill>
      <patternFill patternType="solid">
        <fgColor indexed="45"/>
        <bgColor indexed="64"/>
      </patternFill>
    </fill>
    <fill>
      <patternFill patternType="solid">
        <fgColor indexed="14"/>
        <bgColor indexed="64"/>
      </patternFill>
    </fill>
    <fill>
      <patternFill patternType="solid">
        <fgColor indexed="40"/>
        <bgColor indexed="64"/>
      </patternFill>
    </fill>
    <fill>
      <patternFill patternType="solid">
        <fgColor indexed="43"/>
        <bgColor indexed="64"/>
      </patternFill>
    </fill>
    <fill>
      <patternFill patternType="solid">
        <fgColor theme="1"/>
        <bgColor indexed="64"/>
      </patternFill>
    </fill>
    <fill>
      <patternFill patternType="solid">
        <fgColor theme="0"/>
        <bgColor indexed="64"/>
      </patternFill>
    </fill>
    <fill>
      <patternFill patternType="solid">
        <fgColor theme="0" tint="-0.499984740745262"/>
        <bgColor indexed="64"/>
      </patternFill>
    </fill>
    <fill>
      <patternFill patternType="solid">
        <fgColor theme="4" tint="0.79998168889431442"/>
        <bgColor theme="4" tint="0.79998168889431442"/>
      </patternFill>
    </fill>
    <fill>
      <patternFill patternType="solid">
        <fgColor theme="0" tint="-0.14999847407452621"/>
        <bgColor indexed="64"/>
      </patternFill>
    </fill>
    <fill>
      <patternFill patternType="solid">
        <fgColor theme="0" tint="-0.14999847407452621"/>
        <bgColor theme="4" tint="0.79998168889431442"/>
      </patternFill>
    </fill>
    <fill>
      <patternFill patternType="solid">
        <fgColor rgb="FF66CCFF"/>
        <bgColor indexed="64"/>
      </patternFill>
    </fill>
    <fill>
      <patternFill patternType="solid">
        <fgColor rgb="FFCC99FF"/>
        <bgColor indexed="64"/>
      </patternFill>
    </fill>
    <fill>
      <patternFill patternType="solid">
        <fgColor rgb="FFFFFF99"/>
        <bgColor indexed="64"/>
      </patternFill>
    </fill>
    <fill>
      <patternFill patternType="solid">
        <fgColor rgb="FFCCFFFF"/>
        <bgColor indexed="64"/>
      </patternFill>
    </fill>
    <fill>
      <patternFill patternType="solid">
        <fgColor rgb="FFFFC7CE"/>
      </patternFill>
    </fill>
    <fill>
      <patternFill patternType="solid">
        <fgColor rgb="FFFF99FF"/>
        <bgColor indexed="64"/>
      </patternFill>
    </fill>
  </fills>
  <borders count="34">
    <border>
      <left/>
      <right/>
      <top/>
      <bottom/>
      <diagonal/>
    </border>
    <border>
      <left style="thin">
        <color auto="1"/>
      </left>
      <right style="thin">
        <color auto="1"/>
      </right>
      <top style="thin">
        <color auto="1"/>
      </top>
      <bottom style="thin">
        <color auto="1"/>
      </bottom>
      <diagonal/>
    </border>
    <border>
      <left/>
      <right style="thin">
        <color auto="1"/>
      </right>
      <top/>
      <bottom/>
      <diagonal/>
    </border>
    <border>
      <left style="thin">
        <color auto="1"/>
      </left>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medium">
        <color auto="1"/>
      </left>
      <right/>
      <top/>
      <bottom/>
      <diagonal/>
    </border>
    <border>
      <left/>
      <right style="thin">
        <color auto="1"/>
      </right>
      <top style="thin">
        <color auto="1"/>
      </top>
      <bottom style="thin">
        <color auto="1"/>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thin">
        <color auto="1"/>
      </left>
      <right style="thin">
        <color auto="1"/>
      </right>
      <top style="thin">
        <color auto="1"/>
      </top>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style="thin">
        <color indexed="64"/>
      </left>
      <right style="thin">
        <color indexed="64"/>
      </right>
      <top/>
      <bottom style="thin">
        <color indexed="64"/>
      </bottom>
      <diagonal/>
    </border>
    <border>
      <left style="thin">
        <color theme="4"/>
      </left>
      <right style="thin">
        <color theme="4"/>
      </right>
      <top style="thin">
        <color theme="4"/>
      </top>
      <bottom style="thin">
        <color theme="4"/>
      </bottom>
      <diagonal/>
    </border>
    <border>
      <left style="thin">
        <color theme="4"/>
      </left>
      <right style="thin">
        <color theme="4"/>
      </right>
      <top/>
      <bottom style="thin">
        <color theme="4"/>
      </bottom>
      <diagonal/>
    </border>
    <border>
      <left/>
      <right style="thin">
        <color theme="4"/>
      </right>
      <top/>
      <bottom style="thin">
        <color theme="4"/>
      </bottom>
      <diagonal/>
    </border>
    <border>
      <left style="thin">
        <color indexed="64"/>
      </left>
      <right/>
      <top/>
      <bottom style="thin">
        <color indexed="64"/>
      </bottom>
      <diagonal/>
    </border>
    <border>
      <left/>
      <right/>
      <top/>
      <bottom style="thick">
        <color theme="4" tint="0.499984740745262"/>
      </bottom>
      <diagonal/>
    </border>
    <border>
      <left style="medium">
        <color theme="4"/>
      </left>
      <right/>
      <top/>
      <bottom/>
      <diagonal/>
    </border>
    <border>
      <left/>
      <right style="medium">
        <color theme="4"/>
      </right>
      <top/>
      <bottom/>
      <diagonal/>
    </border>
    <border>
      <left/>
      <right/>
      <top/>
      <bottom style="thin">
        <color indexed="64"/>
      </bottom>
      <diagonal/>
    </border>
    <border>
      <left/>
      <right style="thin">
        <color auto="1"/>
      </right>
      <top/>
      <bottom style="thin">
        <color indexed="64"/>
      </bottom>
      <diagonal/>
    </border>
    <border>
      <left style="thick">
        <color theme="4" tint="0.39997558519241921"/>
      </left>
      <right/>
      <top style="thick">
        <color theme="4" tint="0.39997558519241921"/>
      </top>
      <bottom/>
      <diagonal/>
    </border>
    <border>
      <left/>
      <right/>
      <top style="thick">
        <color theme="4" tint="0.39997558519241921"/>
      </top>
      <bottom/>
      <diagonal/>
    </border>
    <border>
      <left/>
      <right style="thick">
        <color theme="4" tint="0.39997558519241921"/>
      </right>
      <top style="thick">
        <color theme="4" tint="0.39997558519241921"/>
      </top>
      <bottom/>
      <diagonal/>
    </border>
    <border>
      <left style="thick">
        <color theme="4" tint="0.39997558519241921"/>
      </left>
      <right/>
      <top/>
      <bottom/>
      <diagonal/>
    </border>
    <border>
      <left/>
      <right style="thick">
        <color theme="4" tint="0.39997558519241921"/>
      </right>
      <top/>
      <bottom/>
      <diagonal/>
    </border>
    <border>
      <left style="thick">
        <color theme="4" tint="0.39997558519241921"/>
      </left>
      <right/>
      <top/>
      <bottom style="thin">
        <color indexed="64"/>
      </bottom>
      <diagonal/>
    </border>
    <border>
      <left/>
      <right style="thick">
        <color theme="4" tint="0.39997558519241921"/>
      </right>
      <top/>
      <bottom style="thin">
        <color indexed="64"/>
      </bottom>
      <diagonal/>
    </border>
    <border>
      <left/>
      <right/>
      <top style="thick">
        <color theme="4" tint="0.499984740745262"/>
      </top>
      <bottom/>
      <diagonal/>
    </border>
  </borders>
  <cellStyleXfs count="307">
    <xf numFmtId="0" fontId="0" fillId="0" borderId="0"/>
    <xf numFmtId="165" fontId="6" fillId="0" borderId="0" applyFon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3" fillId="0" borderId="0"/>
    <xf numFmtId="0" fontId="12" fillId="0" borderId="0" applyNumberFormat="0" applyFill="0" applyBorder="0" applyAlignment="0" applyProtection="0"/>
    <xf numFmtId="0" fontId="14" fillId="0" borderId="0" applyNumberFormat="0" applyFill="0" applyBorder="0" applyAlignment="0" applyProtection="0"/>
    <xf numFmtId="0" fontId="15" fillId="0" borderId="21" applyNumberFormat="0" applyFill="0" applyAlignment="0" applyProtection="0"/>
    <xf numFmtId="0" fontId="3" fillId="0" borderId="0"/>
    <xf numFmtId="0" fontId="28" fillId="0" borderId="0">
      <alignment vertical="top"/>
    </xf>
    <xf numFmtId="0" fontId="29" fillId="20" borderId="0" applyNumberFormat="0" applyBorder="0" applyAlignment="0" applyProtection="0"/>
  </cellStyleXfs>
  <cellXfs count="224">
    <xf numFmtId="0" fontId="0" fillId="0" borderId="0" xfId="0"/>
    <xf numFmtId="0" fontId="0" fillId="0" borderId="0" xfId="0" applyBorder="1"/>
    <xf numFmtId="0" fontId="2" fillId="2" borderId="1" xfId="0" applyFont="1" applyFill="1" applyBorder="1" applyAlignment="1">
      <alignment horizontal="center" vertical="center" textRotation="45" wrapText="1"/>
    </xf>
    <xf numFmtId="0" fontId="2" fillId="3" borderId="1" xfId="0" applyFont="1" applyFill="1" applyBorder="1" applyAlignment="1">
      <alignment textRotation="45"/>
    </xf>
    <xf numFmtId="0" fontId="3" fillId="0" borderId="1" xfId="0" applyFont="1" applyBorder="1"/>
    <xf numFmtId="20" fontId="2" fillId="2" borderId="1" xfId="0" applyNumberFormat="1" applyFont="1" applyFill="1" applyBorder="1" applyAlignment="1">
      <alignment horizontal="center" vertical="center" textRotation="45" wrapText="1"/>
    </xf>
    <xf numFmtId="166" fontId="2" fillId="2" borderId="1" xfId="0" applyNumberFormat="1" applyFont="1" applyFill="1" applyBorder="1" applyAlignment="1">
      <alignment horizontal="center" vertical="center" textRotation="45" wrapText="1"/>
    </xf>
    <xf numFmtId="0" fontId="0" fillId="0" borderId="2" xfId="0" applyBorder="1"/>
    <xf numFmtId="0" fontId="0" fillId="0" borderId="3" xfId="0" applyBorder="1"/>
    <xf numFmtId="0" fontId="5" fillId="0" borderId="0" xfId="0" applyFont="1"/>
    <xf numFmtId="0" fontId="4" fillId="4" borderId="0" xfId="0" applyFont="1" applyFill="1" applyBorder="1" applyAlignment="1">
      <alignment horizontal="left"/>
    </xf>
    <xf numFmtId="0" fontId="4" fillId="5" borderId="0" xfId="0" applyFont="1" applyFill="1"/>
    <xf numFmtId="0" fontId="4" fillId="6" borderId="0" xfId="0" applyFont="1" applyFill="1"/>
    <xf numFmtId="0" fontId="5" fillId="0" borderId="0" xfId="0" applyFont="1" applyFill="1" applyBorder="1"/>
    <xf numFmtId="0" fontId="5" fillId="0" borderId="0" xfId="0" applyFont="1" applyBorder="1"/>
    <xf numFmtId="20" fontId="5" fillId="0" borderId="0" xfId="0" applyNumberFormat="1" applyFont="1"/>
    <xf numFmtId="20" fontId="5" fillId="0" borderId="0" xfId="0" applyNumberFormat="1" applyFont="1" applyBorder="1"/>
    <xf numFmtId="49" fontId="5" fillId="0" borderId="0" xfId="0" applyNumberFormat="1" applyFont="1" applyAlignment="1">
      <alignment horizontal="left"/>
    </xf>
    <xf numFmtId="0" fontId="5" fillId="0" borderId="0" xfId="0" applyFont="1" applyFill="1"/>
    <xf numFmtId="0" fontId="3" fillId="0" borderId="0" xfId="0" applyFont="1"/>
    <xf numFmtId="0" fontId="0" fillId="0" borderId="0" xfId="0" applyAlignment="1">
      <alignment horizontal="center"/>
    </xf>
    <xf numFmtId="1" fontId="5" fillId="0" borderId="0" xfId="0" applyNumberFormat="1" applyFont="1"/>
    <xf numFmtId="0" fontId="5" fillId="11" borderId="14" xfId="0" applyFont="1" applyFill="1" applyBorder="1"/>
    <xf numFmtId="0" fontId="3" fillId="0" borderId="14" xfId="0" applyFont="1" applyBorder="1"/>
    <xf numFmtId="164" fontId="5" fillId="11" borderId="14" xfId="0" applyNumberFormat="1" applyFont="1" applyFill="1" applyBorder="1"/>
    <xf numFmtId="16" fontId="9" fillId="0" borderId="14" xfId="0" applyNumberFormat="1" applyFont="1" applyBorder="1" applyAlignment="1">
      <alignment vertical="top" wrapText="1"/>
    </xf>
    <xf numFmtId="1" fontId="9" fillId="0" borderId="14" xfId="0" applyNumberFormat="1" applyFont="1" applyBorder="1" applyAlignment="1">
      <alignment vertical="top" wrapText="1"/>
    </xf>
    <xf numFmtId="165" fontId="11" fillId="0" borderId="14" xfId="1" applyFont="1" applyBorder="1"/>
    <xf numFmtId="165" fontId="0" fillId="0" borderId="0" xfId="1" applyFont="1"/>
    <xf numFmtId="0" fontId="12" fillId="0" borderId="0" xfId="301"/>
    <xf numFmtId="0" fontId="13" fillId="13" borderId="17" xfId="0" applyFont="1" applyFill="1" applyBorder="1"/>
    <xf numFmtId="0" fontId="13" fillId="0" borderId="18" xfId="0" applyFont="1" applyBorder="1"/>
    <xf numFmtId="0" fontId="13" fillId="0" borderId="19" xfId="0" applyFont="1" applyBorder="1"/>
    <xf numFmtId="0" fontId="13" fillId="13" borderId="18" xfId="0" applyFont="1" applyFill="1" applyBorder="1"/>
    <xf numFmtId="0" fontId="13" fillId="13" borderId="19" xfId="0" applyFont="1" applyFill="1" applyBorder="1"/>
    <xf numFmtId="0" fontId="10" fillId="12" borderId="20" xfId="0" applyFont="1" applyFill="1" applyBorder="1" applyAlignment="1">
      <alignment horizontal="center" vertical="center"/>
    </xf>
    <xf numFmtId="0" fontId="1" fillId="0" borderId="0" xfId="0" applyFont="1"/>
    <xf numFmtId="0" fontId="14" fillId="0" borderId="0" xfId="302" applyAlignment="1">
      <alignment horizontal="centerContinuous"/>
    </xf>
    <xf numFmtId="0" fontId="15" fillId="0" borderId="21" xfId="303" applyAlignment="1">
      <alignment horizontal="centerContinuous"/>
    </xf>
    <xf numFmtId="0" fontId="0" fillId="0" borderId="0" xfId="0" applyFill="1"/>
    <xf numFmtId="0" fontId="3" fillId="0" borderId="0" xfId="0" applyFont="1" applyFill="1"/>
    <xf numFmtId="20" fontId="19" fillId="0" borderId="14" xfId="0" applyNumberFormat="1" applyFont="1" applyFill="1" applyBorder="1"/>
    <xf numFmtId="0" fontId="19" fillId="0" borderId="14" xfId="0" applyFont="1" applyFill="1" applyBorder="1"/>
    <xf numFmtId="165" fontId="19" fillId="0" borderId="14" xfId="1" applyFont="1" applyFill="1" applyBorder="1"/>
    <xf numFmtId="164" fontId="19" fillId="0" borderId="14" xfId="0" applyNumberFormat="1" applyFont="1" applyFill="1" applyBorder="1"/>
    <xf numFmtId="16" fontId="19" fillId="0" borderId="14" xfId="0" applyNumberFormat="1" applyFont="1" applyFill="1" applyBorder="1" applyAlignment="1">
      <alignment vertical="top" wrapText="1"/>
    </xf>
    <xf numFmtId="1" fontId="19" fillId="0" borderId="14" xfId="0" applyNumberFormat="1" applyFont="1" applyFill="1" applyBorder="1" applyAlignment="1">
      <alignment vertical="top" wrapText="1"/>
    </xf>
    <xf numFmtId="0" fontId="19" fillId="0" borderId="8" xfId="0" applyFont="1" applyFill="1" applyBorder="1"/>
    <xf numFmtId="0" fontId="19" fillId="10" borderId="14" xfId="0" applyFont="1" applyFill="1" applyBorder="1"/>
    <xf numFmtId="20" fontId="19" fillId="10" borderId="14" xfId="0" applyNumberFormat="1" applyFont="1" applyFill="1" applyBorder="1"/>
    <xf numFmtId="165" fontId="19" fillId="10" borderId="14" xfId="1" applyFont="1" applyFill="1" applyBorder="1"/>
    <xf numFmtId="164" fontId="19" fillId="10" borderId="14" xfId="0" applyNumberFormat="1" applyFont="1" applyFill="1" applyBorder="1"/>
    <xf numFmtId="16" fontId="19" fillId="10" borderId="14" xfId="0" applyNumberFormat="1" applyFont="1" applyFill="1" applyBorder="1" applyAlignment="1">
      <alignment vertical="top" wrapText="1"/>
    </xf>
    <xf numFmtId="1" fontId="19" fillId="10" borderId="14" xfId="0" applyNumberFormat="1" applyFont="1" applyFill="1" applyBorder="1" applyAlignment="1">
      <alignment vertical="top" wrapText="1"/>
    </xf>
    <xf numFmtId="20" fontId="19" fillId="0" borderId="0" xfId="0" applyNumberFormat="1" applyFont="1" applyBorder="1"/>
    <xf numFmtId="0" fontId="19" fillId="0" borderId="0" xfId="0" applyFont="1" applyBorder="1"/>
    <xf numFmtId="0" fontId="21" fillId="4" borderId="0" xfId="0" applyFont="1" applyFill="1" applyBorder="1" applyAlignment="1">
      <alignment horizontal="left"/>
    </xf>
    <xf numFmtId="0" fontId="21" fillId="5" borderId="0" xfId="0" applyFont="1" applyFill="1" applyBorder="1"/>
    <xf numFmtId="49" fontId="19" fillId="0" borderId="0" xfId="0" applyNumberFormat="1" applyFont="1" applyBorder="1" applyAlignment="1">
      <alignment horizontal="left"/>
    </xf>
    <xf numFmtId="0" fontId="21" fillId="6" borderId="0" xfId="0" applyFont="1" applyFill="1" applyBorder="1"/>
    <xf numFmtId="0" fontId="19" fillId="3" borderId="14" xfId="0" applyFont="1" applyFill="1" applyBorder="1" applyAlignment="1">
      <alignment textRotation="45"/>
    </xf>
    <xf numFmtId="20" fontId="19" fillId="11" borderId="14" xfId="0" applyNumberFormat="1" applyFont="1" applyFill="1" applyBorder="1"/>
    <xf numFmtId="0" fontId="19" fillId="11" borderId="14" xfId="0" applyFont="1" applyFill="1" applyBorder="1"/>
    <xf numFmtId="0" fontId="19" fillId="0" borderId="14" xfId="0" applyFont="1" applyBorder="1"/>
    <xf numFmtId="16" fontId="19" fillId="11" borderId="14" xfId="0" applyNumberFormat="1" applyFont="1" applyFill="1" applyBorder="1" applyAlignment="1">
      <alignment vertical="top" wrapText="1"/>
    </xf>
    <xf numFmtId="1" fontId="19" fillId="11" borderId="14" xfId="0" applyNumberFormat="1" applyFont="1" applyFill="1" applyBorder="1" applyAlignment="1">
      <alignment vertical="top" wrapText="1"/>
    </xf>
    <xf numFmtId="0" fontId="19" fillId="18" borderId="14" xfId="0" applyFont="1" applyFill="1" applyBorder="1" applyAlignment="1">
      <alignment horizontal="center" vertical="center" textRotation="45" wrapText="1"/>
    </xf>
    <xf numFmtId="20" fontId="19" fillId="18" borderId="14" xfId="0" applyNumberFormat="1" applyFont="1" applyFill="1" applyBorder="1" applyAlignment="1">
      <alignment horizontal="center" vertical="center" textRotation="45" wrapText="1"/>
    </xf>
    <xf numFmtId="166" fontId="19" fillId="18" borderId="14" xfId="0" applyNumberFormat="1" applyFont="1" applyFill="1" applyBorder="1" applyAlignment="1">
      <alignment horizontal="center" vertical="center" textRotation="45" wrapText="1"/>
    </xf>
    <xf numFmtId="1" fontId="19" fillId="18" borderId="14" xfId="0" applyNumberFormat="1" applyFont="1" applyFill="1" applyBorder="1" applyAlignment="1">
      <alignment horizontal="center" vertical="center" textRotation="45" wrapText="1"/>
    </xf>
    <xf numFmtId="0" fontId="22" fillId="12" borderId="16" xfId="0" applyFont="1" applyFill="1" applyBorder="1" applyAlignment="1">
      <alignment horizontal="center" vertical="center"/>
    </xf>
    <xf numFmtId="0" fontId="22" fillId="0" borderId="0" xfId="0" applyFont="1"/>
    <xf numFmtId="0" fontId="20" fillId="0" borderId="9" xfId="0" applyFont="1" applyBorder="1" applyAlignment="1">
      <alignment vertical="top" wrapText="1"/>
    </xf>
    <xf numFmtId="0" fontId="20" fillId="0" borderId="10" xfId="0" applyFont="1" applyBorder="1" applyAlignment="1">
      <alignment vertical="top" wrapText="1"/>
    </xf>
    <xf numFmtId="0" fontId="20" fillId="0" borderId="12" xfId="0" applyFont="1" applyBorder="1" applyAlignment="1">
      <alignment vertical="top" wrapText="1"/>
    </xf>
    <xf numFmtId="16" fontId="20" fillId="0" borderId="13" xfId="0" applyNumberFormat="1" applyFont="1" applyBorder="1" applyAlignment="1">
      <alignment vertical="top" wrapText="1"/>
    </xf>
    <xf numFmtId="1" fontId="20" fillId="0" borderId="13" xfId="0" applyNumberFormat="1" applyFont="1" applyBorder="1" applyAlignment="1">
      <alignment vertical="top" wrapText="1"/>
    </xf>
    <xf numFmtId="0" fontId="20" fillId="0" borderId="13" xfId="0" applyFont="1" applyBorder="1" applyAlignment="1">
      <alignment vertical="top" wrapText="1"/>
    </xf>
    <xf numFmtId="0" fontId="25" fillId="0" borderId="0" xfId="304" applyFont="1" applyAlignment="1">
      <alignment vertical="top" wrapText="1"/>
    </xf>
    <xf numFmtId="0" fontId="17" fillId="12" borderId="0" xfId="304" applyFont="1" applyFill="1" applyAlignment="1">
      <alignment vertical="top" wrapText="1"/>
    </xf>
    <xf numFmtId="0" fontId="25" fillId="0" borderId="22" xfId="304" applyFont="1" applyBorder="1" applyAlignment="1">
      <alignment vertical="top" wrapText="1"/>
    </xf>
    <xf numFmtId="0" fontId="25" fillId="0" borderId="23" xfId="304" applyFont="1" applyBorder="1" applyAlignment="1">
      <alignment vertical="top" wrapText="1"/>
    </xf>
    <xf numFmtId="0" fontId="25" fillId="0" borderId="0" xfId="0" applyFont="1" applyAlignment="1">
      <alignment vertical="top" wrapText="1"/>
    </xf>
    <xf numFmtId="0" fontId="17" fillId="0" borderId="0" xfId="0" applyFont="1" applyBorder="1" applyAlignment="1">
      <alignment vertical="top"/>
    </xf>
    <xf numFmtId="0" fontId="26" fillId="0" borderId="0" xfId="0" applyFont="1" applyBorder="1" applyAlignment="1">
      <alignment vertical="top"/>
    </xf>
    <xf numFmtId="0" fontId="19" fillId="0" borderId="0" xfId="0" applyFont="1" applyBorder="1" applyAlignment="1">
      <alignment horizontal="center" vertical="center"/>
    </xf>
    <xf numFmtId="0" fontId="19" fillId="0" borderId="9" xfId="0" applyFont="1" applyBorder="1" applyAlignment="1">
      <alignment horizontal="center" vertical="center"/>
    </xf>
    <xf numFmtId="0" fontId="19" fillId="14" borderId="9" xfId="0" applyFont="1" applyFill="1" applyBorder="1" applyAlignment="1">
      <alignment horizontal="center" vertical="center"/>
    </xf>
    <xf numFmtId="0" fontId="19" fillId="0" borderId="16" xfId="0" applyFont="1" applyBorder="1" applyAlignment="1">
      <alignment horizontal="center" vertical="center"/>
    </xf>
    <xf numFmtId="0" fontId="19" fillId="14" borderId="16" xfId="0" applyFont="1" applyFill="1" applyBorder="1"/>
    <xf numFmtId="0" fontId="19" fillId="14" borderId="16" xfId="0" applyFont="1" applyFill="1" applyBorder="1" applyAlignment="1">
      <alignment horizontal="center" vertical="center"/>
    </xf>
    <xf numFmtId="0" fontId="19" fillId="0" borderId="14" xfId="300" applyFont="1" applyBorder="1" applyAlignment="1">
      <alignment horizontal="center" vertical="center"/>
    </xf>
    <xf numFmtId="49" fontId="19" fillId="0" borderId="14" xfId="300" applyNumberFormat="1" applyFont="1" applyFill="1" applyBorder="1" applyAlignment="1">
      <alignment horizontal="center" vertical="center"/>
    </xf>
    <xf numFmtId="0" fontId="19" fillId="14" borderId="14" xfId="0" applyFont="1" applyFill="1" applyBorder="1"/>
    <xf numFmtId="0" fontId="19" fillId="14" borderId="14" xfId="300" applyFont="1" applyFill="1" applyBorder="1" applyAlignment="1">
      <alignment horizontal="center" vertical="center"/>
    </xf>
    <xf numFmtId="0" fontId="19" fillId="17" borderId="14" xfId="300" applyFont="1" applyFill="1" applyBorder="1" applyAlignment="1">
      <alignment horizontal="center" vertical="center"/>
    </xf>
    <xf numFmtId="0" fontId="19" fillId="0" borderId="14" xfId="300" applyFont="1" applyFill="1" applyBorder="1" applyAlignment="1">
      <alignment horizontal="center" vertical="center"/>
    </xf>
    <xf numFmtId="17" fontId="19" fillId="0" borderId="14" xfId="300" applyNumberFormat="1" applyFont="1" applyFill="1" applyBorder="1" applyAlignment="1">
      <alignment horizontal="center" vertical="center"/>
    </xf>
    <xf numFmtId="17" fontId="19" fillId="17" borderId="14" xfId="300" applyNumberFormat="1" applyFont="1" applyFill="1" applyBorder="1" applyAlignment="1">
      <alignment horizontal="center" vertical="center"/>
    </xf>
    <xf numFmtId="0" fontId="23" fillId="15" borderId="14" xfId="0" applyFont="1" applyFill="1" applyBorder="1"/>
    <xf numFmtId="0" fontId="19" fillId="16" borderId="14" xfId="300" applyFont="1" applyFill="1" applyBorder="1" applyAlignment="1">
      <alignment horizontal="center" vertical="center"/>
    </xf>
    <xf numFmtId="17" fontId="19" fillId="16" borderId="14" xfId="300" applyNumberFormat="1" applyFont="1" applyFill="1" applyBorder="1" applyAlignment="1">
      <alignment horizontal="center" vertical="center"/>
    </xf>
    <xf numFmtId="0" fontId="19" fillId="0" borderId="2" xfId="0" applyFont="1" applyBorder="1"/>
    <xf numFmtId="0" fontId="19" fillId="0" borderId="3" xfId="0" applyFont="1" applyBorder="1"/>
    <xf numFmtId="0" fontId="19" fillId="0" borderId="25" xfId="0" applyFont="1" applyBorder="1"/>
    <xf numFmtId="0" fontId="19" fillId="18" borderId="11" xfId="0" applyFont="1" applyFill="1" applyBorder="1" applyAlignment="1">
      <alignment horizontal="center" vertical="center" textRotation="45" wrapText="1"/>
    </xf>
    <xf numFmtId="20" fontId="19" fillId="18" borderId="11" xfId="0" applyNumberFormat="1" applyFont="1" applyFill="1" applyBorder="1" applyAlignment="1">
      <alignment horizontal="center" vertical="center" textRotation="45" wrapText="1"/>
    </xf>
    <xf numFmtId="166" fontId="19" fillId="18" borderId="11" xfId="0" applyNumberFormat="1" applyFont="1" applyFill="1" applyBorder="1" applyAlignment="1">
      <alignment horizontal="center" vertical="center" textRotation="45" wrapText="1"/>
    </xf>
    <xf numFmtId="0" fontId="19" fillId="3" borderId="11" xfId="0" applyFont="1" applyFill="1" applyBorder="1" applyAlignment="1">
      <alignment textRotation="45"/>
    </xf>
    <xf numFmtId="0" fontId="19" fillId="0" borderId="20" xfId="0" applyFont="1" applyFill="1" applyBorder="1"/>
    <xf numFmtId="0" fontId="19" fillId="0" borderId="24" xfId="0" applyFont="1" applyFill="1" applyBorder="1"/>
    <xf numFmtId="20" fontId="19" fillId="0" borderId="24" xfId="0" applyNumberFormat="1" applyFont="1" applyFill="1" applyBorder="1"/>
    <xf numFmtId="1" fontId="19" fillId="0" borderId="24" xfId="0" applyNumberFormat="1" applyFont="1" applyFill="1" applyBorder="1"/>
    <xf numFmtId="0" fontId="19" fillId="0" borderId="25" xfId="0" applyFont="1" applyFill="1" applyBorder="1"/>
    <xf numFmtId="0" fontId="19" fillId="19" borderId="14" xfId="0" applyFont="1" applyFill="1" applyBorder="1" applyAlignment="1">
      <alignment textRotation="45"/>
    </xf>
    <xf numFmtId="0" fontId="19" fillId="0" borderId="14" xfId="300" applyFont="1" applyFill="1" applyBorder="1" applyAlignment="1">
      <alignment horizontal="center" vertical="center" shrinkToFit="1"/>
    </xf>
    <xf numFmtId="0" fontId="19" fillId="0" borderId="14" xfId="0" applyFont="1" applyFill="1" applyBorder="1" applyAlignment="1">
      <alignment horizontal="left" vertical="center"/>
    </xf>
    <xf numFmtId="0" fontId="19" fillId="0" borderId="14" xfId="0" applyFont="1" applyFill="1" applyBorder="1" applyAlignment="1">
      <alignment horizontal="left" vertical="center" shrinkToFit="1"/>
    </xf>
    <xf numFmtId="0" fontId="24" fillId="17" borderId="14" xfId="0" applyFont="1" applyFill="1" applyBorder="1" applyAlignment="1">
      <alignment vertical="top" wrapText="1"/>
    </xf>
    <xf numFmtId="0" fontId="19" fillId="16" borderId="14" xfId="0" applyFont="1" applyFill="1" applyBorder="1" applyAlignment="1">
      <alignment horizontal="left" vertical="center"/>
    </xf>
    <xf numFmtId="0" fontId="19" fillId="0" borderId="14" xfId="0" applyFont="1" applyBorder="1" applyAlignment="1">
      <alignment horizontal="left" vertical="center"/>
    </xf>
    <xf numFmtId="0" fontId="21" fillId="8" borderId="3" xfId="0" applyFont="1" applyFill="1" applyBorder="1" applyAlignment="1">
      <alignment horizontal="left"/>
    </xf>
    <xf numFmtId="0" fontId="21" fillId="9" borderId="3" xfId="0" applyFont="1" applyFill="1" applyBorder="1" applyAlignment="1">
      <alignment horizontal="left"/>
    </xf>
    <xf numFmtId="0" fontId="21" fillId="5" borderId="3" xfId="0" applyFont="1" applyFill="1" applyBorder="1" applyAlignment="1">
      <alignment horizontal="left"/>
    </xf>
    <xf numFmtId="0" fontId="21" fillId="7" borderId="3" xfId="0" applyFont="1" applyFill="1" applyBorder="1" applyAlignment="1">
      <alignment horizontal="left"/>
    </xf>
    <xf numFmtId="0" fontId="22" fillId="12" borderId="20" xfId="0" applyFont="1" applyFill="1" applyBorder="1" applyAlignment="1">
      <alignment horizontal="center" vertical="center"/>
    </xf>
    <xf numFmtId="0" fontId="19" fillId="0" borderId="15" xfId="0" applyFont="1" applyBorder="1" applyAlignment="1">
      <alignment vertical="center"/>
    </xf>
    <xf numFmtId="0" fontId="19" fillId="0" borderId="10" xfId="0" applyFont="1" applyBorder="1" applyAlignment="1">
      <alignment vertical="center"/>
    </xf>
    <xf numFmtId="0" fontId="19" fillId="0" borderId="14" xfId="300" applyNumberFormat="1" applyFont="1" applyFill="1" applyBorder="1" applyAlignment="1">
      <alignment horizontal="center" vertical="center"/>
    </xf>
    <xf numFmtId="0" fontId="19" fillId="17" borderId="14" xfId="300" applyNumberFormat="1" applyFont="1" applyFill="1" applyBorder="1" applyAlignment="1">
      <alignment horizontal="center" vertical="center"/>
    </xf>
    <xf numFmtId="0" fontId="19" fillId="16" borderId="14" xfId="300" applyNumberFormat="1" applyFont="1" applyFill="1" applyBorder="1" applyAlignment="1">
      <alignment horizontal="center" vertical="center"/>
    </xf>
    <xf numFmtId="0" fontId="28" fillId="0" borderId="0" xfId="305" applyAlignment="1">
      <alignment vertical="top" wrapText="1"/>
    </xf>
    <xf numFmtId="0" fontId="28" fillId="0" borderId="0" xfId="305" applyAlignment="1">
      <alignment horizontal="center" vertical="top" wrapText="1"/>
    </xf>
    <xf numFmtId="0" fontId="28" fillId="0" borderId="0" xfId="305">
      <alignment vertical="top"/>
    </xf>
    <xf numFmtId="0" fontId="28" fillId="0" borderId="0" xfId="305" applyAlignment="1">
      <alignment horizontal="center" vertical="top"/>
    </xf>
    <xf numFmtId="0" fontId="24" fillId="0" borderId="0" xfId="0" applyFont="1" applyBorder="1" applyAlignment="1">
      <alignment vertical="top" wrapText="1"/>
    </xf>
    <xf numFmtId="0" fontId="21" fillId="9" borderId="29" xfId="0" applyFont="1" applyFill="1" applyBorder="1" applyAlignment="1">
      <alignment horizontal="left"/>
    </xf>
    <xf numFmtId="0" fontId="19" fillId="0" borderId="30" xfId="0" applyFont="1" applyBorder="1"/>
    <xf numFmtId="0" fontId="21" fillId="5" borderId="29" xfId="0" applyFont="1" applyFill="1" applyBorder="1" applyAlignment="1">
      <alignment horizontal="left"/>
    </xf>
    <xf numFmtId="0" fontId="21" fillId="7" borderId="29" xfId="0" applyFont="1" applyFill="1" applyBorder="1" applyAlignment="1">
      <alignment horizontal="left"/>
    </xf>
    <xf numFmtId="0" fontId="21" fillId="8" borderId="29" xfId="0" applyFont="1" applyFill="1" applyBorder="1" applyAlignment="1">
      <alignment horizontal="left"/>
    </xf>
    <xf numFmtId="0" fontId="19" fillId="0" borderId="31" xfId="0" applyFont="1" applyFill="1" applyBorder="1"/>
    <xf numFmtId="0" fontId="19" fillId="0" borderId="32" xfId="0" applyFont="1" applyFill="1" applyBorder="1"/>
    <xf numFmtId="0" fontId="19" fillId="10" borderId="14" xfId="0" applyFont="1" applyFill="1" applyBorder="1" applyAlignment="1">
      <alignment horizontal="left" vertical="center"/>
    </xf>
    <xf numFmtId="0" fontId="19" fillId="10" borderId="14" xfId="0" applyFont="1" applyFill="1" applyBorder="1" applyAlignment="1">
      <alignment horizontal="left" vertical="center" shrinkToFit="1"/>
    </xf>
    <xf numFmtId="0" fontId="19" fillId="0" borderId="0" xfId="0" applyFont="1" applyBorder="1" applyAlignment="1">
      <alignment vertical="top"/>
    </xf>
    <xf numFmtId="0" fontId="19" fillId="0" borderId="0" xfId="304" applyFont="1" applyFill="1" applyBorder="1"/>
    <xf numFmtId="0" fontId="21" fillId="0" borderId="0" xfId="304" applyFont="1" applyFill="1" applyBorder="1"/>
    <xf numFmtId="0" fontId="19" fillId="0" borderId="0" xfId="304" applyFont="1" applyFill="1" applyBorder="1" applyAlignment="1">
      <alignment horizontal="center" vertical="top"/>
    </xf>
    <xf numFmtId="0" fontId="19" fillId="0" borderId="0" xfId="0" applyFont="1" applyBorder="1" applyAlignment="1">
      <alignment horizontal="center" vertical="top"/>
    </xf>
    <xf numFmtId="167" fontId="19" fillId="0" borderId="0" xfId="0" applyNumberFormat="1" applyFont="1" applyBorder="1" applyAlignment="1">
      <alignment vertical="top"/>
    </xf>
    <xf numFmtId="0" fontId="19" fillId="0" borderId="0" xfId="304" applyFont="1" applyFill="1" applyBorder="1" applyAlignment="1">
      <alignment vertical="top"/>
    </xf>
    <xf numFmtId="0" fontId="19" fillId="0" borderId="14" xfId="0" applyFont="1" applyFill="1" applyBorder="1" applyAlignment="1">
      <alignment vertical="top"/>
    </xf>
    <xf numFmtId="0" fontId="14" fillId="0" borderId="0" xfId="302" applyAlignment="1">
      <alignment horizontal="center"/>
    </xf>
    <xf numFmtId="0" fontId="15" fillId="0" borderId="21" xfId="303" applyAlignment="1">
      <alignment horizontal="center"/>
    </xf>
    <xf numFmtId="0" fontId="19" fillId="0" borderId="0" xfId="304" applyFont="1" applyBorder="1"/>
    <xf numFmtId="0" fontId="21" fillId="0" borderId="0" xfId="304" applyFont="1" applyBorder="1"/>
    <xf numFmtId="167" fontId="31" fillId="0" borderId="0" xfId="0" applyNumberFormat="1" applyFont="1" applyBorder="1" applyAlignment="1">
      <alignment vertical="top"/>
    </xf>
    <xf numFmtId="0" fontId="31" fillId="0" borderId="0" xfId="0" applyFont="1" applyBorder="1" applyAlignment="1">
      <alignment vertical="top"/>
    </xf>
    <xf numFmtId="0" fontId="31" fillId="0" borderId="0" xfId="0" applyFont="1" applyBorder="1" applyAlignment="1">
      <alignment horizontal="center" vertical="top"/>
    </xf>
    <xf numFmtId="0" fontId="30" fillId="0" borderId="0" xfId="0" applyFont="1" applyBorder="1" applyAlignment="1">
      <alignment vertical="top"/>
    </xf>
    <xf numFmtId="0" fontId="18" fillId="0" borderId="0" xfId="0" applyFont="1" applyBorder="1" applyAlignment="1">
      <alignment vertical="top"/>
    </xf>
    <xf numFmtId="16" fontId="19" fillId="0" borderId="14" xfId="0" applyNumberFormat="1" applyFont="1" applyFill="1" applyBorder="1"/>
    <xf numFmtId="168" fontId="19" fillId="0" borderId="14" xfId="0" applyNumberFormat="1" applyFont="1" applyFill="1" applyBorder="1"/>
    <xf numFmtId="20" fontId="19" fillId="0" borderId="14" xfId="0" applyNumberFormat="1" applyFont="1" applyFill="1" applyBorder="1" applyAlignment="1">
      <alignment horizontal="left" vertical="center" shrinkToFit="1"/>
    </xf>
    <xf numFmtId="20" fontId="19" fillId="0" borderId="14" xfId="0" applyNumberFormat="1" applyFont="1" applyFill="1" applyBorder="1" applyAlignment="1">
      <alignment horizontal="left" vertical="center"/>
    </xf>
    <xf numFmtId="0" fontId="23" fillId="0" borderId="14" xfId="0" applyFont="1" applyFill="1" applyBorder="1" applyAlignment="1">
      <alignment vertical="top"/>
    </xf>
    <xf numFmtId="0" fontId="23" fillId="0" borderId="14" xfId="0" applyFont="1" applyBorder="1" applyAlignment="1">
      <alignment vertical="top"/>
    </xf>
    <xf numFmtId="16" fontId="24" fillId="0" borderId="14" xfId="0" applyNumberFormat="1" applyFont="1" applyFill="1" applyBorder="1" applyAlignment="1">
      <alignment vertical="center"/>
    </xf>
    <xf numFmtId="0" fontId="19" fillId="10" borderId="14" xfId="0" applyFont="1" applyFill="1" applyBorder="1" applyAlignment="1">
      <alignment vertical="top"/>
    </xf>
    <xf numFmtId="0" fontId="19" fillId="10" borderId="8" xfId="0" applyFont="1" applyFill="1" applyBorder="1"/>
    <xf numFmtId="0" fontId="19" fillId="11" borderId="14" xfId="0" applyFont="1" applyFill="1" applyBorder="1" applyAlignment="1">
      <alignment horizontal="left" vertical="center"/>
    </xf>
    <xf numFmtId="20" fontId="19" fillId="11" borderId="14" xfId="0" applyNumberFormat="1" applyFont="1" applyFill="1" applyBorder="1" applyAlignment="1">
      <alignment horizontal="left" vertical="center"/>
    </xf>
    <xf numFmtId="165" fontId="19" fillId="11" borderId="14" xfId="1" applyFont="1" applyFill="1" applyBorder="1"/>
    <xf numFmtId="164" fontId="19" fillId="11" borderId="14" xfId="0" applyNumberFormat="1" applyFont="1" applyFill="1" applyBorder="1"/>
    <xf numFmtId="16" fontId="19" fillId="16" borderId="14" xfId="0" applyNumberFormat="1" applyFont="1" applyFill="1" applyBorder="1" applyAlignment="1">
      <alignment vertical="top" wrapText="1"/>
    </xf>
    <xf numFmtId="20" fontId="19" fillId="16" borderId="14" xfId="0" applyNumberFormat="1" applyFont="1" applyFill="1" applyBorder="1" applyAlignment="1">
      <alignment horizontal="left" vertical="center"/>
    </xf>
    <xf numFmtId="20" fontId="19" fillId="16" borderId="14" xfId="0" applyNumberFormat="1" applyFont="1" applyFill="1" applyBorder="1"/>
    <xf numFmtId="1" fontId="19" fillId="16" borderId="14" xfId="0" applyNumberFormat="1" applyFont="1" applyFill="1" applyBorder="1" applyAlignment="1">
      <alignment vertical="top" wrapText="1"/>
    </xf>
    <xf numFmtId="0" fontId="19" fillId="16" borderId="14" xfId="0" applyFont="1" applyFill="1" applyBorder="1"/>
    <xf numFmtId="165" fontId="19" fillId="16" borderId="14" xfId="1" applyFont="1" applyFill="1" applyBorder="1"/>
    <xf numFmtId="164" fontId="19" fillId="16" borderId="14" xfId="0" applyNumberFormat="1" applyFont="1" applyFill="1" applyBorder="1"/>
    <xf numFmtId="0" fontId="19" fillId="17" borderId="14" xfId="0" applyFont="1" applyFill="1" applyBorder="1" applyAlignment="1">
      <alignment horizontal="left" vertical="center"/>
    </xf>
    <xf numFmtId="16" fontId="19" fillId="17" borderId="14" xfId="0" applyNumberFormat="1" applyFont="1" applyFill="1" applyBorder="1" applyAlignment="1">
      <alignment vertical="top" wrapText="1"/>
    </xf>
    <xf numFmtId="20" fontId="19" fillId="17" borderId="14" xfId="0" applyNumberFormat="1" applyFont="1" applyFill="1" applyBorder="1" applyAlignment="1">
      <alignment horizontal="left" vertical="center"/>
    </xf>
    <xf numFmtId="20" fontId="19" fillId="17" borderId="14" xfId="0" applyNumberFormat="1" applyFont="1" applyFill="1" applyBorder="1"/>
    <xf numFmtId="1" fontId="19" fillId="17" borderId="14" xfId="0" applyNumberFormat="1" applyFont="1" applyFill="1" applyBorder="1" applyAlignment="1">
      <alignment vertical="top" wrapText="1"/>
    </xf>
    <xf numFmtId="0" fontId="19" fillId="17" borderId="14" xfId="0" applyFont="1" applyFill="1" applyBorder="1"/>
    <xf numFmtId="165" fontId="19" fillId="17" borderId="14" xfId="1" applyFont="1" applyFill="1" applyBorder="1"/>
    <xf numFmtId="164" fontId="19" fillId="17" borderId="14" xfId="0" applyNumberFormat="1" applyFont="1" applyFill="1" applyBorder="1"/>
    <xf numFmtId="0" fontId="19" fillId="16" borderId="14" xfId="0" applyFont="1" applyFill="1" applyBorder="1" applyAlignment="1">
      <alignment horizontal="left" vertical="center" shrinkToFit="1"/>
    </xf>
    <xf numFmtId="20" fontId="19" fillId="16" borderId="14" xfId="0" applyNumberFormat="1" applyFont="1" applyFill="1" applyBorder="1" applyAlignment="1">
      <alignment horizontal="left" vertical="center" shrinkToFit="1"/>
    </xf>
    <xf numFmtId="0" fontId="19" fillId="17" borderId="14" xfId="0" applyFont="1" applyFill="1" applyBorder="1" applyAlignment="1">
      <alignment horizontal="left" vertical="center" shrinkToFit="1"/>
    </xf>
    <xf numFmtId="20" fontId="19" fillId="17" borderId="14" xfId="0" applyNumberFormat="1" applyFont="1" applyFill="1" applyBorder="1" applyAlignment="1">
      <alignment horizontal="left" vertical="center" shrinkToFit="1"/>
    </xf>
    <xf numFmtId="167" fontId="17" fillId="0" borderId="0" xfId="0" applyNumberFormat="1" applyFont="1" applyBorder="1" applyAlignment="1">
      <alignment horizontal="center"/>
    </xf>
    <xf numFmtId="167" fontId="26" fillId="0" borderId="0" xfId="0" applyNumberFormat="1" applyFont="1" applyBorder="1" applyAlignment="1">
      <alignment horizontal="center" vertical="top"/>
    </xf>
    <xf numFmtId="0" fontId="19" fillId="21" borderId="14" xfId="0" applyFont="1" applyFill="1" applyBorder="1" applyAlignment="1">
      <alignment horizontal="left" vertical="center"/>
    </xf>
    <xf numFmtId="16" fontId="19" fillId="21" borderId="14" xfId="0" applyNumberFormat="1" applyFont="1" applyFill="1" applyBorder="1" applyAlignment="1">
      <alignment vertical="top" wrapText="1"/>
    </xf>
    <xf numFmtId="0" fontId="19" fillId="21" borderId="14" xfId="0" applyFont="1" applyFill="1" applyBorder="1" applyAlignment="1">
      <alignment horizontal="left" vertical="center" shrinkToFit="1"/>
    </xf>
    <xf numFmtId="20" fontId="19" fillId="21" borderId="14" xfId="0" applyNumberFormat="1" applyFont="1" applyFill="1" applyBorder="1" applyAlignment="1">
      <alignment horizontal="left" vertical="center" shrinkToFit="1"/>
    </xf>
    <xf numFmtId="20" fontId="19" fillId="21" borderId="14" xfId="0" applyNumberFormat="1" applyFont="1" applyFill="1" applyBorder="1"/>
    <xf numFmtId="1" fontId="19" fillId="21" borderId="14" xfId="0" applyNumberFormat="1" applyFont="1" applyFill="1" applyBorder="1" applyAlignment="1">
      <alignment vertical="top" wrapText="1"/>
    </xf>
    <xf numFmtId="0" fontId="19" fillId="21" borderId="14" xfId="0" applyFont="1" applyFill="1" applyBorder="1"/>
    <xf numFmtId="165" fontId="19" fillId="21" borderId="14" xfId="1" applyFont="1" applyFill="1" applyBorder="1"/>
    <xf numFmtId="164" fontId="19" fillId="21" borderId="14" xfId="0" applyNumberFormat="1" applyFont="1" applyFill="1" applyBorder="1"/>
    <xf numFmtId="0" fontId="21" fillId="3" borderId="4" xfId="0" applyFont="1" applyFill="1" applyBorder="1" applyAlignment="1">
      <alignment horizontal="center"/>
    </xf>
    <xf numFmtId="0" fontId="21" fillId="3" borderId="5" xfId="0" applyFont="1" applyFill="1" applyBorder="1" applyAlignment="1">
      <alignment horizontal="center"/>
    </xf>
    <xf numFmtId="0" fontId="21" fillId="3" borderId="6" xfId="0" applyFont="1" applyFill="1" applyBorder="1" applyAlignment="1">
      <alignment horizontal="center"/>
    </xf>
    <xf numFmtId="0" fontId="19" fillId="0" borderId="0" xfId="0" applyFont="1" applyFill="1" applyBorder="1" applyAlignment="1">
      <alignment horizontal="left" wrapText="1"/>
    </xf>
    <xf numFmtId="0" fontId="21" fillId="3" borderId="26" xfId="0" applyFont="1" applyFill="1" applyBorder="1" applyAlignment="1">
      <alignment horizontal="center"/>
    </xf>
    <xf numFmtId="0" fontId="21" fillId="3" borderId="27" xfId="0" applyFont="1" applyFill="1" applyBorder="1" applyAlignment="1">
      <alignment horizontal="center"/>
    </xf>
    <xf numFmtId="0" fontId="21" fillId="3" borderId="28" xfId="0" applyFont="1" applyFill="1" applyBorder="1" applyAlignment="1">
      <alignment horizontal="center"/>
    </xf>
    <xf numFmtId="0" fontId="4" fillId="7" borderId="7" xfId="0" applyFont="1" applyFill="1" applyBorder="1" applyAlignment="1">
      <alignment horizontal="left"/>
    </xf>
    <xf numFmtId="0" fontId="4" fillId="7" borderId="0" xfId="0" applyFont="1" applyFill="1" applyBorder="1" applyAlignment="1">
      <alignment horizontal="left"/>
    </xf>
    <xf numFmtId="0" fontId="4" fillId="8" borderId="0" xfId="0" applyFont="1" applyFill="1" applyAlignment="1">
      <alignment horizontal="left"/>
    </xf>
    <xf numFmtId="0" fontId="1" fillId="3" borderId="4" xfId="0" applyFont="1" applyFill="1" applyBorder="1" applyAlignment="1">
      <alignment horizontal="center"/>
    </xf>
    <xf numFmtId="0" fontId="1" fillId="3" borderId="5" xfId="0" applyFont="1" applyFill="1" applyBorder="1" applyAlignment="1">
      <alignment horizontal="center"/>
    </xf>
    <xf numFmtId="0" fontId="1" fillId="3" borderId="6" xfId="0" applyFont="1" applyFill="1" applyBorder="1" applyAlignment="1">
      <alignment horizontal="center"/>
    </xf>
    <xf numFmtId="0" fontId="4" fillId="9" borderId="0" xfId="0" applyFont="1" applyFill="1" applyBorder="1" applyAlignment="1">
      <alignment horizontal="left"/>
    </xf>
    <xf numFmtId="0" fontId="5" fillId="0" borderId="0" xfId="0" applyFont="1" applyFill="1" applyBorder="1" applyAlignment="1">
      <alignment horizontal="left" wrapText="1"/>
    </xf>
    <xf numFmtId="0" fontId="5" fillId="0" borderId="0" xfId="0" applyFont="1" applyAlignment="1">
      <alignment horizontal="left" wrapText="1"/>
    </xf>
    <xf numFmtId="0" fontId="4" fillId="5" borderId="7" xfId="0" applyFont="1" applyFill="1" applyBorder="1" applyAlignment="1">
      <alignment horizontal="left"/>
    </xf>
    <xf numFmtId="0" fontId="4" fillId="5" borderId="0" xfId="0" applyFont="1" applyFill="1" applyBorder="1" applyAlignment="1">
      <alignment horizontal="left"/>
    </xf>
    <xf numFmtId="0" fontId="0" fillId="0" borderId="33" xfId="0" applyBorder="1" applyAlignment="1">
      <alignment horizontal="left"/>
    </xf>
  </cellXfs>
  <cellStyles count="307">
    <cellStyle name="Bad 2" xfId="306" xr:uid="{BE4A96CF-5897-43D0-B927-C0B87F178390}"/>
    <cellStyle name="Currency" xfId="1" builtinId="4"/>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7" builtinId="9" hidden="1"/>
    <cellStyle name="Followed Hyperlink" xfId="139" builtinId="9" hidden="1"/>
    <cellStyle name="Followed Hyperlink" xfId="141" builtinId="9" hidden="1"/>
    <cellStyle name="Followed Hyperlink" xfId="143" builtinId="9" hidden="1"/>
    <cellStyle name="Followed Hyperlink" xfId="145" builtinId="9" hidden="1"/>
    <cellStyle name="Followed Hyperlink" xfId="147" builtinId="9" hidden="1"/>
    <cellStyle name="Followed Hyperlink" xfId="149" builtinId="9" hidden="1"/>
    <cellStyle name="Followed Hyperlink" xfId="151" builtinId="9" hidden="1"/>
    <cellStyle name="Followed Hyperlink" xfId="153" builtinId="9" hidden="1"/>
    <cellStyle name="Followed Hyperlink" xfId="155" builtinId="9" hidden="1"/>
    <cellStyle name="Followed Hyperlink" xfId="157" builtinId="9" hidden="1"/>
    <cellStyle name="Followed Hyperlink" xfId="159" builtinId="9" hidden="1"/>
    <cellStyle name="Followed Hyperlink" xfId="161" builtinId="9" hidden="1"/>
    <cellStyle name="Followed Hyperlink" xfId="163" builtinId="9" hidden="1"/>
    <cellStyle name="Followed Hyperlink" xfId="165" builtinId="9" hidden="1"/>
    <cellStyle name="Followed Hyperlink" xfId="167" builtinId="9" hidden="1"/>
    <cellStyle name="Followed Hyperlink" xfId="169" builtinId="9" hidden="1"/>
    <cellStyle name="Followed Hyperlink" xfId="171" builtinId="9" hidden="1"/>
    <cellStyle name="Followed Hyperlink" xfId="173"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Followed Hyperlink" xfId="187" builtinId="9" hidden="1"/>
    <cellStyle name="Followed Hyperlink" xfId="189" builtinId="9" hidden="1"/>
    <cellStyle name="Followed Hyperlink" xfId="191" builtinId="9" hidden="1"/>
    <cellStyle name="Followed Hyperlink" xfId="193"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Heading 2" xfId="303" builtinId="17"/>
    <cellStyle name="Heading 4" xfId="301" builtinId="19"/>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hidden="1"/>
    <cellStyle name="Hyperlink" xfId="130" builtinId="8" hidden="1"/>
    <cellStyle name="Hyperlink" xfId="132" builtinId="8" hidden="1"/>
    <cellStyle name="Hyperlink" xfId="134" builtinId="8" hidden="1"/>
    <cellStyle name="Hyperlink" xfId="136" builtinId="8" hidden="1"/>
    <cellStyle name="Hyperlink" xfId="138" builtinId="8" hidden="1"/>
    <cellStyle name="Hyperlink" xfId="140" builtinId="8" hidden="1"/>
    <cellStyle name="Hyperlink" xfId="142" builtinId="8" hidden="1"/>
    <cellStyle name="Hyperlink" xfId="144" builtinId="8" hidden="1"/>
    <cellStyle name="Hyperlink" xfId="146" builtinId="8" hidden="1"/>
    <cellStyle name="Hyperlink" xfId="148" builtinId="8" hidden="1"/>
    <cellStyle name="Hyperlink" xfId="150" builtinId="8" hidden="1"/>
    <cellStyle name="Hyperlink" xfId="152" builtinId="8" hidden="1"/>
    <cellStyle name="Hyperlink" xfId="154" builtinId="8" hidden="1"/>
    <cellStyle name="Hyperlink" xfId="156" builtinId="8" hidden="1"/>
    <cellStyle name="Hyperlink" xfId="158" builtinId="8" hidden="1"/>
    <cellStyle name="Hyperlink" xfId="160" builtinId="8" hidden="1"/>
    <cellStyle name="Hyperlink" xfId="162" builtinId="8" hidden="1"/>
    <cellStyle name="Hyperlink" xfId="164" builtinId="8" hidden="1"/>
    <cellStyle name="Hyperlink" xfId="166" builtinId="8" hidden="1"/>
    <cellStyle name="Hyperlink" xfId="168" builtinId="8" hidden="1"/>
    <cellStyle name="Hyperlink" xfId="170" builtinId="8" hidden="1"/>
    <cellStyle name="Hyperlink" xfId="172"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86" builtinId="8" hidden="1"/>
    <cellStyle name="Hyperlink" xfId="188" builtinId="8" hidden="1"/>
    <cellStyle name="Hyperlink" xfId="190" builtinId="8" hidden="1"/>
    <cellStyle name="Hyperlink" xfId="192"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Normal" xfId="0" builtinId="0"/>
    <cellStyle name="Normal 2" xfId="304" xr:uid="{9AE340B6-F517-4309-807F-2E7E625851F7}"/>
    <cellStyle name="Normal 3" xfId="300" xr:uid="{00000000-0005-0000-0000-00002E010000}"/>
    <cellStyle name="Normal 4" xfId="305" xr:uid="{C401DB2A-59AC-453E-B24F-CFFEF81818C6}"/>
    <cellStyle name="Title" xfId="302" builtinId="15"/>
  </cellStyles>
  <dxfs count="29">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center" vertical="top" textRotation="0"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font>
        <strike val="0"/>
        <outline val="0"/>
        <shadow val="0"/>
        <u val="none"/>
        <vertAlign val="baseline"/>
        <sz val="11"/>
        <name val="Calibri Light"/>
        <family val="2"/>
        <scheme val="none"/>
      </font>
    </dxf>
    <dxf>
      <font>
        <strike val="0"/>
        <outline val="0"/>
        <shadow val="0"/>
        <u val="none"/>
        <vertAlign val="baseline"/>
        <sz val="11"/>
        <name val="Calibri Light"/>
        <family val="2"/>
        <scheme val="none"/>
      </font>
    </dxf>
    <dxf>
      <font>
        <strike val="0"/>
        <outline val="0"/>
        <shadow val="0"/>
        <u val="none"/>
        <vertAlign val="baseline"/>
        <sz val="11"/>
        <name val="Calibri Light"/>
        <family val="2"/>
        <scheme val="none"/>
      </font>
    </dxf>
    <dxf>
      <font>
        <b val="0"/>
        <i val="0"/>
        <strike val="0"/>
        <condense val="0"/>
        <extend val="0"/>
        <outline val="0"/>
        <shadow val="0"/>
        <u val="none"/>
        <vertAlign val="baseline"/>
        <sz val="11"/>
        <color auto="1"/>
        <name val="Calibri Light"/>
        <family val="2"/>
        <scheme val="none"/>
      </font>
      <alignment horizontal="general" vertical="top" textRotation="0" wrapText="0" indent="0" justifyLastLine="0" shrinkToFit="0" readingOrder="0"/>
    </dxf>
    <dxf>
      <font>
        <strike val="0"/>
        <outline val="0"/>
        <shadow val="0"/>
        <u val="none"/>
        <vertAlign val="baseline"/>
        <sz val="11"/>
        <name val="Calibri"/>
        <family val="2"/>
        <scheme val="minor"/>
      </font>
      <numFmt numFmtId="167" formatCode="&quot;$&quot;#,##0.00"/>
      <fill>
        <patternFill patternType="none">
          <fgColor indexed="64"/>
          <bgColor indexed="65"/>
        </patternFill>
      </fill>
      <alignment horizontal="center" vertical="bottom" textRotation="0" wrapText="0" indent="0" justifyLastLine="0" shrinkToFit="0" readingOrder="0"/>
    </dxf>
    <dxf>
      <font>
        <strike val="0"/>
        <outline val="0"/>
        <shadow val="0"/>
        <u val="none"/>
        <vertAlign val="baseline"/>
        <sz val="11"/>
        <name val="Calibri Light"/>
        <family val="2"/>
        <scheme val="none"/>
      </font>
      <numFmt numFmtId="167" formatCode="&quot;$&quot;#,##0.00"/>
      <alignment horizontal="general" vertical="top" textRotation="0" wrapText="0" indent="0" justifyLastLine="0" shrinkToFit="0" readingOrder="0"/>
    </dxf>
    <dxf>
      <font>
        <strike val="0"/>
        <outline val="0"/>
        <shadow val="0"/>
        <u val="none"/>
        <vertAlign val="baseline"/>
        <sz val="11"/>
        <name val="Calibri Light"/>
        <family val="2"/>
        <scheme val="none"/>
      </font>
      <numFmt numFmtId="167" formatCode="&quot;$&quot;#,##0.00"/>
      <alignment horizontal="general" vertical="top" textRotation="0" wrapText="0" indent="0" justifyLastLine="0" shrinkToFit="0" readingOrder="0"/>
    </dxf>
    <dxf>
      <font>
        <b val="0"/>
        <i val="0"/>
        <strike val="0"/>
        <condense val="0"/>
        <extend val="0"/>
        <outline val="0"/>
        <shadow val="0"/>
        <u val="none"/>
        <vertAlign val="baseline"/>
        <sz val="11"/>
        <color auto="1"/>
        <name val="Calibri Light"/>
        <family val="2"/>
        <scheme val="none"/>
      </font>
      <alignment horizontal="center" vertical="top" textRotation="0" wrapText="0" indent="0" justifyLastLine="0" shrinkToFit="0" readingOrder="0"/>
    </dxf>
    <dxf>
      <font>
        <strike val="0"/>
        <outline val="0"/>
        <shadow val="0"/>
        <u val="none"/>
        <vertAlign val="baseline"/>
        <sz val="11"/>
        <name val="Calibri Light"/>
        <family val="2"/>
        <scheme val="none"/>
      </font>
      <alignment horizontal="center" vertical="top" textRotation="0" wrapText="0" indent="0" justifyLastLine="0" shrinkToFit="0" readingOrder="0"/>
    </dxf>
    <dxf>
      <font>
        <strike val="0"/>
        <outline val="0"/>
        <shadow val="0"/>
        <u val="none"/>
        <vertAlign val="baseline"/>
        <sz val="11"/>
        <name val="Calibri Light"/>
        <family val="2"/>
        <scheme val="none"/>
      </font>
      <alignment horizontal="center" vertical="top" textRotation="0" wrapText="0" indent="0" justifyLastLine="0" shrinkToFit="0" readingOrder="0"/>
    </dxf>
    <dxf>
      <font>
        <strike val="0"/>
        <outline val="0"/>
        <shadow val="0"/>
        <u val="none"/>
        <vertAlign val="baseline"/>
        <sz val="11"/>
        <name val="Calibri Light"/>
        <family val="2"/>
        <scheme val="none"/>
      </font>
    </dxf>
    <dxf>
      <font>
        <b/>
        <strike val="0"/>
        <outline val="0"/>
        <shadow val="0"/>
        <u val="none"/>
        <vertAlign val="baseline"/>
        <sz val="11"/>
        <name val="Calibri Light"/>
        <family val="2"/>
        <scheme val="none"/>
      </font>
    </dxf>
    <dxf>
      <font>
        <b/>
        <i val="0"/>
        <strike val="0"/>
        <condense val="0"/>
        <extend val="0"/>
        <outline val="0"/>
        <shadow val="0"/>
        <u val="none"/>
        <vertAlign val="baseline"/>
        <sz val="11"/>
        <color auto="1"/>
        <name val="Calibri Light"/>
        <family val="2"/>
        <scheme val="none"/>
      </font>
    </dxf>
    <dxf>
      <font>
        <strike val="0"/>
        <outline val="0"/>
        <shadow val="0"/>
        <u val="none"/>
        <vertAlign val="baseline"/>
        <sz val="11"/>
        <name val="Calibri Light"/>
        <family val="2"/>
        <scheme val="none"/>
      </font>
    </dxf>
    <dxf>
      <font>
        <strike val="0"/>
        <outline val="0"/>
        <shadow val="0"/>
        <u val="none"/>
        <vertAlign val="baseline"/>
        <sz val="11"/>
        <name val="Calibri Light"/>
        <family val="2"/>
        <scheme val="none"/>
      </font>
      <numFmt numFmtId="167" formatCode="&quot;$&quot;#,##0.00"/>
    </dxf>
    <dxf>
      <font>
        <b val="0"/>
        <i val="0"/>
        <strike val="0"/>
        <condense val="0"/>
        <extend val="0"/>
        <outline val="0"/>
        <shadow val="0"/>
        <u val="none"/>
        <vertAlign val="baseline"/>
        <sz val="11"/>
        <color auto="1"/>
        <name val="Calibri Light"/>
        <family val="2"/>
        <scheme val="none"/>
      </font>
      <alignment horizontal="general" vertical="top" textRotation="0" wrapText="0" indent="0" justifyLastLine="0" shrinkToFit="0" readingOrder="0"/>
    </dxf>
    <dxf>
      <font>
        <b val="0"/>
        <i val="0"/>
        <strike val="0"/>
        <condense val="0"/>
        <extend val="0"/>
        <outline val="0"/>
        <shadow val="0"/>
        <u val="none"/>
        <vertAlign val="baseline"/>
        <sz val="11"/>
        <color auto="1"/>
        <name val="Calibri Light"/>
        <family val="2"/>
        <scheme val="none"/>
      </font>
      <alignment horizontal="general" vertical="top" textRotation="0" wrapText="0" indent="0" justifyLastLine="0" shrinkToFit="0" readingOrder="0"/>
    </dxf>
    <dxf>
      <font>
        <b val="0"/>
        <i val="0"/>
        <strike val="0"/>
        <condense val="0"/>
        <extend val="0"/>
        <outline val="0"/>
        <shadow val="0"/>
        <u val="none"/>
        <vertAlign val="baseline"/>
        <sz val="11"/>
        <color auto="1"/>
        <name val="Calibri Light"/>
        <family val="2"/>
        <scheme val="none"/>
      </font>
      <alignment horizontal="general" vertical="top" textRotation="0" wrapText="0" indent="0" justifyLastLine="0" shrinkToFit="0" readingOrder="0"/>
    </dxf>
    <dxf>
      <font>
        <b val="0"/>
        <i val="0"/>
        <strike val="0"/>
        <condense val="0"/>
        <extend val="0"/>
        <outline val="0"/>
        <shadow val="0"/>
        <u val="none"/>
        <vertAlign val="baseline"/>
        <sz val="11"/>
        <color auto="1"/>
        <name val="Calibri Light"/>
        <family val="2"/>
        <scheme val="none"/>
      </font>
      <alignment horizontal="general" vertical="top" textRotation="0" wrapText="0" indent="0" justifyLastLine="0" shrinkToFit="0" readingOrder="0"/>
    </dxf>
    <dxf>
      <font>
        <strike val="0"/>
        <outline val="0"/>
        <shadow val="0"/>
        <u val="none"/>
        <vertAlign val="baseline"/>
        <sz val="11"/>
        <name val="Calibri Light"/>
        <family val="2"/>
        <scheme val="none"/>
      </font>
      <alignment horizontal="general" vertical="top" textRotation="0" wrapText="0" indent="0" justifyLastLine="0" shrinkToFit="0" readingOrder="0"/>
    </dxf>
    <dxf>
      <border outline="0">
        <left style="medium">
          <color indexed="64"/>
        </left>
        <bottom style="medium">
          <color indexed="64"/>
        </bottom>
      </border>
    </dxf>
    <dxf>
      <font>
        <strike val="0"/>
        <outline val="0"/>
        <shadow val="0"/>
        <u val="none"/>
        <vertAlign val="baseline"/>
        <sz val="11"/>
        <name val="Calibri Light"/>
        <family val="2"/>
        <scheme val="none"/>
      </font>
    </dxf>
    <dxf>
      <font>
        <strike val="0"/>
        <outline val="0"/>
        <shadow val="0"/>
        <u val="none"/>
        <vertAlign val="baseline"/>
        <sz val="11"/>
        <name val="Calibri"/>
        <family val="2"/>
        <scheme val="minor"/>
      </font>
      <alignment horizontal="general" vertical="top" textRotation="0" wrapText="1" indent="0" justifyLastLine="0" shrinkToFit="0" readingOrder="0"/>
    </dxf>
  </dxfs>
  <tableStyles count="0" defaultTableStyle="TableStyleMedium9" defaultPivotStyle="PivotStyleLight16"/>
  <colors>
    <mruColors>
      <color rgb="FFFF99FF"/>
      <color rgb="FFCC99FF"/>
      <color rgb="FF66CCFF"/>
      <color rgb="FF99FF99"/>
      <color rgb="FFFF7C80"/>
      <color rgb="FFFF9933"/>
      <color rgb="FFCCFFFF"/>
      <color rgb="FFCCFF66"/>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2.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 Id="rId22" Type="http://schemas.openxmlformats.org/officeDocument/2006/relationships/customXml" Target="../customXml/item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c2fap001\dc2$\Minto%20Recreation%20Complex%20-%20Barrhaven\_A_Aquatics\_Programming\P01%20Data%20Entry\2023\Winter%202023%20Activity%20Inventory.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ottawacity.sharepoint.com/sites/RCFS-FOS_PRGS-DGLCI-OPS_PRG/Programming/Aquatic%20All-In-One%20(In%20effect%202023%20Spring).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ventory"/>
    </sheetNames>
    <definedNames>
      <definedName name="_xlnm.Print_Titles" refersTo="='Inventory'!$1:$1" sheetId="0"/>
    </definedNames>
    <sheetDataSet>
      <sheetData sheetId="0">
        <row r="1">
          <cell r="A1" t="str">
            <v>Activity Name</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
      <sheetName val="2"/>
      <sheetName val="3"/>
      <sheetName val="4"/>
      <sheetName val="5"/>
      <sheetName val="6"/>
      <sheetName val="7"/>
      <sheetName val="8"/>
      <sheetName val="9"/>
      <sheetName val="10"/>
      <sheetName val="11"/>
      <sheetName val="12"/>
      <sheetName val="13"/>
      <sheetName val="14"/>
      <sheetName val="15"/>
      <sheetName val="Advanced"/>
      <sheetName val="F1"/>
      <sheetName val="F"/>
      <sheetName val="t"/>
      <sheetName val="Aquatic All-In-One (In effect 2"/>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36" displayName="Table36" ref="A4:T33" totalsRowShown="0" headerRowDxfId="28" dataDxfId="27" tableBorderDxfId="26" headerRowCellStyle="Normal" dataCellStyle="Normal">
  <autoFilter ref="A4:T33" xr:uid="{00000000-0009-0000-0100-000001000000}"/>
  <sortState xmlns:xlrd2="http://schemas.microsoft.com/office/spreadsheetml/2017/richdata2" ref="A5:R32">
    <sortCondition ref="A4:A32"/>
  </sortState>
  <tableColumns count="20">
    <tableColumn id="1" xr3:uid="{00000000-0010-0000-0000-000001000000}" name="Course" dataDxfId="25" dataCellStyle="Normal 2"/>
    <tableColumn id="25" xr3:uid="{96903B01-0A32-4063-B97D-AC6589A5160B}" name="External Number" dataDxfId="24"/>
    <tableColumn id="26" xr3:uid="{040918BF-855B-4CCE-B5EF-E2C009B0A176}" name="Department" dataDxfId="23"/>
    <tableColumn id="27" xr3:uid="{62F355D9-A8F0-4E87-B8D9-BB4CB448D670}" name="Activity Category" dataDxfId="22"/>
    <tableColumn id="28" xr3:uid="{1EEBA565-C02C-418E-A3A1-8598E60F74AE}" name="Age Category" dataDxfId="21"/>
    <tableColumn id="24" xr3:uid="{00000000-0010-0000-0000-000018000000}" name="Course Hours" dataDxfId="20" dataCellStyle="Normal 2"/>
    <tableColumn id="2" xr3:uid="{00000000-0010-0000-0000-000002000000}" name="Exam Hours" dataDxfId="19" dataCellStyle="Normal 2"/>
    <tableColumn id="12" xr3:uid="{00000000-0010-0000-0000-00000C000000}" name="Total Duration" dataDxfId="18" dataCellStyle="Normal 2"/>
    <tableColumn id="19" xr3:uid="{00000000-0010-0000-0000-000013000000}" name="R Min" dataDxfId="17" dataCellStyle="Normal 2"/>
    <tableColumn id="3" xr3:uid="{00000000-0010-0000-0000-000003000000}" name="R Max" dataDxfId="16" dataCellStyle="Normal 2"/>
    <tableColumn id="5" xr3:uid="{00000000-0010-0000-0000-000005000000}" name="Age Min" dataDxfId="15" dataCellStyle="Normal 2"/>
    <tableColumn id="6" xr3:uid="{00000000-0010-0000-0000-000006000000}" name="Age Max" dataDxfId="14" dataCellStyle="Normal 2"/>
    <tableColumn id="4" xr3:uid="{6E882B0A-2A95-492C-BA60-51007F761827}" name="AN Age Max" dataDxfId="13"/>
    <tableColumn id="7" xr3:uid="{00000000-0010-0000-0000-000007000000}" name="AN Fee" dataDxfId="12" dataCellStyle="Normal 2"/>
    <tableColumn id="8" xr3:uid="{00000000-0010-0000-0000-000008000000}" name="Non-Res" dataDxfId="11" dataCellStyle="Normal 2"/>
    <tableColumn id="9" xr3:uid="{00000000-0010-0000-0000-000009000000}" name="Senior" dataDxfId="10" dataCellStyle="Normal 2">
      <calculatedColumnFormula>IF(ISNUMBER([2]!Table36[[#This Row],[AN Age Max]]),"","Yes")</calculatedColumnFormula>
    </tableColumn>
    <tableColumn id="14" xr3:uid="{00000000-0010-0000-0000-00000E000000}" name="Tax" dataDxfId="9" dataCellStyle="Normal 2"/>
    <tableColumn id="10" xr3:uid="{00000000-0010-0000-0000-00000A000000}" name="Course Staff" dataDxfId="8" dataCellStyle="Normal 2"/>
    <tableColumn id="11" xr3:uid="{00000000-0010-0000-0000-00000B000000}" name="Exam Staff" dataDxfId="7" dataCellStyle="Normal 2"/>
    <tableColumn id="13" xr3:uid="{00000000-0010-0000-0000-00000D000000}" name="Exam Ratio" dataDxfId="6" dataCellStyle="Normal 2"/>
  </tableColumns>
  <tableStyleInfo name="TableStyleMedium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EAC0BD9-F6CA-415D-8CFC-496A8F6957CC}" name="T_Inventory" displayName="T_Inventory" ref="A1:G2104" totalsRowShown="0" headerRowDxfId="5">
  <autoFilter ref="A1:G2104" xr:uid="{59A0E5A6-43EB-49E9-A75C-87C347DDB3BD}"/>
  <tableColumns count="7">
    <tableColumn id="1" xr3:uid="{40FB9720-E2D6-45FA-B662-940FDFE05662}" name="Activity Name" dataDxfId="4"/>
    <tableColumn id="7" xr3:uid="{222A9B48-7A34-44FD-9795-906E53575DFD}" name="Fee Info"/>
    <tableColumn id="2" xr3:uid="{D9B00822-5DC7-47E1-9253-8E1FE9551FDB}" name="External Number" dataDxfId="3"/>
    <tableColumn id="3" xr3:uid="{7BB00B41-5BAD-4908-AD16-C919BEB95A6A}" name="Department" dataDxfId="2"/>
    <tableColumn id="4" xr3:uid="{A8511A90-00CC-468F-A2E7-5BBCADAD2798}" name="Activity Category" dataDxfId="1"/>
    <tableColumn id="5" xr3:uid="{752D5E88-4707-4A15-93CD-AE464CC58595}" name="Age Category"/>
    <tableColumn id="6" xr3:uid="{5E31D888-A75F-4A71-8689-CDCBB3D94B17}" name="Catalog Description"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1.xml"/><Relationship Id="rId1" Type="http://schemas.openxmlformats.org/officeDocument/2006/relationships/vmlDrawing" Target="../drawings/vmlDrawing1.vml"/></Relationships>
</file>

<file path=xl/worksheets/_rels/sheet1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0"/>
  <sheetViews>
    <sheetView workbookViewId="0">
      <selection activeCell="E26" sqref="E26"/>
    </sheetView>
  </sheetViews>
  <sheetFormatPr defaultRowHeight="12.75" x14ac:dyDescent="0.2"/>
  <cols>
    <col min="2" max="2" width="15.5703125" customWidth="1"/>
    <col min="3" max="4" width="14" customWidth="1"/>
    <col min="5" max="5" width="26.85546875" customWidth="1"/>
    <col min="6" max="6" width="14" customWidth="1"/>
  </cols>
  <sheetData>
    <row r="1" spans="1:7" x14ac:dyDescent="0.2">
      <c r="A1" s="71"/>
      <c r="B1" s="71"/>
      <c r="C1" s="71"/>
      <c r="D1" s="71"/>
      <c r="E1" s="71"/>
      <c r="F1" s="71"/>
      <c r="G1" s="71"/>
    </row>
    <row r="2" spans="1:7" ht="13.5" thickBot="1" x14ac:dyDescent="0.25">
      <c r="A2" s="71"/>
      <c r="B2" s="71"/>
      <c r="C2" s="71"/>
      <c r="D2" s="71"/>
      <c r="E2" s="71"/>
      <c r="F2" s="71"/>
      <c r="G2" s="71"/>
    </row>
    <row r="3" spans="1:7" ht="16.5" thickBot="1" x14ac:dyDescent="0.25">
      <c r="A3" s="71"/>
      <c r="B3" s="72"/>
      <c r="C3" s="73" t="s">
        <v>38</v>
      </c>
      <c r="D3" s="73" t="s">
        <v>39</v>
      </c>
      <c r="E3" s="73" t="s">
        <v>40</v>
      </c>
      <c r="F3" s="73" t="s">
        <v>41</v>
      </c>
      <c r="G3" s="71"/>
    </row>
    <row r="4" spans="1:7" ht="16.5" thickBot="1" x14ac:dyDescent="0.25">
      <c r="A4" s="71"/>
      <c r="B4" s="74" t="s">
        <v>27</v>
      </c>
      <c r="C4" s="75">
        <v>45397</v>
      </c>
      <c r="D4" s="75">
        <v>45467</v>
      </c>
      <c r="E4" s="75" t="s">
        <v>3888</v>
      </c>
      <c r="F4" s="76">
        <v>10</v>
      </c>
      <c r="G4" s="71"/>
    </row>
    <row r="5" spans="1:7" ht="16.5" thickBot="1" x14ac:dyDescent="0.25">
      <c r="A5" s="71"/>
      <c r="B5" s="74" t="s">
        <v>23</v>
      </c>
      <c r="C5" s="75">
        <v>45398</v>
      </c>
      <c r="D5" s="75">
        <v>45095</v>
      </c>
      <c r="E5" s="77" t="s">
        <v>37</v>
      </c>
      <c r="F5" s="76">
        <v>10</v>
      </c>
      <c r="G5" s="71"/>
    </row>
    <row r="6" spans="1:7" ht="16.5" thickBot="1" x14ac:dyDescent="0.25">
      <c r="A6" s="71"/>
      <c r="B6" s="74" t="s">
        <v>33</v>
      </c>
      <c r="C6" s="75">
        <v>45399</v>
      </c>
      <c r="D6" s="75">
        <v>45096</v>
      </c>
      <c r="E6" s="77" t="s">
        <v>37</v>
      </c>
      <c r="F6" s="76">
        <v>10</v>
      </c>
      <c r="G6" s="71"/>
    </row>
    <row r="7" spans="1:7" ht="16.5" thickBot="1" x14ac:dyDescent="0.25">
      <c r="A7" s="71"/>
      <c r="B7" s="74" t="s">
        <v>34</v>
      </c>
      <c r="C7" s="75">
        <v>45400</v>
      </c>
      <c r="D7" s="75">
        <v>45097</v>
      </c>
      <c r="E7" s="77" t="s">
        <v>37</v>
      </c>
      <c r="F7" s="76">
        <v>10</v>
      </c>
      <c r="G7" s="71"/>
    </row>
    <row r="8" spans="1:7" ht="16.5" thickBot="1" x14ac:dyDescent="0.25">
      <c r="A8" s="71"/>
      <c r="B8" s="74" t="s">
        <v>28</v>
      </c>
      <c r="C8" s="75">
        <v>45401</v>
      </c>
      <c r="D8" s="75">
        <v>45098</v>
      </c>
      <c r="E8" s="77" t="s">
        <v>37</v>
      </c>
      <c r="F8" s="76">
        <v>10</v>
      </c>
      <c r="G8" s="71"/>
    </row>
    <row r="9" spans="1:7" ht="16.5" thickBot="1" x14ac:dyDescent="0.25">
      <c r="A9" s="71"/>
      <c r="B9" s="74" t="s">
        <v>22</v>
      </c>
      <c r="C9" s="75">
        <v>45395</v>
      </c>
      <c r="D9" s="75">
        <v>45099</v>
      </c>
      <c r="E9" s="75" t="s">
        <v>3889</v>
      </c>
      <c r="F9" s="76">
        <v>10</v>
      </c>
      <c r="G9" s="71"/>
    </row>
    <row r="10" spans="1:7" ht="16.5" thickBot="1" x14ac:dyDescent="0.25">
      <c r="A10" s="71"/>
      <c r="B10" s="72" t="s">
        <v>26</v>
      </c>
      <c r="C10" s="75">
        <v>45396</v>
      </c>
      <c r="D10" s="75">
        <v>45100</v>
      </c>
      <c r="E10" s="75" t="s">
        <v>3890</v>
      </c>
      <c r="F10" s="76">
        <v>10</v>
      </c>
      <c r="G10" s="71"/>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Q20"/>
  <sheetViews>
    <sheetView workbookViewId="0">
      <selection activeCell="O15" sqref="I15:O15"/>
    </sheetView>
  </sheetViews>
  <sheetFormatPr defaultColWidth="8.85546875" defaultRowHeight="12.75" x14ac:dyDescent="0.2"/>
  <cols>
    <col min="1" max="1" width="14.85546875" customWidth="1"/>
    <col min="5" max="5" width="10.42578125" customWidth="1"/>
    <col min="7" max="7" width="19.7109375" customWidth="1"/>
    <col min="8" max="8" width="7.7109375" customWidth="1"/>
  </cols>
  <sheetData>
    <row r="1" spans="1:17" x14ac:dyDescent="0.2">
      <c r="A1" s="215" t="s">
        <v>12</v>
      </c>
      <c r="B1" s="216"/>
      <c r="C1" s="216"/>
      <c r="D1" s="216"/>
      <c r="E1" s="216"/>
      <c r="F1" s="216"/>
      <c r="G1" s="216"/>
      <c r="H1" s="216"/>
      <c r="I1" s="216"/>
      <c r="J1" s="216"/>
      <c r="K1" s="216"/>
      <c r="L1" s="216"/>
      <c r="M1" s="216"/>
      <c r="N1" s="216"/>
      <c r="O1" s="216"/>
      <c r="P1" s="217"/>
    </row>
    <row r="2" spans="1:17" ht="15" x14ac:dyDescent="0.25">
      <c r="A2" s="218" t="s">
        <v>11</v>
      </c>
      <c r="B2" s="218"/>
      <c r="C2" s="15" t="s">
        <v>31</v>
      </c>
      <c r="D2" s="15"/>
      <c r="E2" s="9"/>
      <c r="F2" s="9"/>
      <c r="G2" s="10" t="s">
        <v>17</v>
      </c>
      <c r="H2" s="219" t="s">
        <v>32</v>
      </c>
      <c r="I2" s="220"/>
      <c r="J2" s="220"/>
      <c r="K2" s="220"/>
      <c r="L2" s="1"/>
      <c r="M2" s="1"/>
      <c r="N2" s="1"/>
      <c r="O2" s="1"/>
      <c r="P2" s="7"/>
    </row>
    <row r="3" spans="1:17" ht="15" x14ac:dyDescent="0.25">
      <c r="A3" s="221" t="s">
        <v>13</v>
      </c>
      <c r="B3" s="222"/>
      <c r="C3" s="15" t="s">
        <v>29</v>
      </c>
      <c r="D3" s="15"/>
      <c r="E3" s="9"/>
      <c r="F3" s="9"/>
      <c r="G3" s="11" t="s">
        <v>24</v>
      </c>
      <c r="H3" s="17"/>
      <c r="I3" s="9"/>
      <c r="J3" s="9"/>
      <c r="K3" s="9"/>
      <c r="L3" s="1"/>
      <c r="M3" s="1"/>
      <c r="N3" s="1"/>
      <c r="O3" s="1"/>
      <c r="P3" s="7"/>
    </row>
    <row r="4" spans="1:17" ht="15" x14ac:dyDescent="0.25">
      <c r="A4" s="212" t="s">
        <v>14</v>
      </c>
      <c r="B4" s="213"/>
      <c r="C4" s="17" t="s">
        <v>35</v>
      </c>
      <c r="D4" s="15"/>
      <c r="E4" s="9"/>
      <c r="F4" s="9"/>
      <c r="G4" s="12" t="s">
        <v>25</v>
      </c>
      <c r="H4" s="14" t="s">
        <v>30</v>
      </c>
      <c r="I4" s="9"/>
      <c r="J4" s="9"/>
      <c r="K4" s="13"/>
      <c r="L4" s="1"/>
      <c r="M4" s="1"/>
      <c r="N4" s="1"/>
      <c r="O4" s="1"/>
      <c r="P4" s="7"/>
    </row>
    <row r="5" spans="1:17" ht="15" x14ac:dyDescent="0.25">
      <c r="A5" s="214" t="s">
        <v>16</v>
      </c>
      <c r="B5" s="214"/>
      <c r="C5" s="16"/>
      <c r="D5" s="16"/>
      <c r="E5" s="14"/>
      <c r="F5" s="14"/>
      <c r="G5" s="14"/>
      <c r="H5" s="14"/>
      <c r="I5" s="14"/>
      <c r="J5" s="14"/>
      <c r="K5" s="14"/>
      <c r="L5" s="1"/>
      <c r="M5" s="1"/>
      <c r="N5" s="1"/>
      <c r="O5" s="1"/>
      <c r="P5" s="7"/>
    </row>
    <row r="6" spans="1:17" x14ac:dyDescent="0.2">
      <c r="A6" s="8"/>
      <c r="B6" s="1"/>
      <c r="C6" s="1"/>
      <c r="D6" s="1"/>
      <c r="E6" s="1"/>
      <c r="F6" s="1"/>
      <c r="G6" s="1"/>
      <c r="H6" s="1"/>
      <c r="I6" s="1"/>
      <c r="J6" s="1"/>
      <c r="K6" s="1"/>
      <c r="L6" s="1"/>
      <c r="M6" s="1"/>
      <c r="N6" s="1"/>
      <c r="O6" s="1"/>
      <c r="P6" s="7"/>
    </row>
    <row r="7" spans="1:17" ht="40.5" customHeight="1" x14ac:dyDescent="0.2">
      <c r="A7" s="2" t="s">
        <v>15</v>
      </c>
      <c r="B7" s="2" t="s">
        <v>8</v>
      </c>
      <c r="C7" s="2" t="s">
        <v>2</v>
      </c>
      <c r="D7" s="5" t="s">
        <v>3</v>
      </c>
      <c r="E7" s="5" t="s">
        <v>4</v>
      </c>
      <c r="F7" s="6" t="s">
        <v>5</v>
      </c>
      <c r="G7" s="6" t="s">
        <v>19</v>
      </c>
      <c r="H7" s="6" t="s">
        <v>6</v>
      </c>
      <c r="I7" s="6" t="s">
        <v>7</v>
      </c>
      <c r="J7" s="6" t="s">
        <v>10</v>
      </c>
      <c r="K7" s="2" t="s">
        <v>0</v>
      </c>
      <c r="L7" s="2" t="s">
        <v>1</v>
      </c>
      <c r="M7" s="2" t="s">
        <v>9</v>
      </c>
      <c r="N7" s="2" t="s">
        <v>20</v>
      </c>
      <c r="O7" s="2" t="s">
        <v>21</v>
      </c>
      <c r="P7" s="3" t="s">
        <v>18</v>
      </c>
    </row>
    <row r="8" spans="1:17" ht="15" x14ac:dyDescent="0.25">
      <c r="A8" s="4"/>
      <c r="B8" s="4"/>
      <c r="C8" s="4"/>
      <c r="D8" s="4"/>
      <c r="E8" s="25" t="e">
        <f t="shared" ref="E8" si="0">VLOOKUP(B8,Session,2,FALSE)</f>
        <v>#N/A</v>
      </c>
      <c r="F8" s="25" t="e">
        <f t="shared" ref="F8" si="1">VLOOKUP(B8,Session,3,FALSE)</f>
        <v>#N/A</v>
      </c>
      <c r="G8" s="25" t="e">
        <f t="shared" ref="G8" si="2">VLOOKUP(B8,Session,4, FALSE)</f>
        <v>#N/A</v>
      </c>
      <c r="H8" s="26" t="e">
        <f t="shared" ref="H8" si="3">VLOOKUP(B8,Session,5, FALSE)</f>
        <v>#N/A</v>
      </c>
      <c r="I8" s="22" t="e">
        <f>VLOOKUP(A8,PROGRAMDATA,3,FALSE)</f>
        <v>#N/A</v>
      </c>
      <c r="J8" s="22" t="e">
        <f>VLOOKUP(A8,PROGRAMDATA,4,FALSE)</f>
        <v>#N/A</v>
      </c>
      <c r="K8" s="22" t="e">
        <f>VLOOKUP(A8,PROGRAMDATA,5,FALSE)</f>
        <v>#N/A</v>
      </c>
      <c r="L8" s="22" t="e">
        <f>VLOOKUP(A8,PROGRAMDATA,6,FALSE)</f>
        <v>#N/A</v>
      </c>
      <c r="M8" s="27" t="e">
        <f>CEILING((INDEX(PROGRAMDATA,MATCH(A8,FeeName,0),12)*H8),0.25)</f>
        <v>#N/A</v>
      </c>
      <c r="N8" s="24" t="e">
        <f t="shared" ref="N8" si="4">CEILING(M8*1.25,0.25)</f>
        <v>#N/A</v>
      </c>
      <c r="O8" s="27" t="e">
        <f>CEILING((INDEX(PROGRAMDATA,MATCH(A8,FeeName,0),13)*H8)*0.9,0.25)</f>
        <v>#N/A</v>
      </c>
      <c r="P8" s="23"/>
      <c r="Q8" s="36" t="s">
        <v>118</v>
      </c>
    </row>
    <row r="9" spans="1:17" ht="15" x14ac:dyDescent="0.25">
      <c r="A9" s="4"/>
      <c r="B9" s="4"/>
      <c r="C9" s="4"/>
      <c r="D9" s="4"/>
      <c r="E9" s="25" t="e">
        <f t="shared" ref="E9:E11" si="5">VLOOKUP(B9,Session,2,FALSE)</f>
        <v>#N/A</v>
      </c>
      <c r="F9" s="25" t="e">
        <f t="shared" ref="F9:F11" si="6">VLOOKUP(B9,Session,3,FALSE)</f>
        <v>#N/A</v>
      </c>
      <c r="G9" s="25" t="e">
        <f t="shared" ref="G9:G11" si="7">VLOOKUP(B9,Session,4, FALSE)</f>
        <v>#N/A</v>
      </c>
      <c r="H9" s="26" t="e">
        <f t="shared" ref="H9:H11" si="8">VLOOKUP(B9,Session,5, FALSE)</f>
        <v>#N/A</v>
      </c>
      <c r="I9" s="22" t="e">
        <f>VLOOKUP(A9,PROGRAMDATA,3,FALSE)</f>
        <v>#N/A</v>
      </c>
      <c r="J9" s="22" t="e">
        <f>VLOOKUP(A9,PROGRAMDATA,4,FALSE)</f>
        <v>#N/A</v>
      </c>
      <c r="K9" s="22" t="e">
        <f>VLOOKUP(A9,PROGRAMDATA,5,FALSE)</f>
        <v>#N/A</v>
      </c>
      <c r="L9" s="22" t="e">
        <f>VLOOKUP(A9,PROGRAMDATA,6,FALSE)</f>
        <v>#N/A</v>
      </c>
      <c r="M9" s="27" t="e">
        <f>CEILING((INDEX(PROGRAMDATA,MATCH(A9,FeeName,0),12)*H9),0.25)</f>
        <v>#N/A</v>
      </c>
      <c r="N9" s="24" t="e">
        <f t="shared" ref="N9:N11" si="9">CEILING(M9*1.25,0.25)</f>
        <v>#N/A</v>
      </c>
      <c r="O9" s="27" t="e">
        <f>CEILING((INDEX(PROGRAMDATA,MATCH(A9,FeeName,0),13)*H9)*0.9,0.25)</f>
        <v>#N/A</v>
      </c>
      <c r="P9" s="23"/>
    </row>
    <row r="10" spans="1:17" ht="15" x14ac:dyDescent="0.25">
      <c r="A10" s="4"/>
      <c r="B10" s="4"/>
      <c r="C10" s="4"/>
      <c r="D10" s="4"/>
      <c r="E10" s="25" t="e">
        <f t="shared" si="5"/>
        <v>#N/A</v>
      </c>
      <c r="F10" s="25" t="e">
        <f t="shared" si="6"/>
        <v>#N/A</v>
      </c>
      <c r="G10" s="25" t="e">
        <f t="shared" si="7"/>
        <v>#N/A</v>
      </c>
      <c r="H10" s="26" t="e">
        <f t="shared" si="8"/>
        <v>#N/A</v>
      </c>
      <c r="I10" s="22" t="e">
        <f>VLOOKUP(A10,PROGRAMDATA,3,FALSE)</f>
        <v>#N/A</v>
      </c>
      <c r="J10" s="22" t="e">
        <f>VLOOKUP(A10,PROGRAMDATA,4,FALSE)</f>
        <v>#N/A</v>
      </c>
      <c r="K10" s="22" t="e">
        <f>VLOOKUP(A10,PROGRAMDATA,5,FALSE)</f>
        <v>#N/A</v>
      </c>
      <c r="L10" s="22" t="e">
        <f>VLOOKUP(A10,PROGRAMDATA,6,FALSE)</f>
        <v>#N/A</v>
      </c>
      <c r="M10" s="27" t="e">
        <f>CEILING((INDEX(PROGRAMDATA,MATCH(A10,FeeName,0),12)*H10),0.25)</f>
        <v>#N/A</v>
      </c>
      <c r="N10" s="24" t="e">
        <f t="shared" si="9"/>
        <v>#N/A</v>
      </c>
      <c r="O10" s="27" t="e">
        <f>CEILING((INDEX(PROGRAMDATA,MATCH(A10,FeeName,0),13)*H10)*0.9,0.25)</f>
        <v>#N/A</v>
      </c>
      <c r="P10" s="23"/>
    </row>
    <row r="11" spans="1:17" ht="15" x14ac:dyDescent="0.25">
      <c r="A11" s="4"/>
      <c r="B11" s="4"/>
      <c r="C11" s="4"/>
      <c r="D11" s="4"/>
      <c r="E11" s="25" t="e">
        <f t="shared" si="5"/>
        <v>#N/A</v>
      </c>
      <c r="F11" s="25" t="e">
        <f t="shared" si="6"/>
        <v>#N/A</v>
      </c>
      <c r="G11" s="25" t="e">
        <f t="shared" si="7"/>
        <v>#N/A</v>
      </c>
      <c r="H11" s="26" t="e">
        <f t="shared" si="8"/>
        <v>#N/A</v>
      </c>
      <c r="I11" s="22" t="e">
        <f>VLOOKUP(A11,PROGRAMDATA,3,FALSE)</f>
        <v>#N/A</v>
      </c>
      <c r="J11" s="22" t="e">
        <f>VLOOKUP(A11,PROGRAMDATA,4,FALSE)</f>
        <v>#N/A</v>
      </c>
      <c r="K11" s="22" t="e">
        <f>VLOOKUP(A11,PROGRAMDATA,5,FALSE)</f>
        <v>#N/A</v>
      </c>
      <c r="L11" s="22" t="e">
        <f>VLOOKUP(A11,PROGRAMDATA,6,FALSE)</f>
        <v>#N/A</v>
      </c>
      <c r="M11" s="27" t="e">
        <f>CEILING((INDEX(PROGRAMDATA,MATCH(A11,FeeName,0),12)*H11),0.25)</f>
        <v>#N/A</v>
      </c>
      <c r="N11" s="24" t="e">
        <f t="shared" si="9"/>
        <v>#N/A</v>
      </c>
      <c r="O11" s="27" t="e">
        <f>CEILING((INDEX(PROGRAMDATA,MATCH(A11,FeeName,0),13)*H11)*0.9,0.25)</f>
        <v>#N/A</v>
      </c>
      <c r="P11" s="23"/>
    </row>
    <row r="12" spans="1:17" ht="15" x14ac:dyDescent="0.25">
      <c r="A12" s="4"/>
      <c r="B12" s="4"/>
      <c r="C12" s="4"/>
      <c r="D12" s="4"/>
      <c r="E12" s="25"/>
      <c r="F12" s="25"/>
      <c r="G12" s="25"/>
      <c r="H12" s="26"/>
      <c r="I12" s="22"/>
      <c r="J12" s="22"/>
      <c r="K12" s="22"/>
      <c r="L12" s="22"/>
      <c r="M12" s="27"/>
      <c r="N12" s="24"/>
      <c r="O12" s="27"/>
      <c r="P12" s="23"/>
    </row>
    <row r="13" spans="1:17" ht="15" x14ac:dyDescent="0.25">
      <c r="A13" s="4"/>
      <c r="B13" s="4"/>
      <c r="C13" s="4"/>
      <c r="D13" s="4"/>
      <c r="E13" s="25"/>
      <c r="F13" s="25"/>
      <c r="G13" s="25"/>
      <c r="H13" s="26"/>
      <c r="I13" s="22"/>
      <c r="J13" s="22"/>
      <c r="K13" s="22"/>
      <c r="L13" s="22"/>
      <c r="M13" s="27"/>
      <c r="N13" s="24"/>
      <c r="O13" s="27"/>
      <c r="P13" s="23"/>
    </row>
    <row r="14" spans="1:17" ht="15" x14ac:dyDescent="0.25">
      <c r="A14" s="4"/>
      <c r="B14" s="4"/>
      <c r="C14" s="4"/>
      <c r="D14" s="4"/>
      <c r="E14" s="25"/>
      <c r="F14" s="25"/>
      <c r="G14" s="25"/>
      <c r="H14" s="26"/>
      <c r="I14" s="22"/>
      <c r="J14" s="22"/>
      <c r="K14" s="22"/>
      <c r="L14" s="22"/>
      <c r="M14" s="27"/>
      <c r="N14" s="24"/>
      <c r="O14" s="27"/>
      <c r="P14" s="23"/>
    </row>
    <row r="15" spans="1:17" ht="15" x14ac:dyDescent="0.25">
      <c r="A15" s="4"/>
      <c r="B15" s="4"/>
      <c r="C15" s="4"/>
      <c r="D15" s="4"/>
      <c r="E15" s="25"/>
      <c r="F15" s="25"/>
      <c r="G15" s="25"/>
      <c r="H15" s="26"/>
      <c r="I15" s="23" t="e">
        <f>VLOOKUP(A15,AdvData,8,FALSE)</f>
        <v>#N/A</v>
      </c>
      <c r="J15" s="23" t="e">
        <f>VLOOKUP(A15,AdvData,9,FALSE)</f>
        <v>#N/A</v>
      </c>
      <c r="K15" s="23" t="e">
        <f>VLOOKUP(A15,AdvData,10,FALSE)</f>
        <v>#N/A</v>
      </c>
      <c r="L15" s="23" t="e">
        <f>VLOOKUP(A15,AdvData,11,FALSE)</f>
        <v>#N/A</v>
      </c>
      <c r="M15" s="27" t="e">
        <f>VLOOKUP(A15,AdvData, 12, FALSE)</f>
        <v>#N/A</v>
      </c>
      <c r="N15" s="27" t="e">
        <f>VLOOKUP(A15,AdvData, 13, FALSE)</f>
        <v>#N/A</v>
      </c>
      <c r="O15" s="27" t="e">
        <f>VLOOKUP(A15,AdvData, 14, FALSE)</f>
        <v>#N/A</v>
      </c>
      <c r="P15" s="23"/>
      <c r="Q15" s="36" t="s">
        <v>119</v>
      </c>
    </row>
    <row r="16" spans="1:17" ht="15" x14ac:dyDescent="0.25">
      <c r="A16" s="4"/>
      <c r="B16" s="4"/>
      <c r="C16" s="4"/>
      <c r="D16" s="4"/>
      <c r="E16" s="25"/>
      <c r="F16" s="25"/>
      <c r="G16" s="25"/>
      <c r="H16" s="26"/>
      <c r="I16" s="23" t="e">
        <f>VLOOKUP(A16,AdvData,8,FALSE)</f>
        <v>#N/A</v>
      </c>
      <c r="J16" s="23" t="e">
        <f>VLOOKUP(A16,AdvData,9,FALSE)</f>
        <v>#N/A</v>
      </c>
      <c r="K16" s="23" t="e">
        <f>VLOOKUP(A16,AdvData,10,FALSE)</f>
        <v>#N/A</v>
      </c>
      <c r="L16" s="23" t="e">
        <f>VLOOKUP(A16,AdvData,11,FALSE)</f>
        <v>#N/A</v>
      </c>
      <c r="M16" s="27" t="e">
        <f>VLOOKUP(A16,AdvData, 12, FALSE)</f>
        <v>#N/A</v>
      </c>
      <c r="N16" s="27" t="e">
        <f>VLOOKUP(A16,AdvData, 13, FALSE)</f>
        <v>#N/A</v>
      </c>
      <c r="O16" s="27" t="e">
        <f>VLOOKUP(A16,AdvData, 14, FALSE)</f>
        <v>#N/A</v>
      </c>
      <c r="P16" s="23"/>
    </row>
    <row r="17" spans="1:16" ht="15" x14ac:dyDescent="0.25">
      <c r="A17" s="4"/>
      <c r="B17" s="4"/>
      <c r="C17" s="4"/>
      <c r="D17" s="4"/>
      <c r="E17" s="25"/>
      <c r="F17" s="25"/>
      <c r="G17" s="25"/>
      <c r="H17" s="26"/>
      <c r="I17" s="23" t="e">
        <f>VLOOKUP(A17,AdvData,8,FALSE)</f>
        <v>#N/A</v>
      </c>
      <c r="J17" s="23" t="e">
        <f>VLOOKUP(A17,AdvData,9,FALSE)</f>
        <v>#N/A</v>
      </c>
      <c r="K17" s="23" t="e">
        <f>VLOOKUP(A17,AdvData,10,FALSE)</f>
        <v>#N/A</v>
      </c>
      <c r="L17" s="23" t="e">
        <f>VLOOKUP(A17,AdvData,11,FALSE)</f>
        <v>#N/A</v>
      </c>
      <c r="M17" s="27" t="e">
        <f>VLOOKUP(A17,AdvData, 12, FALSE)</f>
        <v>#N/A</v>
      </c>
      <c r="N17" s="27" t="e">
        <f>VLOOKUP(A17,AdvData, 13, FALSE)</f>
        <v>#N/A</v>
      </c>
      <c r="O17" s="27" t="e">
        <f>VLOOKUP(A17,AdvData, 14, FALSE)</f>
        <v>#N/A</v>
      </c>
      <c r="P17" s="23"/>
    </row>
    <row r="18" spans="1:16" ht="15" x14ac:dyDescent="0.25">
      <c r="A18" s="4"/>
      <c r="B18" s="4"/>
      <c r="C18" s="4"/>
      <c r="D18" s="4"/>
      <c r="E18" s="25"/>
      <c r="F18" s="25"/>
      <c r="G18" s="25"/>
      <c r="H18" s="26"/>
      <c r="I18" s="23" t="e">
        <f>VLOOKUP(A18,AdvData,8,FALSE)</f>
        <v>#N/A</v>
      </c>
      <c r="J18" s="23" t="e">
        <f>VLOOKUP(A18,AdvData,9,FALSE)</f>
        <v>#N/A</v>
      </c>
      <c r="K18" s="23" t="e">
        <f>VLOOKUP(A18,AdvData,10,FALSE)</f>
        <v>#N/A</v>
      </c>
      <c r="L18" s="23" t="e">
        <f>VLOOKUP(A18,AdvData,11,FALSE)</f>
        <v>#N/A</v>
      </c>
      <c r="M18" s="27" t="e">
        <f>VLOOKUP(A18,AdvData, 12, FALSE)</f>
        <v>#N/A</v>
      </c>
      <c r="N18" s="27" t="e">
        <f>VLOOKUP(A18,AdvData, 13, FALSE)</f>
        <v>#N/A</v>
      </c>
      <c r="O18" s="27" t="e">
        <f>VLOOKUP(A18,AdvData, 14, FALSE)</f>
        <v>#N/A</v>
      </c>
      <c r="P18" s="23"/>
    </row>
    <row r="19" spans="1:16" x14ac:dyDescent="0.2">
      <c r="A19" s="4"/>
      <c r="B19" s="4"/>
      <c r="C19" s="4"/>
      <c r="D19" s="4"/>
      <c r="E19" s="4"/>
      <c r="F19" s="4"/>
      <c r="G19" s="4"/>
      <c r="H19" s="4"/>
      <c r="I19" s="4"/>
      <c r="J19" s="4"/>
      <c r="K19" s="4"/>
      <c r="L19" s="4"/>
      <c r="M19" s="4"/>
      <c r="N19" s="4"/>
      <c r="O19" s="4"/>
      <c r="P19" s="4"/>
    </row>
    <row r="20" spans="1:16" x14ac:dyDescent="0.2">
      <c r="A20" s="4"/>
      <c r="B20" s="4"/>
      <c r="C20" s="4"/>
      <c r="D20" s="4"/>
      <c r="E20" s="4"/>
      <c r="F20" s="4"/>
      <c r="G20" s="4"/>
      <c r="H20" s="4"/>
      <c r="I20" s="4"/>
      <c r="J20" s="4"/>
      <c r="K20" s="4"/>
      <c r="L20" s="4"/>
      <c r="M20" s="4"/>
      <c r="N20" s="4"/>
      <c r="O20" s="4"/>
      <c r="P20" s="4"/>
    </row>
  </sheetData>
  <mergeCells count="6">
    <mergeCell ref="A4:B4"/>
    <mergeCell ref="A5:B5"/>
    <mergeCell ref="A1:P1"/>
    <mergeCell ref="A2:B2"/>
    <mergeCell ref="H2:K2"/>
    <mergeCell ref="A3:B3"/>
  </mergeCells>
  <phoneticPr fontId="0" type="noConversion"/>
  <pageMargins left="0.75" right="0.75" top="1" bottom="1" header="0.5" footer="0.5"/>
  <pageSetup scale="75" orientation="landscape" r:id="rId1"/>
  <headerFooter alignWithMargins="0"/>
  <colBreaks count="1" manualBreakCount="1">
    <brk id="16" max="1048575" man="1"/>
  </colBreaks>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T33"/>
  <sheetViews>
    <sheetView workbookViewId="0">
      <selection activeCell="G28" sqref="G28"/>
    </sheetView>
  </sheetViews>
  <sheetFormatPr defaultRowHeight="12.75" x14ac:dyDescent="0.2"/>
  <cols>
    <col min="1" max="1" width="50.7109375" bestFit="1" customWidth="1"/>
    <col min="2" max="2" width="18.42578125" bestFit="1" customWidth="1"/>
    <col min="3" max="3" width="18.42578125" customWidth="1"/>
    <col min="4" max="4" width="28.85546875" bestFit="1" customWidth="1"/>
    <col min="5" max="5" width="18.42578125" customWidth="1"/>
    <col min="15" max="17" width="9.140625" customWidth="1"/>
  </cols>
  <sheetData>
    <row r="1" spans="1:20" ht="22.5" x14ac:dyDescent="0.3">
      <c r="A1" s="37" t="s">
        <v>127</v>
      </c>
      <c r="B1" s="37"/>
      <c r="C1" s="153"/>
      <c r="D1" s="37"/>
      <c r="E1" s="153"/>
      <c r="F1" s="153"/>
      <c r="G1" s="153"/>
      <c r="H1" s="37"/>
      <c r="I1" s="153"/>
      <c r="J1" s="153"/>
      <c r="K1" s="153"/>
      <c r="L1" s="153"/>
      <c r="M1" s="153"/>
      <c r="N1" s="153"/>
      <c r="O1" s="153"/>
      <c r="P1" s="153"/>
      <c r="Q1" s="153"/>
      <c r="R1" s="20"/>
      <c r="S1" s="20"/>
      <c r="T1" s="20"/>
    </row>
    <row r="2" spans="1:20" ht="17.25" thickBot="1" x14ac:dyDescent="0.3">
      <c r="A2" s="38" t="s">
        <v>128</v>
      </c>
      <c r="B2" s="154"/>
      <c r="C2" s="154"/>
      <c r="D2" s="154"/>
      <c r="E2" s="154"/>
      <c r="F2" s="154"/>
      <c r="G2" s="38"/>
      <c r="H2" s="154"/>
      <c r="I2" s="154"/>
      <c r="J2" s="154"/>
      <c r="K2" s="154"/>
      <c r="L2" s="154"/>
      <c r="M2" s="154"/>
      <c r="N2" s="154"/>
      <c r="O2" s="154"/>
      <c r="P2" s="154"/>
      <c r="Q2" s="154"/>
      <c r="R2" s="154"/>
      <c r="S2" s="154"/>
      <c r="T2" s="154"/>
    </row>
    <row r="3" spans="1:20" ht="13.5" thickTop="1" x14ac:dyDescent="0.2">
      <c r="A3" s="223" t="s">
        <v>91</v>
      </c>
      <c r="B3" s="223"/>
      <c r="C3" s="223"/>
      <c r="D3" s="223"/>
      <c r="E3" s="223"/>
      <c r="F3" s="223"/>
      <c r="G3" s="223"/>
      <c r="H3" s="223"/>
      <c r="I3" s="223"/>
      <c r="J3" s="223"/>
      <c r="K3" s="223"/>
      <c r="L3" s="223"/>
      <c r="M3" s="223"/>
      <c r="N3" s="223"/>
      <c r="O3" s="223"/>
      <c r="P3" s="223"/>
      <c r="Q3" s="223"/>
      <c r="R3" s="223"/>
      <c r="S3" s="223"/>
      <c r="T3" s="223"/>
    </row>
    <row r="4" spans="1:20" ht="30" x14ac:dyDescent="0.2">
      <c r="A4" s="78" t="s">
        <v>59</v>
      </c>
      <c r="B4" s="78" t="s">
        <v>268</v>
      </c>
      <c r="C4" s="78" t="s">
        <v>269</v>
      </c>
      <c r="D4" s="78" t="s">
        <v>270</v>
      </c>
      <c r="E4" s="78" t="s">
        <v>271</v>
      </c>
      <c r="F4" s="78" t="s">
        <v>92</v>
      </c>
      <c r="G4" s="78" t="s">
        <v>93</v>
      </c>
      <c r="H4" s="78" t="s">
        <v>94</v>
      </c>
      <c r="I4" s="80" t="s">
        <v>95</v>
      </c>
      <c r="J4" s="81" t="s">
        <v>96</v>
      </c>
      <c r="K4" s="80" t="s">
        <v>97</v>
      </c>
      <c r="L4" s="81" t="s">
        <v>98</v>
      </c>
      <c r="M4" s="82" t="s">
        <v>156</v>
      </c>
      <c r="N4" s="78" t="s">
        <v>157</v>
      </c>
      <c r="O4" s="78" t="s">
        <v>99</v>
      </c>
      <c r="P4" s="78" t="s">
        <v>61</v>
      </c>
      <c r="Q4" s="79" t="s">
        <v>100</v>
      </c>
      <c r="R4" s="78" t="s">
        <v>101</v>
      </c>
      <c r="S4" s="78" t="s">
        <v>102</v>
      </c>
      <c r="T4" s="78" t="s">
        <v>103</v>
      </c>
    </row>
    <row r="5" spans="1:20" ht="15" x14ac:dyDescent="0.25">
      <c r="A5" s="145" t="s">
        <v>130</v>
      </c>
      <c r="B5" s="145">
        <v>83424</v>
      </c>
      <c r="C5" s="145" t="s">
        <v>1109</v>
      </c>
      <c r="D5" s="145" t="s">
        <v>305</v>
      </c>
      <c r="E5" s="145" t="s">
        <v>160</v>
      </c>
      <c r="F5" s="155">
        <v>8</v>
      </c>
      <c r="G5" s="155"/>
      <c r="H5" s="156">
        <v>8</v>
      </c>
      <c r="I5" s="155">
        <v>8</v>
      </c>
      <c r="J5" s="155">
        <v>12</v>
      </c>
      <c r="K5" s="149">
        <v>12</v>
      </c>
      <c r="L5" s="149">
        <v>18</v>
      </c>
      <c r="M5" s="149">
        <v>19</v>
      </c>
      <c r="N5" s="150">
        <v>77</v>
      </c>
      <c r="O5" s="150">
        <v>19.25</v>
      </c>
      <c r="P5" s="194" t="str">
        <f>IF(ISNUMBER([2]!Table36[[#This Row],[AN Age Max]]),"","Yes")</f>
        <v>Yes</v>
      </c>
      <c r="Q5" s="145" t="s">
        <v>107</v>
      </c>
      <c r="R5" s="155"/>
      <c r="S5" s="155"/>
      <c r="T5" s="155"/>
    </row>
    <row r="6" spans="1:20" ht="15" x14ac:dyDescent="0.25">
      <c r="A6" s="145" t="s">
        <v>131</v>
      </c>
      <c r="B6" s="145">
        <v>83426</v>
      </c>
      <c r="C6" s="145" t="s">
        <v>1109</v>
      </c>
      <c r="D6" s="145" t="s">
        <v>305</v>
      </c>
      <c r="E6" s="145" t="s">
        <v>160</v>
      </c>
      <c r="F6" s="155">
        <v>8</v>
      </c>
      <c r="G6" s="155"/>
      <c r="H6" s="156">
        <v>8</v>
      </c>
      <c r="I6" s="155">
        <v>8</v>
      </c>
      <c r="J6" s="155">
        <v>12</v>
      </c>
      <c r="K6" s="149">
        <v>12</v>
      </c>
      <c r="L6" s="149">
        <v>18</v>
      </c>
      <c r="M6" s="149">
        <v>19</v>
      </c>
      <c r="N6" s="150">
        <v>77</v>
      </c>
      <c r="O6" s="157">
        <v>19.25</v>
      </c>
      <c r="P6" s="195" t="str">
        <f>IF(ISNUMBER([2]!Table36[[#This Row],[AN Age Max]]),"","Yes")</f>
        <v/>
      </c>
      <c r="Q6" s="158"/>
      <c r="R6" s="155"/>
      <c r="S6" s="155"/>
      <c r="T6" s="155"/>
    </row>
    <row r="7" spans="1:20" ht="15" x14ac:dyDescent="0.25">
      <c r="A7" s="145" t="s">
        <v>132</v>
      </c>
      <c r="B7" s="145">
        <v>90285</v>
      </c>
      <c r="C7" s="145" t="s">
        <v>1109</v>
      </c>
      <c r="D7" s="145" t="s">
        <v>305</v>
      </c>
      <c r="E7" s="145" t="s">
        <v>160</v>
      </c>
      <c r="F7" s="155">
        <v>8</v>
      </c>
      <c r="G7" s="155"/>
      <c r="H7" s="156">
        <v>8</v>
      </c>
      <c r="I7" s="155">
        <v>8</v>
      </c>
      <c r="J7" s="155">
        <v>15</v>
      </c>
      <c r="K7" s="149">
        <v>12</v>
      </c>
      <c r="L7" s="149">
        <v>18</v>
      </c>
      <c r="M7" s="149">
        <v>19</v>
      </c>
      <c r="N7" s="150">
        <v>57.75</v>
      </c>
      <c r="O7" s="150">
        <v>14.44</v>
      </c>
      <c r="P7" s="194" t="str">
        <f>IF(ISNUMBER([2]!Table36[[#This Row],[AN Age Max]]),"","Yes")</f>
        <v/>
      </c>
      <c r="Q7" s="145" t="s">
        <v>107</v>
      </c>
      <c r="R7" s="155">
        <v>7</v>
      </c>
      <c r="S7" s="155"/>
      <c r="T7" s="155"/>
    </row>
    <row r="8" spans="1:20" ht="15" x14ac:dyDescent="0.25">
      <c r="A8" s="145" t="s">
        <v>3857</v>
      </c>
      <c r="B8" s="145">
        <v>85825</v>
      </c>
      <c r="C8" s="145" t="s">
        <v>1109</v>
      </c>
      <c r="D8" s="145" t="s">
        <v>515</v>
      </c>
      <c r="E8" s="145" t="s">
        <v>117</v>
      </c>
      <c r="F8" s="155">
        <v>8</v>
      </c>
      <c r="G8" s="155"/>
      <c r="H8" s="156">
        <v>8</v>
      </c>
      <c r="I8" s="155">
        <v>8</v>
      </c>
      <c r="J8" s="155">
        <v>16</v>
      </c>
      <c r="K8" s="149">
        <v>19</v>
      </c>
      <c r="L8" s="149"/>
      <c r="M8" s="149"/>
      <c r="N8" s="150">
        <v>134.29</v>
      </c>
      <c r="O8" s="150">
        <v>33.57</v>
      </c>
      <c r="P8" s="194" t="str">
        <f>IF(ISNUMBER([2]!Table36[[#This Row],[AN Age Max]]),"","Yes")</f>
        <v/>
      </c>
      <c r="Q8" s="145" t="s">
        <v>104</v>
      </c>
      <c r="R8" s="155" t="s">
        <v>129</v>
      </c>
      <c r="S8" s="155"/>
      <c r="T8" s="155"/>
    </row>
    <row r="9" spans="1:20" ht="15" x14ac:dyDescent="0.25">
      <c r="A9" s="145" t="s">
        <v>133</v>
      </c>
      <c r="B9" s="145">
        <v>58526</v>
      </c>
      <c r="C9" s="145" t="s">
        <v>1109</v>
      </c>
      <c r="D9" s="145" t="s">
        <v>515</v>
      </c>
      <c r="E9" s="145" t="s">
        <v>116</v>
      </c>
      <c r="F9" s="155">
        <v>8</v>
      </c>
      <c r="G9" s="155"/>
      <c r="H9" s="156">
        <v>8</v>
      </c>
      <c r="I9" s="155">
        <v>8</v>
      </c>
      <c r="J9" s="155">
        <v>16</v>
      </c>
      <c r="K9" s="149">
        <v>15</v>
      </c>
      <c r="L9" s="149">
        <v>18</v>
      </c>
      <c r="M9" s="149">
        <v>19</v>
      </c>
      <c r="N9" s="150">
        <v>134.29</v>
      </c>
      <c r="O9" s="150">
        <v>33.57</v>
      </c>
      <c r="P9" s="194" t="str">
        <f>IF(ISNUMBER([2]!Table36[[#This Row],[AN Age Max]]),"","Yes")</f>
        <v>Yes</v>
      </c>
      <c r="Q9" s="145" t="s">
        <v>104</v>
      </c>
      <c r="R9" s="155" t="s">
        <v>129</v>
      </c>
      <c r="S9" s="155"/>
      <c r="T9" s="155"/>
    </row>
    <row r="10" spans="1:20" ht="15" x14ac:dyDescent="0.25">
      <c r="A10" s="145" t="s">
        <v>109</v>
      </c>
      <c r="B10" s="145">
        <v>371</v>
      </c>
      <c r="C10" s="145" t="s">
        <v>1109</v>
      </c>
      <c r="D10" s="145" t="s">
        <v>406</v>
      </c>
      <c r="E10" s="145" t="s">
        <v>160</v>
      </c>
      <c r="F10" s="155">
        <v>10</v>
      </c>
      <c r="G10" s="155"/>
      <c r="H10" s="156">
        <v>10</v>
      </c>
      <c r="I10" s="155">
        <v>6</v>
      </c>
      <c r="J10" s="155">
        <v>12</v>
      </c>
      <c r="K10" s="149">
        <v>10</v>
      </c>
      <c r="L10" s="149">
        <v>14</v>
      </c>
      <c r="M10" s="149">
        <v>15</v>
      </c>
      <c r="N10" s="150">
        <v>82.25</v>
      </c>
      <c r="O10" s="150">
        <v>20.56</v>
      </c>
      <c r="P10" s="194" t="str">
        <f>IF(ISNUMBER([2]!Table36[[#This Row],[AN Age Max]]),"","Yes")</f>
        <v/>
      </c>
      <c r="Q10" s="145" t="s">
        <v>107</v>
      </c>
      <c r="R10" s="155" t="s">
        <v>108</v>
      </c>
      <c r="S10" s="155" t="s">
        <v>108</v>
      </c>
      <c r="T10" s="155"/>
    </row>
    <row r="11" spans="1:20" ht="15" x14ac:dyDescent="0.25">
      <c r="A11" s="145" t="s">
        <v>134</v>
      </c>
      <c r="B11" s="145">
        <v>38907</v>
      </c>
      <c r="C11" s="145" t="s">
        <v>1109</v>
      </c>
      <c r="D11" s="145" t="s">
        <v>406</v>
      </c>
      <c r="E11" s="145" t="s">
        <v>160</v>
      </c>
      <c r="F11" s="155">
        <v>12</v>
      </c>
      <c r="G11" s="155"/>
      <c r="H11" s="156">
        <v>12</v>
      </c>
      <c r="I11" s="155">
        <v>6</v>
      </c>
      <c r="J11" s="155">
        <v>12</v>
      </c>
      <c r="K11" s="149">
        <v>10</v>
      </c>
      <c r="L11" s="149">
        <v>14</v>
      </c>
      <c r="M11" s="149">
        <v>15</v>
      </c>
      <c r="N11" s="150">
        <v>111.25</v>
      </c>
      <c r="O11" s="150">
        <v>27.81</v>
      </c>
      <c r="P11" s="194" t="str">
        <f>IF(ISNUMBER([2]!Table36[[#This Row],[AN Age Max]]),"","Yes")</f>
        <v/>
      </c>
      <c r="Q11" s="145" t="s">
        <v>107</v>
      </c>
      <c r="R11" s="155" t="s">
        <v>108</v>
      </c>
      <c r="S11" s="155" t="s">
        <v>108</v>
      </c>
      <c r="T11" s="155"/>
    </row>
    <row r="12" spans="1:20" ht="15" x14ac:dyDescent="0.25">
      <c r="A12" s="145" t="s">
        <v>135</v>
      </c>
      <c r="B12" s="145">
        <v>38908</v>
      </c>
      <c r="C12" s="145" t="s">
        <v>1109</v>
      </c>
      <c r="D12" s="145" t="s">
        <v>406</v>
      </c>
      <c r="E12" s="145" t="s">
        <v>116</v>
      </c>
      <c r="F12" s="155">
        <v>20</v>
      </c>
      <c r="G12" s="155">
        <v>3</v>
      </c>
      <c r="H12" s="156">
        <v>23</v>
      </c>
      <c r="I12" s="155">
        <v>8</v>
      </c>
      <c r="J12" s="155">
        <v>16</v>
      </c>
      <c r="K12" s="149">
        <v>13</v>
      </c>
      <c r="L12" s="149"/>
      <c r="M12" s="149"/>
      <c r="N12" s="150">
        <v>140.75</v>
      </c>
      <c r="O12" s="150">
        <v>35.19</v>
      </c>
      <c r="P12" s="194" t="str">
        <f>IF(ISNUMBER([2]!Table36[[#This Row],[AN Age Max]]),"","Yes")</f>
        <v/>
      </c>
      <c r="Q12" s="145" t="s">
        <v>104</v>
      </c>
      <c r="R12" s="155" t="s">
        <v>108</v>
      </c>
      <c r="S12" s="155" t="s">
        <v>106</v>
      </c>
      <c r="T12" s="155" t="s">
        <v>120</v>
      </c>
    </row>
    <row r="13" spans="1:20" ht="15" x14ac:dyDescent="0.25">
      <c r="A13" s="145" t="s">
        <v>136</v>
      </c>
      <c r="B13" s="145">
        <v>376</v>
      </c>
      <c r="C13" s="145" t="s">
        <v>1109</v>
      </c>
      <c r="D13" s="145" t="s">
        <v>406</v>
      </c>
      <c r="E13" s="145" t="s">
        <v>116</v>
      </c>
      <c r="F13" s="155">
        <v>20</v>
      </c>
      <c r="G13" s="155">
        <v>3</v>
      </c>
      <c r="H13" s="156">
        <v>23</v>
      </c>
      <c r="I13" s="155">
        <v>8</v>
      </c>
      <c r="J13" s="155">
        <v>16</v>
      </c>
      <c r="K13" s="149">
        <v>12</v>
      </c>
      <c r="L13" s="149"/>
      <c r="M13" s="149"/>
      <c r="N13" s="150">
        <v>106.25</v>
      </c>
      <c r="O13" s="150">
        <v>26.56</v>
      </c>
      <c r="P13" s="194" t="str">
        <f>IF(ISNUMBER([2]!Table36[[#This Row],[AN Age Max]]),"","Yes")</f>
        <v>Yes</v>
      </c>
      <c r="Q13" s="145" t="s">
        <v>104</v>
      </c>
      <c r="R13" s="155" t="s">
        <v>108</v>
      </c>
      <c r="S13" s="155" t="s">
        <v>106</v>
      </c>
      <c r="T13" s="155" t="s">
        <v>120</v>
      </c>
    </row>
    <row r="14" spans="1:20" ht="15" x14ac:dyDescent="0.25">
      <c r="A14" s="145" t="s">
        <v>137</v>
      </c>
      <c r="B14" s="145">
        <v>38759</v>
      </c>
      <c r="C14" s="145" t="s">
        <v>1109</v>
      </c>
      <c r="D14" s="145" t="s">
        <v>406</v>
      </c>
      <c r="E14" s="145" t="s">
        <v>116</v>
      </c>
      <c r="F14" s="155">
        <v>30</v>
      </c>
      <c r="G14" s="155">
        <v>3</v>
      </c>
      <c r="H14" s="156">
        <v>33</v>
      </c>
      <c r="I14" s="155">
        <v>8</v>
      </c>
      <c r="J14" s="155">
        <v>16</v>
      </c>
      <c r="K14" s="149">
        <v>12</v>
      </c>
      <c r="L14" s="149"/>
      <c r="M14" s="149"/>
      <c r="N14" s="150">
        <v>155.25</v>
      </c>
      <c r="O14" s="150">
        <v>38.81</v>
      </c>
      <c r="P14" s="194" t="str">
        <f>IF(ISNUMBER([2]!Table36[[#This Row],[AN Age Max]]),"","Yes")</f>
        <v>Yes</v>
      </c>
      <c r="Q14" s="145" t="s">
        <v>104</v>
      </c>
      <c r="R14" s="155" t="s">
        <v>105</v>
      </c>
      <c r="S14" s="155" t="s">
        <v>106</v>
      </c>
      <c r="T14" s="155" t="s">
        <v>120</v>
      </c>
    </row>
    <row r="15" spans="1:20" ht="15" x14ac:dyDescent="0.25">
      <c r="A15" s="145" t="s">
        <v>138</v>
      </c>
      <c r="B15" s="145">
        <v>88270</v>
      </c>
      <c r="C15" s="145" t="s">
        <v>1109</v>
      </c>
      <c r="D15" s="145" t="s">
        <v>406</v>
      </c>
      <c r="E15" s="145" t="s">
        <v>116</v>
      </c>
      <c r="F15" s="155">
        <v>28</v>
      </c>
      <c r="G15" s="155">
        <v>8</v>
      </c>
      <c r="H15" s="156">
        <v>36</v>
      </c>
      <c r="I15" s="155">
        <v>8</v>
      </c>
      <c r="J15" s="155">
        <v>12</v>
      </c>
      <c r="K15" s="149">
        <v>12</v>
      </c>
      <c r="L15" s="149"/>
      <c r="M15" s="149"/>
      <c r="N15" s="150">
        <v>177.5</v>
      </c>
      <c r="O15" s="150">
        <v>44.38</v>
      </c>
      <c r="P15" s="194" t="str">
        <f>IF(ISNUMBER([2]!Table36[[#This Row],[AN Age Max]]),"","Yes")</f>
        <v>Yes</v>
      </c>
      <c r="Q15" s="145" t="s">
        <v>104</v>
      </c>
      <c r="R15" s="155" t="s">
        <v>108</v>
      </c>
      <c r="S15" s="155" t="s">
        <v>106</v>
      </c>
      <c r="T15" s="155" t="s">
        <v>122</v>
      </c>
    </row>
    <row r="16" spans="1:20" ht="15" x14ac:dyDescent="0.25">
      <c r="A16" s="145" t="s">
        <v>139</v>
      </c>
      <c r="B16" s="145">
        <v>37861</v>
      </c>
      <c r="C16" s="145" t="s">
        <v>1109</v>
      </c>
      <c r="D16" s="145" t="s">
        <v>515</v>
      </c>
      <c r="E16" s="145" t="s">
        <v>117</v>
      </c>
      <c r="F16" s="155">
        <v>16</v>
      </c>
      <c r="G16" s="155"/>
      <c r="H16" s="156">
        <v>16</v>
      </c>
      <c r="I16" s="155">
        <v>8</v>
      </c>
      <c r="J16" s="155">
        <v>16</v>
      </c>
      <c r="K16" s="149">
        <v>12</v>
      </c>
      <c r="L16" s="149"/>
      <c r="M16" s="149"/>
      <c r="N16" s="150">
        <v>134.5</v>
      </c>
      <c r="O16" s="150">
        <v>33.630000000000003</v>
      </c>
      <c r="P16" s="194" t="str">
        <f>IF(ISNUMBER([2]!Table36[[#This Row],[AN Age Max]]),"","Yes")</f>
        <v>Yes</v>
      </c>
      <c r="Q16" s="145" t="s">
        <v>104</v>
      </c>
      <c r="R16" s="155" t="s">
        <v>106</v>
      </c>
      <c r="S16" s="155" t="s">
        <v>106</v>
      </c>
      <c r="T16" s="155" t="s">
        <v>121</v>
      </c>
    </row>
    <row r="17" spans="1:20" ht="15" x14ac:dyDescent="0.25">
      <c r="A17" s="145" t="s">
        <v>140</v>
      </c>
      <c r="B17" s="145">
        <v>379</v>
      </c>
      <c r="C17" s="145" t="s">
        <v>1109</v>
      </c>
      <c r="D17" s="145" t="s">
        <v>406</v>
      </c>
      <c r="E17" s="145" t="s">
        <v>116</v>
      </c>
      <c r="F17" s="155">
        <v>40</v>
      </c>
      <c r="G17" s="155">
        <v>4</v>
      </c>
      <c r="H17" s="156">
        <v>44</v>
      </c>
      <c r="I17" s="155">
        <v>8</v>
      </c>
      <c r="J17" s="155">
        <v>16</v>
      </c>
      <c r="K17" s="149">
        <v>15</v>
      </c>
      <c r="L17" s="149"/>
      <c r="M17" s="149"/>
      <c r="N17" s="150">
        <v>155.09</v>
      </c>
      <c r="O17" s="150">
        <v>38.770000000000003</v>
      </c>
      <c r="P17" s="194" t="str">
        <f>IF(ISNUMBER([2]!Table36[[#This Row],[AN Age Max]]),"","Yes")</f>
        <v>Yes</v>
      </c>
      <c r="Q17" s="145" t="s">
        <v>104</v>
      </c>
      <c r="R17" s="155" t="s">
        <v>106</v>
      </c>
      <c r="S17" s="155" t="s">
        <v>106</v>
      </c>
      <c r="T17" s="155" t="s">
        <v>120</v>
      </c>
    </row>
    <row r="18" spans="1:20" ht="15" x14ac:dyDescent="0.25">
      <c r="A18" s="145" t="s">
        <v>141</v>
      </c>
      <c r="B18" s="145">
        <v>70325</v>
      </c>
      <c r="C18" s="145" t="s">
        <v>1109</v>
      </c>
      <c r="D18" s="145" t="s">
        <v>406</v>
      </c>
      <c r="E18" s="145" t="s">
        <v>116</v>
      </c>
      <c r="F18" s="155">
        <v>42.25</v>
      </c>
      <c r="G18" s="155">
        <v>4</v>
      </c>
      <c r="H18" s="156">
        <v>46.25</v>
      </c>
      <c r="I18" s="155">
        <v>8</v>
      </c>
      <c r="J18" s="155">
        <v>16</v>
      </c>
      <c r="K18" s="149">
        <v>15</v>
      </c>
      <c r="L18" s="149"/>
      <c r="M18" s="149"/>
      <c r="N18" s="150">
        <v>178.98</v>
      </c>
      <c r="O18" s="150">
        <v>44.75</v>
      </c>
      <c r="P18" s="194" t="str">
        <f>IF(ISNUMBER([2]!Table36[[#This Row],[AN Age Max]]),"","Yes")</f>
        <v>Yes</v>
      </c>
      <c r="Q18" s="145" t="s">
        <v>104</v>
      </c>
      <c r="R18" s="155" t="s">
        <v>106</v>
      </c>
      <c r="S18" s="155" t="s">
        <v>106</v>
      </c>
      <c r="T18" s="155" t="s">
        <v>120</v>
      </c>
    </row>
    <row r="19" spans="1:20" ht="15" x14ac:dyDescent="0.25">
      <c r="A19" s="145" t="s">
        <v>142</v>
      </c>
      <c r="B19" s="145">
        <v>23554</v>
      </c>
      <c r="C19" s="145" t="s">
        <v>1109</v>
      </c>
      <c r="D19" s="145" t="s">
        <v>406</v>
      </c>
      <c r="E19" s="145" t="s">
        <v>117</v>
      </c>
      <c r="F19" s="155">
        <v>4</v>
      </c>
      <c r="G19" s="155"/>
      <c r="H19" s="156">
        <v>4</v>
      </c>
      <c r="I19" s="155">
        <v>6</v>
      </c>
      <c r="J19" s="155">
        <v>12</v>
      </c>
      <c r="K19" s="149">
        <v>15</v>
      </c>
      <c r="L19" s="149"/>
      <c r="M19" s="149"/>
      <c r="N19" s="150">
        <v>36.28</v>
      </c>
      <c r="O19" s="150">
        <v>9.07</v>
      </c>
      <c r="P19" s="194" t="str">
        <f>IF(ISNUMBER([2]!Table36[[#This Row],[AN Age Max]]),"","Yes")</f>
        <v>Yes</v>
      </c>
      <c r="Q19" s="145" t="s">
        <v>104</v>
      </c>
      <c r="R19" s="155" t="s">
        <v>106</v>
      </c>
      <c r="S19" s="155" t="s">
        <v>106</v>
      </c>
      <c r="T19" s="155" t="s">
        <v>121</v>
      </c>
    </row>
    <row r="20" spans="1:20" ht="15" x14ac:dyDescent="0.25">
      <c r="A20" s="145" t="s">
        <v>143</v>
      </c>
      <c r="B20" s="145">
        <v>20457</v>
      </c>
      <c r="C20" s="145" t="s">
        <v>1109</v>
      </c>
      <c r="D20" s="145" t="s">
        <v>406</v>
      </c>
      <c r="E20" s="145" t="s">
        <v>116</v>
      </c>
      <c r="F20" s="155">
        <v>24</v>
      </c>
      <c r="G20" s="155">
        <v>4</v>
      </c>
      <c r="H20" s="156">
        <v>28</v>
      </c>
      <c r="I20" s="155">
        <v>8</v>
      </c>
      <c r="J20" s="155">
        <v>16</v>
      </c>
      <c r="K20" s="149">
        <v>15</v>
      </c>
      <c r="L20" s="149"/>
      <c r="M20" s="149"/>
      <c r="N20" s="150">
        <v>155.09</v>
      </c>
      <c r="O20" s="150">
        <v>38.770000000000003</v>
      </c>
      <c r="P20" s="194" t="str">
        <f>IF(ISNUMBER([2]!Table36[[#This Row],[AN Age Max]]),"","Yes")</f>
        <v>Yes</v>
      </c>
      <c r="Q20" s="145" t="s">
        <v>104</v>
      </c>
      <c r="R20" s="155" t="s">
        <v>106</v>
      </c>
      <c r="S20" s="155" t="s">
        <v>106</v>
      </c>
      <c r="T20" s="155" t="s">
        <v>120</v>
      </c>
    </row>
    <row r="21" spans="1:20" ht="15" x14ac:dyDescent="0.25">
      <c r="A21" s="158" t="s">
        <v>144</v>
      </c>
      <c r="B21" s="158">
        <v>48507</v>
      </c>
      <c r="C21" s="145" t="s">
        <v>1109</v>
      </c>
      <c r="D21" s="145" t="s">
        <v>406</v>
      </c>
      <c r="E21" s="145" t="s">
        <v>116</v>
      </c>
      <c r="F21" s="155">
        <v>22</v>
      </c>
      <c r="G21" s="155"/>
      <c r="H21" s="156">
        <v>22</v>
      </c>
      <c r="I21" s="155">
        <v>8</v>
      </c>
      <c r="J21" s="155">
        <v>16</v>
      </c>
      <c r="K21" s="159">
        <v>15</v>
      </c>
      <c r="L21" s="159"/>
      <c r="M21" s="159"/>
      <c r="N21" s="157">
        <v>120.35</v>
      </c>
      <c r="O21" s="157">
        <v>30.09</v>
      </c>
      <c r="P21" s="195" t="str">
        <f>IF(ISNUMBER([2]!Table36[[#This Row],[AN Age Max]]),"","Yes")</f>
        <v>Yes</v>
      </c>
      <c r="Q21" s="158" t="s">
        <v>104</v>
      </c>
      <c r="R21" s="155" t="s">
        <v>106</v>
      </c>
      <c r="S21" s="155"/>
      <c r="T21" s="155"/>
    </row>
    <row r="22" spans="1:20" ht="15" x14ac:dyDescent="0.25">
      <c r="A22" s="158" t="s">
        <v>145</v>
      </c>
      <c r="B22" s="145">
        <v>85374</v>
      </c>
      <c r="C22" s="145" t="s">
        <v>1109</v>
      </c>
      <c r="D22" s="145" t="s">
        <v>406</v>
      </c>
      <c r="E22" s="145" t="s">
        <v>116</v>
      </c>
      <c r="F22" s="155">
        <v>20</v>
      </c>
      <c r="G22" s="155"/>
      <c r="H22" s="156">
        <v>20</v>
      </c>
      <c r="I22" s="155">
        <v>8</v>
      </c>
      <c r="J22" s="155">
        <v>16</v>
      </c>
      <c r="K22" s="149">
        <v>15</v>
      </c>
      <c r="L22" s="149"/>
      <c r="M22" s="149"/>
      <c r="N22" s="157">
        <v>120.35</v>
      </c>
      <c r="O22" s="157">
        <v>30.09</v>
      </c>
      <c r="P22" s="195" t="str">
        <f>IF(ISNUMBER([2]!Table36[[#This Row],[AN Age Max]]),"","Yes")</f>
        <v>Yes</v>
      </c>
      <c r="Q22" s="145" t="s">
        <v>104</v>
      </c>
      <c r="R22" s="155" t="s">
        <v>106</v>
      </c>
      <c r="S22" s="155"/>
      <c r="T22" s="155"/>
    </row>
    <row r="23" spans="1:20" ht="15" x14ac:dyDescent="0.25">
      <c r="A23" s="145" t="s">
        <v>3839</v>
      </c>
      <c r="B23" s="145">
        <v>49462</v>
      </c>
      <c r="C23" s="145" t="s">
        <v>1109</v>
      </c>
      <c r="D23" s="145" t="s">
        <v>406</v>
      </c>
      <c r="E23" s="145" t="s">
        <v>116</v>
      </c>
      <c r="F23" s="155">
        <v>42</v>
      </c>
      <c r="G23" s="155"/>
      <c r="H23" s="156">
        <v>42</v>
      </c>
      <c r="I23" s="155">
        <v>8</v>
      </c>
      <c r="J23" s="155">
        <v>16</v>
      </c>
      <c r="K23" s="149">
        <v>15</v>
      </c>
      <c r="L23" s="149"/>
      <c r="M23" s="149"/>
      <c r="N23" s="150">
        <v>240.7</v>
      </c>
      <c r="O23" s="150">
        <v>60.18</v>
      </c>
      <c r="P23" s="194" t="str">
        <f>IF(ISNUMBER([2]!Table36[[#This Row],[AN Age Max]]),"","Yes")</f>
        <v>Yes</v>
      </c>
      <c r="Q23" s="145" t="s">
        <v>104</v>
      </c>
      <c r="R23" s="155" t="s">
        <v>106</v>
      </c>
      <c r="S23" s="155"/>
      <c r="T23" s="155"/>
    </row>
    <row r="24" spans="1:20" ht="15" x14ac:dyDescent="0.25">
      <c r="A24" s="158" t="s">
        <v>146</v>
      </c>
      <c r="B24" s="145">
        <v>85376</v>
      </c>
      <c r="C24" s="145" t="s">
        <v>1109</v>
      </c>
      <c r="D24" s="145" t="s">
        <v>406</v>
      </c>
      <c r="E24" s="145" t="s">
        <v>116</v>
      </c>
      <c r="F24" s="84">
        <v>6</v>
      </c>
      <c r="G24" s="155"/>
      <c r="H24" s="160">
        <f>[2]!Table36[[#This Row],[Course Hours]]+[2]!Table36[[#This Row],[Exam Hours]]</f>
        <v>42</v>
      </c>
      <c r="I24" s="155">
        <v>9</v>
      </c>
      <c r="J24" s="155">
        <v>16</v>
      </c>
      <c r="K24" s="149">
        <v>16</v>
      </c>
      <c r="L24" s="149"/>
      <c r="M24" s="149"/>
      <c r="N24" s="157">
        <v>32.96</v>
      </c>
      <c r="O24" s="157">
        <v>8.24</v>
      </c>
      <c r="P24" s="195" t="str">
        <f>IF(ISNUMBER([2]!Table36[[#This Row],[AN Age Max]]),"","Yes")</f>
        <v>Yes</v>
      </c>
      <c r="Q24" s="145" t="s">
        <v>104</v>
      </c>
      <c r="R24" s="155" t="s">
        <v>106</v>
      </c>
      <c r="S24" s="155" t="s">
        <v>106</v>
      </c>
      <c r="T24" s="155"/>
    </row>
    <row r="25" spans="1:20" ht="15" x14ac:dyDescent="0.25">
      <c r="A25" s="145" t="s">
        <v>147</v>
      </c>
      <c r="B25" s="145">
        <v>85377</v>
      </c>
      <c r="C25" s="145" t="s">
        <v>1109</v>
      </c>
      <c r="D25" s="145" t="s">
        <v>406</v>
      </c>
      <c r="E25" s="145" t="s">
        <v>116</v>
      </c>
      <c r="F25" s="83">
        <v>16</v>
      </c>
      <c r="G25" s="155"/>
      <c r="H25" s="161">
        <f>[2]!Table36[[#This Row],[Course Hours]]+[2]!Table36[[#This Row],[Exam Hours]]</f>
        <v>6</v>
      </c>
      <c r="I25" s="155">
        <v>8</v>
      </c>
      <c r="J25" s="155">
        <v>16</v>
      </c>
      <c r="K25" s="149">
        <v>18</v>
      </c>
      <c r="L25" s="149"/>
      <c r="M25" s="149"/>
      <c r="N25" s="150">
        <v>150.66</v>
      </c>
      <c r="O25" s="150">
        <v>37.67</v>
      </c>
      <c r="P25" s="194" t="str">
        <f>IF(ISNUMBER([2]!Table36[[#This Row],[AN Age Max]]),"","Yes")</f>
        <v>Yes</v>
      </c>
      <c r="Q25" s="145" t="s">
        <v>104</v>
      </c>
      <c r="R25" s="155" t="s">
        <v>106</v>
      </c>
      <c r="S25" s="155" t="s">
        <v>106</v>
      </c>
      <c r="T25" s="155"/>
    </row>
    <row r="26" spans="1:20" ht="15" x14ac:dyDescent="0.25">
      <c r="A26" s="145" t="s">
        <v>148</v>
      </c>
      <c r="B26" s="145">
        <v>85375</v>
      </c>
      <c r="C26" s="145" t="s">
        <v>1109</v>
      </c>
      <c r="D26" s="145" t="s">
        <v>515</v>
      </c>
      <c r="E26" s="145" t="s">
        <v>116</v>
      </c>
      <c r="F26" s="83">
        <v>20</v>
      </c>
      <c r="G26" s="155"/>
      <c r="H26" s="161">
        <f>[2]!Table36[[#This Row],[Course Hours]]+[2]!Table36[[#This Row],[Exam Hours]]</f>
        <v>16</v>
      </c>
      <c r="I26" s="155">
        <v>8</v>
      </c>
      <c r="J26" s="155">
        <v>16</v>
      </c>
      <c r="K26" s="149">
        <v>16</v>
      </c>
      <c r="L26" s="149"/>
      <c r="M26" s="149"/>
      <c r="N26" s="150">
        <v>145.35</v>
      </c>
      <c r="O26" s="150">
        <v>36.340000000000003</v>
      </c>
      <c r="P26" s="194" t="str">
        <f>IF(ISNUMBER([2]!Table36[[#This Row],[AN Age Max]]),"","Yes")</f>
        <v>Yes</v>
      </c>
      <c r="Q26" s="145" t="s">
        <v>104</v>
      </c>
      <c r="R26" s="155" t="s">
        <v>106</v>
      </c>
      <c r="S26" s="155" t="s">
        <v>106</v>
      </c>
      <c r="T26" s="155"/>
    </row>
    <row r="27" spans="1:20" ht="15" x14ac:dyDescent="0.25">
      <c r="A27" s="145" t="s">
        <v>149</v>
      </c>
      <c r="B27" s="145">
        <v>18854</v>
      </c>
      <c r="C27" s="145" t="s">
        <v>1109</v>
      </c>
      <c r="D27" s="145" t="s">
        <v>406</v>
      </c>
      <c r="E27" s="145" t="s">
        <v>116</v>
      </c>
      <c r="F27" s="83">
        <v>16</v>
      </c>
      <c r="G27" s="155"/>
      <c r="H27" s="161">
        <f>[2]!Table36[[#This Row],[Course Hours]]+[2]!Table36[[#This Row],[Exam Hours]]</f>
        <v>20</v>
      </c>
      <c r="I27" s="155">
        <v>6</v>
      </c>
      <c r="J27" s="155">
        <v>16</v>
      </c>
      <c r="K27" s="149">
        <v>16</v>
      </c>
      <c r="L27" s="149"/>
      <c r="M27" s="149"/>
      <c r="N27" s="150">
        <v>133.85</v>
      </c>
      <c r="O27" s="150">
        <v>33.46</v>
      </c>
      <c r="P27" s="194" t="str">
        <f>IF(ISNUMBER([2]!Table36[[#This Row],[AN Age Max]]),"","Yes")</f>
        <v>Yes</v>
      </c>
      <c r="Q27" s="145" t="s">
        <v>104</v>
      </c>
      <c r="R27" s="155" t="s">
        <v>106</v>
      </c>
      <c r="S27" s="155" t="s">
        <v>106</v>
      </c>
      <c r="T27" s="155"/>
    </row>
    <row r="28" spans="1:20" ht="15" x14ac:dyDescent="0.25">
      <c r="A28" s="145" t="s">
        <v>150</v>
      </c>
      <c r="B28" s="145">
        <v>13154</v>
      </c>
      <c r="C28" s="145" t="s">
        <v>1109</v>
      </c>
      <c r="D28" s="145" t="s">
        <v>406</v>
      </c>
      <c r="E28" s="145" t="s">
        <v>116</v>
      </c>
      <c r="F28" s="83">
        <v>13</v>
      </c>
      <c r="G28" s="155"/>
      <c r="H28" s="161">
        <f>[2]!Table36[[#This Row],[Course Hours]]+[2]!Table36[[#This Row],[Exam Hours]]</f>
        <v>16</v>
      </c>
      <c r="I28" s="155">
        <v>8</v>
      </c>
      <c r="J28" s="155">
        <v>16</v>
      </c>
      <c r="K28" s="149">
        <v>16</v>
      </c>
      <c r="L28" s="149"/>
      <c r="M28" s="149"/>
      <c r="N28" s="150">
        <v>98.01</v>
      </c>
      <c r="O28" s="150">
        <v>24.5</v>
      </c>
      <c r="P28" s="194" t="str">
        <f>IF(ISNUMBER([2]!Table36[[#This Row],[AN Age Max]]),"","Yes")</f>
        <v>Yes</v>
      </c>
      <c r="Q28" s="145" t="s">
        <v>104</v>
      </c>
      <c r="R28" s="155" t="s">
        <v>106</v>
      </c>
      <c r="S28" s="155" t="s">
        <v>106</v>
      </c>
      <c r="T28" s="155"/>
    </row>
    <row r="29" spans="1:20" ht="15" x14ac:dyDescent="0.25">
      <c r="A29" s="145" t="s">
        <v>151</v>
      </c>
      <c r="B29" s="145">
        <v>37860</v>
      </c>
      <c r="C29" s="145" t="s">
        <v>1109</v>
      </c>
      <c r="D29" s="145" t="s">
        <v>515</v>
      </c>
      <c r="E29" s="145" t="s">
        <v>117</v>
      </c>
      <c r="F29" s="83">
        <v>8</v>
      </c>
      <c r="G29" s="155"/>
      <c r="H29" s="161">
        <f>[2]!Table36[[#This Row],[Course Hours]]+[2]!Table36[[#This Row],[Exam Hours]]</f>
        <v>13</v>
      </c>
      <c r="I29" s="155">
        <v>8</v>
      </c>
      <c r="J29" s="155">
        <v>16</v>
      </c>
      <c r="K29" s="149">
        <v>12</v>
      </c>
      <c r="L29" s="149"/>
      <c r="M29" s="149"/>
      <c r="N29" s="150">
        <v>87.75</v>
      </c>
      <c r="O29" s="150">
        <v>21.94</v>
      </c>
      <c r="P29" s="194" t="str">
        <f>IF(ISNUMBER([2]!Table36[[#This Row],[AN Age Max]]),"","Yes")</f>
        <v>Yes</v>
      </c>
      <c r="Q29" s="145" t="s">
        <v>104</v>
      </c>
      <c r="R29" s="155" t="s">
        <v>106</v>
      </c>
      <c r="S29" s="155" t="s">
        <v>106</v>
      </c>
      <c r="T29" s="155" t="s">
        <v>121</v>
      </c>
    </row>
    <row r="30" spans="1:20" ht="15" x14ac:dyDescent="0.25">
      <c r="A30" s="145" t="s">
        <v>152</v>
      </c>
      <c r="B30" s="145">
        <v>779</v>
      </c>
      <c r="C30" s="145" t="s">
        <v>1109</v>
      </c>
      <c r="D30" s="145" t="s">
        <v>406</v>
      </c>
      <c r="E30" s="145" t="s">
        <v>117</v>
      </c>
      <c r="F30" s="83">
        <v>5</v>
      </c>
      <c r="G30" s="155"/>
      <c r="H30" s="161">
        <f>[2]!Table36[[#This Row],[Course Hours]]+[2]!Table36[[#This Row],[Exam Hours]]</f>
        <v>8</v>
      </c>
      <c r="I30" s="155">
        <v>8</v>
      </c>
      <c r="J30" s="155">
        <v>12</v>
      </c>
      <c r="K30" s="149">
        <v>16</v>
      </c>
      <c r="L30" s="149"/>
      <c r="M30" s="149"/>
      <c r="N30" s="150">
        <v>71.239999999999995</v>
      </c>
      <c r="O30" s="150">
        <v>17.809999999999999</v>
      </c>
      <c r="P30" s="194" t="str">
        <f>IF(ISNUMBER([2]!Table36[[#This Row],[AN Age Max]]),"","Yes")</f>
        <v>Yes</v>
      </c>
      <c r="Q30" s="145" t="s">
        <v>104</v>
      </c>
      <c r="R30" s="155" t="s">
        <v>106</v>
      </c>
      <c r="S30" s="155" t="s">
        <v>106</v>
      </c>
      <c r="T30" s="155" t="s">
        <v>122</v>
      </c>
    </row>
    <row r="31" spans="1:20" ht="15" x14ac:dyDescent="0.25">
      <c r="A31" s="145" t="s">
        <v>153</v>
      </c>
      <c r="B31" s="145">
        <v>61453</v>
      </c>
      <c r="C31" s="145" t="s">
        <v>1109</v>
      </c>
      <c r="D31" s="145" t="s">
        <v>406</v>
      </c>
      <c r="E31" s="145" t="s">
        <v>117</v>
      </c>
      <c r="F31" s="83">
        <v>5</v>
      </c>
      <c r="G31" s="155"/>
      <c r="H31" s="161">
        <f>[2]!Table36[[#This Row],[Course Hours]]+[2]!Table36[[#This Row],[Exam Hours]]</f>
        <v>5</v>
      </c>
      <c r="I31" s="155">
        <v>8</v>
      </c>
      <c r="J31" s="155">
        <v>12</v>
      </c>
      <c r="K31" s="149">
        <v>16</v>
      </c>
      <c r="L31" s="149"/>
      <c r="M31" s="149"/>
      <c r="N31" s="150">
        <v>71.239999999999995</v>
      </c>
      <c r="O31" s="150">
        <v>17.809999999999999</v>
      </c>
      <c r="P31" s="194" t="str">
        <f>IF(ISNUMBER([2]!Table36[[#This Row],[AN Age Max]]),"","Yes")</f>
        <v>Yes</v>
      </c>
      <c r="Q31" s="145" t="s">
        <v>104</v>
      </c>
      <c r="R31" s="155" t="s">
        <v>106</v>
      </c>
      <c r="S31" s="155" t="s">
        <v>106</v>
      </c>
      <c r="T31" s="155" t="s">
        <v>122</v>
      </c>
    </row>
    <row r="32" spans="1:20" ht="15" x14ac:dyDescent="0.25">
      <c r="A32" s="145" t="s">
        <v>154</v>
      </c>
      <c r="B32" s="145">
        <v>85824</v>
      </c>
      <c r="C32" s="145" t="s">
        <v>1109</v>
      </c>
      <c r="D32" s="145" t="s">
        <v>406</v>
      </c>
      <c r="E32" s="145" t="s">
        <v>116</v>
      </c>
      <c r="F32" s="83">
        <v>8</v>
      </c>
      <c r="G32" s="155"/>
      <c r="H32" s="161">
        <f>[2]!Table36[[#This Row],[Course Hours]]+[2]!Table36[[#This Row],[Exam Hours]]</f>
        <v>5</v>
      </c>
      <c r="I32" s="155">
        <v>8</v>
      </c>
      <c r="J32" s="155">
        <v>16</v>
      </c>
      <c r="K32" s="149">
        <v>15</v>
      </c>
      <c r="L32" s="149">
        <v>18</v>
      </c>
      <c r="M32" s="149">
        <v>19</v>
      </c>
      <c r="N32" s="150">
        <v>88.05</v>
      </c>
      <c r="O32" s="150">
        <v>22.01</v>
      </c>
      <c r="P32" s="194" t="str">
        <f>IF(ISNUMBER([2]!Table36[[#This Row],[AN Age Max]]),"","Yes")</f>
        <v>Yes</v>
      </c>
      <c r="Q32" s="145" t="s">
        <v>104</v>
      </c>
      <c r="R32" s="155" t="s">
        <v>129</v>
      </c>
      <c r="S32" s="155"/>
      <c r="T32" s="155"/>
    </row>
    <row r="33" spans="1:20" ht="15" x14ac:dyDescent="0.25">
      <c r="A33" s="145" t="s">
        <v>155</v>
      </c>
      <c r="B33" s="145">
        <v>85632</v>
      </c>
      <c r="C33" s="145" t="s">
        <v>1109</v>
      </c>
      <c r="D33" s="145" t="s">
        <v>406</v>
      </c>
      <c r="E33" s="145" t="s">
        <v>116</v>
      </c>
      <c r="F33" s="83">
        <v>8</v>
      </c>
      <c r="G33" s="146"/>
      <c r="H33" s="161">
        <f>[2]!Table36[[#This Row],[Course Hours]]+[2]!Table36[[#This Row],[Exam Hours]]</f>
        <v>8</v>
      </c>
      <c r="I33" s="147">
        <v>8</v>
      </c>
      <c r="J33" s="146">
        <v>16</v>
      </c>
      <c r="K33" s="148">
        <v>19</v>
      </c>
      <c r="L33" s="148"/>
      <c r="M33" s="149"/>
      <c r="N33" s="150">
        <v>88.05</v>
      </c>
      <c r="O33" s="150">
        <v>22.01</v>
      </c>
      <c r="P33" s="194" t="str">
        <f>IF(ISNUMBER([2]!Table36[[#This Row],[AN Age Max]]),"","Yes")</f>
        <v/>
      </c>
      <c r="Q33" s="151"/>
      <c r="R33" s="155" t="s">
        <v>129</v>
      </c>
      <c r="S33" s="146"/>
      <c r="T33" s="146"/>
    </row>
  </sheetData>
  <mergeCells count="1">
    <mergeCell ref="A3:T3"/>
  </mergeCells>
  <dataValidations count="2">
    <dataValidation type="list" allowBlank="1" showInputMessage="1" showErrorMessage="1" sqref="R5:R33 S5:S11 S20:S32" xr:uid="{3C214E29-C926-41D8-BFE5-E9461C7D112A}">
      <formula1>"INST, ADV"</formula1>
    </dataValidation>
    <dataValidation type="list" allowBlank="1" showInputMessage="1" showErrorMessage="1" sqref="S12:S19" xr:uid="{04B66F75-8E50-4CAC-AEEE-B180F3950515}">
      <formula1>"INST, ADV, N/A"</formula1>
    </dataValidation>
  </dataValidations>
  <pageMargins left="0.7" right="0.7" top="0.75" bottom="0.75" header="0.3" footer="0.3"/>
  <legacyDrawing r:id="rId1"/>
  <tableParts count="1">
    <tablePart r:id="rId2"/>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B28"/>
  <sheetViews>
    <sheetView workbookViewId="0">
      <selection activeCell="O13" sqref="O13"/>
    </sheetView>
  </sheetViews>
  <sheetFormatPr defaultRowHeight="12.75" x14ac:dyDescent="0.2"/>
  <cols>
    <col min="1" max="1" width="16.42578125" bestFit="1" customWidth="1"/>
    <col min="2" max="2" width="8" bestFit="1" customWidth="1"/>
  </cols>
  <sheetData>
    <row r="1" spans="1:2" ht="15" x14ac:dyDescent="0.25">
      <c r="A1" s="29" t="s">
        <v>62</v>
      </c>
    </row>
    <row r="2" spans="1:2" x14ac:dyDescent="0.2">
      <c r="A2" t="s">
        <v>63</v>
      </c>
      <c r="B2" t="s">
        <v>64</v>
      </c>
    </row>
    <row r="3" spans="1:2" x14ac:dyDescent="0.2">
      <c r="A3" s="30" t="s">
        <v>65</v>
      </c>
      <c r="B3" s="32">
        <v>104.76600000000001</v>
      </c>
    </row>
    <row r="4" spans="1:2" x14ac:dyDescent="0.2">
      <c r="A4" s="31" t="s">
        <v>66</v>
      </c>
      <c r="B4" s="32">
        <v>85.697000000000003</v>
      </c>
    </row>
    <row r="5" spans="1:2" x14ac:dyDescent="0.2">
      <c r="A5" s="33" t="s">
        <v>67</v>
      </c>
      <c r="B5" s="34">
        <v>75.760999999999996</v>
      </c>
    </row>
    <row r="6" spans="1:2" x14ac:dyDescent="0.2">
      <c r="A6" s="31" t="s">
        <v>68</v>
      </c>
      <c r="B6" s="32">
        <v>75.388000000000005</v>
      </c>
    </row>
    <row r="7" spans="1:2" x14ac:dyDescent="0.2">
      <c r="A7" s="33" t="s">
        <v>69</v>
      </c>
      <c r="B7" s="34">
        <v>62.872</v>
      </c>
    </row>
    <row r="8" spans="1:2" x14ac:dyDescent="0.2">
      <c r="A8" s="31" t="s">
        <v>70</v>
      </c>
      <c r="B8" s="32">
        <v>61.619</v>
      </c>
    </row>
    <row r="9" spans="1:2" x14ac:dyDescent="0.2">
      <c r="A9" s="33" t="s">
        <v>73</v>
      </c>
      <c r="B9" s="34">
        <v>47.378</v>
      </c>
    </row>
    <row r="10" spans="1:2" x14ac:dyDescent="0.2">
      <c r="A10" s="31" t="s">
        <v>75</v>
      </c>
      <c r="B10" s="32">
        <v>42.49</v>
      </c>
    </row>
    <row r="11" spans="1:2" x14ac:dyDescent="0.2">
      <c r="A11" s="33" t="s">
        <v>77</v>
      </c>
      <c r="B11" s="34">
        <v>31.853000000000002</v>
      </c>
    </row>
    <row r="12" spans="1:2" x14ac:dyDescent="0.2">
      <c r="A12" s="31" t="s">
        <v>78</v>
      </c>
      <c r="B12" s="32">
        <v>27.684000000000001</v>
      </c>
    </row>
    <row r="13" spans="1:2" x14ac:dyDescent="0.2">
      <c r="A13" s="33" t="s">
        <v>79</v>
      </c>
      <c r="B13" s="34">
        <v>23.120999999999999</v>
      </c>
    </row>
    <row r="14" spans="1:2" x14ac:dyDescent="0.2">
      <c r="A14" s="31" t="s">
        <v>80</v>
      </c>
      <c r="B14" s="32">
        <v>21.628</v>
      </c>
    </row>
    <row r="15" spans="1:2" x14ac:dyDescent="0.2">
      <c r="A15" s="33" t="s">
        <v>81</v>
      </c>
      <c r="B15" s="34">
        <v>18.888999999999999</v>
      </c>
    </row>
    <row r="16" spans="1:2" x14ac:dyDescent="0.2">
      <c r="A16" s="31" t="s">
        <v>82</v>
      </c>
      <c r="B16" s="32">
        <v>17.643999999999998</v>
      </c>
    </row>
    <row r="17" spans="1:2" x14ac:dyDescent="0.2">
      <c r="A17" s="33" t="s">
        <v>83</v>
      </c>
      <c r="B17" s="34">
        <v>15.211</v>
      </c>
    </row>
    <row r="18" spans="1:2" x14ac:dyDescent="0.2">
      <c r="A18" s="31" t="s">
        <v>84</v>
      </c>
      <c r="B18" s="32">
        <v>14.59</v>
      </c>
    </row>
    <row r="19" spans="1:2" x14ac:dyDescent="0.2">
      <c r="A19" s="33" t="s">
        <v>85</v>
      </c>
      <c r="B19" s="34">
        <v>13.201000000000001</v>
      </c>
    </row>
    <row r="20" spans="1:2" x14ac:dyDescent="0.2">
      <c r="A20" s="31" t="s">
        <v>86</v>
      </c>
      <c r="B20" s="32">
        <v>12.975</v>
      </c>
    </row>
    <row r="21" spans="1:2" x14ac:dyDescent="0.2">
      <c r="A21" s="33" t="s">
        <v>87</v>
      </c>
      <c r="B21" s="34">
        <v>11.885</v>
      </c>
    </row>
    <row r="22" spans="1:2" x14ac:dyDescent="0.2">
      <c r="A22" s="31" t="s">
        <v>88</v>
      </c>
      <c r="B22" s="32">
        <v>11.74</v>
      </c>
    </row>
    <row r="23" spans="1:2" x14ac:dyDescent="0.2">
      <c r="A23" s="33" t="s">
        <v>89</v>
      </c>
      <c r="B23" s="34">
        <v>10.696</v>
      </c>
    </row>
    <row r="24" spans="1:2" x14ac:dyDescent="0.2">
      <c r="A24" s="31" t="s">
        <v>90</v>
      </c>
      <c r="B24" s="32">
        <v>10.404</v>
      </c>
    </row>
    <row r="25" spans="1:2" x14ac:dyDescent="0.2">
      <c r="A25" s="33" t="s">
        <v>71</v>
      </c>
      <c r="B25" s="34">
        <v>56.540999999999997</v>
      </c>
    </row>
    <row r="26" spans="1:2" x14ac:dyDescent="0.2">
      <c r="A26" s="31" t="s">
        <v>72</v>
      </c>
      <c r="B26" s="32">
        <v>50.259</v>
      </c>
    </row>
    <row r="27" spans="1:2" x14ac:dyDescent="0.2">
      <c r="A27" s="33" t="s">
        <v>74</v>
      </c>
      <c r="B27" s="34">
        <v>46.213999999999999</v>
      </c>
    </row>
    <row r="28" spans="1:2" x14ac:dyDescent="0.2">
      <c r="A28" s="31" t="s">
        <v>76</v>
      </c>
      <c r="B28" s="32">
        <v>41.079000000000001</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9F9AD8-E88B-4904-A146-697955E0F231}">
  <sheetPr>
    <tabColor theme="0"/>
  </sheetPr>
  <dimension ref="A1:G2104"/>
  <sheetViews>
    <sheetView topLeftCell="A1112" zoomScaleNormal="100" zoomScalePageLayoutView="90" workbookViewId="0">
      <selection activeCell="A1118" sqref="A1118"/>
    </sheetView>
  </sheetViews>
  <sheetFormatPr defaultColWidth="9.140625" defaultRowHeight="15" x14ac:dyDescent="0.2"/>
  <cols>
    <col min="1" max="1" width="45.140625" style="133" customWidth="1"/>
    <col min="2" max="2" width="10.28515625" style="133" customWidth="1"/>
    <col min="3" max="3" width="9.42578125" style="133" customWidth="1"/>
    <col min="4" max="4" width="13.85546875" style="133" customWidth="1"/>
    <col min="5" max="6" width="10.140625" style="133" customWidth="1"/>
    <col min="7" max="7" width="73" style="133" customWidth="1"/>
    <col min="8" max="16384" width="9.140625" style="133"/>
  </cols>
  <sheetData>
    <row r="1" spans="1:7" ht="30" customHeight="1" x14ac:dyDescent="0.2">
      <c r="A1" s="131" t="s">
        <v>58</v>
      </c>
      <c r="B1" s="131" t="s">
        <v>280</v>
      </c>
      <c r="C1" s="132" t="s">
        <v>268</v>
      </c>
      <c r="D1" s="131" t="s">
        <v>269</v>
      </c>
      <c r="E1" s="131" t="s">
        <v>270</v>
      </c>
      <c r="F1" s="131" t="s">
        <v>271</v>
      </c>
      <c r="G1" s="131" t="s">
        <v>281</v>
      </c>
    </row>
    <row r="2" spans="1:7" ht="45" x14ac:dyDescent="0.2">
      <c r="A2" s="131" t="s">
        <v>295</v>
      </c>
      <c r="B2" s="133" t="s">
        <v>288</v>
      </c>
      <c r="C2" s="134">
        <v>66511</v>
      </c>
      <c r="D2" s="131" t="s">
        <v>296</v>
      </c>
      <c r="E2" s="131" t="s">
        <v>297</v>
      </c>
      <c r="F2" s="133" t="s">
        <v>115</v>
      </c>
      <c r="G2" s="131" t="s">
        <v>298</v>
      </c>
    </row>
    <row r="3" spans="1:7" ht="60" x14ac:dyDescent="0.2">
      <c r="A3" s="131" t="s">
        <v>299</v>
      </c>
      <c r="B3" s="133" t="s">
        <v>283</v>
      </c>
      <c r="C3" s="134">
        <v>66513</v>
      </c>
      <c r="D3" s="131" t="s">
        <v>296</v>
      </c>
      <c r="E3" s="131" t="s">
        <v>300</v>
      </c>
      <c r="F3" s="133" t="s">
        <v>115</v>
      </c>
      <c r="G3" s="131" t="s">
        <v>301</v>
      </c>
    </row>
    <row r="4" spans="1:7" ht="60" x14ac:dyDescent="0.2">
      <c r="A4" s="131" t="s">
        <v>1407</v>
      </c>
      <c r="B4" s="133" t="s">
        <v>283</v>
      </c>
      <c r="C4" s="134">
        <v>84674</v>
      </c>
      <c r="D4" s="131" t="s">
        <v>285</v>
      </c>
      <c r="E4" s="131" t="s">
        <v>300</v>
      </c>
      <c r="F4" s="133" t="s">
        <v>115</v>
      </c>
      <c r="G4" s="131" t="s">
        <v>1408</v>
      </c>
    </row>
    <row r="5" spans="1:7" ht="60" x14ac:dyDescent="0.2">
      <c r="A5" s="131" t="s">
        <v>302</v>
      </c>
      <c r="B5" s="133" t="s">
        <v>283</v>
      </c>
      <c r="C5" s="134">
        <v>75543</v>
      </c>
      <c r="D5" s="131" t="s">
        <v>296</v>
      </c>
      <c r="E5" s="131" t="s">
        <v>300</v>
      </c>
      <c r="F5" s="133" t="s">
        <v>115</v>
      </c>
      <c r="G5" s="131" t="s">
        <v>303</v>
      </c>
    </row>
    <row r="6" spans="1:7" ht="30" x14ac:dyDescent="0.2">
      <c r="A6" s="131" t="s">
        <v>1409</v>
      </c>
      <c r="B6" s="133" t="s">
        <v>283</v>
      </c>
      <c r="C6" s="134">
        <v>14811</v>
      </c>
      <c r="D6" s="131" t="s">
        <v>285</v>
      </c>
      <c r="E6" s="131" t="s">
        <v>285</v>
      </c>
      <c r="F6" s="133" t="s">
        <v>1183</v>
      </c>
      <c r="G6" s="131" t="s">
        <v>1410</v>
      </c>
    </row>
    <row r="7" spans="1:7" ht="45" x14ac:dyDescent="0.2">
      <c r="A7" s="131" t="s">
        <v>1411</v>
      </c>
      <c r="B7" s="133" t="s">
        <v>283</v>
      </c>
      <c r="C7" s="134">
        <v>86467</v>
      </c>
      <c r="D7" s="131" t="s">
        <v>285</v>
      </c>
      <c r="E7" s="131" t="s">
        <v>285</v>
      </c>
      <c r="F7" s="133" t="s">
        <v>1183</v>
      </c>
      <c r="G7" s="131" t="s">
        <v>1412</v>
      </c>
    </row>
    <row r="8" spans="1:7" ht="45" x14ac:dyDescent="0.2">
      <c r="A8" s="131" t="s">
        <v>2192</v>
      </c>
      <c r="B8" s="133" t="s">
        <v>283</v>
      </c>
      <c r="C8" s="134">
        <v>85875</v>
      </c>
      <c r="D8" s="131" t="s">
        <v>2193</v>
      </c>
      <c r="E8" s="131" t="s">
        <v>331</v>
      </c>
      <c r="F8" s="133" t="s">
        <v>115</v>
      </c>
      <c r="G8" s="131" t="s">
        <v>2194</v>
      </c>
    </row>
    <row r="9" spans="1:7" ht="60" x14ac:dyDescent="0.2">
      <c r="A9" s="131" t="s">
        <v>180</v>
      </c>
      <c r="B9" s="133" t="s">
        <v>283</v>
      </c>
      <c r="C9" s="134">
        <v>67257</v>
      </c>
      <c r="D9" s="131" t="s">
        <v>278</v>
      </c>
      <c r="E9" s="131" t="s">
        <v>32</v>
      </c>
      <c r="F9" s="133" t="s">
        <v>117</v>
      </c>
      <c r="G9" s="131" t="s">
        <v>3336</v>
      </c>
    </row>
    <row r="10" spans="1:7" ht="60" x14ac:dyDescent="0.2">
      <c r="A10" s="131" t="s">
        <v>217</v>
      </c>
      <c r="B10" s="133" t="s">
        <v>283</v>
      </c>
      <c r="C10" s="134">
        <v>67366</v>
      </c>
      <c r="D10" s="131" t="s">
        <v>278</v>
      </c>
      <c r="E10" s="131" t="s">
        <v>32</v>
      </c>
      <c r="F10" s="133" t="s">
        <v>117</v>
      </c>
      <c r="G10" s="131" t="s">
        <v>3336</v>
      </c>
    </row>
    <row r="11" spans="1:7" ht="60" x14ac:dyDescent="0.2">
      <c r="A11" s="131" t="s">
        <v>3337</v>
      </c>
      <c r="B11" s="133" t="s">
        <v>283</v>
      </c>
      <c r="C11" s="134">
        <v>67712</v>
      </c>
      <c r="D11" s="131" t="s">
        <v>278</v>
      </c>
      <c r="E11" s="131" t="s">
        <v>32</v>
      </c>
      <c r="F11" s="133" t="s">
        <v>117</v>
      </c>
      <c r="G11" s="131" t="s">
        <v>3336</v>
      </c>
    </row>
    <row r="12" spans="1:7" ht="45" x14ac:dyDescent="0.2">
      <c r="A12" s="131" t="s">
        <v>181</v>
      </c>
      <c r="B12" s="133" t="s">
        <v>283</v>
      </c>
      <c r="C12" s="134">
        <v>67258</v>
      </c>
      <c r="D12" s="131" t="s">
        <v>278</v>
      </c>
      <c r="E12" s="131" t="s">
        <v>32</v>
      </c>
      <c r="F12" s="133" t="s">
        <v>117</v>
      </c>
      <c r="G12" s="131" t="s">
        <v>3338</v>
      </c>
    </row>
    <row r="13" spans="1:7" ht="45" x14ac:dyDescent="0.2">
      <c r="A13" s="131" t="s">
        <v>218</v>
      </c>
      <c r="B13" s="133" t="s">
        <v>283</v>
      </c>
      <c r="C13" s="134">
        <v>67367</v>
      </c>
      <c r="D13" s="131" t="s">
        <v>278</v>
      </c>
      <c r="E13" s="131" t="s">
        <v>32</v>
      </c>
      <c r="F13" s="133" t="s">
        <v>117</v>
      </c>
      <c r="G13" s="131" t="s">
        <v>3338</v>
      </c>
    </row>
    <row r="14" spans="1:7" ht="45" x14ac:dyDescent="0.2">
      <c r="A14" s="131" t="s">
        <v>3339</v>
      </c>
      <c r="B14" s="133" t="s">
        <v>283</v>
      </c>
      <c r="C14" s="134">
        <v>67713</v>
      </c>
      <c r="D14" s="131" t="s">
        <v>278</v>
      </c>
      <c r="E14" s="131" t="s">
        <v>32</v>
      </c>
      <c r="F14" s="133" t="s">
        <v>117</v>
      </c>
      <c r="G14" s="131" t="s">
        <v>3338</v>
      </c>
    </row>
    <row r="15" spans="1:7" ht="60" x14ac:dyDescent="0.2">
      <c r="A15" s="131" t="s">
        <v>182</v>
      </c>
      <c r="B15" s="133" t="s">
        <v>283</v>
      </c>
      <c r="C15" s="134">
        <v>67259</v>
      </c>
      <c r="D15" s="131" t="s">
        <v>278</v>
      </c>
      <c r="E15" s="131" t="s">
        <v>32</v>
      </c>
      <c r="F15" s="133" t="s">
        <v>117</v>
      </c>
      <c r="G15" s="131" t="s">
        <v>3340</v>
      </c>
    </row>
    <row r="16" spans="1:7" ht="60" x14ac:dyDescent="0.2">
      <c r="A16" s="131" t="s">
        <v>219</v>
      </c>
      <c r="B16" s="133" t="s">
        <v>283</v>
      </c>
      <c r="C16" s="134">
        <v>67365</v>
      </c>
      <c r="D16" s="131" t="s">
        <v>278</v>
      </c>
      <c r="E16" s="131" t="s">
        <v>32</v>
      </c>
      <c r="F16" s="133" t="s">
        <v>117</v>
      </c>
      <c r="G16" s="131" t="s">
        <v>3340</v>
      </c>
    </row>
    <row r="17" spans="1:7" ht="60" x14ac:dyDescent="0.2">
      <c r="A17" s="131" t="s">
        <v>3341</v>
      </c>
      <c r="B17" s="133" t="s">
        <v>283</v>
      </c>
      <c r="C17" s="134">
        <v>73689</v>
      </c>
      <c r="D17" s="131" t="s">
        <v>278</v>
      </c>
      <c r="E17" s="131" t="s">
        <v>32</v>
      </c>
      <c r="F17" s="133" t="s">
        <v>117</v>
      </c>
      <c r="G17" s="131" t="s">
        <v>3340</v>
      </c>
    </row>
    <row r="18" spans="1:7" ht="60" x14ac:dyDescent="0.2">
      <c r="A18" s="131" t="s">
        <v>304</v>
      </c>
      <c r="B18" s="133" t="s">
        <v>283</v>
      </c>
      <c r="C18" s="134">
        <v>87517</v>
      </c>
      <c r="D18" s="131" t="s">
        <v>1109</v>
      </c>
      <c r="E18" s="131" t="s">
        <v>305</v>
      </c>
      <c r="F18" s="133" t="s">
        <v>116</v>
      </c>
      <c r="G18" s="131" t="s">
        <v>1110</v>
      </c>
    </row>
    <row r="19" spans="1:7" ht="60" x14ac:dyDescent="0.2">
      <c r="A19" s="131" t="s">
        <v>3804</v>
      </c>
      <c r="B19" s="133" t="s">
        <v>283</v>
      </c>
      <c r="C19" s="134">
        <v>66596</v>
      </c>
      <c r="D19" s="131" t="s">
        <v>296</v>
      </c>
      <c r="E19" s="131" t="s">
        <v>305</v>
      </c>
      <c r="F19" s="133" t="s">
        <v>116</v>
      </c>
      <c r="G19" s="131" t="s">
        <v>306</v>
      </c>
    </row>
    <row r="20" spans="1:7" ht="60" x14ac:dyDescent="0.2">
      <c r="A20" s="131" t="s">
        <v>307</v>
      </c>
      <c r="B20" s="133" t="s">
        <v>283</v>
      </c>
      <c r="C20" s="134">
        <v>90819</v>
      </c>
      <c r="D20" s="131" t="s">
        <v>296</v>
      </c>
      <c r="E20" s="131" t="s">
        <v>305</v>
      </c>
      <c r="F20" s="133" t="s">
        <v>115</v>
      </c>
      <c r="G20" s="131" t="s">
        <v>306</v>
      </c>
    </row>
    <row r="21" spans="1:7" ht="60" x14ac:dyDescent="0.2">
      <c r="A21" s="131" t="s">
        <v>308</v>
      </c>
      <c r="B21" s="133" t="s">
        <v>283</v>
      </c>
      <c r="C21" s="134">
        <v>88979</v>
      </c>
      <c r="D21" s="131" t="s">
        <v>296</v>
      </c>
      <c r="E21" s="131" t="s">
        <v>285</v>
      </c>
      <c r="F21" s="133" t="s">
        <v>115</v>
      </c>
      <c r="G21" s="131" t="s">
        <v>309</v>
      </c>
    </row>
    <row r="22" spans="1:7" ht="45" x14ac:dyDescent="0.2">
      <c r="A22" s="131" t="s">
        <v>310</v>
      </c>
      <c r="B22" s="133" t="s">
        <v>283</v>
      </c>
      <c r="C22" s="134">
        <v>73690</v>
      </c>
      <c r="D22" s="131" t="s">
        <v>296</v>
      </c>
      <c r="E22" s="131" t="s">
        <v>285</v>
      </c>
      <c r="F22" s="133" t="s">
        <v>115</v>
      </c>
      <c r="G22" s="131" t="s">
        <v>311</v>
      </c>
    </row>
    <row r="23" spans="1:7" ht="75" x14ac:dyDescent="0.2">
      <c r="A23" s="131" t="s">
        <v>282</v>
      </c>
      <c r="B23" s="133" t="s">
        <v>283</v>
      </c>
      <c r="C23" s="134">
        <v>30056</v>
      </c>
      <c r="D23" s="131" t="s">
        <v>284</v>
      </c>
      <c r="E23" s="131" t="s">
        <v>285</v>
      </c>
      <c r="F23" s="133" t="s">
        <v>115</v>
      </c>
      <c r="G23" s="131" t="s">
        <v>286</v>
      </c>
    </row>
    <row r="24" spans="1:7" ht="75" x14ac:dyDescent="0.2">
      <c r="A24" s="131" t="s">
        <v>287</v>
      </c>
      <c r="B24" s="133" t="s">
        <v>288</v>
      </c>
      <c r="C24" s="134">
        <v>39764</v>
      </c>
      <c r="D24" s="131" t="s">
        <v>284</v>
      </c>
      <c r="E24" s="131" t="s">
        <v>285</v>
      </c>
      <c r="F24" s="133" t="s">
        <v>115</v>
      </c>
      <c r="G24" s="131" t="s">
        <v>286</v>
      </c>
    </row>
    <row r="25" spans="1:7" ht="30" x14ac:dyDescent="0.2">
      <c r="A25" s="131" t="s">
        <v>312</v>
      </c>
      <c r="B25" s="133" t="s">
        <v>283</v>
      </c>
      <c r="C25" s="134">
        <v>68462</v>
      </c>
      <c r="D25" s="131" t="s">
        <v>296</v>
      </c>
      <c r="E25" s="131" t="s">
        <v>313</v>
      </c>
      <c r="F25" s="133" t="s">
        <v>115</v>
      </c>
      <c r="G25" s="131" t="s">
        <v>314</v>
      </c>
    </row>
    <row r="26" spans="1:7" ht="60" x14ac:dyDescent="0.2">
      <c r="A26" s="131" t="s">
        <v>2675</v>
      </c>
      <c r="B26" s="133" t="s">
        <v>283</v>
      </c>
      <c r="C26" s="134">
        <v>14605</v>
      </c>
      <c r="D26" s="131" t="s">
        <v>2676</v>
      </c>
      <c r="E26" s="131" t="s">
        <v>313</v>
      </c>
      <c r="F26" s="133" t="s">
        <v>117</v>
      </c>
      <c r="G26" s="131" t="s">
        <v>2677</v>
      </c>
    </row>
    <row r="27" spans="1:7" ht="45" x14ac:dyDescent="0.2">
      <c r="A27" s="131" t="s">
        <v>2678</v>
      </c>
      <c r="B27" s="133" t="s">
        <v>283</v>
      </c>
      <c r="C27" s="134">
        <v>67823</v>
      </c>
      <c r="D27" s="131" t="s">
        <v>2676</v>
      </c>
      <c r="E27" s="131" t="s">
        <v>313</v>
      </c>
      <c r="F27" s="133" t="s">
        <v>115</v>
      </c>
      <c r="G27" s="131" t="s">
        <v>2679</v>
      </c>
    </row>
    <row r="28" spans="1:7" ht="60" x14ac:dyDescent="0.2">
      <c r="A28" s="131" t="s">
        <v>1413</v>
      </c>
      <c r="B28" s="133" t="s">
        <v>288</v>
      </c>
      <c r="C28" s="134">
        <v>28406</v>
      </c>
      <c r="D28" s="131" t="s">
        <v>285</v>
      </c>
      <c r="E28" s="131" t="s">
        <v>1414</v>
      </c>
      <c r="F28" s="133" t="s">
        <v>117</v>
      </c>
      <c r="G28" s="131" t="s">
        <v>1415</v>
      </c>
    </row>
    <row r="29" spans="1:7" ht="60" x14ac:dyDescent="0.2">
      <c r="A29" s="131" t="s">
        <v>3442</v>
      </c>
      <c r="B29" s="133" t="s">
        <v>283</v>
      </c>
      <c r="C29" s="134">
        <v>89375</v>
      </c>
      <c r="D29" s="131" t="s">
        <v>3443</v>
      </c>
      <c r="E29" s="131" t="s">
        <v>318</v>
      </c>
      <c r="F29" s="133" t="s">
        <v>117</v>
      </c>
      <c r="G29" s="131" t="s">
        <v>3444</v>
      </c>
    </row>
    <row r="30" spans="1:7" ht="30" x14ac:dyDescent="0.2">
      <c r="A30" s="131" t="s">
        <v>315</v>
      </c>
      <c r="B30" s="133" t="s">
        <v>283</v>
      </c>
      <c r="C30" s="134">
        <v>65230</v>
      </c>
      <c r="D30" s="131" t="s">
        <v>296</v>
      </c>
      <c r="E30" s="131" t="s">
        <v>285</v>
      </c>
      <c r="F30" s="133" t="s">
        <v>115</v>
      </c>
      <c r="G30" s="131" t="s">
        <v>316</v>
      </c>
    </row>
    <row r="31" spans="1:7" ht="45" x14ac:dyDescent="0.2">
      <c r="A31" s="131" t="s">
        <v>317</v>
      </c>
      <c r="B31" s="133" t="s">
        <v>283</v>
      </c>
      <c r="C31" s="134">
        <v>75859</v>
      </c>
      <c r="D31" s="131" t="s">
        <v>296</v>
      </c>
      <c r="E31" s="131" t="s">
        <v>318</v>
      </c>
      <c r="F31" s="133" t="s">
        <v>115</v>
      </c>
      <c r="G31" s="131" t="s">
        <v>319</v>
      </c>
    </row>
    <row r="32" spans="1:7" ht="90" x14ac:dyDescent="0.2">
      <c r="A32" s="131" t="s">
        <v>320</v>
      </c>
      <c r="B32" s="133" t="s">
        <v>283</v>
      </c>
      <c r="C32" s="134">
        <v>90719</v>
      </c>
      <c r="D32" s="131" t="s">
        <v>296</v>
      </c>
      <c r="E32" s="131" t="s">
        <v>321</v>
      </c>
      <c r="F32" s="133" t="s">
        <v>115</v>
      </c>
      <c r="G32" s="131" t="s">
        <v>322</v>
      </c>
    </row>
    <row r="33" spans="1:7" ht="75" x14ac:dyDescent="0.2">
      <c r="A33" s="131" t="s">
        <v>2195</v>
      </c>
      <c r="B33" s="133" t="s">
        <v>283</v>
      </c>
      <c r="C33" s="134">
        <v>91619</v>
      </c>
      <c r="D33" s="131" t="s">
        <v>2193</v>
      </c>
      <c r="E33" s="131" t="s">
        <v>318</v>
      </c>
      <c r="F33" s="133" t="s">
        <v>115</v>
      </c>
      <c r="G33" s="131" t="s">
        <v>2196</v>
      </c>
    </row>
    <row r="34" spans="1:7" ht="60" x14ac:dyDescent="0.2">
      <c r="A34" s="131" t="s">
        <v>323</v>
      </c>
      <c r="B34" s="133" t="s">
        <v>283</v>
      </c>
      <c r="C34" s="134">
        <v>91669</v>
      </c>
      <c r="D34" s="131" t="s">
        <v>296</v>
      </c>
      <c r="E34" s="131" t="s">
        <v>318</v>
      </c>
      <c r="F34" s="133" t="s">
        <v>115</v>
      </c>
      <c r="G34" s="131" t="s">
        <v>324</v>
      </c>
    </row>
    <row r="35" spans="1:7" ht="75" x14ac:dyDescent="0.2">
      <c r="A35" s="131" t="s">
        <v>325</v>
      </c>
      <c r="B35" s="133" t="s">
        <v>283</v>
      </c>
      <c r="C35" s="134">
        <v>91620</v>
      </c>
      <c r="D35" s="131" t="s">
        <v>2193</v>
      </c>
      <c r="E35" s="131" t="s">
        <v>318</v>
      </c>
      <c r="F35" s="133" t="s">
        <v>116</v>
      </c>
      <c r="G35" s="131" t="s">
        <v>2196</v>
      </c>
    </row>
    <row r="36" spans="1:7" ht="60" x14ac:dyDescent="0.2">
      <c r="A36" s="131" t="s">
        <v>3805</v>
      </c>
      <c r="B36" s="133" t="s">
        <v>283</v>
      </c>
      <c r="C36" s="134">
        <v>91670</v>
      </c>
      <c r="D36" s="131" t="s">
        <v>296</v>
      </c>
      <c r="E36" s="131" t="s">
        <v>318</v>
      </c>
      <c r="F36" s="133" t="s">
        <v>116</v>
      </c>
      <c r="G36" s="131" t="s">
        <v>324</v>
      </c>
    </row>
    <row r="37" spans="1:7" ht="45" x14ac:dyDescent="0.2">
      <c r="A37" s="131" t="s">
        <v>326</v>
      </c>
      <c r="B37" s="133" t="s">
        <v>283</v>
      </c>
      <c r="C37" s="134">
        <v>88485</v>
      </c>
      <c r="D37" s="131" t="s">
        <v>296</v>
      </c>
      <c r="E37" s="131" t="s">
        <v>285</v>
      </c>
      <c r="F37" s="133" t="s">
        <v>115</v>
      </c>
      <c r="G37" s="131" t="s">
        <v>327</v>
      </c>
    </row>
    <row r="38" spans="1:7" ht="60" x14ac:dyDescent="0.2">
      <c r="A38" s="131" t="s">
        <v>328</v>
      </c>
      <c r="B38" s="133" t="s">
        <v>283</v>
      </c>
      <c r="C38" s="134">
        <v>78733</v>
      </c>
      <c r="D38" s="131" t="s">
        <v>296</v>
      </c>
      <c r="E38" s="131" t="s">
        <v>300</v>
      </c>
      <c r="F38" s="133" t="s">
        <v>115</v>
      </c>
      <c r="G38" s="131" t="s">
        <v>329</v>
      </c>
    </row>
    <row r="39" spans="1:7" ht="90" x14ac:dyDescent="0.2">
      <c r="A39" s="131" t="s">
        <v>259</v>
      </c>
      <c r="B39" s="133" t="s">
        <v>283</v>
      </c>
      <c r="C39" s="134">
        <v>89520</v>
      </c>
      <c r="D39" s="131" t="s">
        <v>278</v>
      </c>
      <c r="E39" s="131" t="s">
        <v>406</v>
      </c>
      <c r="F39" s="133" t="s">
        <v>116</v>
      </c>
      <c r="G39" s="131" t="s">
        <v>3342</v>
      </c>
    </row>
    <row r="40" spans="1:7" ht="30" x14ac:dyDescent="0.2">
      <c r="A40" s="131" t="s">
        <v>1157</v>
      </c>
      <c r="B40" s="133" t="s">
        <v>283</v>
      </c>
      <c r="C40" s="134">
        <v>73389</v>
      </c>
      <c r="D40" s="131" t="s">
        <v>1158</v>
      </c>
      <c r="E40" s="131" t="s">
        <v>1159</v>
      </c>
      <c r="F40" s="133" t="s">
        <v>117</v>
      </c>
      <c r="G40" s="131" t="s">
        <v>1160</v>
      </c>
    </row>
    <row r="41" spans="1:7" ht="30" x14ac:dyDescent="0.2">
      <c r="A41" s="131" t="s">
        <v>1161</v>
      </c>
      <c r="B41" s="133" t="s">
        <v>283</v>
      </c>
      <c r="C41" s="134">
        <v>63159</v>
      </c>
      <c r="D41" s="131" t="s">
        <v>1158</v>
      </c>
      <c r="E41" s="131" t="s">
        <v>1159</v>
      </c>
      <c r="F41" s="133" t="s">
        <v>117</v>
      </c>
      <c r="G41" s="131" t="s">
        <v>1162</v>
      </c>
    </row>
    <row r="42" spans="1:7" ht="30" x14ac:dyDescent="0.2">
      <c r="A42" s="131" t="s">
        <v>1163</v>
      </c>
      <c r="B42" s="133" t="s">
        <v>283</v>
      </c>
      <c r="C42" s="134">
        <v>180</v>
      </c>
      <c r="D42" s="131" t="s">
        <v>1158</v>
      </c>
      <c r="E42" s="131" t="s">
        <v>1159</v>
      </c>
      <c r="F42" s="133" t="s">
        <v>117</v>
      </c>
      <c r="G42" s="131" t="s">
        <v>1164</v>
      </c>
    </row>
    <row r="43" spans="1:7" ht="60" x14ac:dyDescent="0.2">
      <c r="A43" s="131" t="s">
        <v>1165</v>
      </c>
      <c r="B43" s="133" t="s">
        <v>283</v>
      </c>
      <c r="C43" s="134">
        <v>59171</v>
      </c>
      <c r="D43" s="131" t="s">
        <v>1158</v>
      </c>
      <c r="E43" s="131" t="s">
        <v>1159</v>
      </c>
      <c r="F43" s="133" t="s">
        <v>117</v>
      </c>
      <c r="G43" s="131" t="s">
        <v>1166</v>
      </c>
    </row>
    <row r="44" spans="1:7" ht="45" x14ac:dyDescent="0.2">
      <c r="A44" s="131" t="s">
        <v>1167</v>
      </c>
      <c r="B44" s="133" t="s">
        <v>283</v>
      </c>
      <c r="C44" s="134">
        <v>60395</v>
      </c>
      <c r="D44" s="131" t="s">
        <v>1158</v>
      </c>
      <c r="E44" s="131" t="s">
        <v>1159</v>
      </c>
      <c r="F44" s="133" t="s">
        <v>117</v>
      </c>
      <c r="G44" s="131" t="s">
        <v>1168</v>
      </c>
    </row>
    <row r="45" spans="1:7" ht="60" x14ac:dyDescent="0.2">
      <c r="A45" s="131" t="s">
        <v>1169</v>
      </c>
      <c r="B45" s="133" t="s">
        <v>283</v>
      </c>
      <c r="C45" s="134">
        <v>87454</v>
      </c>
      <c r="D45" s="131" t="s">
        <v>1158</v>
      </c>
      <c r="E45" s="131" t="s">
        <v>1159</v>
      </c>
      <c r="F45" s="133" t="s">
        <v>117</v>
      </c>
      <c r="G45" s="131" t="s">
        <v>1170</v>
      </c>
    </row>
    <row r="46" spans="1:7" ht="45" x14ac:dyDescent="0.2">
      <c r="A46" s="131" t="s">
        <v>1171</v>
      </c>
      <c r="B46" s="133" t="s">
        <v>288</v>
      </c>
      <c r="C46" s="134">
        <v>1035</v>
      </c>
      <c r="D46" s="131" t="s">
        <v>1158</v>
      </c>
      <c r="E46" s="131" t="s">
        <v>1159</v>
      </c>
      <c r="F46" s="133" t="s">
        <v>117</v>
      </c>
      <c r="G46" s="131" t="s">
        <v>1172</v>
      </c>
    </row>
    <row r="47" spans="1:7" ht="30" x14ac:dyDescent="0.2">
      <c r="A47" s="131" t="s">
        <v>1173</v>
      </c>
      <c r="B47" s="133" t="s">
        <v>283</v>
      </c>
      <c r="C47" s="134">
        <v>181</v>
      </c>
      <c r="D47" s="131" t="s">
        <v>1158</v>
      </c>
      <c r="E47" s="131" t="s">
        <v>1159</v>
      </c>
      <c r="F47" s="133" t="s">
        <v>117</v>
      </c>
      <c r="G47" s="131" t="s">
        <v>1174</v>
      </c>
    </row>
    <row r="48" spans="1:7" ht="30" x14ac:dyDescent="0.2">
      <c r="A48" s="131" t="s">
        <v>1175</v>
      </c>
      <c r="B48" s="133" t="s">
        <v>283</v>
      </c>
      <c r="C48" s="134">
        <v>179</v>
      </c>
      <c r="D48" s="131" t="s">
        <v>1158</v>
      </c>
      <c r="E48" s="131" t="s">
        <v>1159</v>
      </c>
      <c r="F48" s="133" t="s">
        <v>117</v>
      </c>
      <c r="G48" s="131" t="s">
        <v>1176</v>
      </c>
    </row>
    <row r="49" spans="1:7" ht="45" x14ac:dyDescent="0.2">
      <c r="A49" s="131" t="s">
        <v>1177</v>
      </c>
      <c r="B49" s="133" t="s">
        <v>288</v>
      </c>
      <c r="C49" s="134">
        <v>82335</v>
      </c>
      <c r="D49" s="131" t="s">
        <v>1158</v>
      </c>
      <c r="E49" s="131" t="s">
        <v>1159</v>
      </c>
      <c r="F49" s="133" t="s">
        <v>117</v>
      </c>
      <c r="G49" s="131" t="s">
        <v>1178</v>
      </c>
    </row>
    <row r="50" spans="1:7" ht="45" x14ac:dyDescent="0.2">
      <c r="A50" s="131" t="s">
        <v>1179</v>
      </c>
      <c r="B50" s="133" t="s">
        <v>288</v>
      </c>
      <c r="C50" s="134">
        <v>70422</v>
      </c>
      <c r="D50" s="131" t="s">
        <v>1158</v>
      </c>
      <c r="E50" s="131" t="s">
        <v>1159</v>
      </c>
      <c r="F50" s="133" t="s">
        <v>117</v>
      </c>
      <c r="G50" s="131" t="s">
        <v>1178</v>
      </c>
    </row>
    <row r="51" spans="1:7" ht="45" x14ac:dyDescent="0.2">
      <c r="A51" s="131" t="s">
        <v>1180</v>
      </c>
      <c r="B51" s="133" t="s">
        <v>283</v>
      </c>
      <c r="C51" s="134">
        <v>22355</v>
      </c>
      <c r="D51" s="131" t="s">
        <v>1158</v>
      </c>
      <c r="E51" s="131" t="s">
        <v>1159</v>
      </c>
      <c r="F51" s="133" t="s">
        <v>117</v>
      </c>
      <c r="G51" s="131" t="s">
        <v>3806</v>
      </c>
    </row>
    <row r="52" spans="1:7" ht="45" x14ac:dyDescent="0.2">
      <c r="A52" s="131" t="s">
        <v>2680</v>
      </c>
      <c r="B52" s="133" t="s">
        <v>283</v>
      </c>
      <c r="C52" s="134">
        <v>80607</v>
      </c>
      <c r="D52" s="131" t="s">
        <v>2676</v>
      </c>
      <c r="E52" s="131" t="s">
        <v>313</v>
      </c>
      <c r="F52" s="133" t="s">
        <v>117</v>
      </c>
      <c r="G52" s="131" t="s">
        <v>2681</v>
      </c>
    </row>
    <row r="53" spans="1:7" ht="45" x14ac:dyDescent="0.2">
      <c r="A53" s="131" t="s">
        <v>2682</v>
      </c>
      <c r="B53" s="133" t="s">
        <v>283</v>
      </c>
      <c r="C53" s="134">
        <v>80878</v>
      </c>
      <c r="D53" s="131" t="s">
        <v>2676</v>
      </c>
      <c r="E53" s="131" t="s">
        <v>313</v>
      </c>
      <c r="F53" s="133" t="s">
        <v>117</v>
      </c>
      <c r="G53" s="131" t="s">
        <v>2681</v>
      </c>
    </row>
    <row r="54" spans="1:7" ht="45" x14ac:dyDescent="0.2">
      <c r="A54" s="131" t="s">
        <v>2683</v>
      </c>
      <c r="B54" s="133" t="s">
        <v>283</v>
      </c>
      <c r="C54" s="134">
        <v>85957</v>
      </c>
      <c r="D54" s="131" t="s">
        <v>2676</v>
      </c>
      <c r="E54" s="131" t="s">
        <v>313</v>
      </c>
      <c r="F54" s="133" t="s">
        <v>116</v>
      </c>
      <c r="G54" s="131" t="s">
        <v>2681</v>
      </c>
    </row>
    <row r="55" spans="1:7" ht="60" x14ac:dyDescent="0.2">
      <c r="A55" s="131" t="s">
        <v>3445</v>
      </c>
      <c r="B55" s="133" t="s">
        <v>283</v>
      </c>
      <c r="C55" s="134">
        <v>85967</v>
      </c>
      <c r="D55" s="131" t="s">
        <v>3443</v>
      </c>
      <c r="E55" s="131" t="s">
        <v>318</v>
      </c>
      <c r="F55" s="133" t="s">
        <v>115</v>
      </c>
      <c r="G55" s="131" t="s">
        <v>3446</v>
      </c>
    </row>
    <row r="56" spans="1:7" ht="90" x14ac:dyDescent="0.2">
      <c r="A56" s="131" t="s">
        <v>3447</v>
      </c>
      <c r="B56" s="133" t="s">
        <v>283</v>
      </c>
      <c r="C56" s="134">
        <v>90519</v>
      </c>
      <c r="D56" s="131" t="s">
        <v>3443</v>
      </c>
      <c r="E56" s="131" t="s">
        <v>321</v>
      </c>
      <c r="F56" s="133" t="s">
        <v>115</v>
      </c>
      <c r="G56" s="131" t="s">
        <v>3448</v>
      </c>
    </row>
    <row r="57" spans="1:7" ht="105" x14ac:dyDescent="0.2">
      <c r="A57" s="131" t="s">
        <v>3449</v>
      </c>
      <c r="B57" s="133" t="s">
        <v>283</v>
      </c>
      <c r="C57" s="134">
        <v>90044</v>
      </c>
      <c r="D57" s="131" t="s">
        <v>3443</v>
      </c>
      <c r="E57" s="131" t="s">
        <v>321</v>
      </c>
      <c r="F57" s="133" t="s">
        <v>116</v>
      </c>
      <c r="G57" s="131" t="s">
        <v>3450</v>
      </c>
    </row>
    <row r="58" spans="1:7" ht="60" x14ac:dyDescent="0.2">
      <c r="A58" s="131" t="s">
        <v>3451</v>
      </c>
      <c r="B58" s="133" t="s">
        <v>283</v>
      </c>
      <c r="C58" s="134">
        <v>85538</v>
      </c>
      <c r="D58" s="131" t="s">
        <v>3443</v>
      </c>
      <c r="E58" s="131" t="s">
        <v>318</v>
      </c>
      <c r="F58" s="133" t="s">
        <v>116</v>
      </c>
      <c r="G58" s="131" t="s">
        <v>3446</v>
      </c>
    </row>
    <row r="59" spans="1:7" ht="60" x14ac:dyDescent="0.2">
      <c r="A59" s="131" t="s">
        <v>3452</v>
      </c>
      <c r="B59" s="133" t="s">
        <v>283</v>
      </c>
      <c r="C59" s="134">
        <v>91269</v>
      </c>
      <c r="D59" s="131" t="s">
        <v>3443</v>
      </c>
      <c r="E59" s="131" t="s">
        <v>321</v>
      </c>
      <c r="F59" s="133" t="s">
        <v>117</v>
      </c>
      <c r="G59" s="131" t="s">
        <v>3453</v>
      </c>
    </row>
    <row r="60" spans="1:7" ht="45" x14ac:dyDescent="0.2">
      <c r="A60" s="131" t="s">
        <v>330</v>
      </c>
      <c r="B60" s="133" t="s">
        <v>283</v>
      </c>
      <c r="C60" s="134">
        <v>88482</v>
      </c>
      <c r="D60" s="131" t="s">
        <v>296</v>
      </c>
      <c r="E60" s="131" t="s">
        <v>331</v>
      </c>
      <c r="F60" s="133" t="s">
        <v>115</v>
      </c>
      <c r="G60" s="131" t="s">
        <v>332</v>
      </c>
    </row>
    <row r="61" spans="1:7" ht="45" x14ac:dyDescent="0.2">
      <c r="A61" s="131" t="s">
        <v>2197</v>
      </c>
      <c r="B61" s="133" t="s">
        <v>283</v>
      </c>
      <c r="C61" s="134">
        <v>90061</v>
      </c>
      <c r="D61" s="131" t="s">
        <v>2193</v>
      </c>
      <c r="E61" s="131" t="s">
        <v>285</v>
      </c>
      <c r="F61" s="133" t="s">
        <v>115</v>
      </c>
      <c r="G61" s="131" t="s">
        <v>332</v>
      </c>
    </row>
    <row r="62" spans="1:7" ht="45" x14ac:dyDescent="0.2">
      <c r="A62" s="131" t="s">
        <v>2198</v>
      </c>
      <c r="B62" s="133" t="s">
        <v>283</v>
      </c>
      <c r="C62" s="134">
        <v>90062</v>
      </c>
      <c r="D62" s="131" t="s">
        <v>2193</v>
      </c>
      <c r="E62" s="131" t="s">
        <v>285</v>
      </c>
      <c r="F62" s="133" t="s">
        <v>116</v>
      </c>
      <c r="G62" s="131" t="s">
        <v>332</v>
      </c>
    </row>
    <row r="63" spans="1:7" ht="30" x14ac:dyDescent="0.2">
      <c r="A63" s="131" t="s">
        <v>333</v>
      </c>
      <c r="B63" s="133" t="s">
        <v>283</v>
      </c>
      <c r="C63" s="134">
        <v>22508</v>
      </c>
      <c r="D63" s="131" t="s">
        <v>296</v>
      </c>
      <c r="E63" s="131" t="s">
        <v>285</v>
      </c>
      <c r="F63" s="133" t="s">
        <v>115</v>
      </c>
      <c r="G63" s="131" t="s">
        <v>334</v>
      </c>
    </row>
    <row r="64" spans="1:7" ht="45" x14ac:dyDescent="0.2">
      <c r="A64" s="131" t="s">
        <v>335</v>
      </c>
      <c r="B64" s="133" t="s">
        <v>283</v>
      </c>
      <c r="C64" s="134">
        <v>69162</v>
      </c>
      <c r="D64" s="131" t="s">
        <v>296</v>
      </c>
      <c r="E64" s="131" t="s">
        <v>318</v>
      </c>
      <c r="F64" s="133" t="s">
        <v>115</v>
      </c>
      <c r="G64" s="131" t="s">
        <v>336</v>
      </c>
    </row>
    <row r="65" spans="1:7" ht="30" x14ac:dyDescent="0.2">
      <c r="A65" s="131" t="s">
        <v>337</v>
      </c>
      <c r="B65" s="133" t="s">
        <v>283</v>
      </c>
      <c r="C65" s="134">
        <v>22557</v>
      </c>
      <c r="D65" s="131" t="s">
        <v>296</v>
      </c>
      <c r="E65" s="131" t="s">
        <v>285</v>
      </c>
      <c r="F65" s="133" t="s">
        <v>115</v>
      </c>
      <c r="G65" s="131" t="s">
        <v>338</v>
      </c>
    </row>
    <row r="66" spans="1:7" ht="45" x14ac:dyDescent="0.2">
      <c r="A66" s="131" t="s">
        <v>339</v>
      </c>
      <c r="B66" s="133" t="s">
        <v>283</v>
      </c>
      <c r="C66" s="134">
        <v>79226</v>
      </c>
      <c r="D66" s="131" t="s">
        <v>296</v>
      </c>
      <c r="E66" s="131" t="s">
        <v>318</v>
      </c>
      <c r="F66" s="133" t="s">
        <v>115</v>
      </c>
      <c r="G66" s="131" t="s">
        <v>340</v>
      </c>
    </row>
    <row r="67" spans="1:7" ht="45" x14ac:dyDescent="0.2">
      <c r="A67" s="131" t="s">
        <v>2684</v>
      </c>
      <c r="B67" s="133" t="s">
        <v>283</v>
      </c>
      <c r="C67" s="134">
        <v>85958</v>
      </c>
      <c r="D67" s="131" t="s">
        <v>2676</v>
      </c>
      <c r="E67" s="131" t="s">
        <v>313</v>
      </c>
      <c r="F67" s="133" t="s">
        <v>116</v>
      </c>
      <c r="G67" s="131" t="s">
        <v>2685</v>
      </c>
    </row>
    <row r="68" spans="1:7" ht="45" x14ac:dyDescent="0.2">
      <c r="A68" s="131" t="s">
        <v>2686</v>
      </c>
      <c r="B68" s="133" t="s">
        <v>283</v>
      </c>
      <c r="C68" s="134">
        <v>80642</v>
      </c>
      <c r="D68" s="131" t="s">
        <v>2676</v>
      </c>
      <c r="E68" s="131" t="s">
        <v>313</v>
      </c>
      <c r="F68" s="133" t="s">
        <v>117</v>
      </c>
      <c r="G68" s="131" t="s">
        <v>2685</v>
      </c>
    </row>
    <row r="69" spans="1:7" ht="45" x14ac:dyDescent="0.2">
      <c r="A69" s="131" t="s">
        <v>2687</v>
      </c>
      <c r="B69" s="133" t="s">
        <v>283</v>
      </c>
      <c r="C69" s="134">
        <v>91378</v>
      </c>
      <c r="D69" s="131" t="s">
        <v>2676</v>
      </c>
      <c r="E69" s="131" t="s">
        <v>313</v>
      </c>
      <c r="F69" s="133" t="s">
        <v>116</v>
      </c>
      <c r="G69" s="131" t="s">
        <v>2688</v>
      </c>
    </row>
    <row r="70" spans="1:7" ht="45" x14ac:dyDescent="0.2">
      <c r="A70" s="131" t="s">
        <v>2689</v>
      </c>
      <c r="B70" s="133" t="s">
        <v>283</v>
      </c>
      <c r="C70" s="134">
        <v>91379</v>
      </c>
      <c r="D70" s="131" t="s">
        <v>2676</v>
      </c>
      <c r="E70" s="131" t="s">
        <v>313</v>
      </c>
      <c r="F70" s="133" t="s">
        <v>117</v>
      </c>
      <c r="G70" s="131" t="s">
        <v>2688</v>
      </c>
    </row>
    <row r="71" spans="1:7" ht="45" x14ac:dyDescent="0.2">
      <c r="A71" s="131" t="s">
        <v>2690</v>
      </c>
      <c r="B71" s="133" t="s">
        <v>283</v>
      </c>
      <c r="C71" s="134">
        <v>91377</v>
      </c>
      <c r="D71" s="131" t="s">
        <v>2676</v>
      </c>
      <c r="E71" s="131" t="s">
        <v>313</v>
      </c>
      <c r="F71" s="133" t="s">
        <v>115</v>
      </c>
      <c r="G71" s="131" t="s">
        <v>2688</v>
      </c>
    </row>
    <row r="72" spans="1:7" ht="60" x14ac:dyDescent="0.2">
      <c r="A72" s="131" t="s">
        <v>2691</v>
      </c>
      <c r="B72" s="133" t="s">
        <v>283</v>
      </c>
      <c r="C72" s="134">
        <v>66584</v>
      </c>
      <c r="D72" s="131" t="s">
        <v>2676</v>
      </c>
      <c r="E72" s="131" t="s">
        <v>313</v>
      </c>
      <c r="F72" s="133" t="s">
        <v>116</v>
      </c>
      <c r="G72" s="131" t="s">
        <v>2692</v>
      </c>
    </row>
    <row r="73" spans="1:7" ht="60" x14ac:dyDescent="0.2">
      <c r="A73" s="131" t="s">
        <v>2693</v>
      </c>
      <c r="B73" s="133" t="s">
        <v>283</v>
      </c>
      <c r="C73" s="134">
        <v>61588</v>
      </c>
      <c r="D73" s="131" t="s">
        <v>2676</v>
      </c>
      <c r="E73" s="131" t="s">
        <v>313</v>
      </c>
      <c r="F73" s="133" t="s">
        <v>115</v>
      </c>
      <c r="G73" s="131" t="s">
        <v>2692</v>
      </c>
    </row>
    <row r="74" spans="1:7" ht="45" x14ac:dyDescent="0.2">
      <c r="A74" s="131" t="s">
        <v>2694</v>
      </c>
      <c r="B74" s="133" t="s">
        <v>283</v>
      </c>
      <c r="C74" s="134">
        <v>80644</v>
      </c>
      <c r="D74" s="131" t="s">
        <v>2676</v>
      </c>
      <c r="E74" s="131" t="s">
        <v>313</v>
      </c>
      <c r="F74" s="133" t="s">
        <v>117</v>
      </c>
      <c r="G74" s="131" t="s">
        <v>2685</v>
      </c>
    </row>
    <row r="75" spans="1:7" ht="45" x14ac:dyDescent="0.2">
      <c r="A75" s="131" t="s">
        <v>341</v>
      </c>
      <c r="B75" s="133" t="s">
        <v>283</v>
      </c>
      <c r="C75" s="134">
        <v>86619</v>
      </c>
      <c r="D75" s="131" t="s">
        <v>296</v>
      </c>
      <c r="E75" s="131" t="s">
        <v>342</v>
      </c>
      <c r="F75" s="133" t="s">
        <v>115</v>
      </c>
      <c r="G75" s="131" t="s">
        <v>343</v>
      </c>
    </row>
    <row r="76" spans="1:7" ht="60" x14ac:dyDescent="0.2">
      <c r="A76" s="131" t="s">
        <v>344</v>
      </c>
      <c r="B76" s="133" t="s">
        <v>283</v>
      </c>
      <c r="C76" s="134">
        <v>87017</v>
      </c>
      <c r="D76" s="131" t="s">
        <v>296</v>
      </c>
      <c r="E76" s="131" t="s">
        <v>305</v>
      </c>
      <c r="F76" s="133" t="s">
        <v>115</v>
      </c>
      <c r="G76" s="131" t="s">
        <v>345</v>
      </c>
    </row>
    <row r="77" spans="1:7" ht="60" x14ac:dyDescent="0.2">
      <c r="A77" s="131" t="s">
        <v>346</v>
      </c>
      <c r="B77" s="133" t="s">
        <v>283</v>
      </c>
      <c r="C77" s="134">
        <v>60397</v>
      </c>
      <c r="D77" s="131" t="s">
        <v>296</v>
      </c>
      <c r="E77" s="131" t="s">
        <v>300</v>
      </c>
      <c r="F77" s="133" t="s">
        <v>115</v>
      </c>
      <c r="G77" s="131" t="s">
        <v>347</v>
      </c>
    </row>
    <row r="78" spans="1:7" ht="60" x14ac:dyDescent="0.2">
      <c r="A78" s="131" t="s">
        <v>348</v>
      </c>
      <c r="B78" s="133" t="s">
        <v>283</v>
      </c>
      <c r="C78" s="134">
        <v>86617</v>
      </c>
      <c r="D78" s="131" t="s">
        <v>296</v>
      </c>
      <c r="E78" s="131" t="s">
        <v>285</v>
      </c>
      <c r="F78" s="133" t="s">
        <v>115</v>
      </c>
      <c r="G78" s="131" t="s">
        <v>349</v>
      </c>
    </row>
    <row r="79" spans="1:7" ht="30" x14ac:dyDescent="0.2">
      <c r="A79" s="131" t="s">
        <v>1416</v>
      </c>
      <c r="B79" s="133" t="s">
        <v>283</v>
      </c>
      <c r="C79" s="134">
        <v>87466</v>
      </c>
      <c r="D79" s="131" t="s">
        <v>285</v>
      </c>
      <c r="E79" s="131" t="s">
        <v>342</v>
      </c>
      <c r="F79" s="133" t="s">
        <v>115</v>
      </c>
      <c r="G79" s="131" t="s">
        <v>1417</v>
      </c>
    </row>
    <row r="80" spans="1:7" ht="30" x14ac:dyDescent="0.2">
      <c r="A80" s="131" t="s">
        <v>350</v>
      </c>
      <c r="B80" s="133" t="s">
        <v>283</v>
      </c>
      <c r="C80" s="134">
        <v>66114</v>
      </c>
      <c r="D80" s="131" t="s">
        <v>296</v>
      </c>
      <c r="E80" s="131" t="s">
        <v>285</v>
      </c>
      <c r="F80" s="133" t="s">
        <v>115</v>
      </c>
      <c r="G80" s="131" t="s">
        <v>351</v>
      </c>
    </row>
    <row r="81" spans="1:7" ht="45" x14ac:dyDescent="0.2">
      <c r="A81" s="131" t="s">
        <v>131</v>
      </c>
      <c r="B81" s="133" t="s">
        <v>283</v>
      </c>
      <c r="C81" s="134">
        <v>83426</v>
      </c>
      <c r="D81" s="131" t="s">
        <v>1109</v>
      </c>
      <c r="E81" s="131" t="s">
        <v>305</v>
      </c>
      <c r="F81" s="133" t="s">
        <v>116</v>
      </c>
      <c r="G81" s="131" t="s">
        <v>1111</v>
      </c>
    </row>
    <row r="82" spans="1:7" ht="45" x14ac:dyDescent="0.2">
      <c r="A82" s="131" t="s">
        <v>130</v>
      </c>
      <c r="B82" s="133" t="s">
        <v>283</v>
      </c>
      <c r="C82" s="134">
        <v>83424</v>
      </c>
      <c r="D82" s="131" t="s">
        <v>1109</v>
      </c>
      <c r="E82" s="131" t="s">
        <v>305</v>
      </c>
      <c r="F82" s="133" t="s">
        <v>116</v>
      </c>
      <c r="G82" s="131" t="s">
        <v>1111</v>
      </c>
    </row>
    <row r="83" spans="1:7" ht="45" x14ac:dyDescent="0.2">
      <c r="A83" s="131" t="s">
        <v>352</v>
      </c>
      <c r="B83" s="133" t="s">
        <v>283</v>
      </c>
      <c r="C83" s="134">
        <v>22904</v>
      </c>
      <c r="D83" s="131" t="s">
        <v>296</v>
      </c>
      <c r="E83" s="131" t="s">
        <v>353</v>
      </c>
      <c r="F83" s="133" t="s">
        <v>115</v>
      </c>
      <c r="G83" s="131" t="s">
        <v>354</v>
      </c>
    </row>
    <row r="84" spans="1:7" ht="30" x14ac:dyDescent="0.2">
      <c r="A84" s="131" t="s">
        <v>2695</v>
      </c>
      <c r="B84" s="133" t="s">
        <v>283</v>
      </c>
      <c r="C84" s="134">
        <v>80575</v>
      </c>
      <c r="D84" s="131" t="s">
        <v>2676</v>
      </c>
      <c r="E84" s="131" t="s">
        <v>353</v>
      </c>
      <c r="F84" s="133" t="s">
        <v>117</v>
      </c>
      <c r="G84" s="131" t="s">
        <v>2696</v>
      </c>
    </row>
    <row r="85" spans="1:7" ht="30" x14ac:dyDescent="0.2">
      <c r="A85" s="131" t="s">
        <v>2697</v>
      </c>
      <c r="B85" s="133" t="s">
        <v>283</v>
      </c>
      <c r="C85" s="134">
        <v>12654</v>
      </c>
      <c r="D85" s="131" t="s">
        <v>2676</v>
      </c>
      <c r="E85" s="131" t="s">
        <v>353</v>
      </c>
      <c r="F85" s="133" t="s">
        <v>115</v>
      </c>
      <c r="G85" s="131" t="s">
        <v>2698</v>
      </c>
    </row>
    <row r="86" spans="1:7" ht="30" x14ac:dyDescent="0.2">
      <c r="A86" s="131" t="s">
        <v>2699</v>
      </c>
      <c r="B86" s="133" t="s">
        <v>288</v>
      </c>
      <c r="C86" s="134">
        <v>81381</v>
      </c>
      <c r="D86" s="131" t="s">
        <v>2676</v>
      </c>
      <c r="E86" s="131" t="s">
        <v>353</v>
      </c>
      <c r="F86" s="133" t="s">
        <v>115</v>
      </c>
      <c r="G86" s="131" t="s">
        <v>2698</v>
      </c>
    </row>
    <row r="87" spans="1:7" ht="60" x14ac:dyDescent="0.2">
      <c r="A87" s="131" t="s">
        <v>2700</v>
      </c>
      <c r="B87" s="133" t="s">
        <v>283</v>
      </c>
      <c r="C87" s="134">
        <v>68672</v>
      </c>
      <c r="D87" s="131" t="s">
        <v>2676</v>
      </c>
      <c r="E87" s="131" t="s">
        <v>353</v>
      </c>
      <c r="F87" s="133" t="s">
        <v>115</v>
      </c>
      <c r="G87" s="131" t="s">
        <v>2701</v>
      </c>
    </row>
    <row r="88" spans="1:7" ht="30" x14ac:dyDescent="0.2">
      <c r="A88" s="131" t="s">
        <v>2702</v>
      </c>
      <c r="B88" s="133" t="s">
        <v>283</v>
      </c>
      <c r="C88" s="134">
        <v>80576</v>
      </c>
      <c r="D88" s="131" t="s">
        <v>2676</v>
      </c>
      <c r="E88" s="131" t="s">
        <v>353</v>
      </c>
      <c r="F88" s="133" t="s">
        <v>117</v>
      </c>
      <c r="G88" s="131" t="s">
        <v>2703</v>
      </c>
    </row>
    <row r="89" spans="1:7" ht="30" x14ac:dyDescent="0.2">
      <c r="A89" s="131" t="s">
        <v>2704</v>
      </c>
      <c r="B89" s="133" t="s">
        <v>283</v>
      </c>
      <c r="C89" s="134">
        <v>81276</v>
      </c>
      <c r="D89" s="131" t="s">
        <v>2676</v>
      </c>
      <c r="E89" s="131" t="s">
        <v>353</v>
      </c>
      <c r="F89" s="133" t="s">
        <v>1183</v>
      </c>
      <c r="G89" s="131" t="s">
        <v>2703</v>
      </c>
    </row>
    <row r="90" spans="1:7" ht="30" x14ac:dyDescent="0.2">
      <c r="A90" s="131" t="s">
        <v>2705</v>
      </c>
      <c r="B90" s="133" t="s">
        <v>283</v>
      </c>
      <c r="C90" s="134">
        <v>80647</v>
      </c>
      <c r="D90" s="131" t="s">
        <v>2676</v>
      </c>
      <c r="E90" s="131" t="s">
        <v>353</v>
      </c>
      <c r="F90" s="133" t="s">
        <v>115</v>
      </c>
      <c r="G90" s="131" t="s">
        <v>2706</v>
      </c>
    </row>
    <row r="91" spans="1:7" ht="60" x14ac:dyDescent="0.2">
      <c r="A91" s="131" t="s">
        <v>2707</v>
      </c>
      <c r="B91" s="133" t="s">
        <v>283</v>
      </c>
      <c r="C91" s="134">
        <v>80577</v>
      </c>
      <c r="D91" s="131" t="s">
        <v>2676</v>
      </c>
      <c r="E91" s="131" t="s">
        <v>353</v>
      </c>
      <c r="F91" s="133" t="s">
        <v>117</v>
      </c>
      <c r="G91" s="131" t="s">
        <v>2708</v>
      </c>
    </row>
    <row r="92" spans="1:7" ht="60" x14ac:dyDescent="0.2">
      <c r="A92" s="131" t="s">
        <v>2709</v>
      </c>
      <c r="B92" s="133" t="s">
        <v>283</v>
      </c>
      <c r="C92" s="134">
        <v>80648</v>
      </c>
      <c r="D92" s="131" t="s">
        <v>2676</v>
      </c>
      <c r="E92" s="131" t="s">
        <v>353</v>
      </c>
      <c r="F92" s="133" t="s">
        <v>115</v>
      </c>
      <c r="G92" s="131" t="s">
        <v>2708</v>
      </c>
    </row>
    <row r="93" spans="1:7" ht="60" x14ac:dyDescent="0.2">
      <c r="A93" s="131" t="s">
        <v>2710</v>
      </c>
      <c r="B93" s="133" t="s">
        <v>283</v>
      </c>
      <c r="C93" s="134">
        <v>80712</v>
      </c>
      <c r="D93" s="131" t="s">
        <v>2676</v>
      </c>
      <c r="E93" s="131" t="s">
        <v>353</v>
      </c>
      <c r="F93" s="133" t="s">
        <v>116</v>
      </c>
      <c r="G93" s="131" t="s">
        <v>2708</v>
      </c>
    </row>
    <row r="94" spans="1:7" ht="30" x14ac:dyDescent="0.2">
      <c r="A94" s="131" t="s">
        <v>2711</v>
      </c>
      <c r="B94" s="133" t="s">
        <v>283</v>
      </c>
      <c r="C94" s="134">
        <v>80578</v>
      </c>
      <c r="D94" s="131" t="s">
        <v>2676</v>
      </c>
      <c r="E94" s="131" t="s">
        <v>353</v>
      </c>
      <c r="F94" s="133" t="s">
        <v>117</v>
      </c>
      <c r="G94" s="131" t="s">
        <v>2712</v>
      </c>
    </row>
    <row r="95" spans="1:7" ht="30" x14ac:dyDescent="0.2">
      <c r="A95" s="131" t="s">
        <v>2713</v>
      </c>
      <c r="B95" s="133" t="s">
        <v>283</v>
      </c>
      <c r="C95" s="134">
        <v>81308</v>
      </c>
      <c r="D95" s="131" t="s">
        <v>2676</v>
      </c>
      <c r="E95" s="131" t="s">
        <v>353</v>
      </c>
      <c r="F95" s="133" t="s">
        <v>117</v>
      </c>
      <c r="G95" s="131" t="s">
        <v>2714</v>
      </c>
    </row>
    <row r="96" spans="1:7" ht="30" x14ac:dyDescent="0.2">
      <c r="A96" s="131" t="s">
        <v>2715</v>
      </c>
      <c r="B96" s="133" t="s">
        <v>283</v>
      </c>
      <c r="C96" s="134">
        <v>80579</v>
      </c>
      <c r="D96" s="131" t="s">
        <v>2676</v>
      </c>
      <c r="E96" s="131" t="s">
        <v>353</v>
      </c>
      <c r="F96" s="133" t="s">
        <v>117</v>
      </c>
      <c r="G96" s="131" t="s">
        <v>2703</v>
      </c>
    </row>
    <row r="97" spans="1:7" ht="30" x14ac:dyDescent="0.2">
      <c r="A97" s="131" t="s">
        <v>2716</v>
      </c>
      <c r="B97" s="133" t="s">
        <v>283</v>
      </c>
      <c r="C97" s="134">
        <v>80713</v>
      </c>
      <c r="D97" s="131" t="s">
        <v>2676</v>
      </c>
      <c r="E97" s="131" t="s">
        <v>353</v>
      </c>
      <c r="F97" s="133" t="s">
        <v>116</v>
      </c>
      <c r="G97" s="131" t="s">
        <v>2703</v>
      </c>
    </row>
    <row r="98" spans="1:7" ht="45" x14ac:dyDescent="0.2">
      <c r="A98" s="131" t="s">
        <v>2717</v>
      </c>
      <c r="B98" s="133" t="s">
        <v>283</v>
      </c>
      <c r="C98" s="134">
        <v>80581</v>
      </c>
      <c r="D98" s="131" t="s">
        <v>2676</v>
      </c>
      <c r="E98" s="131" t="s">
        <v>353</v>
      </c>
      <c r="F98" s="133" t="s">
        <v>117</v>
      </c>
      <c r="G98" s="131" t="s">
        <v>2718</v>
      </c>
    </row>
    <row r="99" spans="1:7" ht="45" x14ac:dyDescent="0.2">
      <c r="A99" s="131" t="s">
        <v>2719</v>
      </c>
      <c r="B99" s="133" t="s">
        <v>283</v>
      </c>
      <c r="C99" s="134">
        <v>80582</v>
      </c>
      <c r="D99" s="131" t="s">
        <v>2676</v>
      </c>
      <c r="E99" s="131" t="s">
        <v>353</v>
      </c>
      <c r="F99" s="133" t="s">
        <v>117</v>
      </c>
      <c r="G99" s="131" t="s">
        <v>2718</v>
      </c>
    </row>
    <row r="100" spans="1:7" ht="30" x14ac:dyDescent="0.2">
      <c r="A100" s="131" t="s">
        <v>2720</v>
      </c>
      <c r="B100" s="133" t="s">
        <v>283</v>
      </c>
      <c r="C100" s="134">
        <v>80714</v>
      </c>
      <c r="D100" s="131" t="s">
        <v>2676</v>
      </c>
      <c r="E100" s="131" t="s">
        <v>353</v>
      </c>
      <c r="F100" s="133" t="s">
        <v>116</v>
      </c>
      <c r="G100" s="131" t="s">
        <v>2721</v>
      </c>
    </row>
    <row r="101" spans="1:7" ht="45" x14ac:dyDescent="0.2">
      <c r="A101" s="131" t="s">
        <v>355</v>
      </c>
      <c r="B101" s="133" t="s">
        <v>283</v>
      </c>
      <c r="C101" s="134">
        <v>88478</v>
      </c>
      <c r="D101" s="131" t="s">
        <v>296</v>
      </c>
      <c r="E101" s="131" t="s">
        <v>353</v>
      </c>
      <c r="F101" s="133" t="s">
        <v>115</v>
      </c>
      <c r="G101" s="131" t="s">
        <v>356</v>
      </c>
    </row>
    <row r="102" spans="1:7" ht="45" x14ac:dyDescent="0.2">
      <c r="A102" s="131" t="s">
        <v>357</v>
      </c>
      <c r="B102" s="133" t="s">
        <v>283</v>
      </c>
      <c r="C102" s="134">
        <v>84636</v>
      </c>
      <c r="D102" s="131" t="s">
        <v>296</v>
      </c>
      <c r="E102" s="131" t="s">
        <v>353</v>
      </c>
      <c r="F102" s="133" t="s">
        <v>115</v>
      </c>
      <c r="G102" s="131" t="s">
        <v>358</v>
      </c>
    </row>
    <row r="103" spans="1:7" ht="30" x14ac:dyDescent="0.2">
      <c r="A103" s="131" t="s">
        <v>359</v>
      </c>
      <c r="B103" s="133" t="s">
        <v>283</v>
      </c>
      <c r="C103" s="134">
        <v>79078</v>
      </c>
      <c r="D103" s="131" t="s">
        <v>296</v>
      </c>
      <c r="E103" s="131" t="s">
        <v>353</v>
      </c>
      <c r="F103" s="133" t="s">
        <v>115</v>
      </c>
      <c r="G103" s="131" t="s">
        <v>360</v>
      </c>
    </row>
    <row r="104" spans="1:7" ht="60" x14ac:dyDescent="0.2">
      <c r="A104" s="131" t="s">
        <v>361</v>
      </c>
      <c r="B104" s="133" t="s">
        <v>283</v>
      </c>
      <c r="C104" s="134">
        <v>88974</v>
      </c>
      <c r="D104" s="131" t="s">
        <v>296</v>
      </c>
      <c r="E104" s="131" t="s">
        <v>285</v>
      </c>
      <c r="F104" s="133" t="s">
        <v>115</v>
      </c>
      <c r="G104" s="131" t="s">
        <v>362</v>
      </c>
    </row>
    <row r="105" spans="1:7" ht="30" x14ac:dyDescent="0.2">
      <c r="A105" s="131" t="s">
        <v>1181</v>
      </c>
      <c r="B105" s="133" t="s">
        <v>283</v>
      </c>
      <c r="C105" s="134">
        <v>66028</v>
      </c>
      <c r="D105" s="131" t="s">
        <v>1158</v>
      </c>
      <c r="E105" s="131" t="s">
        <v>1182</v>
      </c>
      <c r="F105" s="133" t="s">
        <v>1183</v>
      </c>
      <c r="G105" s="131" t="s">
        <v>1184</v>
      </c>
    </row>
    <row r="106" spans="1:7" ht="30" x14ac:dyDescent="0.2">
      <c r="A106" s="131" t="s">
        <v>363</v>
      </c>
      <c r="B106" s="133" t="s">
        <v>283</v>
      </c>
      <c r="C106" s="134">
        <v>66752</v>
      </c>
      <c r="D106" s="131" t="s">
        <v>296</v>
      </c>
      <c r="E106" s="131" t="s">
        <v>364</v>
      </c>
      <c r="F106" s="133" t="s">
        <v>115</v>
      </c>
      <c r="G106" s="131" t="s">
        <v>365</v>
      </c>
    </row>
    <row r="107" spans="1:7" ht="30" x14ac:dyDescent="0.2">
      <c r="A107" s="131" t="s">
        <v>2722</v>
      </c>
      <c r="B107" s="133" t="s">
        <v>283</v>
      </c>
      <c r="C107" s="134">
        <v>12595</v>
      </c>
      <c r="D107" s="131" t="s">
        <v>2676</v>
      </c>
      <c r="E107" s="131" t="s">
        <v>364</v>
      </c>
      <c r="F107" s="133" t="s">
        <v>115</v>
      </c>
      <c r="G107" s="131" t="s">
        <v>2723</v>
      </c>
    </row>
    <row r="108" spans="1:7" ht="30" x14ac:dyDescent="0.2">
      <c r="A108" s="131" t="s">
        <v>2724</v>
      </c>
      <c r="B108" s="133" t="s">
        <v>283</v>
      </c>
      <c r="C108" s="134">
        <v>80583</v>
      </c>
      <c r="D108" s="131" t="s">
        <v>2676</v>
      </c>
      <c r="E108" s="131" t="s">
        <v>364</v>
      </c>
      <c r="F108" s="133" t="s">
        <v>117</v>
      </c>
      <c r="G108" s="131" t="s">
        <v>2725</v>
      </c>
    </row>
    <row r="109" spans="1:7" ht="30" x14ac:dyDescent="0.2">
      <c r="A109" s="131" t="s">
        <v>2726</v>
      </c>
      <c r="B109" s="133" t="s">
        <v>283</v>
      </c>
      <c r="C109" s="134">
        <v>80649</v>
      </c>
      <c r="D109" s="131" t="s">
        <v>2676</v>
      </c>
      <c r="E109" s="131" t="s">
        <v>364</v>
      </c>
      <c r="F109" s="133" t="s">
        <v>115</v>
      </c>
      <c r="G109" s="131" t="s">
        <v>2706</v>
      </c>
    </row>
    <row r="110" spans="1:7" ht="30" x14ac:dyDescent="0.2">
      <c r="A110" s="131" t="s">
        <v>2727</v>
      </c>
      <c r="B110" s="133" t="s">
        <v>288</v>
      </c>
      <c r="C110" s="134">
        <v>88529</v>
      </c>
      <c r="D110" s="131" t="s">
        <v>2676</v>
      </c>
      <c r="E110" s="131" t="s">
        <v>364</v>
      </c>
      <c r="F110" s="133" t="s">
        <v>115</v>
      </c>
      <c r="G110" s="131" t="s">
        <v>2728</v>
      </c>
    </row>
    <row r="111" spans="1:7" ht="30" x14ac:dyDescent="0.2">
      <c r="A111" s="131" t="s">
        <v>2729</v>
      </c>
      <c r="B111" s="133" t="s">
        <v>283</v>
      </c>
      <c r="C111" s="134">
        <v>86817</v>
      </c>
      <c r="D111" s="131" t="s">
        <v>2676</v>
      </c>
      <c r="E111" s="131" t="s">
        <v>364</v>
      </c>
      <c r="F111" s="133" t="s">
        <v>117</v>
      </c>
      <c r="G111" s="131" t="s">
        <v>2730</v>
      </c>
    </row>
    <row r="112" spans="1:7" ht="30" x14ac:dyDescent="0.2">
      <c r="A112" s="131" t="s">
        <v>2731</v>
      </c>
      <c r="B112" s="133" t="s">
        <v>283</v>
      </c>
      <c r="C112" s="134">
        <v>86818</v>
      </c>
      <c r="D112" s="131" t="s">
        <v>2676</v>
      </c>
      <c r="E112" s="131" t="s">
        <v>364</v>
      </c>
      <c r="F112" s="133" t="s">
        <v>117</v>
      </c>
      <c r="G112" s="131" t="s">
        <v>2730</v>
      </c>
    </row>
    <row r="113" spans="1:7" ht="30" x14ac:dyDescent="0.2">
      <c r="A113" s="131" t="s">
        <v>2732</v>
      </c>
      <c r="B113" s="133" t="s">
        <v>288</v>
      </c>
      <c r="C113" s="134">
        <v>25359</v>
      </c>
      <c r="D113" s="131" t="s">
        <v>2676</v>
      </c>
      <c r="E113" s="131" t="s">
        <v>364</v>
      </c>
      <c r="F113" s="133" t="s">
        <v>117</v>
      </c>
      <c r="G113" s="131" t="s">
        <v>2733</v>
      </c>
    </row>
    <row r="114" spans="1:7" ht="30" x14ac:dyDescent="0.2">
      <c r="A114" s="131" t="s">
        <v>2734</v>
      </c>
      <c r="B114" s="133" t="s">
        <v>283</v>
      </c>
      <c r="C114" s="134">
        <v>86869</v>
      </c>
      <c r="D114" s="131" t="s">
        <v>2676</v>
      </c>
      <c r="E114" s="131" t="s">
        <v>364</v>
      </c>
      <c r="F114" s="133" t="s">
        <v>116</v>
      </c>
      <c r="G114" s="131" t="s">
        <v>2730</v>
      </c>
    </row>
    <row r="115" spans="1:7" ht="45" x14ac:dyDescent="0.2">
      <c r="A115" s="131" t="s">
        <v>2735</v>
      </c>
      <c r="B115" s="133" t="s">
        <v>283</v>
      </c>
      <c r="C115" s="134">
        <v>80699</v>
      </c>
      <c r="D115" s="131" t="s">
        <v>2676</v>
      </c>
      <c r="E115" s="131" t="s">
        <v>364</v>
      </c>
      <c r="F115" s="133" t="s">
        <v>158</v>
      </c>
      <c r="G115" s="131" t="s">
        <v>2736</v>
      </c>
    </row>
    <row r="116" spans="1:7" ht="30" x14ac:dyDescent="0.2">
      <c r="A116" s="131" t="s">
        <v>2737</v>
      </c>
      <c r="B116" s="133" t="s">
        <v>288</v>
      </c>
      <c r="C116" s="134">
        <v>72187</v>
      </c>
      <c r="D116" s="131" t="s">
        <v>2676</v>
      </c>
      <c r="E116" s="131" t="s">
        <v>364</v>
      </c>
      <c r="F116" s="133" t="s">
        <v>115</v>
      </c>
      <c r="G116" s="131" t="s">
        <v>2738</v>
      </c>
    </row>
    <row r="117" spans="1:7" ht="45" x14ac:dyDescent="0.2">
      <c r="A117" s="131" t="s">
        <v>2739</v>
      </c>
      <c r="B117" s="133" t="s">
        <v>283</v>
      </c>
      <c r="C117" s="134">
        <v>80698</v>
      </c>
      <c r="D117" s="131" t="s">
        <v>2676</v>
      </c>
      <c r="E117" s="131" t="s">
        <v>364</v>
      </c>
      <c r="F117" s="133" t="s">
        <v>158</v>
      </c>
      <c r="G117" s="131" t="s">
        <v>2740</v>
      </c>
    </row>
    <row r="118" spans="1:7" ht="30" x14ac:dyDescent="0.2">
      <c r="A118" s="131" t="s">
        <v>366</v>
      </c>
      <c r="B118" s="133" t="s">
        <v>283</v>
      </c>
      <c r="C118" s="134">
        <v>79624</v>
      </c>
      <c r="D118" s="131" t="s">
        <v>296</v>
      </c>
      <c r="E118" s="131" t="s">
        <v>364</v>
      </c>
      <c r="F118" s="133" t="s">
        <v>115</v>
      </c>
      <c r="G118" s="131" t="s">
        <v>367</v>
      </c>
    </row>
    <row r="119" spans="1:7" ht="30" x14ac:dyDescent="0.2">
      <c r="A119" s="131" t="s">
        <v>368</v>
      </c>
      <c r="B119" s="133" t="s">
        <v>283</v>
      </c>
      <c r="C119" s="134">
        <v>79647</v>
      </c>
      <c r="D119" s="131" t="s">
        <v>296</v>
      </c>
      <c r="E119" s="131" t="s">
        <v>364</v>
      </c>
      <c r="F119" s="133" t="s">
        <v>115</v>
      </c>
      <c r="G119" s="131" t="s">
        <v>369</v>
      </c>
    </row>
    <row r="120" spans="1:7" ht="30" x14ac:dyDescent="0.2">
      <c r="A120" s="131" t="s">
        <v>370</v>
      </c>
      <c r="B120" s="133" t="s">
        <v>283</v>
      </c>
      <c r="C120" s="134">
        <v>79074</v>
      </c>
      <c r="D120" s="131" t="s">
        <v>296</v>
      </c>
      <c r="E120" s="131" t="s">
        <v>364</v>
      </c>
      <c r="F120" s="133" t="s">
        <v>115</v>
      </c>
      <c r="G120" s="131" t="s">
        <v>371</v>
      </c>
    </row>
    <row r="121" spans="1:7" ht="45" x14ac:dyDescent="0.2">
      <c r="A121" s="131" t="s">
        <v>372</v>
      </c>
      <c r="B121" s="133" t="s">
        <v>283</v>
      </c>
      <c r="C121" s="134">
        <v>86621</v>
      </c>
      <c r="D121" s="131" t="s">
        <v>296</v>
      </c>
      <c r="E121" s="131" t="s">
        <v>364</v>
      </c>
      <c r="F121" s="133" t="s">
        <v>115</v>
      </c>
      <c r="G121" s="131" t="s">
        <v>373</v>
      </c>
    </row>
    <row r="122" spans="1:7" ht="45" x14ac:dyDescent="0.2">
      <c r="A122" s="131" t="s">
        <v>1185</v>
      </c>
      <c r="B122" s="133" t="s">
        <v>283</v>
      </c>
      <c r="C122" s="134">
        <v>67773</v>
      </c>
      <c r="D122" s="131" t="s">
        <v>1158</v>
      </c>
      <c r="E122" s="131" t="s">
        <v>1182</v>
      </c>
      <c r="F122" s="133" t="s">
        <v>117</v>
      </c>
      <c r="G122" s="131" t="s">
        <v>1186</v>
      </c>
    </row>
    <row r="123" spans="1:7" ht="45" x14ac:dyDescent="0.2">
      <c r="A123" s="131" t="s">
        <v>1187</v>
      </c>
      <c r="B123" s="133" t="s">
        <v>283</v>
      </c>
      <c r="C123" s="134">
        <v>71236</v>
      </c>
      <c r="D123" s="131" t="s">
        <v>1158</v>
      </c>
      <c r="E123" s="131" t="s">
        <v>1182</v>
      </c>
      <c r="F123" s="133" t="s">
        <v>1183</v>
      </c>
      <c r="G123" s="131" t="s">
        <v>1186</v>
      </c>
    </row>
    <row r="124" spans="1:7" ht="30" x14ac:dyDescent="0.2">
      <c r="A124" s="131" t="s">
        <v>374</v>
      </c>
      <c r="B124" s="133" t="s">
        <v>283</v>
      </c>
      <c r="C124" s="134">
        <v>3556</v>
      </c>
      <c r="D124" s="131" t="s">
        <v>296</v>
      </c>
      <c r="E124" s="131" t="s">
        <v>364</v>
      </c>
      <c r="F124" s="133" t="s">
        <v>115</v>
      </c>
      <c r="G124" s="131" t="s">
        <v>375</v>
      </c>
    </row>
    <row r="125" spans="1:7" ht="45" x14ac:dyDescent="0.2">
      <c r="A125" s="131" t="s">
        <v>376</v>
      </c>
      <c r="B125" s="133" t="s">
        <v>283</v>
      </c>
      <c r="C125" s="134">
        <v>7804</v>
      </c>
      <c r="D125" s="131" t="s">
        <v>296</v>
      </c>
      <c r="E125" s="131" t="s">
        <v>364</v>
      </c>
      <c r="F125" s="133" t="s">
        <v>115</v>
      </c>
      <c r="G125" s="131" t="s">
        <v>377</v>
      </c>
    </row>
    <row r="126" spans="1:7" ht="45" x14ac:dyDescent="0.2">
      <c r="A126" s="131" t="s">
        <v>2741</v>
      </c>
      <c r="B126" s="133" t="s">
        <v>283</v>
      </c>
      <c r="C126" s="134">
        <v>66564</v>
      </c>
      <c r="D126" s="131" t="s">
        <v>2676</v>
      </c>
      <c r="E126" s="131" t="s">
        <v>364</v>
      </c>
      <c r="F126" s="133" t="s">
        <v>115</v>
      </c>
      <c r="G126" s="131" t="s">
        <v>2742</v>
      </c>
    </row>
    <row r="127" spans="1:7" ht="45" x14ac:dyDescent="0.2">
      <c r="A127" s="131" t="s">
        <v>2743</v>
      </c>
      <c r="B127" s="133" t="s">
        <v>283</v>
      </c>
      <c r="C127" s="134">
        <v>81875</v>
      </c>
      <c r="D127" s="131" t="s">
        <v>2676</v>
      </c>
      <c r="E127" s="131" t="s">
        <v>364</v>
      </c>
      <c r="F127" s="133" t="s">
        <v>116</v>
      </c>
      <c r="G127" s="131" t="s">
        <v>2742</v>
      </c>
    </row>
    <row r="128" spans="1:7" ht="45" x14ac:dyDescent="0.2">
      <c r="A128" s="131" t="s">
        <v>2744</v>
      </c>
      <c r="B128" s="133" t="s">
        <v>283</v>
      </c>
      <c r="C128" s="134">
        <v>1305</v>
      </c>
      <c r="D128" s="131" t="s">
        <v>2676</v>
      </c>
      <c r="E128" s="131" t="s">
        <v>364</v>
      </c>
      <c r="F128" s="133" t="s">
        <v>115</v>
      </c>
      <c r="G128" s="131" t="s">
        <v>2745</v>
      </c>
    </row>
    <row r="129" spans="1:7" ht="45" x14ac:dyDescent="0.2">
      <c r="A129" s="131" t="s">
        <v>2746</v>
      </c>
      <c r="B129" s="133" t="s">
        <v>283</v>
      </c>
      <c r="C129" s="134">
        <v>37557</v>
      </c>
      <c r="D129" s="131" t="s">
        <v>2676</v>
      </c>
      <c r="E129" s="131" t="s">
        <v>364</v>
      </c>
      <c r="F129" s="133" t="s">
        <v>116</v>
      </c>
      <c r="G129" s="131" t="s">
        <v>2747</v>
      </c>
    </row>
    <row r="130" spans="1:7" ht="30" x14ac:dyDescent="0.2">
      <c r="A130" s="131" t="s">
        <v>2748</v>
      </c>
      <c r="B130" s="133" t="s">
        <v>283</v>
      </c>
      <c r="C130" s="134">
        <v>17269</v>
      </c>
      <c r="D130" s="131" t="s">
        <v>2676</v>
      </c>
      <c r="E130" s="131" t="s">
        <v>364</v>
      </c>
      <c r="F130" s="133" t="s">
        <v>115</v>
      </c>
      <c r="G130" s="131" t="s">
        <v>2749</v>
      </c>
    </row>
    <row r="131" spans="1:7" ht="75" x14ac:dyDescent="0.2">
      <c r="A131" s="131" t="s">
        <v>3807</v>
      </c>
      <c r="B131" s="133" t="s">
        <v>288</v>
      </c>
      <c r="C131" s="134">
        <v>87967</v>
      </c>
      <c r="D131" s="131" t="s">
        <v>2676</v>
      </c>
      <c r="E131" s="131" t="s">
        <v>364</v>
      </c>
      <c r="F131" s="133" t="s">
        <v>116</v>
      </c>
      <c r="G131" s="131" t="s">
        <v>3808</v>
      </c>
    </row>
    <row r="132" spans="1:7" ht="30" x14ac:dyDescent="0.2">
      <c r="A132" s="131" t="s">
        <v>2750</v>
      </c>
      <c r="B132" s="133" t="s">
        <v>283</v>
      </c>
      <c r="C132" s="134">
        <v>80650</v>
      </c>
      <c r="D132" s="131" t="s">
        <v>2676</v>
      </c>
      <c r="E132" s="131" t="s">
        <v>364</v>
      </c>
      <c r="F132" s="133" t="s">
        <v>115</v>
      </c>
      <c r="G132" s="131" t="s">
        <v>2723</v>
      </c>
    </row>
    <row r="133" spans="1:7" ht="30" x14ac:dyDescent="0.2">
      <c r="A133" s="131" t="s">
        <v>2751</v>
      </c>
      <c r="B133" s="133" t="s">
        <v>283</v>
      </c>
      <c r="C133" s="134">
        <v>80584</v>
      </c>
      <c r="D133" s="131" t="s">
        <v>2676</v>
      </c>
      <c r="E133" s="131" t="s">
        <v>364</v>
      </c>
      <c r="F133" s="133" t="s">
        <v>117</v>
      </c>
      <c r="G133" s="131" t="s">
        <v>2703</v>
      </c>
    </row>
    <row r="134" spans="1:7" ht="30" x14ac:dyDescent="0.2">
      <c r="A134" s="131" t="s">
        <v>2752</v>
      </c>
      <c r="B134" s="133" t="s">
        <v>283</v>
      </c>
      <c r="C134" s="134">
        <v>80651</v>
      </c>
      <c r="D134" s="131" t="s">
        <v>2676</v>
      </c>
      <c r="E134" s="131" t="s">
        <v>364</v>
      </c>
      <c r="F134" s="133" t="s">
        <v>115</v>
      </c>
      <c r="G134" s="131" t="s">
        <v>2753</v>
      </c>
    </row>
    <row r="135" spans="1:7" ht="30" x14ac:dyDescent="0.2">
      <c r="A135" s="131" t="s">
        <v>2754</v>
      </c>
      <c r="B135" s="133" t="s">
        <v>288</v>
      </c>
      <c r="C135" s="134">
        <v>80693</v>
      </c>
      <c r="D135" s="131" t="s">
        <v>2676</v>
      </c>
      <c r="E135" s="131" t="s">
        <v>364</v>
      </c>
      <c r="F135" s="133" t="s">
        <v>115</v>
      </c>
      <c r="G135" s="131" t="s">
        <v>2753</v>
      </c>
    </row>
    <row r="136" spans="1:7" ht="30" x14ac:dyDescent="0.2">
      <c r="A136" s="131" t="s">
        <v>2755</v>
      </c>
      <c r="B136" s="133" t="s">
        <v>283</v>
      </c>
      <c r="C136" s="134">
        <v>80585</v>
      </c>
      <c r="D136" s="131" t="s">
        <v>2676</v>
      </c>
      <c r="E136" s="131" t="s">
        <v>364</v>
      </c>
      <c r="F136" s="133" t="s">
        <v>117</v>
      </c>
      <c r="G136" s="131" t="s">
        <v>2703</v>
      </c>
    </row>
    <row r="137" spans="1:7" ht="30" x14ac:dyDescent="0.2">
      <c r="A137" s="131" t="s">
        <v>2756</v>
      </c>
      <c r="B137" s="133" t="s">
        <v>283</v>
      </c>
      <c r="C137" s="134">
        <v>82475</v>
      </c>
      <c r="D137" s="131" t="s">
        <v>2676</v>
      </c>
      <c r="E137" s="131" t="s">
        <v>364</v>
      </c>
      <c r="F137" s="133" t="s">
        <v>117</v>
      </c>
      <c r="G137" s="131" t="s">
        <v>2703</v>
      </c>
    </row>
    <row r="138" spans="1:7" ht="30" x14ac:dyDescent="0.2">
      <c r="A138" s="131" t="s">
        <v>2757</v>
      </c>
      <c r="B138" s="133" t="s">
        <v>283</v>
      </c>
      <c r="C138" s="134">
        <v>80715</v>
      </c>
      <c r="D138" s="131" t="s">
        <v>2676</v>
      </c>
      <c r="E138" s="131" t="s">
        <v>364</v>
      </c>
      <c r="F138" s="133" t="s">
        <v>116</v>
      </c>
      <c r="G138" s="131" t="s">
        <v>2703</v>
      </c>
    </row>
    <row r="139" spans="1:7" ht="30" x14ac:dyDescent="0.2">
      <c r="A139" s="131" t="s">
        <v>2758</v>
      </c>
      <c r="B139" s="133" t="s">
        <v>288</v>
      </c>
      <c r="C139" s="134">
        <v>80729</v>
      </c>
      <c r="D139" s="131" t="s">
        <v>2676</v>
      </c>
      <c r="E139" s="131" t="s">
        <v>364</v>
      </c>
      <c r="F139" s="133" t="s">
        <v>116</v>
      </c>
      <c r="G139" s="131" t="s">
        <v>2703</v>
      </c>
    </row>
    <row r="140" spans="1:7" ht="30" x14ac:dyDescent="0.2">
      <c r="A140" s="131" t="s">
        <v>2759</v>
      </c>
      <c r="B140" s="133" t="s">
        <v>283</v>
      </c>
      <c r="C140" s="134">
        <v>80652</v>
      </c>
      <c r="D140" s="131" t="s">
        <v>2676</v>
      </c>
      <c r="E140" s="131" t="s">
        <v>364</v>
      </c>
      <c r="F140" s="133" t="s">
        <v>115</v>
      </c>
      <c r="G140" s="131" t="s">
        <v>2723</v>
      </c>
    </row>
    <row r="141" spans="1:7" ht="30" x14ac:dyDescent="0.2">
      <c r="A141" s="131" t="s">
        <v>2760</v>
      </c>
      <c r="B141" s="133" t="s">
        <v>288</v>
      </c>
      <c r="C141" s="134">
        <v>80716</v>
      </c>
      <c r="D141" s="131" t="s">
        <v>2676</v>
      </c>
      <c r="E141" s="131" t="s">
        <v>364</v>
      </c>
      <c r="F141" s="133" t="s">
        <v>116</v>
      </c>
      <c r="G141" s="131" t="s">
        <v>2761</v>
      </c>
    </row>
    <row r="142" spans="1:7" ht="30" x14ac:dyDescent="0.2">
      <c r="A142" s="131" t="s">
        <v>2762</v>
      </c>
      <c r="B142" s="133" t="s">
        <v>288</v>
      </c>
      <c r="C142" s="134">
        <v>46538</v>
      </c>
      <c r="D142" s="131" t="s">
        <v>2676</v>
      </c>
      <c r="E142" s="131" t="s">
        <v>364</v>
      </c>
      <c r="F142" s="133" t="s">
        <v>117</v>
      </c>
      <c r="G142" s="131" t="s">
        <v>2763</v>
      </c>
    </row>
    <row r="143" spans="1:7" ht="30" x14ac:dyDescent="0.2">
      <c r="A143" s="131" t="s">
        <v>2764</v>
      </c>
      <c r="B143" s="133" t="s">
        <v>288</v>
      </c>
      <c r="C143" s="134">
        <v>32606</v>
      </c>
      <c r="D143" s="131" t="s">
        <v>2676</v>
      </c>
      <c r="E143" s="131" t="s">
        <v>364</v>
      </c>
      <c r="F143" s="133" t="s">
        <v>117</v>
      </c>
      <c r="G143" s="131" t="s">
        <v>2765</v>
      </c>
    </row>
    <row r="144" spans="1:7" ht="30" x14ac:dyDescent="0.2">
      <c r="A144" s="131" t="s">
        <v>2766</v>
      </c>
      <c r="B144" s="133" t="s">
        <v>288</v>
      </c>
      <c r="C144" s="134">
        <v>81332</v>
      </c>
      <c r="D144" s="131" t="s">
        <v>2676</v>
      </c>
      <c r="E144" s="131" t="s">
        <v>364</v>
      </c>
      <c r="F144" s="133" t="s">
        <v>1183</v>
      </c>
      <c r="G144" s="131" t="s">
        <v>2167</v>
      </c>
    </row>
    <row r="145" spans="1:7" ht="45" x14ac:dyDescent="0.2">
      <c r="A145" s="131" t="s">
        <v>2767</v>
      </c>
      <c r="B145" s="133" t="s">
        <v>283</v>
      </c>
      <c r="C145" s="134">
        <v>80586</v>
      </c>
      <c r="D145" s="131" t="s">
        <v>2676</v>
      </c>
      <c r="E145" s="131" t="s">
        <v>364</v>
      </c>
      <c r="F145" s="133" t="s">
        <v>117</v>
      </c>
      <c r="G145" s="131" t="s">
        <v>2813</v>
      </c>
    </row>
    <row r="146" spans="1:7" ht="45" x14ac:dyDescent="0.2">
      <c r="A146" s="131" t="s">
        <v>2768</v>
      </c>
      <c r="B146" s="133" t="s">
        <v>283</v>
      </c>
      <c r="C146" s="134">
        <v>80700</v>
      </c>
      <c r="D146" s="131" t="s">
        <v>2676</v>
      </c>
      <c r="E146" s="131" t="s">
        <v>364</v>
      </c>
      <c r="F146" s="133" t="s">
        <v>158</v>
      </c>
      <c r="G146" s="131" t="s">
        <v>2769</v>
      </c>
    </row>
    <row r="147" spans="1:7" ht="45" x14ac:dyDescent="0.2">
      <c r="A147" s="131" t="s">
        <v>2770</v>
      </c>
      <c r="B147" s="133" t="s">
        <v>283</v>
      </c>
      <c r="C147" s="134">
        <v>87817</v>
      </c>
      <c r="D147" s="131" t="s">
        <v>2676</v>
      </c>
      <c r="E147" s="131" t="s">
        <v>364</v>
      </c>
      <c r="F147" s="133" t="s">
        <v>158</v>
      </c>
      <c r="G147" s="131" t="s">
        <v>2771</v>
      </c>
    </row>
    <row r="148" spans="1:7" ht="30" x14ac:dyDescent="0.2">
      <c r="A148" s="131" t="s">
        <v>2772</v>
      </c>
      <c r="B148" s="133" t="s">
        <v>283</v>
      </c>
      <c r="C148" s="134">
        <v>14754</v>
      </c>
      <c r="D148" s="131" t="s">
        <v>2676</v>
      </c>
      <c r="E148" s="131" t="s">
        <v>364</v>
      </c>
      <c r="F148" s="133" t="s">
        <v>116</v>
      </c>
      <c r="G148" s="131" t="s">
        <v>2761</v>
      </c>
    </row>
    <row r="149" spans="1:7" ht="30" x14ac:dyDescent="0.2">
      <c r="A149" s="131" t="s">
        <v>378</v>
      </c>
      <c r="B149" s="133" t="s">
        <v>283</v>
      </c>
      <c r="C149" s="134">
        <v>84639</v>
      </c>
      <c r="D149" s="131" t="s">
        <v>296</v>
      </c>
      <c r="E149" s="131" t="s">
        <v>364</v>
      </c>
      <c r="F149" s="133" t="s">
        <v>115</v>
      </c>
      <c r="G149" s="131" t="s">
        <v>379</v>
      </c>
    </row>
    <row r="150" spans="1:7" ht="30" x14ac:dyDescent="0.2">
      <c r="A150" s="131" t="s">
        <v>380</v>
      </c>
      <c r="B150" s="133" t="s">
        <v>283</v>
      </c>
      <c r="C150" s="134">
        <v>79644</v>
      </c>
      <c r="D150" s="131" t="s">
        <v>296</v>
      </c>
      <c r="E150" s="131" t="s">
        <v>364</v>
      </c>
      <c r="F150" s="133" t="s">
        <v>115</v>
      </c>
      <c r="G150" s="131" t="s">
        <v>381</v>
      </c>
    </row>
    <row r="151" spans="1:7" ht="30" x14ac:dyDescent="0.2">
      <c r="A151" s="131" t="s">
        <v>382</v>
      </c>
      <c r="B151" s="133" t="s">
        <v>283</v>
      </c>
      <c r="C151" s="134">
        <v>4404</v>
      </c>
      <c r="D151" s="131" t="s">
        <v>296</v>
      </c>
      <c r="E151" s="131" t="s">
        <v>364</v>
      </c>
      <c r="F151" s="133" t="s">
        <v>115</v>
      </c>
      <c r="G151" s="131" t="s">
        <v>383</v>
      </c>
    </row>
    <row r="152" spans="1:7" ht="30" x14ac:dyDescent="0.2">
      <c r="A152" s="131" t="s">
        <v>2773</v>
      </c>
      <c r="B152" s="133" t="s">
        <v>283</v>
      </c>
      <c r="C152" s="134">
        <v>87219</v>
      </c>
      <c r="D152" s="131" t="s">
        <v>2676</v>
      </c>
      <c r="E152" s="131" t="s">
        <v>364</v>
      </c>
      <c r="F152" s="133" t="s">
        <v>116</v>
      </c>
      <c r="G152" s="131" t="s">
        <v>2723</v>
      </c>
    </row>
    <row r="153" spans="1:7" ht="30" x14ac:dyDescent="0.2">
      <c r="A153" s="131" t="s">
        <v>2774</v>
      </c>
      <c r="B153" s="133" t="s">
        <v>288</v>
      </c>
      <c r="C153" s="134">
        <v>45206</v>
      </c>
      <c r="D153" s="131" t="s">
        <v>2676</v>
      </c>
      <c r="E153" s="131" t="s">
        <v>364</v>
      </c>
      <c r="F153" s="133" t="s">
        <v>116</v>
      </c>
      <c r="G153" s="131" t="s">
        <v>2761</v>
      </c>
    </row>
    <row r="154" spans="1:7" ht="45" x14ac:dyDescent="0.2">
      <c r="A154" s="131" t="s">
        <v>384</v>
      </c>
      <c r="B154" s="133" t="s">
        <v>283</v>
      </c>
      <c r="C154" s="134">
        <v>57617</v>
      </c>
      <c r="D154" s="131" t="s">
        <v>296</v>
      </c>
      <c r="E154" s="131" t="s">
        <v>364</v>
      </c>
      <c r="F154" s="133" t="s">
        <v>115</v>
      </c>
      <c r="G154" s="131" t="s">
        <v>385</v>
      </c>
    </row>
    <row r="155" spans="1:7" ht="45" x14ac:dyDescent="0.2">
      <c r="A155" s="131" t="s">
        <v>3454</v>
      </c>
      <c r="B155" s="133" t="s">
        <v>288</v>
      </c>
      <c r="C155" s="134">
        <v>89386</v>
      </c>
      <c r="D155" s="131" t="s">
        <v>3443</v>
      </c>
      <c r="E155" s="131" t="s">
        <v>1414</v>
      </c>
      <c r="F155" s="133" t="s">
        <v>117</v>
      </c>
      <c r="G155" s="131" t="s">
        <v>3455</v>
      </c>
    </row>
    <row r="156" spans="1:7" ht="45" x14ac:dyDescent="0.2">
      <c r="A156" s="131" t="s">
        <v>3456</v>
      </c>
      <c r="B156" s="133" t="s">
        <v>283</v>
      </c>
      <c r="C156" s="134">
        <v>89370</v>
      </c>
      <c r="D156" s="131" t="s">
        <v>3443</v>
      </c>
      <c r="E156" s="131" t="s">
        <v>1414</v>
      </c>
      <c r="F156" s="133" t="s">
        <v>117</v>
      </c>
      <c r="G156" s="131" t="s">
        <v>3457</v>
      </c>
    </row>
    <row r="157" spans="1:7" ht="45" x14ac:dyDescent="0.2">
      <c r="A157" s="131" t="s">
        <v>3458</v>
      </c>
      <c r="B157" s="133" t="s">
        <v>283</v>
      </c>
      <c r="C157" s="134">
        <v>89371</v>
      </c>
      <c r="D157" s="131" t="s">
        <v>3443</v>
      </c>
      <c r="E157" s="131" t="s">
        <v>1414</v>
      </c>
      <c r="F157" s="133" t="s">
        <v>116</v>
      </c>
      <c r="G157" s="131" t="s">
        <v>3457</v>
      </c>
    </row>
    <row r="158" spans="1:7" ht="105" x14ac:dyDescent="0.2">
      <c r="A158" s="131" t="s">
        <v>3459</v>
      </c>
      <c r="B158" s="133" t="s">
        <v>283</v>
      </c>
      <c r="C158" s="134">
        <v>90575</v>
      </c>
      <c r="D158" s="131" t="s">
        <v>3443</v>
      </c>
      <c r="E158" s="131" t="s">
        <v>321</v>
      </c>
      <c r="F158" s="133" t="s">
        <v>117</v>
      </c>
      <c r="G158" s="131" t="s">
        <v>3460</v>
      </c>
    </row>
    <row r="159" spans="1:7" ht="90" x14ac:dyDescent="0.2">
      <c r="A159" s="131" t="s">
        <v>289</v>
      </c>
      <c r="B159" s="133" t="s">
        <v>283</v>
      </c>
      <c r="C159" s="134">
        <v>51957</v>
      </c>
      <c r="D159" s="131" t="s">
        <v>284</v>
      </c>
      <c r="E159" s="131" t="s">
        <v>285</v>
      </c>
      <c r="F159" s="133" t="s">
        <v>115</v>
      </c>
      <c r="G159" s="131" t="s">
        <v>290</v>
      </c>
    </row>
    <row r="160" spans="1:7" ht="315" x14ac:dyDescent="0.2">
      <c r="A160" s="131" t="s">
        <v>1188</v>
      </c>
      <c r="B160" s="133" t="s">
        <v>288</v>
      </c>
      <c r="C160" s="134">
        <v>75642</v>
      </c>
      <c r="D160" s="131" t="s">
        <v>1158</v>
      </c>
      <c r="E160" s="131" t="s">
        <v>1182</v>
      </c>
      <c r="F160" s="133" t="s">
        <v>1183</v>
      </c>
      <c r="G160" s="131" t="s">
        <v>1189</v>
      </c>
    </row>
    <row r="161" spans="1:7" ht="45" x14ac:dyDescent="0.2">
      <c r="A161" s="131" t="s">
        <v>386</v>
      </c>
      <c r="B161" s="133" t="s">
        <v>283</v>
      </c>
      <c r="C161" s="134">
        <v>42710</v>
      </c>
      <c r="D161" s="131" t="s">
        <v>296</v>
      </c>
      <c r="E161" s="131" t="s">
        <v>318</v>
      </c>
      <c r="F161" s="133" t="s">
        <v>115</v>
      </c>
      <c r="G161" s="131" t="s">
        <v>387</v>
      </c>
    </row>
    <row r="162" spans="1:7" ht="60" x14ac:dyDescent="0.2">
      <c r="A162" s="131" t="s">
        <v>2199</v>
      </c>
      <c r="B162" s="133" t="s">
        <v>288</v>
      </c>
      <c r="C162" s="134">
        <v>79425</v>
      </c>
      <c r="D162" s="131" t="s">
        <v>2193</v>
      </c>
      <c r="E162" s="131" t="s">
        <v>1535</v>
      </c>
      <c r="F162" s="133" t="s">
        <v>117</v>
      </c>
      <c r="G162" s="131" t="s">
        <v>2200</v>
      </c>
    </row>
    <row r="163" spans="1:7" ht="45" x14ac:dyDescent="0.2">
      <c r="A163" s="131" t="s">
        <v>388</v>
      </c>
      <c r="B163" s="133" t="s">
        <v>283</v>
      </c>
      <c r="C163" s="134">
        <v>86567</v>
      </c>
      <c r="D163" s="131" t="s">
        <v>296</v>
      </c>
      <c r="E163" s="131" t="s">
        <v>389</v>
      </c>
      <c r="F163" s="133" t="s">
        <v>115</v>
      </c>
      <c r="G163" s="131" t="s">
        <v>390</v>
      </c>
    </row>
    <row r="164" spans="1:7" ht="45" x14ac:dyDescent="0.2">
      <c r="A164" s="131" t="s">
        <v>391</v>
      </c>
      <c r="B164" s="133" t="s">
        <v>283</v>
      </c>
      <c r="C164" s="134">
        <v>84624</v>
      </c>
      <c r="D164" s="131" t="s">
        <v>296</v>
      </c>
      <c r="E164" s="131" t="s">
        <v>285</v>
      </c>
      <c r="F164" s="133" t="s">
        <v>115</v>
      </c>
      <c r="G164" s="131" t="s">
        <v>392</v>
      </c>
    </row>
    <row r="165" spans="1:7" ht="30" x14ac:dyDescent="0.2">
      <c r="A165" s="131" t="s">
        <v>3809</v>
      </c>
      <c r="B165" s="133" t="s">
        <v>283</v>
      </c>
      <c r="C165" s="134">
        <v>93029</v>
      </c>
      <c r="D165" s="131" t="s">
        <v>1158</v>
      </c>
      <c r="E165" s="131" t="s">
        <v>394</v>
      </c>
      <c r="F165" s="133" t="s">
        <v>117</v>
      </c>
      <c r="G165" s="131" t="s">
        <v>3810</v>
      </c>
    </row>
    <row r="166" spans="1:7" ht="45" x14ac:dyDescent="0.2">
      <c r="A166" s="131" t="s">
        <v>3811</v>
      </c>
      <c r="B166" s="133" t="s">
        <v>288</v>
      </c>
      <c r="C166" s="134">
        <v>93030</v>
      </c>
      <c r="D166" s="131" t="s">
        <v>1158</v>
      </c>
      <c r="E166" s="131" t="s">
        <v>660</v>
      </c>
      <c r="F166" s="133" t="s">
        <v>117</v>
      </c>
      <c r="G166" s="131" t="s">
        <v>3812</v>
      </c>
    </row>
    <row r="167" spans="1:7" ht="45" x14ac:dyDescent="0.2">
      <c r="A167" s="131" t="s">
        <v>393</v>
      </c>
      <c r="B167" s="133" t="s">
        <v>283</v>
      </c>
      <c r="C167" s="134">
        <v>88669</v>
      </c>
      <c r="D167" s="131" t="s">
        <v>296</v>
      </c>
      <c r="E167" s="131" t="s">
        <v>394</v>
      </c>
      <c r="F167" s="133" t="s">
        <v>115</v>
      </c>
      <c r="G167" s="131" t="s">
        <v>395</v>
      </c>
    </row>
    <row r="168" spans="1:7" ht="30" x14ac:dyDescent="0.2">
      <c r="A168" s="131" t="s">
        <v>396</v>
      </c>
      <c r="B168" s="133" t="s">
        <v>283</v>
      </c>
      <c r="C168" s="134">
        <v>84637</v>
      </c>
      <c r="D168" s="131" t="s">
        <v>296</v>
      </c>
      <c r="E168" s="131" t="s">
        <v>394</v>
      </c>
      <c r="F168" s="133" t="s">
        <v>115</v>
      </c>
      <c r="G168" s="131" t="s">
        <v>397</v>
      </c>
    </row>
    <row r="169" spans="1:7" ht="30" x14ac:dyDescent="0.2">
      <c r="A169" s="131" t="s">
        <v>1190</v>
      </c>
      <c r="B169" s="133" t="s">
        <v>283</v>
      </c>
      <c r="C169" s="134">
        <v>64665</v>
      </c>
      <c r="D169" s="131" t="s">
        <v>1158</v>
      </c>
      <c r="E169" s="131" t="s">
        <v>1182</v>
      </c>
      <c r="F169" s="133" t="s">
        <v>117</v>
      </c>
      <c r="G169" s="131" t="s">
        <v>1191</v>
      </c>
    </row>
    <row r="170" spans="1:7" ht="30" x14ac:dyDescent="0.2">
      <c r="A170" s="131" t="s">
        <v>1192</v>
      </c>
      <c r="B170" s="133" t="s">
        <v>283</v>
      </c>
      <c r="C170" s="134">
        <v>65549</v>
      </c>
      <c r="D170" s="131" t="s">
        <v>1158</v>
      </c>
      <c r="E170" s="131" t="s">
        <v>1182</v>
      </c>
      <c r="F170" s="133" t="s">
        <v>117</v>
      </c>
      <c r="G170" s="131" t="s">
        <v>1191</v>
      </c>
    </row>
    <row r="171" spans="1:7" ht="30" x14ac:dyDescent="0.2">
      <c r="A171" s="131" t="s">
        <v>1193</v>
      </c>
      <c r="B171" s="133" t="s">
        <v>283</v>
      </c>
      <c r="C171" s="134">
        <v>73449</v>
      </c>
      <c r="D171" s="131" t="s">
        <v>1158</v>
      </c>
      <c r="E171" s="131" t="s">
        <v>1182</v>
      </c>
      <c r="F171" s="133" t="s">
        <v>117</v>
      </c>
      <c r="G171" s="131" t="s">
        <v>1191</v>
      </c>
    </row>
    <row r="172" spans="1:7" ht="30" x14ac:dyDescent="0.2">
      <c r="A172" s="131" t="s">
        <v>1194</v>
      </c>
      <c r="B172" s="133" t="s">
        <v>283</v>
      </c>
      <c r="C172" s="134">
        <v>71288</v>
      </c>
      <c r="D172" s="131" t="s">
        <v>1158</v>
      </c>
      <c r="E172" s="131" t="s">
        <v>1182</v>
      </c>
      <c r="F172" s="133" t="s">
        <v>117</v>
      </c>
      <c r="G172" s="131" t="s">
        <v>1191</v>
      </c>
    </row>
    <row r="173" spans="1:7" ht="45" x14ac:dyDescent="0.2">
      <c r="A173" s="131" t="s">
        <v>1195</v>
      </c>
      <c r="B173" s="133" t="s">
        <v>283</v>
      </c>
      <c r="C173" s="134">
        <v>90259</v>
      </c>
      <c r="D173" s="131" t="s">
        <v>1158</v>
      </c>
      <c r="E173" s="131" t="s">
        <v>321</v>
      </c>
      <c r="F173" s="133" t="s">
        <v>117</v>
      </c>
      <c r="G173" s="131" t="s">
        <v>1196</v>
      </c>
    </row>
    <row r="174" spans="1:7" ht="30" x14ac:dyDescent="0.2">
      <c r="A174" s="131" t="s">
        <v>1197</v>
      </c>
      <c r="B174" s="133" t="s">
        <v>283</v>
      </c>
      <c r="C174" s="134">
        <v>70522</v>
      </c>
      <c r="D174" s="131" t="s">
        <v>1158</v>
      </c>
      <c r="E174" s="131" t="s">
        <v>1182</v>
      </c>
      <c r="F174" s="133" t="s">
        <v>116</v>
      </c>
      <c r="G174" s="131" t="s">
        <v>1191</v>
      </c>
    </row>
    <row r="175" spans="1:7" ht="60" x14ac:dyDescent="0.2">
      <c r="A175" s="131" t="s">
        <v>3461</v>
      </c>
      <c r="B175" s="133" t="s">
        <v>283</v>
      </c>
      <c r="C175" s="134">
        <v>87434</v>
      </c>
      <c r="D175" s="131" t="s">
        <v>3443</v>
      </c>
      <c r="E175" s="131" t="s">
        <v>318</v>
      </c>
      <c r="F175" s="133" t="s">
        <v>117</v>
      </c>
      <c r="G175" s="131" t="s">
        <v>3462</v>
      </c>
    </row>
    <row r="176" spans="1:7" ht="45" x14ac:dyDescent="0.2">
      <c r="A176" s="131" t="s">
        <v>3463</v>
      </c>
      <c r="B176" s="133" t="s">
        <v>283</v>
      </c>
      <c r="C176" s="134">
        <v>68971</v>
      </c>
      <c r="D176" s="131" t="s">
        <v>3443</v>
      </c>
      <c r="E176" s="131" t="s">
        <v>318</v>
      </c>
      <c r="F176" s="133" t="s">
        <v>117</v>
      </c>
      <c r="G176" s="131" t="s">
        <v>3464</v>
      </c>
    </row>
    <row r="177" spans="1:7" ht="60" x14ac:dyDescent="0.2">
      <c r="A177" s="131" t="s">
        <v>3465</v>
      </c>
      <c r="B177" s="133" t="s">
        <v>283</v>
      </c>
      <c r="C177" s="134">
        <v>59100</v>
      </c>
      <c r="D177" s="131" t="s">
        <v>3443</v>
      </c>
      <c r="E177" s="131" t="s">
        <v>318</v>
      </c>
      <c r="F177" s="133" t="s">
        <v>117</v>
      </c>
      <c r="G177" s="131" t="s">
        <v>3466</v>
      </c>
    </row>
    <row r="178" spans="1:7" ht="60" x14ac:dyDescent="0.2">
      <c r="A178" s="131" t="s">
        <v>3467</v>
      </c>
      <c r="B178" s="133" t="s">
        <v>283</v>
      </c>
      <c r="C178" s="134">
        <v>89374</v>
      </c>
      <c r="D178" s="131" t="s">
        <v>3443</v>
      </c>
      <c r="E178" s="131" t="s">
        <v>318</v>
      </c>
      <c r="F178" s="133" t="s">
        <v>117</v>
      </c>
      <c r="G178" s="131" t="s">
        <v>3468</v>
      </c>
    </row>
    <row r="179" spans="1:7" ht="45" x14ac:dyDescent="0.2">
      <c r="A179" s="131" t="s">
        <v>3469</v>
      </c>
      <c r="B179" s="133" t="s">
        <v>283</v>
      </c>
      <c r="C179" s="134">
        <v>87422</v>
      </c>
      <c r="D179" s="131" t="s">
        <v>3443</v>
      </c>
      <c r="E179" s="131" t="s">
        <v>318</v>
      </c>
      <c r="F179" s="133" t="s">
        <v>117</v>
      </c>
      <c r="G179" s="131" t="s">
        <v>3470</v>
      </c>
    </row>
    <row r="180" spans="1:7" ht="45" x14ac:dyDescent="0.2">
      <c r="A180" s="131" t="s">
        <v>398</v>
      </c>
      <c r="B180" s="133" t="s">
        <v>283</v>
      </c>
      <c r="C180" s="134">
        <v>80124</v>
      </c>
      <c r="D180" s="131" t="s">
        <v>296</v>
      </c>
      <c r="E180" s="131" t="s">
        <v>285</v>
      </c>
      <c r="F180" s="133" t="s">
        <v>158</v>
      </c>
      <c r="G180" s="131" t="s">
        <v>399</v>
      </c>
    </row>
    <row r="181" spans="1:7" ht="45" x14ac:dyDescent="0.2">
      <c r="A181" s="131" t="s">
        <v>400</v>
      </c>
      <c r="B181" s="133" t="s">
        <v>283</v>
      </c>
      <c r="C181" s="134">
        <v>78877</v>
      </c>
      <c r="D181" s="131" t="s">
        <v>296</v>
      </c>
      <c r="E181" s="131" t="s">
        <v>285</v>
      </c>
      <c r="F181" s="133" t="s">
        <v>158</v>
      </c>
      <c r="G181" s="131" t="s">
        <v>401</v>
      </c>
    </row>
    <row r="182" spans="1:7" ht="45" x14ac:dyDescent="0.2">
      <c r="A182" s="131" t="s">
        <v>402</v>
      </c>
      <c r="B182" s="133" t="s">
        <v>288</v>
      </c>
      <c r="C182" s="134">
        <v>82824</v>
      </c>
      <c r="D182" s="131" t="s">
        <v>296</v>
      </c>
      <c r="E182" s="131" t="s">
        <v>285</v>
      </c>
      <c r="F182" s="133" t="s">
        <v>158</v>
      </c>
      <c r="G182" s="131" t="s">
        <v>401</v>
      </c>
    </row>
    <row r="183" spans="1:7" ht="45" x14ac:dyDescent="0.2">
      <c r="A183" s="131" t="s">
        <v>403</v>
      </c>
      <c r="B183" s="133" t="s">
        <v>283</v>
      </c>
      <c r="C183" s="134">
        <v>88576</v>
      </c>
      <c r="D183" s="131" t="s">
        <v>296</v>
      </c>
      <c r="E183" s="131" t="s">
        <v>285</v>
      </c>
      <c r="F183" s="133" t="s">
        <v>115</v>
      </c>
      <c r="G183" s="131" t="s">
        <v>404</v>
      </c>
    </row>
    <row r="184" spans="1:7" ht="30" x14ac:dyDescent="0.2">
      <c r="A184" s="131" t="s">
        <v>3813</v>
      </c>
      <c r="B184" s="133" t="s">
        <v>288</v>
      </c>
      <c r="C184" s="134">
        <v>92120</v>
      </c>
      <c r="D184" s="131" t="s">
        <v>2676</v>
      </c>
      <c r="E184" s="131" t="s">
        <v>1970</v>
      </c>
      <c r="F184" s="133" t="s">
        <v>115</v>
      </c>
      <c r="G184" s="131" t="s">
        <v>2728</v>
      </c>
    </row>
    <row r="185" spans="1:7" ht="45" x14ac:dyDescent="0.2">
      <c r="A185" s="131" t="s">
        <v>1198</v>
      </c>
      <c r="B185" s="133" t="s">
        <v>283</v>
      </c>
      <c r="C185" s="134">
        <v>91047</v>
      </c>
      <c r="D185" s="131" t="s">
        <v>1158</v>
      </c>
      <c r="E185" s="131" t="s">
        <v>321</v>
      </c>
      <c r="F185" s="133" t="s">
        <v>117</v>
      </c>
      <c r="G185" s="131" t="s">
        <v>1199</v>
      </c>
    </row>
    <row r="186" spans="1:7" ht="30" x14ac:dyDescent="0.2">
      <c r="A186" s="131" t="s">
        <v>1418</v>
      </c>
      <c r="B186" s="133" t="s">
        <v>283</v>
      </c>
      <c r="C186" s="134">
        <v>46313</v>
      </c>
      <c r="D186" s="131" t="s">
        <v>285</v>
      </c>
      <c r="E186" s="131" t="s">
        <v>342</v>
      </c>
      <c r="F186" s="133" t="s">
        <v>158</v>
      </c>
      <c r="G186" s="131" t="s">
        <v>1419</v>
      </c>
    </row>
    <row r="187" spans="1:7" ht="45" x14ac:dyDescent="0.2">
      <c r="A187" s="131" t="s">
        <v>1420</v>
      </c>
      <c r="B187" s="133" t="s">
        <v>283</v>
      </c>
      <c r="C187" s="134">
        <v>87461</v>
      </c>
      <c r="D187" s="131" t="s">
        <v>285</v>
      </c>
      <c r="E187" s="131" t="s">
        <v>1414</v>
      </c>
      <c r="F187" s="133" t="s">
        <v>158</v>
      </c>
      <c r="G187" s="131" t="s">
        <v>1421</v>
      </c>
    </row>
    <row r="188" spans="1:7" ht="45" x14ac:dyDescent="0.2">
      <c r="A188" s="131" t="s">
        <v>1422</v>
      </c>
      <c r="B188" s="133" t="s">
        <v>283</v>
      </c>
      <c r="C188" s="134">
        <v>87428</v>
      </c>
      <c r="D188" s="131" t="s">
        <v>285</v>
      </c>
      <c r="E188" s="131" t="s">
        <v>1414</v>
      </c>
      <c r="F188" s="133" t="s">
        <v>115</v>
      </c>
      <c r="G188" s="131" t="s">
        <v>1423</v>
      </c>
    </row>
    <row r="189" spans="1:7" ht="45" x14ac:dyDescent="0.2">
      <c r="A189" s="131" t="s">
        <v>1424</v>
      </c>
      <c r="B189" s="133" t="s">
        <v>283</v>
      </c>
      <c r="C189" s="134">
        <v>87426</v>
      </c>
      <c r="D189" s="131" t="s">
        <v>285</v>
      </c>
      <c r="E189" s="131" t="s">
        <v>1414</v>
      </c>
      <c r="F189" s="133" t="s">
        <v>115</v>
      </c>
      <c r="G189" s="131" t="s">
        <v>1423</v>
      </c>
    </row>
    <row r="190" spans="1:7" ht="75" x14ac:dyDescent="0.2">
      <c r="A190" s="131" t="s">
        <v>136</v>
      </c>
      <c r="B190" s="133" t="s">
        <v>283</v>
      </c>
      <c r="C190" s="134">
        <v>376</v>
      </c>
      <c r="D190" s="131" t="s">
        <v>1109</v>
      </c>
      <c r="E190" s="131" t="s">
        <v>406</v>
      </c>
      <c r="F190" s="133" t="s">
        <v>115</v>
      </c>
      <c r="G190" s="131" t="s">
        <v>1112</v>
      </c>
    </row>
    <row r="191" spans="1:7" ht="60" x14ac:dyDescent="0.2">
      <c r="A191" s="131" t="s">
        <v>137</v>
      </c>
      <c r="B191" s="133" t="s">
        <v>283</v>
      </c>
      <c r="C191" s="134">
        <v>38759</v>
      </c>
      <c r="D191" s="131" t="s">
        <v>1109</v>
      </c>
      <c r="E191" s="131" t="s">
        <v>406</v>
      </c>
      <c r="F191" s="133" t="s">
        <v>115</v>
      </c>
      <c r="G191" s="131" t="s">
        <v>1113</v>
      </c>
    </row>
    <row r="192" spans="1:7" ht="60" x14ac:dyDescent="0.2">
      <c r="A192" s="131" t="s">
        <v>405</v>
      </c>
      <c r="B192" s="133" t="s">
        <v>283</v>
      </c>
      <c r="C192" s="134">
        <v>75927</v>
      </c>
      <c r="D192" s="131" t="s">
        <v>296</v>
      </c>
      <c r="E192" s="131" t="s">
        <v>406</v>
      </c>
      <c r="F192" s="133" t="s">
        <v>115</v>
      </c>
      <c r="G192" s="131" t="s">
        <v>407</v>
      </c>
    </row>
    <row r="193" spans="1:7" ht="60" x14ac:dyDescent="0.2">
      <c r="A193" s="131" t="s">
        <v>408</v>
      </c>
      <c r="B193" s="133" t="s">
        <v>283</v>
      </c>
      <c r="C193" s="134">
        <v>75928</v>
      </c>
      <c r="D193" s="131" t="s">
        <v>296</v>
      </c>
      <c r="E193" s="131" t="s">
        <v>406</v>
      </c>
      <c r="F193" s="133" t="s">
        <v>116</v>
      </c>
      <c r="G193" s="131" t="s">
        <v>407</v>
      </c>
    </row>
    <row r="194" spans="1:7" ht="105" x14ac:dyDescent="0.2">
      <c r="A194" s="131" t="s">
        <v>138</v>
      </c>
      <c r="B194" s="133" t="s">
        <v>283</v>
      </c>
      <c r="C194" s="134">
        <v>88270</v>
      </c>
      <c r="D194" s="131" t="s">
        <v>1109</v>
      </c>
      <c r="E194" s="131" t="s">
        <v>406</v>
      </c>
      <c r="F194" s="133" t="s">
        <v>115</v>
      </c>
      <c r="G194" s="131" t="s">
        <v>1114</v>
      </c>
    </row>
    <row r="195" spans="1:7" ht="60" x14ac:dyDescent="0.2">
      <c r="A195" s="131" t="s">
        <v>409</v>
      </c>
      <c r="B195" s="133" t="s">
        <v>283</v>
      </c>
      <c r="C195" s="134">
        <v>75929</v>
      </c>
      <c r="D195" s="131" t="s">
        <v>296</v>
      </c>
      <c r="E195" s="131" t="s">
        <v>406</v>
      </c>
      <c r="F195" s="133" t="s">
        <v>115</v>
      </c>
      <c r="G195" s="131" t="s">
        <v>410</v>
      </c>
    </row>
    <row r="196" spans="1:7" ht="75" x14ac:dyDescent="0.2">
      <c r="A196" s="131" t="s">
        <v>135</v>
      </c>
      <c r="B196" s="133" t="s">
        <v>283</v>
      </c>
      <c r="C196" s="134">
        <v>38908</v>
      </c>
      <c r="D196" s="131" t="s">
        <v>1109</v>
      </c>
      <c r="E196" s="131" t="s">
        <v>406</v>
      </c>
      <c r="F196" s="133" t="s">
        <v>115</v>
      </c>
      <c r="G196" s="131" t="s">
        <v>1115</v>
      </c>
    </row>
    <row r="197" spans="1:7" ht="60" x14ac:dyDescent="0.2">
      <c r="A197" s="131" t="s">
        <v>109</v>
      </c>
      <c r="B197" s="133" t="s">
        <v>283</v>
      </c>
      <c r="C197" s="134">
        <v>371</v>
      </c>
      <c r="D197" s="131" t="s">
        <v>1109</v>
      </c>
      <c r="E197" s="131" t="s">
        <v>406</v>
      </c>
      <c r="F197" s="133" t="s">
        <v>115</v>
      </c>
      <c r="G197" s="131" t="s">
        <v>1116</v>
      </c>
    </row>
    <row r="198" spans="1:7" ht="60" x14ac:dyDescent="0.2">
      <c r="A198" s="131" t="s">
        <v>411</v>
      </c>
      <c r="B198" s="133" t="s">
        <v>283</v>
      </c>
      <c r="C198" s="134">
        <v>75930</v>
      </c>
      <c r="D198" s="131" t="s">
        <v>296</v>
      </c>
      <c r="E198" s="131" t="s">
        <v>406</v>
      </c>
      <c r="F198" s="133" t="s">
        <v>115</v>
      </c>
      <c r="G198" s="131" t="s">
        <v>412</v>
      </c>
    </row>
    <row r="199" spans="1:7" ht="60" x14ac:dyDescent="0.2">
      <c r="A199" s="131" t="s">
        <v>134</v>
      </c>
      <c r="B199" s="133" t="s">
        <v>283</v>
      </c>
      <c r="C199" s="134">
        <v>38907</v>
      </c>
      <c r="D199" s="131" t="s">
        <v>1109</v>
      </c>
      <c r="E199" s="131" t="s">
        <v>406</v>
      </c>
      <c r="F199" s="133" t="s">
        <v>115</v>
      </c>
      <c r="G199" s="131" t="s">
        <v>1117</v>
      </c>
    </row>
    <row r="200" spans="1:7" ht="45" x14ac:dyDescent="0.2">
      <c r="A200" s="131" t="s">
        <v>413</v>
      </c>
      <c r="B200" s="133" t="s">
        <v>283</v>
      </c>
      <c r="C200" s="134">
        <v>84630</v>
      </c>
      <c r="D200" s="131" t="s">
        <v>296</v>
      </c>
      <c r="E200" s="131" t="s">
        <v>318</v>
      </c>
      <c r="F200" s="133" t="s">
        <v>115</v>
      </c>
      <c r="G200" s="131" t="s">
        <v>414</v>
      </c>
    </row>
    <row r="201" spans="1:7" ht="60" x14ac:dyDescent="0.2">
      <c r="A201" s="131" t="s">
        <v>415</v>
      </c>
      <c r="B201" s="133" t="s">
        <v>283</v>
      </c>
      <c r="C201" s="134">
        <v>84632</v>
      </c>
      <c r="D201" s="131" t="s">
        <v>296</v>
      </c>
      <c r="E201" s="131" t="s">
        <v>300</v>
      </c>
      <c r="F201" s="133" t="s">
        <v>115</v>
      </c>
      <c r="G201" s="131" t="s">
        <v>416</v>
      </c>
    </row>
    <row r="202" spans="1:7" ht="45" x14ac:dyDescent="0.2">
      <c r="A202" s="131" t="s">
        <v>417</v>
      </c>
      <c r="B202" s="133" t="s">
        <v>283</v>
      </c>
      <c r="C202" s="134">
        <v>39458</v>
      </c>
      <c r="D202" s="131" t="s">
        <v>296</v>
      </c>
      <c r="E202" s="131" t="s">
        <v>318</v>
      </c>
      <c r="F202" s="133" t="s">
        <v>158</v>
      </c>
      <c r="G202" s="131" t="s">
        <v>418</v>
      </c>
    </row>
    <row r="203" spans="1:7" ht="30" x14ac:dyDescent="0.2">
      <c r="A203" s="131" t="s">
        <v>419</v>
      </c>
      <c r="B203" s="133" t="s">
        <v>283</v>
      </c>
      <c r="C203" s="134">
        <v>84628</v>
      </c>
      <c r="D203" s="131" t="s">
        <v>296</v>
      </c>
      <c r="E203" s="131" t="s">
        <v>342</v>
      </c>
      <c r="F203" s="133" t="s">
        <v>115</v>
      </c>
      <c r="G203" s="131" t="s">
        <v>420</v>
      </c>
    </row>
    <row r="204" spans="1:7" ht="45" x14ac:dyDescent="0.2">
      <c r="A204" s="131" t="s">
        <v>421</v>
      </c>
      <c r="B204" s="133" t="s">
        <v>283</v>
      </c>
      <c r="C204" s="134">
        <v>66658</v>
      </c>
      <c r="D204" s="131" t="s">
        <v>296</v>
      </c>
      <c r="E204" s="131" t="s">
        <v>422</v>
      </c>
      <c r="F204" s="133" t="s">
        <v>115</v>
      </c>
      <c r="G204" s="131" t="s">
        <v>423</v>
      </c>
    </row>
    <row r="205" spans="1:7" ht="30" x14ac:dyDescent="0.2">
      <c r="A205" s="131" t="s">
        <v>424</v>
      </c>
      <c r="B205" s="133" t="s">
        <v>283</v>
      </c>
      <c r="C205" s="134">
        <v>84631</v>
      </c>
      <c r="D205" s="131" t="s">
        <v>296</v>
      </c>
      <c r="E205" s="131" t="s">
        <v>285</v>
      </c>
      <c r="F205" s="133" t="s">
        <v>115</v>
      </c>
      <c r="G205" s="131" t="s">
        <v>425</v>
      </c>
    </row>
    <row r="206" spans="1:7" ht="30" x14ac:dyDescent="0.2">
      <c r="A206" s="131" t="s">
        <v>426</v>
      </c>
      <c r="B206" s="133" t="s">
        <v>283</v>
      </c>
      <c r="C206" s="134">
        <v>80997</v>
      </c>
      <c r="D206" s="131" t="s">
        <v>296</v>
      </c>
      <c r="E206" s="131" t="s">
        <v>285</v>
      </c>
      <c r="F206" s="133" t="s">
        <v>115</v>
      </c>
      <c r="G206" s="131" t="s">
        <v>427</v>
      </c>
    </row>
    <row r="207" spans="1:7" ht="45" x14ac:dyDescent="0.2">
      <c r="A207" s="131" t="s">
        <v>428</v>
      </c>
      <c r="B207" s="133" t="s">
        <v>283</v>
      </c>
      <c r="C207" s="134">
        <v>80994</v>
      </c>
      <c r="D207" s="131" t="s">
        <v>296</v>
      </c>
      <c r="E207" s="131" t="s">
        <v>285</v>
      </c>
      <c r="F207" s="133" t="s">
        <v>115</v>
      </c>
      <c r="G207" s="131" t="s">
        <v>429</v>
      </c>
    </row>
    <row r="208" spans="1:7" ht="30" x14ac:dyDescent="0.2">
      <c r="A208" s="131" t="s">
        <v>430</v>
      </c>
      <c r="B208" s="133" t="s">
        <v>283</v>
      </c>
      <c r="C208" s="134">
        <v>80995</v>
      </c>
      <c r="D208" s="131" t="s">
        <v>296</v>
      </c>
      <c r="E208" s="131" t="s">
        <v>285</v>
      </c>
      <c r="F208" s="133" t="s">
        <v>115</v>
      </c>
      <c r="G208" s="131" t="s">
        <v>427</v>
      </c>
    </row>
    <row r="209" spans="1:7" ht="60" x14ac:dyDescent="0.2">
      <c r="A209" s="131" t="s">
        <v>431</v>
      </c>
      <c r="B209" s="133" t="s">
        <v>283</v>
      </c>
      <c r="C209" s="134">
        <v>78881</v>
      </c>
      <c r="D209" s="131" t="s">
        <v>296</v>
      </c>
      <c r="E209" s="131" t="s">
        <v>285</v>
      </c>
      <c r="F209" s="133" t="s">
        <v>115</v>
      </c>
      <c r="G209" s="131" t="s">
        <v>432</v>
      </c>
    </row>
    <row r="210" spans="1:7" ht="60" x14ac:dyDescent="0.2">
      <c r="A210" s="131" t="s">
        <v>433</v>
      </c>
      <c r="B210" s="133" t="s">
        <v>283</v>
      </c>
      <c r="C210" s="134">
        <v>79225</v>
      </c>
      <c r="D210" s="131" t="s">
        <v>296</v>
      </c>
      <c r="E210" s="131" t="s">
        <v>285</v>
      </c>
      <c r="F210" s="133" t="s">
        <v>115</v>
      </c>
      <c r="G210" s="131" t="s">
        <v>434</v>
      </c>
    </row>
    <row r="211" spans="1:7" ht="60" x14ac:dyDescent="0.2">
      <c r="A211" s="131" t="s">
        <v>435</v>
      </c>
      <c r="B211" s="133" t="s">
        <v>283</v>
      </c>
      <c r="C211" s="134">
        <v>82430</v>
      </c>
      <c r="D211" s="131" t="s">
        <v>296</v>
      </c>
      <c r="E211" s="131" t="s">
        <v>285</v>
      </c>
      <c r="F211" s="133" t="s">
        <v>115</v>
      </c>
      <c r="G211" s="131" t="s">
        <v>436</v>
      </c>
    </row>
    <row r="212" spans="1:7" ht="60" x14ac:dyDescent="0.2">
      <c r="A212" s="131" t="s">
        <v>437</v>
      </c>
      <c r="B212" s="133" t="s">
        <v>283</v>
      </c>
      <c r="C212" s="134">
        <v>78880</v>
      </c>
      <c r="D212" s="131" t="s">
        <v>296</v>
      </c>
      <c r="E212" s="131" t="s">
        <v>285</v>
      </c>
      <c r="F212" s="133" t="s">
        <v>115</v>
      </c>
      <c r="G212" s="131" t="s">
        <v>438</v>
      </c>
    </row>
    <row r="213" spans="1:7" ht="60" x14ac:dyDescent="0.2">
      <c r="A213" s="131" t="s">
        <v>439</v>
      </c>
      <c r="B213" s="133" t="s">
        <v>283</v>
      </c>
      <c r="C213" s="134">
        <v>79578</v>
      </c>
      <c r="D213" s="131" t="s">
        <v>296</v>
      </c>
      <c r="E213" s="131" t="s">
        <v>285</v>
      </c>
      <c r="F213" s="133" t="s">
        <v>115</v>
      </c>
      <c r="G213" s="131" t="s">
        <v>440</v>
      </c>
    </row>
    <row r="214" spans="1:7" ht="45" x14ac:dyDescent="0.2">
      <c r="A214" s="131" t="s">
        <v>441</v>
      </c>
      <c r="B214" s="133" t="s">
        <v>283</v>
      </c>
      <c r="C214" s="134">
        <v>79986</v>
      </c>
      <c r="D214" s="131" t="s">
        <v>296</v>
      </c>
      <c r="E214" s="131" t="s">
        <v>285</v>
      </c>
      <c r="F214" s="133" t="s">
        <v>158</v>
      </c>
      <c r="G214" s="131" t="s">
        <v>442</v>
      </c>
    </row>
    <row r="215" spans="1:7" ht="30" x14ac:dyDescent="0.2">
      <c r="A215" s="131" t="s">
        <v>443</v>
      </c>
      <c r="B215" s="133" t="s">
        <v>283</v>
      </c>
      <c r="C215" s="134">
        <v>78830</v>
      </c>
      <c r="D215" s="131" t="s">
        <v>296</v>
      </c>
      <c r="E215" s="131" t="s">
        <v>285</v>
      </c>
      <c r="F215" s="133" t="s">
        <v>115</v>
      </c>
      <c r="G215" s="131" t="s">
        <v>444</v>
      </c>
    </row>
    <row r="216" spans="1:7" ht="45" x14ac:dyDescent="0.2">
      <c r="A216" s="131" t="s">
        <v>445</v>
      </c>
      <c r="B216" s="133" t="s">
        <v>283</v>
      </c>
      <c r="C216" s="134">
        <v>84924</v>
      </c>
      <c r="D216" s="131" t="s">
        <v>296</v>
      </c>
      <c r="E216" s="131" t="s">
        <v>285</v>
      </c>
      <c r="F216" s="133" t="s">
        <v>115</v>
      </c>
      <c r="G216" s="131" t="s">
        <v>446</v>
      </c>
    </row>
    <row r="217" spans="1:7" ht="45" x14ac:dyDescent="0.2">
      <c r="A217" s="131" t="s">
        <v>447</v>
      </c>
      <c r="B217" s="133" t="s">
        <v>283</v>
      </c>
      <c r="C217" s="134">
        <v>79224</v>
      </c>
      <c r="D217" s="131" t="s">
        <v>296</v>
      </c>
      <c r="E217" s="131" t="s">
        <v>285</v>
      </c>
      <c r="F217" s="133" t="s">
        <v>115</v>
      </c>
      <c r="G217" s="131" t="s">
        <v>446</v>
      </c>
    </row>
    <row r="218" spans="1:7" ht="30" x14ac:dyDescent="0.2">
      <c r="A218" s="131" t="s">
        <v>448</v>
      </c>
      <c r="B218" s="133" t="s">
        <v>283</v>
      </c>
      <c r="C218" s="134">
        <v>78874</v>
      </c>
      <c r="D218" s="131" t="s">
        <v>296</v>
      </c>
      <c r="E218" s="131" t="s">
        <v>285</v>
      </c>
      <c r="F218" s="133" t="s">
        <v>115</v>
      </c>
      <c r="G218" s="131" t="s">
        <v>449</v>
      </c>
    </row>
    <row r="219" spans="1:7" ht="30" x14ac:dyDescent="0.2">
      <c r="A219" s="131" t="s">
        <v>450</v>
      </c>
      <c r="B219" s="133" t="s">
        <v>283</v>
      </c>
      <c r="C219" s="134">
        <v>78875</v>
      </c>
      <c r="D219" s="131" t="s">
        <v>296</v>
      </c>
      <c r="E219" s="131" t="s">
        <v>285</v>
      </c>
      <c r="F219" s="133" t="s">
        <v>115</v>
      </c>
      <c r="G219" s="131" t="s">
        <v>451</v>
      </c>
    </row>
    <row r="220" spans="1:7" ht="30" x14ac:dyDescent="0.2">
      <c r="A220" s="131" t="s">
        <v>452</v>
      </c>
      <c r="B220" s="133" t="s">
        <v>283</v>
      </c>
      <c r="C220" s="134">
        <v>78825</v>
      </c>
      <c r="D220" s="131" t="s">
        <v>296</v>
      </c>
      <c r="E220" s="131" t="s">
        <v>285</v>
      </c>
      <c r="F220" s="133" t="s">
        <v>115</v>
      </c>
      <c r="G220" s="131" t="s">
        <v>451</v>
      </c>
    </row>
    <row r="221" spans="1:7" ht="45" x14ac:dyDescent="0.2">
      <c r="A221" s="131" t="s">
        <v>453</v>
      </c>
      <c r="B221" s="133" t="s">
        <v>283</v>
      </c>
      <c r="C221" s="134">
        <v>82410</v>
      </c>
      <c r="D221" s="131" t="s">
        <v>296</v>
      </c>
      <c r="E221" s="131" t="s">
        <v>285</v>
      </c>
      <c r="F221" s="133" t="s">
        <v>115</v>
      </c>
      <c r="G221" s="131" t="s">
        <v>454</v>
      </c>
    </row>
    <row r="222" spans="1:7" ht="30" x14ac:dyDescent="0.2">
      <c r="A222" s="131" t="s">
        <v>455</v>
      </c>
      <c r="B222" s="133" t="s">
        <v>283</v>
      </c>
      <c r="C222" s="134">
        <v>78828</v>
      </c>
      <c r="D222" s="131" t="s">
        <v>296</v>
      </c>
      <c r="E222" s="131" t="s">
        <v>285</v>
      </c>
      <c r="F222" s="133" t="s">
        <v>115</v>
      </c>
      <c r="G222" s="131" t="s">
        <v>456</v>
      </c>
    </row>
    <row r="223" spans="1:7" ht="30" x14ac:dyDescent="0.2">
      <c r="A223" s="131" t="s">
        <v>457</v>
      </c>
      <c r="B223" s="133" t="s">
        <v>288</v>
      </c>
      <c r="C223" s="134">
        <v>79875</v>
      </c>
      <c r="D223" s="131" t="s">
        <v>296</v>
      </c>
      <c r="E223" s="131" t="s">
        <v>285</v>
      </c>
      <c r="F223" s="133" t="s">
        <v>115</v>
      </c>
      <c r="G223" s="131" t="s">
        <v>458</v>
      </c>
    </row>
    <row r="224" spans="1:7" ht="75" x14ac:dyDescent="0.2">
      <c r="A224" s="131" t="s">
        <v>459</v>
      </c>
      <c r="B224" s="133" t="s">
        <v>283</v>
      </c>
      <c r="C224" s="134">
        <v>90969</v>
      </c>
      <c r="D224" s="131" t="s">
        <v>296</v>
      </c>
      <c r="E224" s="131" t="s">
        <v>394</v>
      </c>
      <c r="F224" s="133" t="s">
        <v>115</v>
      </c>
      <c r="G224" s="131" t="s">
        <v>460</v>
      </c>
    </row>
    <row r="225" spans="1:7" ht="30" x14ac:dyDescent="0.2">
      <c r="A225" s="131" t="s">
        <v>461</v>
      </c>
      <c r="B225" s="133" t="s">
        <v>283</v>
      </c>
      <c r="C225" s="134">
        <v>75809</v>
      </c>
      <c r="D225" s="131" t="s">
        <v>296</v>
      </c>
      <c r="E225" s="131" t="s">
        <v>285</v>
      </c>
      <c r="F225" s="133" t="s">
        <v>115</v>
      </c>
      <c r="G225" s="131" t="s">
        <v>462</v>
      </c>
    </row>
    <row r="226" spans="1:7" ht="45" x14ac:dyDescent="0.2">
      <c r="A226" s="131" t="s">
        <v>463</v>
      </c>
      <c r="B226" s="133" t="s">
        <v>283</v>
      </c>
      <c r="C226" s="134">
        <v>65243</v>
      </c>
      <c r="D226" s="131" t="s">
        <v>296</v>
      </c>
      <c r="E226" s="131" t="s">
        <v>331</v>
      </c>
      <c r="F226" s="133" t="s">
        <v>115</v>
      </c>
      <c r="G226" s="131" t="s">
        <v>464</v>
      </c>
    </row>
    <row r="227" spans="1:7" ht="60" x14ac:dyDescent="0.2">
      <c r="A227" s="131" t="s">
        <v>1425</v>
      </c>
      <c r="B227" s="133" t="s">
        <v>288</v>
      </c>
      <c r="C227" s="134">
        <v>68527</v>
      </c>
      <c r="D227" s="131" t="s">
        <v>285</v>
      </c>
      <c r="E227" s="131" t="s">
        <v>285</v>
      </c>
      <c r="F227" s="133" t="s">
        <v>115</v>
      </c>
      <c r="G227" s="131" t="s">
        <v>1426</v>
      </c>
    </row>
    <row r="228" spans="1:7" ht="45" x14ac:dyDescent="0.2">
      <c r="A228" s="131" t="s">
        <v>1427</v>
      </c>
      <c r="B228" s="133" t="s">
        <v>283</v>
      </c>
      <c r="C228" s="134">
        <v>65090</v>
      </c>
      <c r="D228" s="131" t="s">
        <v>285</v>
      </c>
      <c r="E228" s="131" t="s">
        <v>1414</v>
      </c>
      <c r="F228" s="133" t="s">
        <v>115</v>
      </c>
      <c r="G228" s="131" t="s">
        <v>1428</v>
      </c>
    </row>
    <row r="229" spans="1:7" ht="30" x14ac:dyDescent="0.2">
      <c r="A229" s="131" t="s">
        <v>1200</v>
      </c>
      <c r="B229" s="133" t="s">
        <v>283</v>
      </c>
      <c r="C229" s="134">
        <v>387</v>
      </c>
      <c r="D229" s="131" t="s">
        <v>1158</v>
      </c>
      <c r="E229" s="131" t="s">
        <v>1182</v>
      </c>
      <c r="F229" s="133" t="s">
        <v>117</v>
      </c>
      <c r="G229" s="131" t="s">
        <v>1201</v>
      </c>
    </row>
    <row r="230" spans="1:7" ht="30" x14ac:dyDescent="0.2">
      <c r="A230" s="131" t="s">
        <v>1202</v>
      </c>
      <c r="B230" s="133" t="s">
        <v>283</v>
      </c>
      <c r="C230" s="134">
        <v>6455</v>
      </c>
      <c r="D230" s="131" t="s">
        <v>1158</v>
      </c>
      <c r="E230" s="131" t="s">
        <v>1182</v>
      </c>
      <c r="F230" s="133" t="s">
        <v>1183</v>
      </c>
      <c r="G230" s="131" t="s">
        <v>1201</v>
      </c>
    </row>
    <row r="231" spans="1:7" ht="30" x14ac:dyDescent="0.2">
      <c r="A231" s="131" t="s">
        <v>1203</v>
      </c>
      <c r="B231" s="133" t="s">
        <v>283</v>
      </c>
      <c r="C231" s="134">
        <v>90922</v>
      </c>
      <c r="D231" s="131" t="s">
        <v>1158</v>
      </c>
      <c r="E231" s="131" t="s">
        <v>321</v>
      </c>
      <c r="F231" s="133" t="s">
        <v>1183</v>
      </c>
      <c r="G231" s="131" t="s">
        <v>1204</v>
      </c>
    </row>
    <row r="232" spans="1:7" ht="45" x14ac:dyDescent="0.2">
      <c r="A232" s="131" t="s">
        <v>1205</v>
      </c>
      <c r="B232" s="133" t="s">
        <v>283</v>
      </c>
      <c r="C232" s="134">
        <v>73055</v>
      </c>
      <c r="D232" s="131" t="s">
        <v>1158</v>
      </c>
      <c r="E232" s="131" t="s">
        <v>1182</v>
      </c>
      <c r="F232" s="133" t="s">
        <v>117</v>
      </c>
      <c r="G232" s="131" t="s">
        <v>1206</v>
      </c>
    </row>
    <row r="233" spans="1:7" ht="45" x14ac:dyDescent="0.2">
      <c r="A233" s="131" t="s">
        <v>1207</v>
      </c>
      <c r="B233" s="133" t="s">
        <v>283</v>
      </c>
      <c r="C233" s="134">
        <v>73056</v>
      </c>
      <c r="D233" s="131" t="s">
        <v>1158</v>
      </c>
      <c r="E233" s="131" t="s">
        <v>1182</v>
      </c>
      <c r="F233" s="133" t="s">
        <v>115</v>
      </c>
      <c r="G233" s="131" t="s">
        <v>1206</v>
      </c>
    </row>
    <row r="234" spans="1:7" ht="60" x14ac:dyDescent="0.2">
      <c r="A234" s="131" t="s">
        <v>1208</v>
      </c>
      <c r="B234" s="133" t="s">
        <v>283</v>
      </c>
      <c r="C234" s="134">
        <v>90260</v>
      </c>
      <c r="D234" s="131" t="s">
        <v>1158</v>
      </c>
      <c r="E234" s="131" t="s">
        <v>321</v>
      </c>
      <c r="F234" s="133" t="s">
        <v>117</v>
      </c>
      <c r="G234" s="131" t="s">
        <v>1209</v>
      </c>
    </row>
    <row r="235" spans="1:7" ht="45" x14ac:dyDescent="0.2">
      <c r="A235" s="131" t="s">
        <v>1210</v>
      </c>
      <c r="B235" s="133" t="s">
        <v>283</v>
      </c>
      <c r="C235" s="134">
        <v>73057</v>
      </c>
      <c r="D235" s="131" t="s">
        <v>1158</v>
      </c>
      <c r="E235" s="131" t="s">
        <v>1182</v>
      </c>
      <c r="F235" s="133" t="s">
        <v>116</v>
      </c>
      <c r="G235" s="131" t="s">
        <v>1206</v>
      </c>
    </row>
    <row r="236" spans="1:7" ht="30" x14ac:dyDescent="0.2">
      <c r="A236" s="131" t="s">
        <v>1211</v>
      </c>
      <c r="B236" s="133" t="s">
        <v>283</v>
      </c>
      <c r="C236" s="134">
        <v>1137</v>
      </c>
      <c r="D236" s="131" t="s">
        <v>1158</v>
      </c>
      <c r="E236" s="131" t="s">
        <v>1182</v>
      </c>
      <c r="F236" s="133" t="s">
        <v>1183</v>
      </c>
      <c r="G236" s="131" t="s">
        <v>1212</v>
      </c>
    </row>
    <row r="237" spans="1:7" ht="30" x14ac:dyDescent="0.2">
      <c r="A237" s="131" t="s">
        <v>1213</v>
      </c>
      <c r="B237" s="133" t="s">
        <v>283</v>
      </c>
      <c r="C237" s="134">
        <v>1036</v>
      </c>
      <c r="D237" s="131" t="s">
        <v>1158</v>
      </c>
      <c r="E237" s="131" t="s">
        <v>1182</v>
      </c>
      <c r="F237" s="133" t="s">
        <v>117</v>
      </c>
      <c r="G237" s="131" t="s">
        <v>1214</v>
      </c>
    </row>
    <row r="238" spans="1:7" ht="60" x14ac:dyDescent="0.2">
      <c r="A238" s="131" t="s">
        <v>1215</v>
      </c>
      <c r="B238" s="133" t="s">
        <v>283</v>
      </c>
      <c r="C238" s="134">
        <v>90262</v>
      </c>
      <c r="D238" s="131" t="s">
        <v>1158</v>
      </c>
      <c r="E238" s="131" t="s">
        <v>1182</v>
      </c>
      <c r="F238" s="133" t="s">
        <v>117</v>
      </c>
      <c r="G238" s="131" t="s">
        <v>1216</v>
      </c>
    </row>
    <row r="239" spans="1:7" ht="30" x14ac:dyDescent="0.2">
      <c r="A239" s="131" t="s">
        <v>1217</v>
      </c>
      <c r="B239" s="133" t="s">
        <v>283</v>
      </c>
      <c r="C239" s="134">
        <v>1091</v>
      </c>
      <c r="D239" s="131" t="s">
        <v>1158</v>
      </c>
      <c r="E239" s="131" t="s">
        <v>1182</v>
      </c>
      <c r="F239" s="133" t="s">
        <v>117</v>
      </c>
      <c r="G239" s="131" t="s">
        <v>1218</v>
      </c>
    </row>
    <row r="240" spans="1:7" ht="75" x14ac:dyDescent="0.2">
      <c r="A240" s="131" t="s">
        <v>3471</v>
      </c>
      <c r="B240" s="133" t="s">
        <v>283</v>
      </c>
      <c r="C240" s="134">
        <v>85626</v>
      </c>
      <c r="D240" s="131" t="s">
        <v>3443</v>
      </c>
      <c r="E240" s="131" t="s">
        <v>318</v>
      </c>
      <c r="F240" s="133" t="s">
        <v>115</v>
      </c>
      <c r="G240" s="131" t="s">
        <v>3472</v>
      </c>
    </row>
    <row r="241" spans="1:7" ht="75" x14ac:dyDescent="0.2">
      <c r="A241" s="131" t="s">
        <v>3473</v>
      </c>
      <c r="B241" s="133" t="s">
        <v>283</v>
      </c>
      <c r="C241" s="134">
        <v>85625</v>
      </c>
      <c r="D241" s="131" t="s">
        <v>3443</v>
      </c>
      <c r="E241" s="131" t="s">
        <v>318</v>
      </c>
      <c r="F241" s="133" t="s">
        <v>116</v>
      </c>
      <c r="G241" s="131" t="s">
        <v>3474</v>
      </c>
    </row>
    <row r="242" spans="1:7" ht="30" x14ac:dyDescent="0.2">
      <c r="A242" s="131" t="s">
        <v>1219</v>
      </c>
      <c r="B242" s="133" t="s">
        <v>283</v>
      </c>
      <c r="C242" s="134">
        <v>37219</v>
      </c>
      <c r="D242" s="131" t="s">
        <v>1158</v>
      </c>
      <c r="E242" s="131" t="s">
        <v>1182</v>
      </c>
      <c r="F242" s="133" t="s">
        <v>1183</v>
      </c>
      <c r="G242" s="131" t="s">
        <v>1220</v>
      </c>
    </row>
    <row r="243" spans="1:7" ht="30" x14ac:dyDescent="0.2">
      <c r="A243" s="131" t="s">
        <v>1221</v>
      </c>
      <c r="B243" s="133" t="s">
        <v>283</v>
      </c>
      <c r="C243" s="134">
        <v>2104</v>
      </c>
      <c r="D243" s="131" t="s">
        <v>1158</v>
      </c>
      <c r="E243" s="131" t="s">
        <v>1182</v>
      </c>
      <c r="F243" s="133" t="s">
        <v>1183</v>
      </c>
      <c r="G243" s="131" t="s">
        <v>1220</v>
      </c>
    </row>
    <row r="244" spans="1:7" ht="30" x14ac:dyDescent="0.2">
      <c r="A244" s="131" t="s">
        <v>1222</v>
      </c>
      <c r="B244" s="133" t="s">
        <v>283</v>
      </c>
      <c r="C244" s="134">
        <v>90263</v>
      </c>
      <c r="D244" s="131" t="s">
        <v>1158</v>
      </c>
      <c r="E244" s="131" t="s">
        <v>321</v>
      </c>
      <c r="F244" s="133" t="s">
        <v>1183</v>
      </c>
      <c r="G244" s="131" t="s">
        <v>1223</v>
      </c>
    </row>
    <row r="245" spans="1:7" ht="30" x14ac:dyDescent="0.2">
      <c r="A245" s="131" t="s">
        <v>465</v>
      </c>
      <c r="B245" s="133" t="s">
        <v>283</v>
      </c>
      <c r="C245" s="134">
        <v>56117</v>
      </c>
      <c r="D245" s="131" t="s">
        <v>296</v>
      </c>
      <c r="E245" s="131" t="s">
        <v>285</v>
      </c>
      <c r="F245" s="133" t="s">
        <v>115</v>
      </c>
      <c r="G245" s="131" t="s">
        <v>466</v>
      </c>
    </row>
    <row r="246" spans="1:7" ht="30" x14ac:dyDescent="0.2">
      <c r="A246" s="131" t="s">
        <v>2775</v>
      </c>
      <c r="B246" s="133" t="s">
        <v>283</v>
      </c>
      <c r="C246" s="134">
        <v>66823</v>
      </c>
      <c r="D246" s="131" t="s">
        <v>2676</v>
      </c>
      <c r="E246" s="131" t="s">
        <v>285</v>
      </c>
      <c r="F246" s="133" t="s">
        <v>115</v>
      </c>
      <c r="G246" s="131" t="s">
        <v>2723</v>
      </c>
    </row>
    <row r="247" spans="1:7" ht="45" x14ac:dyDescent="0.2">
      <c r="A247" s="131" t="s">
        <v>2776</v>
      </c>
      <c r="B247" s="133" t="s">
        <v>283</v>
      </c>
      <c r="C247" s="134">
        <v>80701</v>
      </c>
      <c r="D247" s="131" t="s">
        <v>2676</v>
      </c>
      <c r="E247" s="131" t="s">
        <v>285</v>
      </c>
      <c r="F247" s="133" t="s">
        <v>158</v>
      </c>
      <c r="G247" s="131" t="s">
        <v>2769</v>
      </c>
    </row>
    <row r="248" spans="1:7" ht="30" x14ac:dyDescent="0.2">
      <c r="A248" s="131" t="s">
        <v>467</v>
      </c>
      <c r="B248" s="133" t="s">
        <v>283</v>
      </c>
      <c r="C248" s="134">
        <v>79631</v>
      </c>
      <c r="D248" s="131" t="s">
        <v>296</v>
      </c>
      <c r="E248" s="131" t="s">
        <v>285</v>
      </c>
      <c r="F248" s="133" t="s">
        <v>115</v>
      </c>
      <c r="G248" s="131" t="s">
        <v>468</v>
      </c>
    </row>
    <row r="249" spans="1:7" ht="30" x14ac:dyDescent="0.2">
      <c r="A249" s="131" t="s">
        <v>469</v>
      </c>
      <c r="B249" s="133" t="s">
        <v>283</v>
      </c>
      <c r="C249" s="134">
        <v>78724</v>
      </c>
      <c r="D249" s="131" t="s">
        <v>296</v>
      </c>
      <c r="E249" s="131" t="s">
        <v>285</v>
      </c>
      <c r="F249" s="133" t="s">
        <v>115</v>
      </c>
      <c r="G249" s="131" t="s">
        <v>470</v>
      </c>
    </row>
    <row r="250" spans="1:7" ht="30" x14ac:dyDescent="0.2">
      <c r="A250" s="131" t="s">
        <v>471</v>
      </c>
      <c r="B250" s="133" t="s">
        <v>283</v>
      </c>
      <c r="C250" s="134">
        <v>79638</v>
      </c>
      <c r="D250" s="131" t="s">
        <v>296</v>
      </c>
      <c r="E250" s="131" t="s">
        <v>342</v>
      </c>
      <c r="F250" s="133" t="s">
        <v>115</v>
      </c>
      <c r="G250" s="131" t="s">
        <v>472</v>
      </c>
    </row>
    <row r="251" spans="1:7" ht="30" x14ac:dyDescent="0.2">
      <c r="A251" s="131" t="s">
        <v>473</v>
      </c>
      <c r="B251" s="133" t="s">
        <v>283</v>
      </c>
      <c r="C251" s="134">
        <v>88472</v>
      </c>
      <c r="D251" s="131" t="s">
        <v>296</v>
      </c>
      <c r="E251" s="131" t="s">
        <v>285</v>
      </c>
      <c r="F251" s="133" t="s">
        <v>115</v>
      </c>
      <c r="G251" s="131" t="s">
        <v>474</v>
      </c>
    </row>
    <row r="252" spans="1:7" ht="30" x14ac:dyDescent="0.2">
      <c r="A252" s="131" t="s">
        <v>475</v>
      </c>
      <c r="B252" s="133" t="s">
        <v>283</v>
      </c>
      <c r="C252" s="134">
        <v>66505</v>
      </c>
      <c r="D252" s="131" t="s">
        <v>296</v>
      </c>
      <c r="E252" s="131" t="s">
        <v>342</v>
      </c>
      <c r="F252" s="133" t="s">
        <v>115</v>
      </c>
      <c r="G252" s="131" t="s">
        <v>476</v>
      </c>
    </row>
    <row r="253" spans="1:7" ht="30" x14ac:dyDescent="0.2">
      <c r="A253" s="131" t="s">
        <v>477</v>
      </c>
      <c r="B253" s="133" t="s">
        <v>283</v>
      </c>
      <c r="C253" s="134">
        <v>68575</v>
      </c>
      <c r="D253" s="131" t="s">
        <v>296</v>
      </c>
      <c r="E253" s="131" t="s">
        <v>342</v>
      </c>
      <c r="F253" s="133" t="s">
        <v>115</v>
      </c>
      <c r="G253" s="131" t="s">
        <v>478</v>
      </c>
    </row>
    <row r="254" spans="1:7" ht="30" x14ac:dyDescent="0.2">
      <c r="A254" s="131" t="s">
        <v>479</v>
      </c>
      <c r="B254" s="133" t="s">
        <v>283</v>
      </c>
      <c r="C254" s="134">
        <v>60590</v>
      </c>
      <c r="D254" s="131" t="s">
        <v>296</v>
      </c>
      <c r="E254" s="131" t="s">
        <v>285</v>
      </c>
      <c r="F254" s="133" t="s">
        <v>115</v>
      </c>
      <c r="G254" s="131" t="s">
        <v>480</v>
      </c>
    </row>
    <row r="255" spans="1:7" ht="45" x14ac:dyDescent="0.2">
      <c r="A255" s="131" t="s">
        <v>481</v>
      </c>
      <c r="B255" s="133" t="s">
        <v>283</v>
      </c>
      <c r="C255" s="134">
        <v>88483</v>
      </c>
      <c r="D255" s="131" t="s">
        <v>296</v>
      </c>
      <c r="E255" s="131" t="s">
        <v>482</v>
      </c>
      <c r="F255" s="133" t="s">
        <v>115</v>
      </c>
      <c r="G255" s="131" t="s">
        <v>483</v>
      </c>
    </row>
    <row r="256" spans="1:7" ht="60" x14ac:dyDescent="0.2">
      <c r="A256" s="131" t="s">
        <v>2201</v>
      </c>
      <c r="B256" s="133" t="s">
        <v>288</v>
      </c>
      <c r="C256" s="134">
        <v>87421</v>
      </c>
      <c r="D256" s="131" t="s">
        <v>2193</v>
      </c>
      <c r="E256" s="131" t="s">
        <v>331</v>
      </c>
      <c r="F256" s="133" t="s">
        <v>115</v>
      </c>
      <c r="G256" s="131" t="s">
        <v>2202</v>
      </c>
    </row>
    <row r="257" spans="1:7" ht="60" x14ac:dyDescent="0.2">
      <c r="A257" s="131" t="s">
        <v>2203</v>
      </c>
      <c r="B257" s="133" t="s">
        <v>283</v>
      </c>
      <c r="C257" s="134">
        <v>87429</v>
      </c>
      <c r="D257" s="131" t="s">
        <v>2193</v>
      </c>
      <c r="E257" s="131" t="s">
        <v>331</v>
      </c>
      <c r="F257" s="133" t="s">
        <v>117</v>
      </c>
      <c r="G257" s="131" t="s">
        <v>2204</v>
      </c>
    </row>
    <row r="258" spans="1:7" ht="30" x14ac:dyDescent="0.2">
      <c r="A258" s="131" t="s">
        <v>484</v>
      </c>
      <c r="B258" s="133" t="s">
        <v>283</v>
      </c>
      <c r="C258" s="134">
        <v>66628</v>
      </c>
      <c r="D258" s="131" t="s">
        <v>296</v>
      </c>
      <c r="E258" s="131" t="s">
        <v>285</v>
      </c>
      <c r="F258" s="133" t="s">
        <v>115</v>
      </c>
      <c r="G258" s="131" t="s">
        <v>485</v>
      </c>
    </row>
    <row r="259" spans="1:7" ht="45" x14ac:dyDescent="0.2">
      <c r="A259" s="131" t="s">
        <v>486</v>
      </c>
      <c r="B259" s="133" t="s">
        <v>283</v>
      </c>
      <c r="C259" s="134">
        <v>74479</v>
      </c>
      <c r="D259" s="131" t="s">
        <v>296</v>
      </c>
      <c r="E259" s="131" t="s">
        <v>422</v>
      </c>
      <c r="F259" s="133" t="s">
        <v>115</v>
      </c>
      <c r="G259" s="131" t="s">
        <v>487</v>
      </c>
    </row>
    <row r="260" spans="1:7" ht="60" x14ac:dyDescent="0.2">
      <c r="A260" s="131" t="s">
        <v>488</v>
      </c>
      <c r="B260" s="133" t="s">
        <v>283</v>
      </c>
      <c r="C260" s="134">
        <v>66074</v>
      </c>
      <c r="D260" s="131" t="s">
        <v>296</v>
      </c>
      <c r="E260" s="131" t="s">
        <v>285</v>
      </c>
      <c r="F260" s="133" t="s">
        <v>115</v>
      </c>
      <c r="G260" s="131" t="s">
        <v>489</v>
      </c>
    </row>
    <row r="261" spans="1:7" ht="120" x14ac:dyDescent="0.2">
      <c r="A261" s="131" t="s">
        <v>291</v>
      </c>
      <c r="B261" s="133" t="s">
        <v>283</v>
      </c>
      <c r="C261" s="134">
        <v>76938</v>
      </c>
      <c r="D261" s="131" t="s">
        <v>284</v>
      </c>
      <c r="E261" s="131" t="s">
        <v>285</v>
      </c>
      <c r="F261" s="133" t="s">
        <v>115</v>
      </c>
      <c r="G261" s="131" t="s">
        <v>292</v>
      </c>
    </row>
    <row r="262" spans="1:7" ht="120" x14ac:dyDescent="0.2">
      <c r="A262" s="131" t="s">
        <v>293</v>
      </c>
      <c r="B262" s="133" t="s">
        <v>283</v>
      </c>
      <c r="C262" s="134">
        <v>76939</v>
      </c>
      <c r="D262" s="131" t="s">
        <v>284</v>
      </c>
      <c r="E262" s="131" t="s">
        <v>285</v>
      </c>
      <c r="F262" s="133" t="s">
        <v>115</v>
      </c>
      <c r="G262" s="131" t="s">
        <v>294</v>
      </c>
    </row>
    <row r="263" spans="1:7" ht="60" x14ac:dyDescent="0.2">
      <c r="A263" s="131" t="s">
        <v>1429</v>
      </c>
      <c r="B263" s="133" t="s">
        <v>283</v>
      </c>
      <c r="C263" s="134">
        <v>80517</v>
      </c>
      <c r="D263" s="131" t="s">
        <v>285</v>
      </c>
      <c r="E263" s="131" t="s">
        <v>300</v>
      </c>
      <c r="F263" s="133" t="s">
        <v>115</v>
      </c>
      <c r="G263" s="131" t="s">
        <v>1430</v>
      </c>
    </row>
    <row r="264" spans="1:7" ht="30" x14ac:dyDescent="0.2">
      <c r="A264" s="131" t="s">
        <v>1431</v>
      </c>
      <c r="B264" s="133" t="s">
        <v>283</v>
      </c>
      <c r="C264" s="134">
        <v>90243</v>
      </c>
      <c r="D264" s="131" t="s">
        <v>285</v>
      </c>
      <c r="E264" s="131" t="s">
        <v>285</v>
      </c>
      <c r="F264" s="133" t="s">
        <v>115</v>
      </c>
      <c r="G264" s="131" t="s">
        <v>1432</v>
      </c>
    </row>
    <row r="265" spans="1:7" ht="60" x14ac:dyDescent="0.2">
      <c r="A265" s="131" t="s">
        <v>3475</v>
      </c>
      <c r="B265" s="133" t="s">
        <v>288</v>
      </c>
      <c r="C265" s="134">
        <v>87417</v>
      </c>
      <c r="D265" s="131" t="s">
        <v>3443</v>
      </c>
      <c r="E265" s="131" t="s">
        <v>300</v>
      </c>
      <c r="F265" s="133" t="s">
        <v>117</v>
      </c>
      <c r="G265" s="131" t="s">
        <v>3476</v>
      </c>
    </row>
    <row r="266" spans="1:7" ht="75" x14ac:dyDescent="0.2">
      <c r="A266" s="131" t="s">
        <v>490</v>
      </c>
      <c r="B266" s="133" t="s">
        <v>283</v>
      </c>
      <c r="C266" s="134">
        <v>90970</v>
      </c>
      <c r="D266" s="131" t="s">
        <v>296</v>
      </c>
      <c r="E266" s="131" t="s">
        <v>321</v>
      </c>
      <c r="F266" s="133" t="s">
        <v>115</v>
      </c>
      <c r="G266" s="131" t="s">
        <v>491</v>
      </c>
    </row>
    <row r="267" spans="1:7" ht="60" x14ac:dyDescent="0.2">
      <c r="A267" s="131" t="s">
        <v>1433</v>
      </c>
      <c r="B267" s="133" t="s">
        <v>283</v>
      </c>
      <c r="C267" s="134">
        <v>85627</v>
      </c>
      <c r="D267" s="131" t="s">
        <v>285</v>
      </c>
      <c r="E267" s="131" t="s">
        <v>285</v>
      </c>
      <c r="F267" s="133" t="s">
        <v>115</v>
      </c>
      <c r="G267" s="131" t="s">
        <v>1434</v>
      </c>
    </row>
    <row r="268" spans="1:7" x14ac:dyDescent="0.2">
      <c r="A268" s="131" t="s">
        <v>492</v>
      </c>
      <c r="B268" s="133" t="s">
        <v>283</v>
      </c>
      <c r="C268" s="134">
        <v>24014</v>
      </c>
      <c r="D268" s="131" t="s">
        <v>296</v>
      </c>
      <c r="E268" s="131" t="s">
        <v>493</v>
      </c>
      <c r="F268" s="133" t="s">
        <v>115</v>
      </c>
      <c r="G268" s="131" t="s">
        <v>494</v>
      </c>
    </row>
    <row r="269" spans="1:7" ht="60" x14ac:dyDescent="0.2">
      <c r="A269" s="131" t="s">
        <v>495</v>
      </c>
      <c r="B269" s="133" t="s">
        <v>283</v>
      </c>
      <c r="C269" s="134">
        <v>87018</v>
      </c>
      <c r="D269" s="131" t="s">
        <v>296</v>
      </c>
      <c r="E269" s="131" t="s">
        <v>300</v>
      </c>
      <c r="F269" s="133" t="s">
        <v>115</v>
      </c>
      <c r="G269" s="131" t="s">
        <v>496</v>
      </c>
    </row>
    <row r="270" spans="1:7" ht="60" x14ac:dyDescent="0.2">
      <c r="A270" s="131" t="s">
        <v>497</v>
      </c>
      <c r="B270" s="133" t="s">
        <v>283</v>
      </c>
      <c r="C270" s="134">
        <v>56308</v>
      </c>
      <c r="D270" s="131" t="s">
        <v>296</v>
      </c>
      <c r="E270" s="131" t="s">
        <v>300</v>
      </c>
      <c r="F270" s="133" t="s">
        <v>115</v>
      </c>
      <c r="G270" s="131" t="s">
        <v>498</v>
      </c>
    </row>
    <row r="271" spans="1:7" ht="60" x14ac:dyDescent="0.2">
      <c r="A271" s="131" t="s">
        <v>499</v>
      </c>
      <c r="B271" s="133" t="s">
        <v>288</v>
      </c>
      <c r="C271" s="134">
        <v>79428</v>
      </c>
      <c r="D271" s="131" t="s">
        <v>296</v>
      </c>
      <c r="E271" s="131" t="s">
        <v>300</v>
      </c>
      <c r="F271" s="133" t="s">
        <v>115</v>
      </c>
      <c r="G271" s="131" t="s">
        <v>500</v>
      </c>
    </row>
    <row r="272" spans="1:7" ht="45" x14ac:dyDescent="0.2">
      <c r="A272" s="131" t="s">
        <v>1224</v>
      </c>
      <c r="B272" s="133" t="s">
        <v>283</v>
      </c>
      <c r="C272" s="134">
        <v>88719</v>
      </c>
      <c r="D272" s="131" t="s">
        <v>1158</v>
      </c>
      <c r="E272" s="131" t="s">
        <v>1182</v>
      </c>
      <c r="F272" s="133" t="s">
        <v>1183</v>
      </c>
      <c r="G272" s="131" t="s">
        <v>1225</v>
      </c>
    </row>
    <row r="273" spans="1:7" ht="45" x14ac:dyDescent="0.2">
      <c r="A273" s="131" t="s">
        <v>1226</v>
      </c>
      <c r="B273" s="133" t="s">
        <v>283</v>
      </c>
      <c r="C273" s="134">
        <v>5854</v>
      </c>
      <c r="D273" s="131" t="s">
        <v>1158</v>
      </c>
      <c r="E273" s="131" t="s">
        <v>1227</v>
      </c>
      <c r="F273" s="133" t="s">
        <v>117</v>
      </c>
      <c r="G273" s="131" t="s">
        <v>1228</v>
      </c>
    </row>
    <row r="274" spans="1:7" ht="60" x14ac:dyDescent="0.2">
      <c r="A274" s="131" t="s">
        <v>1229</v>
      </c>
      <c r="B274" s="133" t="s">
        <v>283</v>
      </c>
      <c r="C274" s="134">
        <v>90258</v>
      </c>
      <c r="D274" s="131" t="s">
        <v>1158</v>
      </c>
      <c r="E274" s="131" t="s">
        <v>321</v>
      </c>
      <c r="F274" s="133" t="s">
        <v>117</v>
      </c>
      <c r="G274" s="131" t="s">
        <v>1230</v>
      </c>
    </row>
    <row r="275" spans="1:7" ht="60" x14ac:dyDescent="0.2">
      <c r="A275" s="131" t="s">
        <v>1231</v>
      </c>
      <c r="B275" s="133" t="s">
        <v>283</v>
      </c>
      <c r="C275" s="134">
        <v>59844</v>
      </c>
      <c r="D275" s="131" t="s">
        <v>1158</v>
      </c>
      <c r="E275" s="131" t="s">
        <v>1227</v>
      </c>
      <c r="F275" s="133" t="s">
        <v>117</v>
      </c>
      <c r="G275" s="131" t="s">
        <v>1232</v>
      </c>
    </row>
    <row r="276" spans="1:7" ht="60" x14ac:dyDescent="0.2">
      <c r="A276" s="131" t="s">
        <v>1233</v>
      </c>
      <c r="B276" s="133" t="s">
        <v>283</v>
      </c>
      <c r="C276" s="134">
        <v>84642</v>
      </c>
      <c r="D276" s="131" t="s">
        <v>1158</v>
      </c>
      <c r="E276" s="131" t="s">
        <v>1234</v>
      </c>
      <c r="F276" s="133" t="s">
        <v>117</v>
      </c>
      <c r="G276" s="131" t="s">
        <v>1235</v>
      </c>
    </row>
    <row r="277" spans="1:7" ht="60" x14ac:dyDescent="0.2">
      <c r="A277" s="131" t="s">
        <v>1236</v>
      </c>
      <c r="B277" s="133" t="s">
        <v>283</v>
      </c>
      <c r="C277" s="134">
        <v>80925</v>
      </c>
      <c r="D277" s="131" t="s">
        <v>1158</v>
      </c>
      <c r="E277" s="131" t="s">
        <v>1182</v>
      </c>
      <c r="F277" s="133" t="s">
        <v>1183</v>
      </c>
      <c r="G277" s="131" t="s">
        <v>3814</v>
      </c>
    </row>
    <row r="278" spans="1:7" ht="105" x14ac:dyDescent="0.2">
      <c r="A278" s="131" t="s">
        <v>1237</v>
      </c>
      <c r="B278" s="133" t="s">
        <v>283</v>
      </c>
      <c r="C278" s="134">
        <v>75643</v>
      </c>
      <c r="D278" s="131" t="s">
        <v>1158</v>
      </c>
      <c r="E278" s="131" t="s">
        <v>1182</v>
      </c>
      <c r="F278" s="133" t="s">
        <v>1183</v>
      </c>
      <c r="G278" s="131" t="s">
        <v>1238</v>
      </c>
    </row>
    <row r="279" spans="1:7" ht="30" x14ac:dyDescent="0.2">
      <c r="A279" s="131" t="s">
        <v>501</v>
      </c>
      <c r="B279" s="133" t="s">
        <v>283</v>
      </c>
      <c r="C279" s="134">
        <v>76024</v>
      </c>
      <c r="D279" s="131" t="s">
        <v>296</v>
      </c>
      <c r="E279" s="131" t="s">
        <v>502</v>
      </c>
      <c r="F279" s="133" t="s">
        <v>115</v>
      </c>
      <c r="G279" s="131" t="s">
        <v>503</v>
      </c>
    </row>
    <row r="280" spans="1:7" ht="45" x14ac:dyDescent="0.2">
      <c r="A280" s="131" t="s">
        <v>504</v>
      </c>
      <c r="B280" s="133" t="s">
        <v>283</v>
      </c>
      <c r="C280" s="134">
        <v>81526</v>
      </c>
      <c r="D280" s="131" t="s">
        <v>296</v>
      </c>
      <c r="E280" s="131" t="s">
        <v>285</v>
      </c>
      <c r="F280" s="133" t="s">
        <v>158</v>
      </c>
      <c r="G280" s="131" t="s">
        <v>399</v>
      </c>
    </row>
    <row r="281" spans="1:7" ht="45" x14ac:dyDescent="0.2">
      <c r="A281" s="131" t="s">
        <v>505</v>
      </c>
      <c r="B281" s="133" t="s">
        <v>283</v>
      </c>
      <c r="C281" s="134">
        <v>81085</v>
      </c>
      <c r="D281" s="131" t="s">
        <v>296</v>
      </c>
      <c r="E281" s="131" t="s">
        <v>285</v>
      </c>
      <c r="F281" s="133" t="s">
        <v>158</v>
      </c>
      <c r="G281" s="131" t="s">
        <v>401</v>
      </c>
    </row>
    <row r="282" spans="1:7" ht="45" x14ac:dyDescent="0.2">
      <c r="A282" s="131" t="s">
        <v>506</v>
      </c>
      <c r="B282" s="133" t="s">
        <v>283</v>
      </c>
      <c r="C282" s="134">
        <v>88579</v>
      </c>
      <c r="D282" s="131" t="s">
        <v>296</v>
      </c>
      <c r="E282" s="131" t="s">
        <v>285</v>
      </c>
      <c r="F282" s="133" t="s">
        <v>115</v>
      </c>
      <c r="G282" s="131" t="s">
        <v>404</v>
      </c>
    </row>
    <row r="283" spans="1:7" ht="60" x14ac:dyDescent="0.2">
      <c r="A283" s="131" t="s">
        <v>507</v>
      </c>
      <c r="B283" s="133" t="s">
        <v>283</v>
      </c>
      <c r="C283" s="134">
        <v>81087</v>
      </c>
      <c r="D283" s="131" t="s">
        <v>296</v>
      </c>
      <c r="E283" s="131" t="s">
        <v>285</v>
      </c>
      <c r="F283" s="133" t="s">
        <v>115</v>
      </c>
      <c r="G283" s="131" t="s">
        <v>432</v>
      </c>
    </row>
    <row r="284" spans="1:7" ht="60" x14ac:dyDescent="0.2">
      <c r="A284" s="131" t="s">
        <v>508</v>
      </c>
      <c r="B284" s="133" t="s">
        <v>283</v>
      </c>
      <c r="C284" s="134">
        <v>81088</v>
      </c>
      <c r="D284" s="131" t="s">
        <v>296</v>
      </c>
      <c r="E284" s="131" t="s">
        <v>285</v>
      </c>
      <c r="F284" s="133" t="s">
        <v>115</v>
      </c>
      <c r="G284" s="131" t="s">
        <v>434</v>
      </c>
    </row>
    <row r="285" spans="1:7" ht="45" x14ac:dyDescent="0.2">
      <c r="A285" s="131" t="s">
        <v>509</v>
      </c>
      <c r="B285" s="133" t="s">
        <v>283</v>
      </c>
      <c r="C285" s="134">
        <v>88580</v>
      </c>
      <c r="D285" s="131" t="s">
        <v>296</v>
      </c>
      <c r="E285" s="131" t="s">
        <v>285</v>
      </c>
      <c r="F285" s="133" t="s">
        <v>115</v>
      </c>
      <c r="G285" s="131" t="s">
        <v>510</v>
      </c>
    </row>
    <row r="286" spans="1:7" ht="45" x14ac:dyDescent="0.2">
      <c r="A286" s="131" t="s">
        <v>511</v>
      </c>
      <c r="B286" s="133" t="s">
        <v>283</v>
      </c>
      <c r="C286" s="134">
        <v>81125</v>
      </c>
      <c r="D286" s="131" t="s">
        <v>296</v>
      </c>
      <c r="E286" s="131" t="s">
        <v>32</v>
      </c>
      <c r="F286" s="133" t="s">
        <v>158</v>
      </c>
      <c r="G286" s="131" t="s">
        <v>442</v>
      </c>
    </row>
    <row r="287" spans="1:7" ht="30" x14ac:dyDescent="0.2">
      <c r="A287" s="131" t="s">
        <v>512</v>
      </c>
      <c r="B287" s="133" t="s">
        <v>283</v>
      </c>
      <c r="C287" s="134">
        <v>87267</v>
      </c>
      <c r="D287" s="131" t="s">
        <v>296</v>
      </c>
      <c r="E287" s="131" t="s">
        <v>285</v>
      </c>
      <c r="F287" s="133" t="s">
        <v>115</v>
      </c>
      <c r="G287" s="131" t="s">
        <v>347</v>
      </c>
    </row>
    <row r="288" spans="1:7" ht="30" x14ac:dyDescent="0.2">
      <c r="A288" s="131" t="s">
        <v>513</v>
      </c>
      <c r="B288" s="133" t="s">
        <v>283</v>
      </c>
      <c r="C288" s="134">
        <v>81089</v>
      </c>
      <c r="D288" s="131" t="s">
        <v>296</v>
      </c>
      <c r="E288" s="131" t="s">
        <v>502</v>
      </c>
      <c r="F288" s="133" t="s">
        <v>115</v>
      </c>
      <c r="G288" s="131" t="s">
        <v>503</v>
      </c>
    </row>
    <row r="289" spans="1:7" ht="45" x14ac:dyDescent="0.2">
      <c r="A289" s="131" t="s">
        <v>514</v>
      </c>
      <c r="B289" s="133" t="s">
        <v>288</v>
      </c>
      <c r="C289" s="134">
        <v>81090</v>
      </c>
      <c r="D289" s="131" t="s">
        <v>296</v>
      </c>
      <c r="E289" s="131" t="s">
        <v>515</v>
      </c>
      <c r="F289" s="133" t="s">
        <v>115</v>
      </c>
      <c r="G289" s="131" t="s">
        <v>516</v>
      </c>
    </row>
    <row r="290" spans="1:7" ht="75" x14ac:dyDescent="0.2">
      <c r="A290" s="131" t="s">
        <v>3477</v>
      </c>
      <c r="B290" s="133" t="s">
        <v>283</v>
      </c>
      <c r="C290" s="134">
        <v>87436</v>
      </c>
      <c r="D290" s="131" t="s">
        <v>3443</v>
      </c>
      <c r="E290" s="131" t="s">
        <v>318</v>
      </c>
      <c r="F290" s="133" t="s">
        <v>117</v>
      </c>
      <c r="G290" s="131" t="s">
        <v>3478</v>
      </c>
    </row>
    <row r="291" spans="1:7" ht="45" x14ac:dyDescent="0.2">
      <c r="A291" s="131" t="s">
        <v>1435</v>
      </c>
      <c r="B291" s="133" t="s">
        <v>283</v>
      </c>
      <c r="C291" s="134">
        <v>84676</v>
      </c>
      <c r="D291" s="131" t="s">
        <v>285</v>
      </c>
      <c r="E291" s="131" t="s">
        <v>342</v>
      </c>
      <c r="F291" s="133" t="s">
        <v>115</v>
      </c>
      <c r="G291" s="131" t="s">
        <v>1436</v>
      </c>
    </row>
    <row r="292" spans="1:7" ht="30" x14ac:dyDescent="0.2">
      <c r="A292" s="131" t="s">
        <v>1437</v>
      </c>
      <c r="B292" s="133" t="s">
        <v>283</v>
      </c>
      <c r="C292" s="134">
        <v>53015</v>
      </c>
      <c r="D292" s="131" t="s">
        <v>285</v>
      </c>
      <c r="E292" s="131" t="s">
        <v>342</v>
      </c>
      <c r="F292" s="133" t="s">
        <v>117</v>
      </c>
      <c r="G292" s="131" t="s">
        <v>1438</v>
      </c>
    </row>
    <row r="293" spans="1:7" ht="30" x14ac:dyDescent="0.2">
      <c r="A293" s="131" t="s">
        <v>1439</v>
      </c>
      <c r="B293" s="133" t="s">
        <v>283</v>
      </c>
      <c r="C293" s="134">
        <v>83730</v>
      </c>
      <c r="D293" s="131" t="s">
        <v>285</v>
      </c>
      <c r="E293" s="131" t="s">
        <v>342</v>
      </c>
      <c r="F293" s="133" t="s">
        <v>117</v>
      </c>
      <c r="G293" s="131" t="s">
        <v>1440</v>
      </c>
    </row>
    <row r="294" spans="1:7" ht="30" x14ac:dyDescent="0.2">
      <c r="A294" s="131" t="s">
        <v>1441</v>
      </c>
      <c r="B294" s="133" t="s">
        <v>283</v>
      </c>
      <c r="C294" s="134">
        <v>84654</v>
      </c>
      <c r="D294" s="131" t="s">
        <v>285</v>
      </c>
      <c r="E294" s="131" t="s">
        <v>342</v>
      </c>
      <c r="F294" s="133" t="s">
        <v>117</v>
      </c>
      <c r="G294" s="131" t="s">
        <v>1442</v>
      </c>
    </row>
    <row r="295" spans="1:7" ht="30" x14ac:dyDescent="0.2">
      <c r="A295" s="131" t="s">
        <v>1443</v>
      </c>
      <c r="B295" s="133" t="s">
        <v>283</v>
      </c>
      <c r="C295" s="134">
        <v>87457</v>
      </c>
      <c r="D295" s="131" t="s">
        <v>285</v>
      </c>
      <c r="E295" s="131" t="s">
        <v>342</v>
      </c>
      <c r="F295" s="133" t="s">
        <v>117</v>
      </c>
      <c r="G295" s="131" t="s">
        <v>1444</v>
      </c>
    </row>
    <row r="296" spans="1:7" ht="30" x14ac:dyDescent="0.2">
      <c r="A296" s="131" t="s">
        <v>1445</v>
      </c>
      <c r="B296" s="133" t="s">
        <v>283</v>
      </c>
      <c r="C296" s="134">
        <v>84655</v>
      </c>
      <c r="D296" s="131" t="s">
        <v>285</v>
      </c>
      <c r="E296" s="131" t="s">
        <v>342</v>
      </c>
      <c r="F296" s="133" t="s">
        <v>117</v>
      </c>
      <c r="G296" s="131" t="s">
        <v>1446</v>
      </c>
    </row>
    <row r="297" spans="1:7" ht="30" x14ac:dyDescent="0.2">
      <c r="A297" s="131" t="s">
        <v>1447</v>
      </c>
      <c r="B297" s="133" t="s">
        <v>283</v>
      </c>
      <c r="C297" s="134">
        <v>88480</v>
      </c>
      <c r="D297" s="131" t="s">
        <v>285</v>
      </c>
      <c r="E297" s="131" t="s">
        <v>342</v>
      </c>
      <c r="F297" s="133" t="s">
        <v>117</v>
      </c>
      <c r="G297" s="131" t="s">
        <v>1448</v>
      </c>
    </row>
    <row r="298" spans="1:7" ht="30" x14ac:dyDescent="0.2">
      <c r="A298" s="131" t="s">
        <v>1449</v>
      </c>
      <c r="B298" s="133" t="s">
        <v>283</v>
      </c>
      <c r="C298" s="134">
        <v>83729</v>
      </c>
      <c r="D298" s="131" t="s">
        <v>285</v>
      </c>
      <c r="E298" s="131" t="s">
        <v>342</v>
      </c>
      <c r="F298" s="133" t="s">
        <v>117</v>
      </c>
      <c r="G298" s="131" t="s">
        <v>1450</v>
      </c>
    </row>
    <row r="299" spans="1:7" ht="30" x14ac:dyDescent="0.2">
      <c r="A299" s="131" t="s">
        <v>1451</v>
      </c>
      <c r="B299" s="133" t="s">
        <v>283</v>
      </c>
      <c r="C299" s="134">
        <v>87456</v>
      </c>
      <c r="D299" s="131" t="s">
        <v>285</v>
      </c>
      <c r="E299" s="131" t="s">
        <v>342</v>
      </c>
      <c r="F299" s="133" t="s">
        <v>117</v>
      </c>
      <c r="G299" s="131" t="s">
        <v>1444</v>
      </c>
    </row>
    <row r="300" spans="1:7" ht="30" x14ac:dyDescent="0.2">
      <c r="A300" s="131" t="s">
        <v>1452</v>
      </c>
      <c r="B300" s="133" t="s">
        <v>283</v>
      </c>
      <c r="C300" s="134">
        <v>84653</v>
      </c>
      <c r="D300" s="131" t="s">
        <v>285</v>
      </c>
      <c r="E300" s="131" t="s">
        <v>342</v>
      </c>
      <c r="F300" s="133" t="s">
        <v>117</v>
      </c>
      <c r="G300" s="131" t="s">
        <v>1453</v>
      </c>
    </row>
    <row r="301" spans="1:7" ht="45" x14ac:dyDescent="0.2">
      <c r="A301" s="131" t="s">
        <v>1454</v>
      </c>
      <c r="B301" s="133" t="s">
        <v>283</v>
      </c>
      <c r="C301" s="134">
        <v>89869</v>
      </c>
      <c r="D301" s="131" t="s">
        <v>285</v>
      </c>
      <c r="E301" s="131" t="s">
        <v>321</v>
      </c>
      <c r="F301" s="133" t="s">
        <v>117</v>
      </c>
      <c r="G301" s="131" t="s">
        <v>1455</v>
      </c>
    </row>
    <row r="302" spans="1:7" ht="30" x14ac:dyDescent="0.2">
      <c r="A302" s="131" t="s">
        <v>1456</v>
      </c>
      <c r="B302" s="133" t="s">
        <v>283</v>
      </c>
      <c r="C302" s="134">
        <v>88479</v>
      </c>
      <c r="D302" s="131" t="s">
        <v>285</v>
      </c>
      <c r="E302" s="131" t="s">
        <v>342</v>
      </c>
      <c r="F302" s="133" t="s">
        <v>117</v>
      </c>
      <c r="G302" s="131" t="s">
        <v>1457</v>
      </c>
    </row>
    <row r="303" spans="1:7" ht="30" x14ac:dyDescent="0.2">
      <c r="A303" s="131" t="s">
        <v>1458</v>
      </c>
      <c r="B303" s="133" t="s">
        <v>283</v>
      </c>
      <c r="C303" s="134">
        <v>83728</v>
      </c>
      <c r="D303" s="131" t="s">
        <v>285</v>
      </c>
      <c r="E303" s="131" t="s">
        <v>342</v>
      </c>
      <c r="F303" s="133" t="s">
        <v>117</v>
      </c>
      <c r="G303" s="131" t="s">
        <v>1459</v>
      </c>
    </row>
    <row r="304" spans="1:7" ht="30" x14ac:dyDescent="0.2">
      <c r="A304" s="131" t="s">
        <v>1460</v>
      </c>
      <c r="B304" s="133" t="s">
        <v>283</v>
      </c>
      <c r="C304" s="134">
        <v>87458</v>
      </c>
      <c r="D304" s="131" t="s">
        <v>285</v>
      </c>
      <c r="E304" s="131" t="s">
        <v>342</v>
      </c>
      <c r="F304" s="133" t="s">
        <v>117</v>
      </c>
      <c r="G304" s="131" t="s">
        <v>1444</v>
      </c>
    </row>
    <row r="305" spans="1:7" ht="75" x14ac:dyDescent="0.2">
      <c r="A305" s="131" t="s">
        <v>1461</v>
      </c>
      <c r="B305" s="133" t="s">
        <v>283</v>
      </c>
      <c r="C305" s="134">
        <v>90574</v>
      </c>
      <c r="D305" s="131" t="s">
        <v>285</v>
      </c>
      <c r="E305" s="131" t="s">
        <v>321</v>
      </c>
      <c r="F305" s="133" t="s">
        <v>117</v>
      </c>
      <c r="G305" s="131" t="s">
        <v>1462</v>
      </c>
    </row>
    <row r="306" spans="1:7" ht="60" x14ac:dyDescent="0.2">
      <c r="A306" s="131" t="s">
        <v>1463</v>
      </c>
      <c r="B306" s="133" t="s">
        <v>283</v>
      </c>
      <c r="C306" s="134">
        <v>91035</v>
      </c>
      <c r="D306" s="131" t="s">
        <v>285</v>
      </c>
      <c r="E306" s="131" t="s">
        <v>321</v>
      </c>
      <c r="F306" s="133" t="s">
        <v>117</v>
      </c>
      <c r="G306" s="131" t="s">
        <v>1464</v>
      </c>
    </row>
    <row r="307" spans="1:7" ht="30" x14ac:dyDescent="0.2">
      <c r="A307" s="131" t="s">
        <v>1465</v>
      </c>
      <c r="B307" s="133" t="s">
        <v>283</v>
      </c>
      <c r="C307" s="134">
        <v>68220</v>
      </c>
      <c r="D307" s="131" t="s">
        <v>285</v>
      </c>
      <c r="E307" s="131" t="s">
        <v>342</v>
      </c>
      <c r="F307" s="133" t="s">
        <v>117</v>
      </c>
      <c r="G307" s="131" t="s">
        <v>1466</v>
      </c>
    </row>
    <row r="308" spans="1:7" ht="60" x14ac:dyDescent="0.2">
      <c r="A308" s="131" t="s">
        <v>1467</v>
      </c>
      <c r="B308" s="133" t="s">
        <v>283</v>
      </c>
      <c r="C308" s="134">
        <v>91044</v>
      </c>
      <c r="D308" s="131" t="s">
        <v>285</v>
      </c>
      <c r="E308" s="131" t="s">
        <v>321</v>
      </c>
      <c r="F308" s="133" t="s">
        <v>117</v>
      </c>
      <c r="G308" s="131" t="s">
        <v>1468</v>
      </c>
    </row>
    <row r="309" spans="1:7" ht="60" x14ac:dyDescent="0.2">
      <c r="A309" s="131" t="s">
        <v>1469</v>
      </c>
      <c r="B309" s="133" t="s">
        <v>283</v>
      </c>
      <c r="C309" s="134">
        <v>91046</v>
      </c>
      <c r="D309" s="131" t="s">
        <v>285</v>
      </c>
      <c r="E309" s="131" t="s">
        <v>321</v>
      </c>
      <c r="F309" s="133" t="s">
        <v>117</v>
      </c>
      <c r="G309" s="131" t="s">
        <v>1470</v>
      </c>
    </row>
    <row r="310" spans="1:7" ht="60" x14ac:dyDescent="0.2">
      <c r="A310" s="131" t="s">
        <v>1471</v>
      </c>
      <c r="B310" s="133" t="s">
        <v>283</v>
      </c>
      <c r="C310" s="134">
        <v>91041</v>
      </c>
      <c r="D310" s="131" t="s">
        <v>285</v>
      </c>
      <c r="E310" s="131" t="s">
        <v>321</v>
      </c>
      <c r="F310" s="133" t="s">
        <v>117</v>
      </c>
      <c r="G310" s="131" t="s">
        <v>1472</v>
      </c>
    </row>
    <row r="311" spans="1:7" ht="30" x14ac:dyDescent="0.2">
      <c r="A311" s="131" t="s">
        <v>1473</v>
      </c>
      <c r="B311" s="133" t="s">
        <v>283</v>
      </c>
      <c r="C311" s="134">
        <v>83933</v>
      </c>
      <c r="D311" s="131" t="s">
        <v>285</v>
      </c>
      <c r="E311" s="131" t="s">
        <v>342</v>
      </c>
      <c r="F311" s="133" t="s">
        <v>115</v>
      </c>
      <c r="G311" s="131" t="s">
        <v>1474</v>
      </c>
    </row>
    <row r="312" spans="1:7" ht="90" x14ac:dyDescent="0.2">
      <c r="A312" s="131" t="s">
        <v>1475</v>
      </c>
      <c r="B312" s="133" t="s">
        <v>283</v>
      </c>
      <c r="C312" s="134">
        <v>91034</v>
      </c>
      <c r="D312" s="131" t="s">
        <v>285</v>
      </c>
      <c r="E312" s="131" t="s">
        <v>342</v>
      </c>
      <c r="F312" s="133" t="s">
        <v>117</v>
      </c>
      <c r="G312" s="131" t="s">
        <v>1476</v>
      </c>
    </row>
    <row r="313" spans="1:7" ht="75" x14ac:dyDescent="0.2">
      <c r="A313" s="131" t="s">
        <v>1477</v>
      </c>
      <c r="B313" s="133" t="s">
        <v>283</v>
      </c>
      <c r="C313" s="134">
        <v>91036</v>
      </c>
      <c r="D313" s="131" t="s">
        <v>285</v>
      </c>
      <c r="E313" s="131" t="s">
        <v>342</v>
      </c>
      <c r="F313" s="133" t="s">
        <v>117</v>
      </c>
      <c r="G313" s="131" t="s">
        <v>1478</v>
      </c>
    </row>
    <row r="314" spans="1:7" ht="75" x14ac:dyDescent="0.2">
      <c r="A314" s="131" t="s">
        <v>1479</v>
      </c>
      <c r="B314" s="133" t="s">
        <v>283</v>
      </c>
      <c r="C314" s="134">
        <v>91038</v>
      </c>
      <c r="D314" s="131" t="s">
        <v>285</v>
      </c>
      <c r="E314" s="131" t="s">
        <v>321</v>
      </c>
      <c r="F314" s="133" t="s">
        <v>117</v>
      </c>
      <c r="G314" s="131" t="s">
        <v>1480</v>
      </c>
    </row>
    <row r="315" spans="1:7" ht="60" x14ac:dyDescent="0.2">
      <c r="A315" s="131" t="s">
        <v>1481</v>
      </c>
      <c r="B315" s="133" t="s">
        <v>283</v>
      </c>
      <c r="C315" s="134">
        <v>83274</v>
      </c>
      <c r="D315" s="131" t="s">
        <v>285</v>
      </c>
      <c r="E315" s="131" t="s">
        <v>342</v>
      </c>
      <c r="F315" s="133" t="s">
        <v>117</v>
      </c>
      <c r="G315" s="131" t="s">
        <v>1482</v>
      </c>
    </row>
    <row r="316" spans="1:7" ht="90" x14ac:dyDescent="0.2">
      <c r="A316" s="131" t="s">
        <v>1483</v>
      </c>
      <c r="B316" s="133" t="s">
        <v>283</v>
      </c>
      <c r="C316" s="134">
        <v>91039</v>
      </c>
      <c r="D316" s="131" t="s">
        <v>285</v>
      </c>
      <c r="E316" s="131" t="s">
        <v>321</v>
      </c>
      <c r="F316" s="133" t="s">
        <v>117</v>
      </c>
      <c r="G316" s="131" t="s">
        <v>1484</v>
      </c>
    </row>
    <row r="317" spans="1:7" ht="120" x14ac:dyDescent="0.2">
      <c r="A317" s="131" t="s">
        <v>1485</v>
      </c>
      <c r="B317" s="133" t="s">
        <v>283</v>
      </c>
      <c r="C317" s="134">
        <v>91037</v>
      </c>
      <c r="D317" s="131" t="s">
        <v>285</v>
      </c>
      <c r="E317" s="131" t="s">
        <v>342</v>
      </c>
      <c r="F317" s="133" t="s">
        <v>117</v>
      </c>
      <c r="G317" s="131" t="s">
        <v>1486</v>
      </c>
    </row>
    <row r="318" spans="1:7" ht="30" x14ac:dyDescent="0.2">
      <c r="A318" s="131" t="s">
        <v>1487</v>
      </c>
      <c r="B318" s="133" t="s">
        <v>283</v>
      </c>
      <c r="C318" s="134">
        <v>81624</v>
      </c>
      <c r="D318" s="131" t="s">
        <v>285</v>
      </c>
      <c r="E318" s="131" t="s">
        <v>342</v>
      </c>
      <c r="F318" s="133" t="s">
        <v>117</v>
      </c>
      <c r="G318" s="131" t="s">
        <v>1488</v>
      </c>
    </row>
    <row r="319" spans="1:7" ht="75" x14ac:dyDescent="0.2">
      <c r="A319" s="131" t="s">
        <v>1489</v>
      </c>
      <c r="B319" s="133" t="s">
        <v>283</v>
      </c>
      <c r="C319" s="134">
        <v>91271</v>
      </c>
      <c r="D319" s="131" t="s">
        <v>285</v>
      </c>
      <c r="E319" s="131" t="s">
        <v>321</v>
      </c>
      <c r="F319" s="133" t="s">
        <v>117</v>
      </c>
      <c r="G319" s="131" t="s">
        <v>1490</v>
      </c>
    </row>
    <row r="320" spans="1:7" ht="75" x14ac:dyDescent="0.2">
      <c r="A320" s="131" t="s">
        <v>1491</v>
      </c>
      <c r="B320" s="133" t="s">
        <v>283</v>
      </c>
      <c r="C320" s="134">
        <v>91273</v>
      </c>
      <c r="D320" s="131" t="s">
        <v>285</v>
      </c>
      <c r="E320" s="131" t="s">
        <v>321</v>
      </c>
      <c r="F320" s="133" t="s">
        <v>117</v>
      </c>
      <c r="G320" s="131" t="s">
        <v>1492</v>
      </c>
    </row>
    <row r="321" spans="1:7" ht="75" x14ac:dyDescent="0.2">
      <c r="A321" s="131" t="s">
        <v>1493</v>
      </c>
      <c r="B321" s="133" t="s">
        <v>283</v>
      </c>
      <c r="C321" s="134">
        <v>91270</v>
      </c>
      <c r="D321" s="131" t="s">
        <v>285</v>
      </c>
      <c r="E321" s="131" t="s">
        <v>321</v>
      </c>
      <c r="F321" s="133" t="s">
        <v>117</v>
      </c>
      <c r="G321" s="131" t="s">
        <v>1494</v>
      </c>
    </row>
    <row r="322" spans="1:7" ht="60" x14ac:dyDescent="0.2">
      <c r="A322" s="131" t="s">
        <v>1495</v>
      </c>
      <c r="B322" s="133" t="s">
        <v>283</v>
      </c>
      <c r="C322" s="134">
        <v>91272</v>
      </c>
      <c r="D322" s="131" t="s">
        <v>285</v>
      </c>
      <c r="E322" s="131" t="s">
        <v>321</v>
      </c>
      <c r="F322" s="133" t="s">
        <v>117</v>
      </c>
      <c r="G322" s="131" t="s">
        <v>1496</v>
      </c>
    </row>
    <row r="323" spans="1:7" ht="45" x14ac:dyDescent="0.2">
      <c r="A323" s="131" t="s">
        <v>1497</v>
      </c>
      <c r="B323" s="133" t="s">
        <v>283</v>
      </c>
      <c r="C323" s="134">
        <v>80460</v>
      </c>
      <c r="D323" s="131" t="s">
        <v>285</v>
      </c>
      <c r="E323" s="131" t="s">
        <v>342</v>
      </c>
      <c r="F323" s="133" t="s">
        <v>117</v>
      </c>
      <c r="G323" s="131" t="s">
        <v>1498</v>
      </c>
    </row>
    <row r="324" spans="1:7" ht="45" x14ac:dyDescent="0.2">
      <c r="A324" s="131" t="s">
        <v>1499</v>
      </c>
      <c r="B324" s="133" t="s">
        <v>283</v>
      </c>
      <c r="C324" s="134">
        <v>84657</v>
      </c>
      <c r="D324" s="131" t="s">
        <v>285</v>
      </c>
      <c r="E324" s="131" t="s">
        <v>342</v>
      </c>
      <c r="F324" s="133" t="s">
        <v>117</v>
      </c>
      <c r="G324" s="131" t="s">
        <v>1500</v>
      </c>
    </row>
    <row r="325" spans="1:7" ht="30" x14ac:dyDescent="0.2">
      <c r="A325" s="131" t="s">
        <v>1501</v>
      </c>
      <c r="B325" s="133" t="s">
        <v>283</v>
      </c>
      <c r="C325" s="134">
        <v>80523</v>
      </c>
      <c r="D325" s="131" t="s">
        <v>285</v>
      </c>
      <c r="E325" s="131" t="s">
        <v>342</v>
      </c>
      <c r="F325" s="133" t="s">
        <v>158</v>
      </c>
      <c r="G325" s="131" t="s">
        <v>1502</v>
      </c>
    </row>
    <row r="326" spans="1:7" ht="30" x14ac:dyDescent="0.2">
      <c r="A326" s="131" t="s">
        <v>1239</v>
      </c>
      <c r="B326" s="133" t="s">
        <v>283</v>
      </c>
      <c r="C326" s="134">
        <v>73079</v>
      </c>
      <c r="D326" s="131" t="s">
        <v>1158</v>
      </c>
      <c r="E326" s="131" t="s">
        <v>1182</v>
      </c>
      <c r="F326" s="133" t="s">
        <v>117</v>
      </c>
      <c r="G326" s="131" t="s">
        <v>1240</v>
      </c>
    </row>
    <row r="327" spans="1:7" ht="60" x14ac:dyDescent="0.2">
      <c r="A327" s="131" t="s">
        <v>1241</v>
      </c>
      <c r="B327" s="133" t="s">
        <v>283</v>
      </c>
      <c r="C327" s="134">
        <v>90264</v>
      </c>
      <c r="D327" s="131" t="s">
        <v>1158</v>
      </c>
      <c r="E327" s="131" t="s">
        <v>321</v>
      </c>
      <c r="F327" s="133" t="s">
        <v>117</v>
      </c>
      <c r="G327" s="131" t="s">
        <v>1242</v>
      </c>
    </row>
    <row r="328" spans="1:7" ht="30" x14ac:dyDescent="0.2">
      <c r="A328" s="131" t="s">
        <v>1243</v>
      </c>
      <c r="B328" s="133" t="s">
        <v>283</v>
      </c>
      <c r="C328" s="134">
        <v>73080</v>
      </c>
      <c r="D328" s="131" t="s">
        <v>1158</v>
      </c>
      <c r="E328" s="131" t="s">
        <v>1182</v>
      </c>
      <c r="F328" s="133" t="s">
        <v>117</v>
      </c>
      <c r="G328" s="131" t="s">
        <v>1240</v>
      </c>
    </row>
    <row r="329" spans="1:7" ht="60" x14ac:dyDescent="0.2">
      <c r="A329" s="131" t="s">
        <v>245</v>
      </c>
      <c r="B329" s="133" t="s">
        <v>283</v>
      </c>
      <c r="C329" s="134">
        <v>67299</v>
      </c>
      <c r="D329" s="131" t="s">
        <v>278</v>
      </c>
      <c r="E329" s="131" t="s">
        <v>32</v>
      </c>
      <c r="F329" s="133" t="s">
        <v>115</v>
      </c>
      <c r="G329" s="131" t="s">
        <v>3343</v>
      </c>
    </row>
    <row r="330" spans="1:7" ht="60" x14ac:dyDescent="0.2">
      <c r="A330" s="131" t="s">
        <v>220</v>
      </c>
      <c r="B330" s="133" t="s">
        <v>283</v>
      </c>
      <c r="C330" s="134">
        <v>67354</v>
      </c>
      <c r="D330" s="131" t="s">
        <v>278</v>
      </c>
      <c r="E330" s="131" t="s">
        <v>32</v>
      </c>
      <c r="F330" s="133" t="s">
        <v>115</v>
      </c>
      <c r="G330" s="131" t="s">
        <v>3343</v>
      </c>
    </row>
    <row r="331" spans="1:7" ht="75" x14ac:dyDescent="0.2">
      <c r="A331" s="131" t="s">
        <v>243</v>
      </c>
      <c r="B331" s="133" t="s">
        <v>283</v>
      </c>
      <c r="C331" s="134">
        <v>67311</v>
      </c>
      <c r="D331" s="131" t="s">
        <v>278</v>
      </c>
      <c r="E331" s="131" t="s">
        <v>32</v>
      </c>
      <c r="F331" s="133" t="s">
        <v>115</v>
      </c>
      <c r="G331" s="131" t="s">
        <v>3344</v>
      </c>
    </row>
    <row r="332" spans="1:7" ht="75" x14ac:dyDescent="0.2">
      <c r="A332" s="131" t="s">
        <v>221</v>
      </c>
      <c r="B332" s="133" t="s">
        <v>283</v>
      </c>
      <c r="C332" s="134">
        <v>67363</v>
      </c>
      <c r="D332" s="131" t="s">
        <v>278</v>
      </c>
      <c r="E332" s="131" t="s">
        <v>32</v>
      </c>
      <c r="F332" s="133" t="s">
        <v>115</v>
      </c>
      <c r="G332" s="131" t="s">
        <v>3344</v>
      </c>
    </row>
    <row r="333" spans="1:7" ht="60" x14ac:dyDescent="0.2">
      <c r="A333" s="131" t="s">
        <v>244</v>
      </c>
      <c r="B333" s="133" t="s">
        <v>283</v>
      </c>
      <c r="C333" s="134">
        <v>67300</v>
      </c>
      <c r="D333" s="131" t="s">
        <v>278</v>
      </c>
      <c r="E333" s="131" t="s">
        <v>32</v>
      </c>
      <c r="F333" s="133" t="s">
        <v>115</v>
      </c>
      <c r="G333" s="131" t="s">
        <v>3345</v>
      </c>
    </row>
    <row r="334" spans="1:7" ht="60" x14ac:dyDescent="0.2">
      <c r="A334" s="131" t="s">
        <v>222</v>
      </c>
      <c r="B334" s="133" t="s">
        <v>283</v>
      </c>
      <c r="C334" s="134">
        <v>67355</v>
      </c>
      <c r="D334" s="131" t="s">
        <v>278</v>
      </c>
      <c r="E334" s="131" t="s">
        <v>32</v>
      </c>
      <c r="F334" s="133" t="s">
        <v>115</v>
      </c>
      <c r="G334" s="131" t="s">
        <v>3345</v>
      </c>
    </row>
    <row r="335" spans="1:7" ht="60" x14ac:dyDescent="0.2">
      <c r="A335" s="131" t="s">
        <v>246</v>
      </c>
      <c r="B335" s="133" t="s">
        <v>283</v>
      </c>
      <c r="C335" s="134">
        <v>67301</v>
      </c>
      <c r="D335" s="131" t="s">
        <v>278</v>
      </c>
      <c r="E335" s="131" t="s">
        <v>32</v>
      </c>
      <c r="F335" s="133" t="s">
        <v>115</v>
      </c>
      <c r="G335" s="131" t="s">
        <v>3346</v>
      </c>
    </row>
    <row r="336" spans="1:7" ht="60" x14ac:dyDescent="0.2">
      <c r="A336" s="131" t="s">
        <v>223</v>
      </c>
      <c r="B336" s="133" t="s">
        <v>283</v>
      </c>
      <c r="C336" s="134">
        <v>67356</v>
      </c>
      <c r="D336" s="131" t="s">
        <v>278</v>
      </c>
      <c r="E336" s="131" t="s">
        <v>32</v>
      </c>
      <c r="F336" s="133" t="s">
        <v>115</v>
      </c>
      <c r="G336" s="131" t="s">
        <v>3346</v>
      </c>
    </row>
    <row r="337" spans="1:7" ht="60" x14ac:dyDescent="0.2">
      <c r="A337" s="131" t="s">
        <v>247</v>
      </c>
      <c r="B337" s="133" t="s">
        <v>283</v>
      </c>
      <c r="C337" s="134">
        <v>67303</v>
      </c>
      <c r="D337" s="131" t="s">
        <v>278</v>
      </c>
      <c r="E337" s="131" t="s">
        <v>32</v>
      </c>
      <c r="F337" s="133" t="s">
        <v>115</v>
      </c>
      <c r="G337" s="131" t="s">
        <v>3347</v>
      </c>
    </row>
    <row r="338" spans="1:7" ht="60" x14ac:dyDescent="0.2">
      <c r="A338" s="131" t="s">
        <v>224</v>
      </c>
      <c r="B338" s="133" t="s">
        <v>283</v>
      </c>
      <c r="C338" s="134">
        <v>67357</v>
      </c>
      <c r="D338" s="131" t="s">
        <v>278</v>
      </c>
      <c r="E338" s="131" t="s">
        <v>32</v>
      </c>
      <c r="F338" s="133" t="s">
        <v>115</v>
      </c>
      <c r="G338" s="131" t="s">
        <v>3347</v>
      </c>
    </row>
    <row r="339" spans="1:7" ht="60" x14ac:dyDescent="0.2">
      <c r="A339" s="131" t="s">
        <v>248</v>
      </c>
      <c r="B339" s="133" t="s">
        <v>283</v>
      </c>
      <c r="C339" s="134">
        <v>67305</v>
      </c>
      <c r="D339" s="131" t="s">
        <v>278</v>
      </c>
      <c r="E339" s="131" t="s">
        <v>32</v>
      </c>
      <c r="F339" s="133" t="s">
        <v>115</v>
      </c>
      <c r="G339" s="131" t="s">
        <v>3348</v>
      </c>
    </row>
    <row r="340" spans="1:7" ht="60" x14ac:dyDescent="0.2">
      <c r="A340" s="131" t="s">
        <v>225</v>
      </c>
      <c r="B340" s="133" t="s">
        <v>283</v>
      </c>
      <c r="C340" s="134">
        <v>67358</v>
      </c>
      <c r="D340" s="131" t="s">
        <v>278</v>
      </c>
      <c r="E340" s="131" t="s">
        <v>32</v>
      </c>
      <c r="F340" s="133" t="s">
        <v>115</v>
      </c>
      <c r="G340" s="131" t="s">
        <v>3348</v>
      </c>
    </row>
    <row r="341" spans="1:7" ht="45" x14ac:dyDescent="0.2">
      <c r="A341" s="131" t="s">
        <v>249</v>
      </c>
      <c r="B341" s="133" t="s">
        <v>283</v>
      </c>
      <c r="C341" s="134">
        <v>67307</v>
      </c>
      <c r="D341" s="131" t="s">
        <v>278</v>
      </c>
      <c r="E341" s="131" t="s">
        <v>32</v>
      </c>
      <c r="F341" s="133" t="s">
        <v>115</v>
      </c>
      <c r="G341" s="131" t="s">
        <v>3349</v>
      </c>
    </row>
    <row r="342" spans="1:7" ht="45" x14ac:dyDescent="0.2">
      <c r="A342" s="131" t="s">
        <v>226</v>
      </c>
      <c r="B342" s="133" t="s">
        <v>283</v>
      </c>
      <c r="C342" s="134">
        <v>67359</v>
      </c>
      <c r="D342" s="131" t="s">
        <v>278</v>
      </c>
      <c r="E342" s="131" t="s">
        <v>32</v>
      </c>
      <c r="F342" s="133" t="s">
        <v>115</v>
      </c>
      <c r="G342" s="131" t="s">
        <v>3349</v>
      </c>
    </row>
    <row r="343" spans="1:7" ht="60" x14ac:dyDescent="0.2">
      <c r="A343" s="131" t="s">
        <v>250</v>
      </c>
      <c r="B343" s="133" t="s">
        <v>283</v>
      </c>
      <c r="C343" s="134">
        <v>67308</v>
      </c>
      <c r="D343" s="131" t="s">
        <v>278</v>
      </c>
      <c r="E343" s="131" t="s">
        <v>32</v>
      </c>
      <c r="F343" s="133" t="s">
        <v>115</v>
      </c>
      <c r="G343" s="131" t="s">
        <v>3350</v>
      </c>
    </row>
    <row r="344" spans="1:7" ht="60" x14ac:dyDescent="0.2">
      <c r="A344" s="131" t="s">
        <v>227</v>
      </c>
      <c r="B344" s="133" t="s">
        <v>283</v>
      </c>
      <c r="C344" s="134">
        <v>67360</v>
      </c>
      <c r="D344" s="131" t="s">
        <v>278</v>
      </c>
      <c r="E344" s="131" t="s">
        <v>32</v>
      </c>
      <c r="F344" s="133" t="s">
        <v>115</v>
      </c>
      <c r="G344" s="131" t="s">
        <v>3350</v>
      </c>
    </row>
    <row r="345" spans="1:7" ht="60" x14ac:dyDescent="0.2">
      <c r="A345" s="131" t="s">
        <v>251</v>
      </c>
      <c r="B345" s="133" t="s">
        <v>283</v>
      </c>
      <c r="C345" s="134">
        <v>67309</v>
      </c>
      <c r="D345" s="131" t="s">
        <v>278</v>
      </c>
      <c r="E345" s="131" t="s">
        <v>32</v>
      </c>
      <c r="F345" s="133" t="s">
        <v>115</v>
      </c>
      <c r="G345" s="131" t="s">
        <v>3351</v>
      </c>
    </row>
    <row r="346" spans="1:7" ht="60" x14ac:dyDescent="0.2">
      <c r="A346" s="131" t="s">
        <v>228</v>
      </c>
      <c r="B346" s="133" t="s">
        <v>283</v>
      </c>
      <c r="C346" s="134">
        <v>67361</v>
      </c>
      <c r="D346" s="131" t="s">
        <v>278</v>
      </c>
      <c r="E346" s="131" t="s">
        <v>32</v>
      </c>
      <c r="F346" s="133" t="s">
        <v>115</v>
      </c>
      <c r="G346" s="131" t="s">
        <v>3351</v>
      </c>
    </row>
    <row r="347" spans="1:7" ht="75" x14ac:dyDescent="0.2">
      <c r="A347" s="131" t="s">
        <v>252</v>
      </c>
      <c r="B347" s="133" t="s">
        <v>283</v>
      </c>
      <c r="C347" s="134">
        <v>67310</v>
      </c>
      <c r="D347" s="131" t="s">
        <v>278</v>
      </c>
      <c r="E347" s="131" t="s">
        <v>32</v>
      </c>
      <c r="F347" s="133" t="s">
        <v>115</v>
      </c>
      <c r="G347" s="131" t="s">
        <v>3352</v>
      </c>
    </row>
    <row r="348" spans="1:7" ht="75" x14ac:dyDescent="0.2">
      <c r="A348" s="131" t="s">
        <v>229</v>
      </c>
      <c r="B348" s="133" t="s">
        <v>283</v>
      </c>
      <c r="C348" s="134">
        <v>67362</v>
      </c>
      <c r="D348" s="131" t="s">
        <v>278</v>
      </c>
      <c r="E348" s="131" t="s">
        <v>32</v>
      </c>
      <c r="F348" s="133" t="s">
        <v>115</v>
      </c>
      <c r="G348" s="131" t="s">
        <v>3352</v>
      </c>
    </row>
    <row r="349" spans="1:7" ht="60" x14ac:dyDescent="0.2">
      <c r="A349" s="131" t="s">
        <v>1118</v>
      </c>
      <c r="B349" s="133" t="s">
        <v>283</v>
      </c>
      <c r="C349" s="134">
        <v>83429</v>
      </c>
      <c r="D349" s="131" t="s">
        <v>1109</v>
      </c>
      <c r="E349" s="131" t="s">
        <v>406</v>
      </c>
      <c r="F349" s="133" t="s">
        <v>115</v>
      </c>
      <c r="G349" s="131" t="s">
        <v>1119</v>
      </c>
    </row>
    <row r="350" spans="1:7" ht="60" x14ac:dyDescent="0.2">
      <c r="A350" s="131" t="s">
        <v>1120</v>
      </c>
      <c r="B350" s="133" t="s">
        <v>283</v>
      </c>
      <c r="C350" s="134">
        <v>83725</v>
      </c>
      <c r="D350" s="131" t="s">
        <v>1109</v>
      </c>
      <c r="E350" s="131" t="s">
        <v>406</v>
      </c>
      <c r="F350" s="133" t="s">
        <v>115</v>
      </c>
      <c r="G350" s="131" t="s">
        <v>1121</v>
      </c>
    </row>
    <row r="351" spans="1:7" ht="45" x14ac:dyDescent="0.2">
      <c r="A351" s="131" t="s">
        <v>1503</v>
      </c>
      <c r="B351" s="133" t="s">
        <v>283</v>
      </c>
      <c r="C351" s="134">
        <v>86771</v>
      </c>
      <c r="D351" s="131" t="s">
        <v>285</v>
      </c>
      <c r="E351" s="131" t="s">
        <v>1414</v>
      </c>
      <c r="F351" s="133" t="s">
        <v>117</v>
      </c>
      <c r="G351" s="131" t="s">
        <v>1504</v>
      </c>
    </row>
    <row r="352" spans="1:7" ht="45" x14ac:dyDescent="0.2">
      <c r="A352" s="131" t="s">
        <v>1505</v>
      </c>
      <c r="B352" s="133" t="s">
        <v>283</v>
      </c>
      <c r="C352" s="134">
        <v>90579</v>
      </c>
      <c r="D352" s="131" t="s">
        <v>285</v>
      </c>
      <c r="E352" s="131" t="s">
        <v>321</v>
      </c>
      <c r="F352" s="133" t="s">
        <v>117</v>
      </c>
      <c r="G352" s="131" t="s">
        <v>1506</v>
      </c>
    </row>
    <row r="353" spans="1:7" ht="30" x14ac:dyDescent="0.2">
      <c r="A353" s="131" t="s">
        <v>1507</v>
      </c>
      <c r="B353" s="133" t="s">
        <v>283</v>
      </c>
      <c r="C353" s="134">
        <v>90279</v>
      </c>
      <c r="D353" s="131" t="s">
        <v>285</v>
      </c>
      <c r="E353" s="131" t="s">
        <v>321</v>
      </c>
      <c r="F353" s="133" t="s">
        <v>117</v>
      </c>
      <c r="G353" s="131" t="s">
        <v>1508</v>
      </c>
    </row>
    <row r="354" spans="1:7" ht="45" x14ac:dyDescent="0.2">
      <c r="A354" s="131" t="s">
        <v>1509</v>
      </c>
      <c r="B354" s="133" t="s">
        <v>283</v>
      </c>
      <c r="C354" s="134">
        <v>80512</v>
      </c>
      <c r="D354" s="131" t="s">
        <v>285</v>
      </c>
      <c r="E354" s="131" t="s">
        <v>1414</v>
      </c>
      <c r="F354" s="133" t="s">
        <v>115</v>
      </c>
      <c r="G354" s="131" t="s">
        <v>1502</v>
      </c>
    </row>
    <row r="355" spans="1:7" ht="45" x14ac:dyDescent="0.2">
      <c r="A355" s="131" t="s">
        <v>1510</v>
      </c>
      <c r="B355" s="133" t="s">
        <v>283</v>
      </c>
      <c r="C355" s="134">
        <v>80535</v>
      </c>
      <c r="D355" s="131" t="s">
        <v>285</v>
      </c>
      <c r="E355" s="131" t="s">
        <v>1414</v>
      </c>
      <c r="F355" s="133" t="s">
        <v>158</v>
      </c>
      <c r="G355" s="131" t="s">
        <v>1502</v>
      </c>
    </row>
    <row r="356" spans="1:7" ht="45" x14ac:dyDescent="0.2">
      <c r="A356" s="131" t="s">
        <v>1511</v>
      </c>
      <c r="B356" s="133" t="s">
        <v>283</v>
      </c>
      <c r="C356" s="134">
        <v>80513</v>
      </c>
      <c r="D356" s="131" t="s">
        <v>285</v>
      </c>
      <c r="E356" s="131" t="s">
        <v>1414</v>
      </c>
      <c r="F356" s="133" t="s">
        <v>115</v>
      </c>
      <c r="G356" s="131" t="s">
        <v>1502</v>
      </c>
    </row>
    <row r="357" spans="1:7" ht="45" x14ac:dyDescent="0.2">
      <c r="A357" s="131" t="s">
        <v>1512</v>
      </c>
      <c r="B357" s="133" t="s">
        <v>283</v>
      </c>
      <c r="C357" s="134">
        <v>87460</v>
      </c>
      <c r="D357" s="131" t="s">
        <v>285</v>
      </c>
      <c r="E357" s="131" t="s">
        <v>1414</v>
      </c>
      <c r="F357" s="133" t="s">
        <v>158</v>
      </c>
      <c r="G357" s="131" t="s">
        <v>1502</v>
      </c>
    </row>
    <row r="358" spans="1:7" ht="45" x14ac:dyDescent="0.2">
      <c r="A358" s="131" t="s">
        <v>1513</v>
      </c>
      <c r="B358" s="133" t="s">
        <v>283</v>
      </c>
      <c r="C358" s="134">
        <v>83751</v>
      </c>
      <c r="D358" s="131" t="s">
        <v>285</v>
      </c>
      <c r="E358" s="131" t="s">
        <v>1414</v>
      </c>
      <c r="F358" s="133" t="s">
        <v>115</v>
      </c>
      <c r="G358" s="131" t="s">
        <v>1514</v>
      </c>
    </row>
    <row r="359" spans="1:7" ht="45" x14ac:dyDescent="0.2">
      <c r="A359" s="131" t="s">
        <v>1515</v>
      </c>
      <c r="B359" s="133" t="s">
        <v>283</v>
      </c>
      <c r="C359" s="134">
        <v>82402</v>
      </c>
      <c r="D359" s="131" t="s">
        <v>285</v>
      </c>
      <c r="E359" s="131" t="s">
        <v>1414</v>
      </c>
      <c r="F359" s="133" t="s">
        <v>115</v>
      </c>
      <c r="G359" s="131" t="s">
        <v>1516</v>
      </c>
    </row>
    <row r="360" spans="1:7" ht="45" x14ac:dyDescent="0.2">
      <c r="A360" s="131" t="s">
        <v>1517</v>
      </c>
      <c r="B360" s="133" t="s">
        <v>283</v>
      </c>
      <c r="C360" s="134">
        <v>82401</v>
      </c>
      <c r="D360" s="131" t="s">
        <v>285</v>
      </c>
      <c r="E360" s="131" t="s">
        <v>1414</v>
      </c>
      <c r="F360" s="133" t="s">
        <v>158</v>
      </c>
      <c r="G360" s="131" t="s">
        <v>1516</v>
      </c>
    </row>
    <row r="361" spans="1:7" ht="45" x14ac:dyDescent="0.2">
      <c r="A361" s="131" t="s">
        <v>1518</v>
      </c>
      <c r="B361" s="133" t="s">
        <v>283</v>
      </c>
      <c r="C361" s="134">
        <v>77675</v>
      </c>
      <c r="D361" s="131" t="s">
        <v>285</v>
      </c>
      <c r="E361" s="131" t="s">
        <v>1414</v>
      </c>
      <c r="F361" s="133" t="s">
        <v>115</v>
      </c>
      <c r="G361" s="131" t="s">
        <v>1519</v>
      </c>
    </row>
    <row r="362" spans="1:7" ht="45" x14ac:dyDescent="0.2">
      <c r="A362" s="131" t="s">
        <v>1520</v>
      </c>
      <c r="B362" s="133" t="s">
        <v>283</v>
      </c>
      <c r="C362" s="134">
        <v>80526</v>
      </c>
      <c r="D362" s="131" t="s">
        <v>285</v>
      </c>
      <c r="E362" s="131" t="s">
        <v>1414</v>
      </c>
      <c r="F362" s="133" t="s">
        <v>158</v>
      </c>
      <c r="G362" s="131" t="s">
        <v>1519</v>
      </c>
    </row>
    <row r="363" spans="1:7" ht="30" x14ac:dyDescent="0.2">
      <c r="A363" s="131" t="s">
        <v>1521</v>
      </c>
      <c r="B363" s="133" t="s">
        <v>283</v>
      </c>
      <c r="C363" s="134">
        <v>90280</v>
      </c>
      <c r="D363" s="131" t="s">
        <v>285</v>
      </c>
      <c r="E363" s="131" t="s">
        <v>321</v>
      </c>
      <c r="F363" s="133" t="s">
        <v>115</v>
      </c>
      <c r="G363" s="131" t="s">
        <v>1522</v>
      </c>
    </row>
    <row r="364" spans="1:7" ht="30" x14ac:dyDescent="0.2">
      <c r="A364" s="131" t="s">
        <v>1523</v>
      </c>
      <c r="B364" s="133" t="s">
        <v>283</v>
      </c>
      <c r="C364" s="134">
        <v>90281</v>
      </c>
      <c r="D364" s="131" t="s">
        <v>285</v>
      </c>
      <c r="E364" s="131" t="s">
        <v>321</v>
      </c>
      <c r="F364" s="133" t="s">
        <v>158</v>
      </c>
      <c r="G364" s="131" t="s">
        <v>1522</v>
      </c>
    </row>
    <row r="365" spans="1:7" ht="45" x14ac:dyDescent="0.2">
      <c r="A365" s="131" t="s">
        <v>1524</v>
      </c>
      <c r="B365" s="133" t="s">
        <v>283</v>
      </c>
      <c r="C365" s="134">
        <v>80527</v>
      </c>
      <c r="D365" s="131" t="s">
        <v>285</v>
      </c>
      <c r="E365" s="131" t="s">
        <v>1414</v>
      </c>
      <c r="F365" s="133" t="s">
        <v>158</v>
      </c>
      <c r="G365" s="131" t="s">
        <v>1525</v>
      </c>
    </row>
    <row r="366" spans="1:7" ht="45" x14ac:dyDescent="0.2">
      <c r="A366" s="131" t="s">
        <v>1526</v>
      </c>
      <c r="B366" s="133" t="s">
        <v>283</v>
      </c>
      <c r="C366" s="134">
        <v>90227</v>
      </c>
      <c r="D366" s="131" t="s">
        <v>285</v>
      </c>
      <c r="E366" s="131" t="s">
        <v>1414</v>
      </c>
      <c r="F366" s="133" t="s">
        <v>115</v>
      </c>
      <c r="G366" s="131" t="s">
        <v>1519</v>
      </c>
    </row>
    <row r="367" spans="1:7" ht="45" x14ac:dyDescent="0.2">
      <c r="A367" s="131" t="s">
        <v>1527</v>
      </c>
      <c r="B367" s="133" t="s">
        <v>283</v>
      </c>
      <c r="C367" s="134">
        <v>90229</v>
      </c>
      <c r="D367" s="131" t="s">
        <v>285</v>
      </c>
      <c r="E367" s="131" t="s">
        <v>1414</v>
      </c>
      <c r="F367" s="133" t="s">
        <v>158</v>
      </c>
      <c r="G367" s="131" t="s">
        <v>1519</v>
      </c>
    </row>
    <row r="368" spans="1:7" ht="45" x14ac:dyDescent="0.2">
      <c r="A368" s="131" t="s">
        <v>1528</v>
      </c>
      <c r="B368" s="133" t="s">
        <v>283</v>
      </c>
      <c r="C368" s="134">
        <v>90231</v>
      </c>
      <c r="D368" s="131" t="s">
        <v>285</v>
      </c>
      <c r="E368" s="131" t="s">
        <v>1414</v>
      </c>
      <c r="F368" s="133" t="s">
        <v>158</v>
      </c>
      <c r="G368" s="131" t="s">
        <v>1525</v>
      </c>
    </row>
    <row r="369" spans="1:7" ht="30" x14ac:dyDescent="0.2">
      <c r="A369" s="131" t="s">
        <v>1529</v>
      </c>
      <c r="B369" s="133" t="s">
        <v>283</v>
      </c>
      <c r="C369" s="134">
        <v>83757</v>
      </c>
      <c r="D369" s="131" t="s">
        <v>285</v>
      </c>
      <c r="E369" s="131" t="s">
        <v>1530</v>
      </c>
      <c r="F369" s="133" t="s">
        <v>158</v>
      </c>
      <c r="G369" s="131" t="s">
        <v>1531</v>
      </c>
    </row>
    <row r="370" spans="1:7" ht="45" x14ac:dyDescent="0.2">
      <c r="A370" s="131" t="s">
        <v>1532</v>
      </c>
      <c r="B370" s="133" t="s">
        <v>283</v>
      </c>
      <c r="C370" s="134">
        <v>86768</v>
      </c>
      <c r="D370" s="131" t="s">
        <v>285</v>
      </c>
      <c r="E370" s="131" t="s">
        <v>1414</v>
      </c>
      <c r="F370" s="133" t="s">
        <v>117</v>
      </c>
      <c r="G370" s="131" t="s">
        <v>1533</v>
      </c>
    </row>
    <row r="371" spans="1:7" ht="30" x14ac:dyDescent="0.2">
      <c r="A371" s="131" t="s">
        <v>1534</v>
      </c>
      <c r="B371" s="133" t="s">
        <v>283</v>
      </c>
      <c r="C371" s="134">
        <v>65752</v>
      </c>
      <c r="D371" s="131" t="s">
        <v>285</v>
      </c>
      <c r="E371" s="131" t="s">
        <v>1535</v>
      </c>
      <c r="F371" s="133" t="s">
        <v>158</v>
      </c>
      <c r="G371" s="131" t="s">
        <v>1536</v>
      </c>
    </row>
    <row r="372" spans="1:7" ht="45" x14ac:dyDescent="0.2">
      <c r="A372" s="131" t="s">
        <v>1537</v>
      </c>
      <c r="B372" s="133" t="s">
        <v>283</v>
      </c>
      <c r="C372" s="134">
        <v>80481</v>
      </c>
      <c r="D372" s="131" t="s">
        <v>285</v>
      </c>
      <c r="E372" s="131" t="s">
        <v>1414</v>
      </c>
      <c r="F372" s="133" t="s">
        <v>1183</v>
      </c>
      <c r="G372" s="131" t="s">
        <v>1538</v>
      </c>
    </row>
    <row r="373" spans="1:7" ht="45" x14ac:dyDescent="0.2">
      <c r="A373" s="131" t="s">
        <v>1539</v>
      </c>
      <c r="B373" s="133" t="s">
        <v>283</v>
      </c>
      <c r="C373" s="134">
        <v>80453</v>
      </c>
      <c r="D373" s="131" t="s">
        <v>285</v>
      </c>
      <c r="E373" s="131" t="s">
        <v>1414</v>
      </c>
      <c r="F373" s="133" t="s">
        <v>117</v>
      </c>
      <c r="G373" s="131" t="s">
        <v>1540</v>
      </c>
    </row>
    <row r="374" spans="1:7" ht="45" x14ac:dyDescent="0.2">
      <c r="A374" s="131" t="s">
        <v>1541</v>
      </c>
      <c r="B374" s="133" t="s">
        <v>283</v>
      </c>
      <c r="C374" s="134">
        <v>80452</v>
      </c>
      <c r="D374" s="131" t="s">
        <v>285</v>
      </c>
      <c r="E374" s="131" t="s">
        <v>1414</v>
      </c>
      <c r="F374" s="133" t="s">
        <v>117</v>
      </c>
      <c r="G374" s="131" t="s">
        <v>1538</v>
      </c>
    </row>
    <row r="375" spans="1:7" ht="45" x14ac:dyDescent="0.2">
      <c r="A375" s="131" t="s">
        <v>1542</v>
      </c>
      <c r="B375" s="133" t="s">
        <v>283</v>
      </c>
      <c r="C375" s="134">
        <v>80454</v>
      </c>
      <c r="D375" s="131" t="s">
        <v>285</v>
      </c>
      <c r="E375" s="131" t="s">
        <v>1414</v>
      </c>
      <c r="F375" s="133" t="s">
        <v>117</v>
      </c>
      <c r="G375" s="131" t="s">
        <v>1543</v>
      </c>
    </row>
    <row r="376" spans="1:7" ht="45" x14ac:dyDescent="0.2">
      <c r="A376" s="131" t="s">
        <v>1544</v>
      </c>
      <c r="B376" s="133" t="s">
        <v>283</v>
      </c>
      <c r="C376" s="134">
        <v>91178</v>
      </c>
      <c r="D376" s="131" t="s">
        <v>285</v>
      </c>
      <c r="E376" s="131" t="s">
        <v>321</v>
      </c>
      <c r="F376" s="133" t="s">
        <v>1183</v>
      </c>
      <c r="G376" s="131" t="s">
        <v>1545</v>
      </c>
    </row>
    <row r="377" spans="1:7" ht="45" x14ac:dyDescent="0.2">
      <c r="A377" s="131" t="s">
        <v>1546</v>
      </c>
      <c r="B377" s="133" t="s">
        <v>283</v>
      </c>
      <c r="C377" s="134">
        <v>83756</v>
      </c>
      <c r="D377" s="131" t="s">
        <v>285</v>
      </c>
      <c r="E377" s="131" t="s">
        <v>1414</v>
      </c>
      <c r="F377" s="133" t="s">
        <v>158</v>
      </c>
      <c r="G377" s="131" t="s">
        <v>1547</v>
      </c>
    </row>
    <row r="378" spans="1:7" ht="45" x14ac:dyDescent="0.2">
      <c r="A378" s="131" t="s">
        <v>1548</v>
      </c>
      <c r="B378" s="133" t="s">
        <v>283</v>
      </c>
      <c r="C378" s="134">
        <v>87427</v>
      </c>
      <c r="D378" s="131" t="s">
        <v>285</v>
      </c>
      <c r="E378" s="131" t="s">
        <v>1414</v>
      </c>
      <c r="F378" s="133" t="s">
        <v>115</v>
      </c>
      <c r="G378" s="131" t="s">
        <v>1549</v>
      </c>
    </row>
    <row r="379" spans="1:7" ht="45" x14ac:dyDescent="0.2">
      <c r="A379" s="131" t="s">
        <v>1550</v>
      </c>
      <c r="B379" s="133" t="s">
        <v>283</v>
      </c>
      <c r="C379" s="134">
        <v>80786</v>
      </c>
      <c r="D379" s="131" t="s">
        <v>285</v>
      </c>
      <c r="E379" s="131" t="s">
        <v>1414</v>
      </c>
      <c r="F379" s="133" t="s">
        <v>158</v>
      </c>
      <c r="G379" s="131" t="s">
        <v>1502</v>
      </c>
    </row>
    <row r="380" spans="1:7" ht="30" x14ac:dyDescent="0.2">
      <c r="A380" s="131" t="s">
        <v>517</v>
      </c>
      <c r="B380" s="133" t="s">
        <v>283</v>
      </c>
      <c r="C380" s="134">
        <v>79632</v>
      </c>
      <c r="D380" s="131" t="s">
        <v>296</v>
      </c>
      <c r="E380" s="131" t="s">
        <v>285</v>
      </c>
      <c r="F380" s="133" t="s">
        <v>115</v>
      </c>
      <c r="G380" s="131" t="s">
        <v>518</v>
      </c>
    </row>
    <row r="381" spans="1:7" ht="45" x14ac:dyDescent="0.2">
      <c r="A381" s="131" t="s">
        <v>519</v>
      </c>
      <c r="B381" s="133" t="s">
        <v>283</v>
      </c>
      <c r="C381" s="134">
        <v>88473</v>
      </c>
      <c r="D381" s="131" t="s">
        <v>296</v>
      </c>
      <c r="E381" s="131" t="s">
        <v>285</v>
      </c>
      <c r="F381" s="133" t="s">
        <v>115</v>
      </c>
      <c r="G381" s="131" t="s">
        <v>520</v>
      </c>
    </row>
    <row r="382" spans="1:7" ht="30" x14ac:dyDescent="0.2">
      <c r="A382" s="131" t="s">
        <v>521</v>
      </c>
      <c r="B382" s="133" t="s">
        <v>283</v>
      </c>
      <c r="C382" s="134">
        <v>78725</v>
      </c>
      <c r="D382" s="131" t="s">
        <v>296</v>
      </c>
      <c r="E382" s="131" t="s">
        <v>285</v>
      </c>
      <c r="F382" s="133" t="s">
        <v>115</v>
      </c>
      <c r="G382" s="131" t="s">
        <v>522</v>
      </c>
    </row>
    <row r="383" spans="1:7" ht="45" x14ac:dyDescent="0.2">
      <c r="A383" s="131" t="s">
        <v>3479</v>
      </c>
      <c r="B383" s="133" t="s">
        <v>283</v>
      </c>
      <c r="C383" s="134">
        <v>87431</v>
      </c>
      <c r="D383" s="131" t="s">
        <v>3443</v>
      </c>
      <c r="E383" s="131" t="s">
        <v>318</v>
      </c>
      <c r="F383" s="133" t="s">
        <v>117</v>
      </c>
      <c r="G383" s="131" t="s">
        <v>3480</v>
      </c>
    </row>
    <row r="384" spans="1:7" ht="45" x14ac:dyDescent="0.2">
      <c r="A384" s="131" t="s">
        <v>1244</v>
      </c>
      <c r="B384" s="133" t="s">
        <v>283</v>
      </c>
      <c r="C384" s="134">
        <v>91221</v>
      </c>
      <c r="D384" s="131" t="s">
        <v>1158</v>
      </c>
      <c r="E384" s="131" t="s">
        <v>321</v>
      </c>
      <c r="F384" s="133" t="s">
        <v>117</v>
      </c>
      <c r="G384" s="131" t="s">
        <v>1245</v>
      </c>
    </row>
    <row r="385" spans="1:7" ht="60" x14ac:dyDescent="0.2">
      <c r="A385" s="131" t="s">
        <v>253</v>
      </c>
      <c r="B385" s="133" t="s">
        <v>283</v>
      </c>
      <c r="C385" s="134">
        <v>67317</v>
      </c>
      <c r="D385" s="131" t="s">
        <v>278</v>
      </c>
      <c r="E385" s="131" t="s">
        <v>32</v>
      </c>
      <c r="F385" s="133" t="s">
        <v>158</v>
      </c>
      <c r="G385" s="131" t="s">
        <v>3353</v>
      </c>
    </row>
    <row r="386" spans="1:7" ht="60" x14ac:dyDescent="0.2">
      <c r="A386" s="131" t="s">
        <v>230</v>
      </c>
      <c r="B386" s="133" t="s">
        <v>283</v>
      </c>
      <c r="C386" s="134">
        <v>67349</v>
      </c>
      <c r="D386" s="131" t="s">
        <v>278</v>
      </c>
      <c r="E386" s="131" t="s">
        <v>32</v>
      </c>
      <c r="F386" s="133" t="s">
        <v>158</v>
      </c>
      <c r="G386" s="131" t="s">
        <v>3353</v>
      </c>
    </row>
    <row r="387" spans="1:7" ht="60" x14ac:dyDescent="0.2">
      <c r="A387" s="131" t="s">
        <v>254</v>
      </c>
      <c r="B387" s="133" t="s">
        <v>283</v>
      </c>
      <c r="C387" s="134">
        <v>67319</v>
      </c>
      <c r="D387" s="131" t="s">
        <v>278</v>
      </c>
      <c r="E387" s="131" t="s">
        <v>32</v>
      </c>
      <c r="F387" s="133" t="s">
        <v>158</v>
      </c>
      <c r="G387" s="131" t="s">
        <v>3354</v>
      </c>
    </row>
    <row r="388" spans="1:7" ht="60" x14ac:dyDescent="0.2">
      <c r="A388" s="131" t="s">
        <v>231</v>
      </c>
      <c r="B388" s="133" t="s">
        <v>283</v>
      </c>
      <c r="C388" s="134">
        <v>67351</v>
      </c>
      <c r="D388" s="131" t="s">
        <v>278</v>
      </c>
      <c r="E388" s="131" t="s">
        <v>32</v>
      </c>
      <c r="F388" s="133" t="s">
        <v>158</v>
      </c>
      <c r="G388" s="131" t="s">
        <v>3354</v>
      </c>
    </row>
    <row r="389" spans="1:7" ht="60" x14ac:dyDescent="0.2">
      <c r="A389" s="131" t="s">
        <v>255</v>
      </c>
      <c r="B389" s="133" t="s">
        <v>283</v>
      </c>
      <c r="C389" s="134">
        <v>67320</v>
      </c>
      <c r="D389" s="131" t="s">
        <v>278</v>
      </c>
      <c r="E389" s="131" t="s">
        <v>32</v>
      </c>
      <c r="F389" s="133" t="s">
        <v>158</v>
      </c>
      <c r="G389" s="131" t="s">
        <v>3355</v>
      </c>
    </row>
    <row r="390" spans="1:7" ht="60" x14ac:dyDescent="0.2">
      <c r="A390" s="131" t="s">
        <v>232</v>
      </c>
      <c r="B390" s="133" t="s">
        <v>283</v>
      </c>
      <c r="C390" s="134">
        <v>67350</v>
      </c>
      <c r="D390" s="131" t="s">
        <v>278</v>
      </c>
      <c r="E390" s="131" t="s">
        <v>32</v>
      </c>
      <c r="F390" s="133" t="s">
        <v>158</v>
      </c>
      <c r="G390" s="131" t="s">
        <v>3355</v>
      </c>
    </row>
    <row r="391" spans="1:7" ht="60" x14ac:dyDescent="0.2">
      <c r="A391" s="131" t="s">
        <v>256</v>
      </c>
      <c r="B391" s="133" t="s">
        <v>283</v>
      </c>
      <c r="C391" s="134">
        <v>67322</v>
      </c>
      <c r="D391" s="131" t="s">
        <v>278</v>
      </c>
      <c r="E391" s="131" t="s">
        <v>32</v>
      </c>
      <c r="F391" s="133" t="s">
        <v>158</v>
      </c>
      <c r="G391" s="131" t="s">
        <v>3356</v>
      </c>
    </row>
    <row r="392" spans="1:7" ht="60" x14ac:dyDescent="0.2">
      <c r="A392" s="131" t="s">
        <v>233</v>
      </c>
      <c r="B392" s="133" t="s">
        <v>283</v>
      </c>
      <c r="C392" s="134">
        <v>67348</v>
      </c>
      <c r="D392" s="131" t="s">
        <v>278</v>
      </c>
      <c r="E392" s="131" t="s">
        <v>32</v>
      </c>
      <c r="F392" s="133" t="s">
        <v>158</v>
      </c>
      <c r="G392" s="131" t="s">
        <v>3356</v>
      </c>
    </row>
    <row r="393" spans="1:7" ht="45" x14ac:dyDescent="0.2">
      <c r="A393" s="131" t="s">
        <v>257</v>
      </c>
      <c r="B393" s="133" t="s">
        <v>283</v>
      </c>
      <c r="C393" s="134">
        <v>67323</v>
      </c>
      <c r="D393" s="131" t="s">
        <v>278</v>
      </c>
      <c r="E393" s="131" t="s">
        <v>32</v>
      </c>
      <c r="F393" s="133" t="s">
        <v>158</v>
      </c>
      <c r="G393" s="131" t="s">
        <v>3357</v>
      </c>
    </row>
    <row r="394" spans="1:7" ht="45" x14ac:dyDescent="0.2">
      <c r="A394" s="131" t="s">
        <v>234</v>
      </c>
      <c r="B394" s="133" t="s">
        <v>283</v>
      </c>
      <c r="C394" s="134">
        <v>67346</v>
      </c>
      <c r="D394" s="131" t="s">
        <v>278</v>
      </c>
      <c r="E394" s="131" t="s">
        <v>32</v>
      </c>
      <c r="F394" s="133" t="s">
        <v>158</v>
      </c>
      <c r="G394" s="131" t="s">
        <v>3357</v>
      </c>
    </row>
    <row r="395" spans="1:7" ht="45" x14ac:dyDescent="0.2">
      <c r="A395" s="131" t="s">
        <v>3481</v>
      </c>
      <c r="B395" s="133" t="s">
        <v>283</v>
      </c>
      <c r="C395" s="134">
        <v>89387</v>
      </c>
      <c r="D395" s="131" t="s">
        <v>3443</v>
      </c>
      <c r="E395" s="131" t="s">
        <v>1414</v>
      </c>
      <c r="F395" s="133" t="s">
        <v>117</v>
      </c>
      <c r="G395" s="131" t="s">
        <v>3482</v>
      </c>
    </row>
    <row r="396" spans="1:7" ht="45" x14ac:dyDescent="0.2">
      <c r="A396" s="131" t="s">
        <v>3483</v>
      </c>
      <c r="B396" s="133" t="s">
        <v>283</v>
      </c>
      <c r="C396" s="134">
        <v>89392</v>
      </c>
      <c r="D396" s="131" t="s">
        <v>3443</v>
      </c>
      <c r="E396" s="131" t="s">
        <v>1414</v>
      </c>
      <c r="F396" s="133" t="s">
        <v>116</v>
      </c>
      <c r="G396" s="131" t="s">
        <v>3482</v>
      </c>
    </row>
    <row r="397" spans="1:7" ht="75" x14ac:dyDescent="0.2">
      <c r="A397" s="131" t="s">
        <v>1122</v>
      </c>
      <c r="B397" s="133" t="s">
        <v>283</v>
      </c>
      <c r="C397" s="134">
        <v>61670</v>
      </c>
      <c r="D397" s="131" t="s">
        <v>1109</v>
      </c>
      <c r="E397" s="131" t="s">
        <v>406</v>
      </c>
      <c r="F397" s="133" t="s">
        <v>115</v>
      </c>
      <c r="G397" s="131" t="s">
        <v>1123</v>
      </c>
    </row>
    <row r="398" spans="1:7" ht="75" x14ac:dyDescent="0.2">
      <c r="A398" s="131" t="s">
        <v>1124</v>
      </c>
      <c r="B398" s="133" t="s">
        <v>283</v>
      </c>
      <c r="C398" s="134">
        <v>85965</v>
      </c>
      <c r="D398" s="131" t="s">
        <v>1109</v>
      </c>
      <c r="E398" s="131" t="s">
        <v>406</v>
      </c>
      <c r="F398" s="133" t="s">
        <v>115</v>
      </c>
      <c r="G398" s="131" t="s">
        <v>1125</v>
      </c>
    </row>
    <row r="399" spans="1:7" ht="30" x14ac:dyDescent="0.2">
      <c r="A399" s="131" t="s">
        <v>2777</v>
      </c>
      <c r="B399" s="133" t="s">
        <v>288</v>
      </c>
      <c r="C399" s="134">
        <v>17307</v>
      </c>
      <c r="D399" s="131" t="s">
        <v>2676</v>
      </c>
      <c r="E399" s="131" t="s">
        <v>2778</v>
      </c>
      <c r="F399" s="133" t="s">
        <v>1183</v>
      </c>
      <c r="G399" s="131" t="s">
        <v>2779</v>
      </c>
    </row>
    <row r="400" spans="1:7" ht="45" x14ac:dyDescent="0.2">
      <c r="A400" s="131" t="s">
        <v>2780</v>
      </c>
      <c r="B400" s="133" t="s">
        <v>283</v>
      </c>
      <c r="C400" s="134">
        <v>11916</v>
      </c>
      <c r="D400" s="131" t="s">
        <v>2676</v>
      </c>
      <c r="E400" s="131" t="s">
        <v>2778</v>
      </c>
      <c r="F400" s="133" t="s">
        <v>115</v>
      </c>
      <c r="G400" s="131" t="s">
        <v>2781</v>
      </c>
    </row>
    <row r="401" spans="1:7" ht="45" x14ac:dyDescent="0.2">
      <c r="A401" s="131" t="s">
        <v>2782</v>
      </c>
      <c r="B401" s="133" t="s">
        <v>283</v>
      </c>
      <c r="C401" s="134">
        <v>45758</v>
      </c>
      <c r="D401" s="131" t="s">
        <v>2676</v>
      </c>
      <c r="E401" s="131" t="s">
        <v>2778</v>
      </c>
      <c r="F401" s="133" t="s">
        <v>117</v>
      </c>
      <c r="G401" s="131" t="s">
        <v>2783</v>
      </c>
    </row>
    <row r="402" spans="1:7" ht="30" x14ac:dyDescent="0.2">
      <c r="A402" s="131" t="s">
        <v>2784</v>
      </c>
      <c r="B402" s="133" t="s">
        <v>283</v>
      </c>
      <c r="C402" s="134">
        <v>68570</v>
      </c>
      <c r="D402" s="131" t="s">
        <v>2676</v>
      </c>
      <c r="E402" s="131" t="s">
        <v>2778</v>
      </c>
      <c r="F402" s="133" t="s">
        <v>115</v>
      </c>
      <c r="G402" s="131" t="s">
        <v>2785</v>
      </c>
    </row>
    <row r="403" spans="1:7" ht="45" x14ac:dyDescent="0.2">
      <c r="A403" s="131" t="s">
        <v>2786</v>
      </c>
      <c r="B403" s="133" t="s">
        <v>283</v>
      </c>
      <c r="C403" s="134">
        <v>11904</v>
      </c>
      <c r="D403" s="131" t="s">
        <v>2676</v>
      </c>
      <c r="E403" s="131" t="s">
        <v>2778</v>
      </c>
      <c r="F403" s="133" t="s">
        <v>117</v>
      </c>
      <c r="G403" s="131" t="s">
        <v>2787</v>
      </c>
    </row>
    <row r="404" spans="1:7" ht="45" x14ac:dyDescent="0.2">
      <c r="A404" s="131" t="s">
        <v>2788</v>
      </c>
      <c r="B404" s="133" t="s">
        <v>283</v>
      </c>
      <c r="C404" s="134">
        <v>71436</v>
      </c>
      <c r="D404" s="131" t="s">
        <v>2676</v>
      </c>
      <c r="E404" s="131" t="s">
        <v>2778</v>
      </c>
      <c r="F404" s="133" t="s">
        <v>1183</v>
      </c>
      <c r="G404" s="131" t="s">
        <v>2787</v>
      </c>
    </row>
    <row r="405" spans="1:7" ht="45" x14ac:dyDescent="0.2">
      <c r="A405" s="131" t="s">
        <v>2789</v>
      </c>
      <c r="B405" s="133" t="s">
        <v>283</v>
      </c>
      <c r="C405" s="134">
        <v>71542</v>
      </c>
      <c r="D405" s="131" t="s">
        <v>2676</v>
      </c>
      <c r="E405" s="131" t="s">
        <v>2778</v>
      </c>
      <c r="F405" s="133" t="s">
        <v>117</v>
      </c>
      <c r="G405" s="131" t="s">
        <v>2790</v>
      </c>
    </row>
    <row r="406" spans="1:7" ht="45" x14ac:dyDescent="0.2">
      <c r="A406" s="131" t="s">
        <v>2791</v>
      </c>
      <c r="B406" s="133" t="s">
        <v>283</v>
      </c>
      <c r="C406" s="134">
        <v>11905</v>
      </c>
      <c r="D406" s="131" t="s">
        <v>2676</v>
      </c>
      <c r="E406" s="131" t="s">
        <v>2778</v>
      </c>
      <c r="F406" s="133" t="s">
        <v>117</v>
      </c>
      <c r="G406" s="131" t="s">
        <v>2792</v>
      </c>
    </row>
    <row r="407" spans="1:7" ht="45" x14ac:dyDescent="0.2">
      <c r="A407" s="131" t="s">
        <v>2793</v>
      </c>
      <c r="B407" s="133" t="s">
        <v>283</v>
      </c>
      <c r="C407" s="134">
        <v>71586</v>
      </c>
      <c r="D407" s="131" t="s">
        <v>2676</v>
      </c>
      <c r="E407" s="131" t="s">
        <v>2778</v>
      </c>
      <c r="F407" s="133" t="s">
        <v>117</v>
      </c>
      <c r="G407" s="131" t="s">
        <v>2794</v>
      </c>
    </row>
    <row r="408" spans="1:7" ht="45" x14ac:dyDescent="0.2">
      <c r="A408" s="131" t="s">
        <v>2795</v>
      </c>
      <c r="B408" s="133" t="s">
        <v>283</v>
      </c>
      <c r="C408" s="134">
        <v>11906</v>
      </c>
      <c r="D408" s="131" t="s">
        <v>2676</v>
      </c>
      <c r="E408" s="131" t="s">
        <v>2778</v>
      </c>
      <c r="F408" s="133" t="s">
        <v>117</v>
      </c>
      <c r="G408" s="131" t="s">
        <v>2796</v>
      </c>
    </row>
    <row r="409" spans="1:7" ht="30" x14ac:dyDescent="0.2">
      <c r="A409" s="131" t="s">
        <v>2797</v>
      </c>
      <c r="B409" s="133" t="s">
        <v>283</v>
      </c>
      <c r="C409" s="134">
        <v>67411</v>
      </c>
      <c r="D409" s="131" t="s">
        <v>2676</v>
      </c>
      <c r="E409" s="131" t="s">
        <v>2778</v>
      </c>
      <c r="F409" s="133" t="s">
        <v>115</v>
      </c>
      <c r="G409" s="131" t="s">
        <v>2798</v>
      </c>
    </row>
    <row r="410" spans="1:7" ht="45" x14ac:dyDescent="0.2">
      <c r="A410" s="131" t="s">
        <v>2799</v>
      </c>
      <c r="B410" s="133" t="s">
        <v>283</v>
      </c>
      <c r="C410" s="134">
        <v>87450</v>
      </c>
      <c r="D410" s="131" t="s">
        <v>2676</v>
      </c>
      <c r="E410" s="131" t="s">
        <v>2778</v>
      </c>
      <c r="F410" s="133" t="s">
        <v>117</v>
      </c>
      <c r="G410" s="131" t="s">
        <v>2796</v>
      </c>
    </row>
    <row r="411" spans="1:7" ht="45" x14ac:dyDescent="0.2">
      <c r="A411" s="131" t="s">
        <v>2800</v>
      </c>
      <c r="B411" s="133" t="s">
        <v>283</v>
      </c>
      <c r="C411" s="134">
        <v>11907</v>
      </c>
      <c r="D411" s="131" t="s">
        <v>2676</v>
      </c>
      <c r="E411" s="131" t="s">
        <v>2778</v>
      </c>
      <c r="F411" s="133" t="s">
        <v>117</v>
      </c>
      <c r="G411" s="131" t="s">
        <v>2801</v>
      </c>
    </row>
    <row r="412" spans="1:7" ht="45" x14ac:dyDescent="0.2">
      <c r="A412" s="131" t="s">
        <v>2802</v>
      </c>
      <c r="B412" s="133" t="s">
        <v>283</v>
      </c>
      <c r="C412" s="134">
        <v>87451</v>
      </c>
      <c r="D412" s="131" t="s">
        <v>2676</v>
      </c>
      <c r="E412" s="131" t="s">
        <v>2778</v>
      </c>
      <c r="F412" s="133" t="s">
        <v>117</v>
      </c>
      <c r="G412" s="131" t="s">
        <v>2801</v>
      </c>
    </row>
    <row r="413" spans="1:7" ht="30" x14ac:dyDescent="0.2">
      <c r="A413" s="131" t="s">
        <v>2803</v>
      </c>
      <c r="B413" s="133" t="s">
        <v>283</v>
      </c>
      <c r="C413" s="134">
        <v>74242</v>
      </c>
      <c r="D413" s="131" t="s">
        <v>2676</v>
      </c>
      <c r="E413" s="131" t="s">
        <v>2778</v>
      </c>
      <c r="F413" s="133" t="s">
        <v>117</v>
      </c>
      <c r="G413" s="131" t="s">
        <v>2804</v>
      </c>
    </row>
    <row r="414" spans="1:7" ht="30" x14ac:dyDescent="0.2">
      <c r="A414" s="131" t="s">
        <v>2805</v>
      </c>
      <c r="B414" s="133" t="s">
        <v>283</v>
      </c>
      <c r="C414" s="134">
        <v>65768</v>
      </c>
      <c r="D414" s="131" t="s">
        <v>2676</v>
      </c>
      <c r="E414" s="131" t="s">
        <v>2778</v>
      </c>
      <c r="F414" s="133" t="s">
        <v>117</v>
      </c>
      <c r="G414" s="131" t="s">
        <v>2806</v>
      </c>
    </row>
    <row r="415" spans="1:7" ht="60" x14ac:dyDescent="0.2">
      <c r="A415" s="131" t="s">
        <v>2807</v>
      </c>
      <c r="B415" s="133" t="s">
        <v>283</v>
      </c>
      <c r="C415" s="134">
        <v>87438</v>
      </c>
      <c r="D415" s="131" t="s">
        <v>2676</v>
      </c>
      <c r="E415" s="131" t="s">
        <v>2778</v>
      </c>
      <c r="F415" s="133" t="s">
        <v>117</v>
      </c>
      <c r="G415" s="131" t="s">
        <v>2808</v>
      </c>
    </row>
    <row r="416" spans="1:7" ht="60" x14ac:dyDescent="0.2">
      <c r="A416" s="131" t="s">
        <v>2809</v>
      </c>
      <c r="B416" s="133" t="s">
        <v>283</v>
      </c>
      <c r="C416" s="134">
        <v>87439</v>
      </c>
      <c r="D416" s="131" t="s">
        <v>2676</v>
      </c>
      <c r="E416" s="131" t="s">
        <v>2778</v>
      </c>
      <c r="F416" s="133" t="s">
        <v>117</v>
      </c>
      <c r="G416" s="131" t="s">
        <v>2808</v>
      </c>
    </row>
    <row r="417" spans="1:7" ht="60" x14ac:dyDescent="0.2">
      <c r="A417" s="131" t="s">
        <v>2810</v>
      </c>
      <c r="B417" s="133" t="s">
        <v>288</v>
      </c>
      <c r="C417" s="134">
        <v>61565</v>
      </c>
      <c r="D417" s="131" t="s">
        <v>2676</v>
      </c>
      <c r="E417" s="131" t="s">
        <v>2778</v>
      </c>
      <c r="F417" s="133" t="s">
        <v>117</v>
      </c>
      <c r="G417" s="131" t="s">
        <v>2811</v>
      </c>
    </row>
    <row r="418" spans="1:7" ht="45" x14ac:dyDescent="0.2">
      <c r="A418" s="131" t="s">
        <v>2812</v>
      </c>
      <c r="B418" s="133" t="s">
        <v>283</v>
      </c>
      <c r="C418" s="134">
        <v>89226</v>
      </c>
      <c r="D418" s="131" t="s">
        <v>2676</v>
      </c>
      <c r="E418" s="131" t="s">
        <v>2778</v>
      </c>
      <c r="F418" s="133" t="s">
        <v>117</v>
      </c>
      <c r="G418" s="131" t="s">
        <v>2813</v>
      </c>
    </row>
    <row r="419" spans="1:7" ht="45" x14ac:dyDescent="0.2">
      <c r="A419" s="131" t="s">
        <v>2814</v>
      </c>
      <c r="B419" s="133" t="s">
        <v>283</v>
      </c>
      <c r="C419" s="134">
        <v>83674</v>
      </c>
      <c r="D419" s="131" t="s">
        <v>2676</v>
      </c>
      <c r="E419" s="131" t="s">
        <v>2778</v>
      </c>
      <c r="F419" s="133" t="s">
        <v>117</v>
      </c>
      <c r="G419" s="131" t="s">
        <v>2783</v>
      </c>
    </row>
    <row r="420" spans="1:7" ht="45" x14ac:dyDescent="0.2">
      <c r="A420" s="131" t="s">
        <v>2815</v>
      </c>
      <c r="B420" s="133" t="s">
        <v>283</v>
      </c>
      <c r="C420" s="134">
        <v>11908</v>
      </c>
      <c r="D420" s="131" t="s">
        <v>2676</v>
      </c>
      <c r="E420" s="131" t="s">
        <v>2778</v>
      </c>
      <c r="F420" s="133" t="s">
        <v>117</v>
      </c>
      <c r="G420" s="131" t="s">
        <v>2816</v>
      </c>
    </row>
    <row r="421" spans="1:7" ht="45" x14ac:dyDescent="0.2">
      <c r="A421" s="131" t="s">
        <v>2817</v>
      </c>
      <c r="B421" s="133" t="s">
        <v>283</v>
      </c>
      <c r="C421" s="134">
        <v>61571</v>
      </c>
      <c r="D421" s="131" t="s">
        <v>2676</v>
      </c>
      <c r="E421" s="131" t="s">
        <v>2778</v>
      </c>
      <c r="F421" s="133" t="s">
        <v>115</v>
      </c>
      <c r="G421" s="131" t="s">
        <v>2818</v>
      </c>
    </row>
    <row r="422" spans="1:7" ht="60" x14ac:dyDescent="0.2">
      <c r="A422" s="131" t="s">
        <v>2819</v>
      </c>
      <c r="B422" s="133" t="s">
        <v>283</v>
      </c>
      <c r="C422" s="134">
        <v>71545</v>
      </c>
      <c r="D422" s="131" t="s">
        <v>2676</v>
      </c>
      <c r="E422" s="131" t="s">
        <v>2778</v>
      </c>
      <c r="F422" s="133" t="s">
        <v>117</v>
      </c>
      <c r="G422" s="131" t="s">
        <v>2820</v>
      </c>
    </row>
    <row r="423" spans="1:7" ht="30" x14ac:dyDescent="0.2">
      <c r="A423" s="131" t="s">
        <v>2821</v>
      </c>
      <c r="B423" s="133" t="s">
        <v>283</v>
      </c>
      <c r="C423" s="134">
        <v>65795</v>
      </c>
      <c r="D423" s="131" t="s">
        <v>2676</v>
      </c>
      <c r="E423" s="131" t="s">
        <v>2778</v>
      </c>
      <c r="F423" s="133" t="s">
        <v>116</v>
      </c>
      <c r="G423" s="131" t="s">
        <v>2822</v>
      </c>
    </row>
    <row r="424" spans="1:7" ht="30" x14ac:dyDescent="0.2">
      <c r="A424" s="131" t="s">
        <v>2823</v>
      </c>
      <c r="B424" s="133" t="s">
        <v>283</v>
      </c>
      <c r="C424" s="134">
        <v>11909</v>
      </c>
      <c r="D424" s="131" t="s">
        <v>2676</v>
      </c>
      <c r="E424" s="131" t="s">
        <v>2778</v>
      </c>
      <c r="F424" s="133" t="s">
        <v>117</v>
      </c>
      <c r="G424" s="131" t="s">
        <v>2824</v>
      </c>
    </row>
    <row r="425" spans="1:7" ht="45" x14ac:dyDescent="0.2">
      <c r="A425" s="131" t="s">
        <v>2825</v>
      </c>
      <c r="B425" s="133" t="s">
        <v>283</v>
      </c>
      <c r="C425" s="134">
        <v>71546</v>
      </c>
      <c r="D425" s="131" t="s">
        <v>2676</v>
      </c>
      <c r="E425" s="131" t="s">
        <v>2778</v>
      </c>
      <c r="F425" s="133" t="s">
        <v>117</v>
      </c>
      <c r="G425" s="131" t="s">
        <v>2826</v>
      </c>
    </row>
    <row r="426" spans="1:7" ht="30" x14ac:dyDescent="0.2">
      <c r="A426" s="131" t="s">
        <v>2827</v>
      </c>
      <c r="B426" s="133" t="s">
        <v>283</v>
      </c>
      <c r="C426" s="134">
        <v>11914</v>
      </c>
      <c r="D426" s="131" t="s">
        <v>2676</v>
      </c>
      <c r="E426" s="131" t="s">
        <v>2778</v>
      </c>
      <c r="F426" s="133" t="s">
        <v>117</v>
      </c>
      <c r="G426" s="131" t="s">
        <v>2828</v>
      </c>
    </row>
    <row r="427" spans="1:7" ht="30" x14ac:dyDescent="0.2">
      <c r="A427" s="131" t="s">
        <v>2829</v>
      </c>
      <c r="B427" s="133" t="s">
        <v>283</v>
      </c>
      <c r="C427" s="134">
        <v>87448</v>
      </c>
      <c r="D427" s="131" t="s">
        <v>2676</v>
      </c>
      <c r="E427" s="131" t="s">
        <v>2778</v>
      </c>
      <c r="F427" s="133" t="s">
        <v>117</v>
      </c>
      <c r="G427" s="131" t="s">
        <v>2828</v>
      </c>
    </row>
    <row r="428" spans="1:7" ht="30" x14ac:dyDescent="0.2">
      <c r="A428" s="131" t="s">
        <v>2830</v>
      </c>
      <c r="B428" s="133" t="s">
        <v>283</v>
      </c>
      <c r="C428" s="134">
        <v>87449</v>
      </c>
      <c r="D428" s="131" t="s">
        <v>2676</v>
      </c>
      <c r="E428" s="131" t="s">
        <v>2778</v>
      </c>
      <c r="F428" s="133" t="s">
        <v>117</v>
      </c>
      <c r="G428" s="131" t="s">
        <v>2831</v>
      </c>
    </row>
    <row r="429" spans="1:7" ht="30" x14ac:dyDescent="0.2">
      <c r="A429" s="131" t="s">
        <v>2832</v>
      </c>
      <c r="B429" s="133" t="s">
        <v>283</v>
      </c>
      <c r="C429" s="134">
        <v>11912</v>
      </c>
      <c r="D429" s="131" t="s">
        <v>2676</v>
      </c>
      <c r="E429" s="131" t="s">
        <v>2778</v>
      </c>
      <c r="F429" s="133" t="s">
        <v>117</v>
      </c>
      <c r="G429" s="131" t="s">
        <v>2831</v>
      </c>
    </row>
    <row r="430" spans="1:7" ht="45" x14ac:dyDescent="0.2">
      <c r="A430" s="131" t="s">
        <v>2833</v>
      </c>
      <c r="B430" s="133" t="s">
        <v>283</v>
      </c>
      <c r="C430" s="134">
        <v>67412</v>
      </c>
      <c r="D430" s="131" t="s">
        <v>2676</v>
      </c>
      <c r="E430" s="131" t="s">
        <v>2778</v>
      </c>
      <c r="F430" s="133" t="s">
        <v>117</v>
      </c>
      <c r="G430" s="131" t="s">
        <v>2834</v>
      </c>
    </row>
    <row r="431" spans="1:7" ht="30" x14ac:dyDescent="0.2">
      <c r="A431" s="131" t="s">
        <v>2835</v>
      </c>
      <c r="B431" s="133" t="s">
        <v>283</v>
      </c>
      <c r="C431" s="134">
        <v>74243</v>
      </c>
      <c r="D431" s="131" t="s">
        <v>2676</v>
      </c>
      <c r="E431" s="131" t="s">
        <v>2778</v>
      </c>
      <c r="F431" s="133" t="s">
        <v>117</v>
      </c>
      <c r="G431" s="131" t="s">
        <v>2836</v>
      </c>
    </row>
    <row r="432" spans="1:7" ht="45" x14ac:dyDescent="0.2">
      <c r="A432" s="131" t="s">
        <v>523</v>
      </c>
      <c r="B432" s="133" t="s">
        <v>283</v>
      </c>
      <c r="C432" s="134">
        <v>79978</v>
      </c>
      <c r="D432" s="131" t="s">
        <v>296</v>
      </c>
      <c r="E432" s="131" t="s">
        <v>285</v>
      </c>
      <c r="F432" s="133" t="s">
        <v>115</v>
      </c>
      <c r="G432" s="131" t="s">
        <v>524</v>
      </c>
    </row>
    <row r="433" spans="1:7" ht="45" x14ac:dyDescent="0.2">
      <c r="A433" s="131" t="s">
        <v>525</v>
      </c>
      <c r="B433" s="133" t="s">
        <v>283</v>
      </c>
      <c r="C433" s="134">
        <v>48661</v>
      </c>
      <c r="D433" s="131" t="s">
        <v>296</v>
      </c>
      <c r="E433" s="131" t="s">
        <v>285</v>
      </c>
      <c r="F433" s="133" t="s">
        <v>115</v>
      </c>
      <c r="G433" s="131" t="s">
        <v>526</v>
      </c>
    </row>
    <row r="434" spans="1:7" ht="45" x14ac:dyDescent="0.2">
      <c r="A434" s="131" t="s">
        <v>1551</v>
      </c>
      <c r="B434" s="133" t="s">
        <v>283</v>
      </c>
      <c r="C434" s="134">
        <v>84678</v>
      </c>
      <c r="D434" s="131" t="s">
        <v>285</v>
      </c>
      <c r="E434" s="131" t="s">
        <v>1530</v>
      </c>
      <c r="F434" s="133" t="s">
        <v>115</v>
      </c>
      <c r="G434" s="131" t="s">
        <v>1552</v>
      </c>
    </row>
    <row r="435" spans="1:7" ht="30" x14ac:dyDescent="0.2">
      <c r="A435" s="131" t="s">
        <v>2837</v>
      </c>
      <c r="B435" s="133" t="s">
        <v>283</v>
      </c>
      <c r="C435" s="134">
        <v>930</v>
      </c>
      <c r="D435" s="131" t="s">
        <v>2676</v>
      </c>
      <c r="E435" s="131" t="s">
        <v>2838</v>
      </c>
      <c r="F435" s="133" t="s">
        <v>117</v>
      </c>
      <c r="G435" s="131" t="s">
        <v>2839</v>
      </c>
    </row>
    <row r="436" spans="1:7" x14ac:dyDescent="0.2">
      <c r="A436" s="131" t="s">
        <v>2840</v>
      </c>
      <c r="B436" s="133" t="s">
        <v>288</v>
      </c>
      <c r="C436" s="134">
        <v>928</v>
      </c>
      <c r="D436" s="131" t="s">
        <v>2676</v>
      </c>
      <c r="E436" s="131" t="s">
        <v>2838</v>
      </c>
      <c r="F436" s="133" t="s">
        <v>117</v>
      </c>
      <c r="G436" s="131" t="s">
        <v>2841</v>
      </c>
    </row>
    <row r="437" spans="1:7" ht="30" x14ac:dyDescent="0.2">
      <c r="A437" s="131" t="s">
        <v>2842</v>
      </c>
      <c r="B437" s="133" t="s">
        <v>283</v>
      </c>
      <c r="C437" s="134">
        <v>85578</v>
      </c>
      <c r="D437" s="131" t="s">
        <v>2676</v>
      </c>
      <c r="E437" s="131" t="s">
        <v>2838</v>
      </c>
      <c r="F437" s="133" t="s">
        <v>117</v>
      </c>
      <c r="G437" s="131" t="s">
        <v>2843</v>
      </c>
    </row>
    <row r="438" spans="1:7" ht="30" x14ac:dyDescent="0.2">
      <c r="A438" s="131" t="s">
        <v>2844</v>
      </c>
      <c r="B438" s="133" t="s">
        <v>283</v>
      </c>
      <c r="C438" s="134">
        <v>85579</v>
      </c>
      <c r="D438" s="131" t="s">
        <v>2676</v>
      </c>
      <c r="E438" s="131" t="s">
        <v>2838</v>
      </c>
      <c r="F438" s="133" t="s">
        <v>115</v>
      </c>
      <c r="G438" s="131" t="s">
        <v>2843</v>
      </c>
    </row>
    <row r="439" spans="1:7" ht="30" x14ac:dyDescent="0.2">
      <c r="A439" s="131" t="s">
        <v>2845</v>
      </c>
      <c r="B439" s="133" t="s">
        <v>283</v>
      </c>
      <c r="C439" s="134">
        <v>85580</v>
      </c>
      <c r="D439" s="131" t="s">
        <v>2676</v>
      </c>
      <c r="E439" s="131" t="s">
        <v>2838</v>
      </c>
      <c r="F439" s="133" t="s">
        <v>1183</v>
      </c>
      <c r="G439" s="131" t="s">
        <v>2843</v>
      </c>
    </row>
    <row r="440" spans="1:7" ht="30" x14ac:dyDescent="0.2">
      <c r="A440" s="131" t="s">
        <v>2846</v>
      </c>
      <c r="B440" s="133" t="s">
        <v>283</v>
      </c>
      <c r="C440" s="134">
        <v>85581</v>
      </c>
      <c r="D440" s="131" t="s">
        <v>2676</v>
      </c>
      <c r="E440" s="131" t="s">
        <v>2838</v>
      </c>
      <c r="F440" s="133" t="s">
        <v>116</v>
      </c>
      <c r="G440" s="131" t="s">
        <v>2843</v>
      </c>
    </row>
    <row r="441" spans="1:7" ht="45" x14ac:dyDescent="0.2">
      <c r="A441" s="131" t="s">
        <v>2847</v>
      </c>
      <c r="B441" s="133" t="s">
        <v>283</v>
      </c>
      <c r="C441" s="134">
        <v>52865</v>
      </c>
      <c r="D441" s="131" t="s">
        <v>2676</v>
      </c>
      <c r="E441" s="131" t="s">
        <v>2838</v>
      </c>
      <c r="F441" s="133" t="s">
        <v>115</v>
      </c>
      <c r="G441" s="131" t="s">
        <v>2848</v>
      </c>
    </row>
    <row r="442" spans="1:7" ht="30" x14ac:dyDescent="0.2">
      <c r="A442" s="131" t="s">
        <v>2849</v>
      </c>
      <c r="B442" s="133" t="s">
        <v>283</v>
      </c>
      <c r="C442" s="134">
        <v>52863</v>
      </c>
      <c r="D442" s="131" t="s">
        <v>2676</v>
      </c>
      <c r="E442" s="131" t="s">
        <v>2838</v>
      </c>
      <c r="F442" s="133" t="s">
        <v>117</v>
      </c>
      <c r="G442" s="131" t="s">
        <v>2850</v>
      </c>
    </row>
    <row r="443" spans="1:7" ht="30" x14ac:dyDescent="0.2">
      <c r="A443" s="131" t="s">
        <v>2851</v>
      </c>
      <c r="B443" s="133" t="s">
        <v>283</v>
      </c>
      <c r="C443" s="134">
        <v>45968</v>
      </c>
      <c r="D443" s="131" t="s">
        <v>2676</v>
      </c>
      <c r="E443" s="131" t="s">
        <v>2838</v>
      </c>
      <c r="F443" s="133" t="s">
        <v>117</v>
      </c>
      <c r="G443" s="131" t="s">
        <v>2852</v>
      </c>
    </row>
    <row r="444" spans="1:7" ht="45" x14ac:dyDescent="0.2">
      <c r="A444" s="131" t="s">
        <v>3484</v>
      </c>
      <c r="B444" s="133" t="s">
        <v>288</v>
      </c>
      <c r="C444" s="134">
        <v>87418</v>
      </c>
      <c r="D444" s="131" t="s">
        <v>3443</v>
      </c>
      <c r="E444" s="131" t="s">
        <v>1414</v>
      </c>
      <c r="F444" s="133" t="s">
        <v>117</v>
      </c>
      <c r="G444" s="131" t="s">
        <v>3485</v>
      </c>
    </row>
    <row r="445" spans="1:7" ht="30" x14ac:dyDescent="0.2">
      <c r="A445" s="131" t="s">
        <v>2853</v>
      </c>
      <c r="B445" s="133" t="s">
        <v>288</v>
      </c>
      <c r="C445" s="134">
        <v>43773</v>
      </c>
      <c r="D445" s="131" t="s">
        <v>2676</v>
      </c>
      <c r="E445" s="131" t="s">
        <v>389</v>
      </c>
      <c r="F445" s="133" t="s">
        <v>1183</v>
      </c>
      <c r="G445" s="131" t="s">
        <v>2854</v>
      </c>
    </row>
    <row r="446" spans="1:7" ht="60" x14ac:dyDescent="0.2">
      <c r="A446" s="131" t="s">
        <v>2855</v>
      </c>
      <c r="B446" s="133" t="s">
        <v>288</v>
      </c>
      <c r="C446" s="134">
        <v>91040</v>
      </c>
      <c r="D446" s="131" t="s">
        <v>2676</v>
      </c>
      <c r="E446" s="131" t="s">
        <v>389</v>
      </c>
      <c r="F446" s="133" t="s">
        <v>117</v>
      </c>
      <c r="G446" s="131" t="s">
        <v>2856</v>
      </c>
    </row>
    <row r="447" spans="1:7" ht="60" x14ac:dyDescent="0.2">
      <c r="A447" s="131" t="s">
        <v>2857</v>
      </c>
      <c r="B447" s="133" t="s">
        <v>288</v>
      </c>
      <c r="C447" s="134">
        <v>91042</v>
      </c>
      <c r="D447" s="131" t="s">
        <v>2676</v>
      </c>
      <c r="E447" s="131" t="s">
        <v>389</v>
      </c>
      <c r="F447" s="133" t="s">
        <v>115</v>
      </c>
      <c r="G447" s="131" t="s">
        <v>2858</v>
      </c>
    </row>
    <row r="448" spans="1:7" ht="45" x14ac:dyDescent="0.2">
      <c r="A448" s="131" t="s">
        <v>2859</v>
      </c>
      <c r="B448" s="133" t="s">
        <v>283</v>
      </c>
      <c r="C448" s="134">
        <v>82724</v>
      </c>
      <c r="D448" s="131" t="s">
        <v>2676</v>
      </c>
      <c r="E448" s="131" t="s">
        <v>389</v>
      </c>
      <c r="F448" s="133" t="s">
        <v>117</v>
      </c>
      <c r="G448" s="131" t="s">
        <v>2860</v>
      </c>
    </row>
    <row r="449" spans="1:7" ht="45" x14ac:dyDescent="0.2">
      <c r="A449" s="131" t="s">
        <v>2861</v>
      </c>
      <c r="B449" s="133" t="s">
        <v>283</v>
      </c>
      <c r="C449" s="134">
        <v>82725</v>
      </c>
      <c r="D449" s="131" t="s">
        <v>2676</v>
      </c>
      <c r="E449" s="131" t="s">
        <v>389</v>
      </c>
      <c r="F449" s="133" t="s">
        <v>115</v>
      </c>
      <c r="G449" s="131" t="s">
        <v>2862</v>
      </c>
    </row>
    <row r="450" spans="1:7" ht="60" x14ac:dyDescent="0.2">
      <c r="A450" s="131" t="s">
        <v>2863</v>
      </c>
      <c r="B450" s="133" t="s">
        <v>283</v>
      </c>
      <c r="C450" s="134">
        <v>82727</v>
      </c>
      <c r="D450" s="131" t="s">
        <v>2676</v>
      </c>
      <c r="E450" s="131" t="s">
        <v>389</v>
      </c>
      <c r="F450" s="133" t="s">
        <v>115</v>
      </c>
      <c r="G450" s="131" t="s">
        <v>2864</v>
      </c>
    </row>
    <row r="451" spans="1:7" ht="60" x14ac:dyDescent="0.2">
      <c r="A451" s="131" t="s">
        <v>2865</v>
      </c>
      <c r="B451" s="133" t="s">
        <v>283</v>
      </c>
      <c r="C451" s="134">
        <v>82728</v>
      </c>
      <c r="D451" s="131" t="s">
        <v>2676</v>
      </c>
      <c r="E451" s="131" t="s">
        <v>389</v>
      </c>
      <c r="F451" s="133" t="s">
        <v>117</v>
      </c>
      <c r="G451" s="131" t="s">
        <v>2866</v>
      </c>
    </row>
    <row r="452" spans="1:7" ht="60" x14ac:dyDescent="0.2">
      <c r="A452" s="131" t="s">
        <v>2867</v>
      </c>
      <c r="B452" s="133" t="s">
        <v>283</v>
      </c>
      <c r="C452" s="134">
        <v>82729</v>
      </c>
      <c r="D452" s="131" t="s">
        <v>2676</v>
      </c>
      <c r="E452" s="131" t="s">
        <v>389</v>
      </c>
      <c r="F452" s="133" t="s">
        <v>115</v>
      </c>
      <c r="G452" s="131" t="s">
        <v>2868</v>
      </c>
    </row>
    <row r="453" spans="1:7" ht="60" x14ac:dyDescent="0.2">
      <c r="A453" s="131" t="s">
        <v>2869</v>
      </c>
      <c r="B453" s="133" t="s">
        <v>283</v>
      </c>
      <c r="C453" s="134">
        <v>82825</v>
      </c>
      <c r="D453" s="131" t="s">
        <v>2676</v>
      </c>
      <c r="E453" s="131" t="s">
        <v>389</v>
      </c>
      <c r="F453" s="133" t="s">
        <v>117</v>
      </c>
      <c r="G453" s="131" t="s">
        <v>2870</v>
      </c>
    </row>
    <row r="454" spans="1:7" ht="60" x14ac:dyDescent="0.2">
      <c r="A454" s="131" t="s">
        <v>2871</v>
      </c>
      <c r="B454" s="133" t="s">
        <v>283</v>
      </c>
      <c r="C454" s="134">
        <v>82731</v>
      </c>
      <c r="D454" s="131" t="s">
        <v>2676</v>
      </c>
      <c r="E454" s="131" t="s">
        <v>389</v>
      </c>
      <c r="F454" s="133" t="s">
        <v>117</v>
      </c>
      <c r="G454" s="131" t="s">
        <v>2872</v>
      </c>
    </row>
    <row r="455" spans="1:7" ht="30" x14ac:dyDescent="0.2">
      <c r="A455" s="131" t="s">
        <v>2873</v>
      </c>
      <c r="B455" s="133" t="s">
        <v>283</v>
      </c>
      <c r="C455" s="134">
        <v>80591</v>
      </c>
      <c r="D455" s="131" t="s">
        <v>2676</v>
      </c>
      <c r="E455" s="131" t="s">
        <v>2493</v>
      </c>
      <c r="F455" s="133" t="s">
        <v>117</v>
      </c>
      <c r="G455" s="131" t="s">
        <v>2874</v>
      </c>
    </row>
    <row r="456" spans="1:7" ht="30" x14ac:dyDescent="0.2">
      <c r="A456" s="131" t="s">
        <v>2875</v>
      </c>
      <c r="B456" s="133" t="s">
        <v>283</v>
      </c>
      <c r="C456" s="134">
        <v>80653</v>
      </c>
      <c r="D456" s="131" t="s">
        <v>2676</v>
      </c>
      <c r="E456" s="131" t="s">
        <v>2493</v>
      </c>
      <c r="F456" s="133" t="s">
        <v>115</v>
      </c>
      <c r="G456" s="131" t="s">
        <v>2874</v>
      </c>
    </row>
    <row r="457" spans="1:7" ht="30" x14ac:dyDescent="0.2">
      <c r="A457" s="131" t="s">
        <v>2876</v>
      </c>
      <c r="B457" s="133" t="s">
        <v>283</v>
      </c>
      <c r="C457" s="134">
        <v>84284</v>
      </c>
      <c r="D457" s="131" t="s">
        <v>2676</v>
      </c>
      <c r="E457" s="131" t="s">
        <v>2493</v>
      </c>
      <c r="F457" s="133" t="s">
        <v>115</v>
      </c>
      <c r="G457" s="131" t="s">
        <v>2874</v>
      </c>
    </row>
    <row r="458" spans="1:7" ht="30" x14ac:dyDescent="0.2">
      <c r="A458" s="131" t="s">
        <v>2877</v>
      </c>
      <c r="B458" s="133" t="s">
        <v>283</v>
      </c>
      <c r="C458" s="134">
        <v>84283</v>
      </c>
      <c r="D458" s="131" t="s">
        <v>2676</v>
      </c>
      <c r="E458" s="131" t="s">
        <v>2493</v>
      </c>
      <c r="F458" s="133" t="s">
        <v>117</v>
      </c>
      <c r="G458" s="131" t="s">
        <v>2874</v>
      </c>
    </row>
    <row r="459" spans="1:7" ht="90" x14ac:dyDescent="0.2">
      <c r="A459" s="131" t="s">
        <v>2878</v>
      </c>
      <c r="B459" s="133" t="s">
        <v>283</v>
      </c>
      <c r="C459" s="134">
        <v>83224</v>
      </c>
      <c r="D459" s="131" t="s">
        <v>2676</v>
      </c>
      <c r="E459" s="131" t="s">
        <v>389</v>
      </c>
      <c r="F459" s="133" t="s">
        <v>115</v>
      </c>
      <c r="G459" s="131" t="s">
        <v>2879</v>
      </c>
    </row>
    <row r="460" spans="1:7" ht="45" x14ac:dyDescent="0.2">
      <c r="A460" s="131" t="s">
        <v>2205</v>
      </c>
      <c r="B460" s="133" t="s">
        <v>283</v>
      </c>
      <c r="C460" s="134">
        <v>80369</v>
      </c>
      <c r="D460" s="131" t="s">
        <v>2193</v>
      </c>
      <c r="E460" s="131" t="s">
        <v>394</v>
      </c>
      <c r="F460" s="133" t="s">
        <v>115</v>
      </c>
      <c r="G460" s="131" t="s">
        <v>2206</v>
      </c>
    </row>
    <row r="461" spans="1:7" ht="45" x14ac:dyDescent="0.2">
      <c r="A461" s="131" t="s">
        <v>2207</v>
      </c>
      <c r="B461" s="133" t="s">
        <v>283</v>
      </c>
      <c r="C461" s="134">
        <v>76875</v>
      </c>
      <c r="D461" s="131" t="s">
        <v>2193</v>
      </c>
      <c r="E461" s="131" t="s">
        <v>394</v>
      </c>
      <c r="F461" s="133" t="s">
        <v>115</v>
      </c>
      <c r="G461" s="131" t="s">
        <v>2208</v>
      </c>
    </row>
    <row r="462" spans="1:7" ht="60" x14ac:dyDescent="0.2">
      <c r="A462" s="131" t="s">
        <v>2209</v>
      </c>
      <c r="B462" s="133" t="s">
        <v>283</v>
      </c>
      <c r="C462" s="134">
        <v>65936</v>
      </c>
      <c r="D462" s="131" t="s">
        <v>2193</v>
      </c>
      <c r="E462" s="131" t="s">
        <v>394</v>
      </c>
      <c r="F462" s="133" t="s">
        <v>117</v>
      </c>
      <c r="G462" s="131" t="s">
        <v>2210</v>
      </c>
    </row>
    <row r="463" spans="1:7" ht="30" x14ac:dyDescent="0.2">
      <c r="A463" s="131" t="s">
        <v>2211</v>
      </c>
      <c r="B463" s="133" t="s">
        <v>283</v>
      </c>
      <c r="C463" s="134">
        <v>86967</v>
      </c>
      <c r="D463" s="131" t="s">
        <v>2193</v>
      </c>
      <c r="E463" s="131" t="s">
        <v>394</v>
      </c>
      <c r="F463" s="133" t="s">
        <v>117</v>
      </c>
      <c r="G463" s="131" t="s">
        <v>2212</v>
      </c>
    </row>
    <row r="464" spans="1:7" ht="45" x14ac:dyDescent="0.2">
      <c r="A464" s="131" t="s">
        <v>2213</v>
      </c>
      <c r="B464" s="133" t="s">
        <v>283</v>
      </c>
      <c r="C464" s="134">
        <v>53720</v>
      </c>
      <c r="D464" s="131" t="s">
        <v>2193</v>
      </c>
      <c r="E464" s="131" t="s">
        <v>394</v>
      </c>
      <c r="F464" s="133" t="s">
        <v>117</v>
      </c>
      <c r="G464" s="131" t="s">
        <v>2214</v>
      </c>
    </row>
    <row r="465" spans="1:7" ht="45" x14ac:dyDescent="0.2">
      <c r="A465" s="131" t="s">
        <v>2215</v>
      </c>
      <c r="B465" s="133" t="s">
        <v>283</v>
      </c>
      <c r="C465" s="134">
        <v>89270</v>
      </c>
      <c r="D465" s="131" t="s">
        <v>2193</v>
      </c>
      <c r="E465" s="131" t="s">
        <v>394</v>
      </c>
      <c r="F465" s="133" t="s">
        <v>1183</v>
      </c>
      <c r="G465" s="131" t="s">
        <v>2214</v>
      </c>
    </row>
    <row r="466" spans="1:7" ht="45" x14ac:dyDescent="0.2">
      <c r="A466" s="131" t="s">
        <v>2216</v>
      </c>
      <c r="B466" s="133" t="s">
        <v>283</v>
      </c>
      <c r="C466" s="134">
        <v>80370</v>
      </c>
      <c r="D466" s="131" t="s">
        <v>2193</v>
      </c>
      <c r="E466" s="131" t="s">
        <v>394</v>
      </c>
      <c r="F466" s="133" t="s">
        <v>115</v>
      </c>
      <c r="G466" s="131" t="s">
        <v>2214</v>
      </c>
    </row>
    <row r="467" spans="1:7" ht="45" x14ac:dyDescent="0.2">
      <c r="A467" s="131" t="s">
        <v>2217</v>
      </c>
      <c r="B467" s="133" t="s">
        <v>283</v>
      </c>
      <c r="C467" s="134">
        <v>80836</v>
      </c>
      <c r="D467" s="131" t="s">
        <v>2193</v>
      </c>
      <c r="E467" s="131" t="s">
        <v>394</v>
      </c>
      <c r="F467" s="133" t="s">
        <v>158</v>
      </c>
      <c r="G467" s="131" t="s">
        <v>2218</v>
      </c>
    </row>
    <row r="468" spans="1:7" ht="75" x14ac:dyDescent="0.2">
      <c r="A468" s="131" t="s">
        <v>527</v>
      </c>
      <c r="B468" s="133" t="s">
        <v>283</v>
      </c>
      <c r="C468" s="134">
        <v>90311</v>
      </c>
      <c r="D468" s="131" t="s">
        <v>2193</v>
      </c>
      <c r="E468" s="131" t="s">
        <v>321</v>
      </c>
      <c r="F468" s="133" t="s">
        <v>115</v>
      </c>
      <c r="G468" s="131" t="s">
        <v>2219</v>
      </c>
    </row>
    <row r="469" spans="1:7" ht="60" x14ac:dyDescent="0.2">
      <c r="A469" s="131" t="s">
        <v>3815</v>
      </c>
      <c r="B469" s="133" t="s">
        <v>283</v>
      </c>
      <c r="C469" s="134">
        <v>90992</v>
      </c>
      <c r="D469" s="131" t="s">
        <v>296</v>
      </c>
      <c r="E469" s="131" t="s">
        <v>394</v>
      </c>
      <c r="F469" s="133" t="s">
        <v>115</v>
      </c>
      <c r="G469" s="131" t="s">
        <v>528</v>
      </c>
    </row>
    <row r="470" spans="1:7" ht="45" x14ac:dyDescent="0.2">
      <c r="A470" s="131" t="s">
        <v>2220</v>
      </c>
      <c r="B470" s="133" t="s">
        <v>283</v>
      </c>
      <c r="C470" s="134">
        <v>85953</v>
      </c>
      <c r="D470" s="131" t="s">
        <v>2193</v>
      </c>
      <c r="E470" s="131" t="s">
        <v>394</v>
      </c>
      <c r="F470" s="133" t="s">
        <v>115</v>
      </c>
      <c r="G470" s="131" t="s">
        <v>2214</v>
      </c>
    </row>
    <row r="471" spans="1:7" ht="45" x14ac:dyDescent="0.2">
      <c r="A471" s="131" t="s">
        <v>2221</v>
      </c>
      <c r="B471" s="133" t="s">
        <v>283</v>
      </c>
      <c r="C471" s="134">
        <v>85955</v>
      </c>
      <c r="D471" s="131" t="s">
        <v>2193</v>
      </c>
      <c r="E471" s="131" t="s">
        <v>394</v>
      </c>
      <c r="F471" s="133" t="s">
        <v>115</v>
      </c>
      <c r="G471" s="131" t="s">
        <v>2214</v>
      </c>
    </row>
    <row r="472" spans="1:7" ht="45" x14ac:dyDescent="0.2">
      <c r="A472" s="131" t="s">
        <v>2222</v>
      </c>
      <c r="B472" s="133" t="s">
        <v>283</v>
      </c>
      <c r="C472" s="134">
        <v>77624</v>
      </c>
      <c r="D472" s="131" t="s">
        <v>2193</v>
      </c>
      <c r="E472" s="131" t="s">
        <v>394</v>
      </c>
      <c r="F472" s="133" t="s">
        <v>117</v>
      </c>
      <c r="G472" s="131" t="s">
        <v>2223</v>
      </c>
    </row>
    <row r="473" spans="1:7" ht="60" x14ac:dyDescent="0.2">
      <c r="A473" s="131" t="s">
        <v>2224</v>
      </c>
      <c r="B473" s="133" t="s">
        <v>283</v>
      </c>
      <c r="C473" s="134">
        <v>80371</v>
      </c>
      <c r="D473" s="131" t="s">
        <v>2193</v>
      </c>
      <c r="E473" s="131" t="s">
        <v>394</v>
      </c>
      <c r="F473" s="133" t="s">
        <v>115</v>
      </c>
      <c r="G473" s="131" t="s">
        <v>2225</v>
      </c>
    </row>
    <row r="474" spans="1:7" ht="60" x14ac:dyDescent="0.2">
      <c r="A474" s="131" t="s">
        <v>2226</v>
      </c>
      <c r="B474" s="133" t="s">
        <v>283</v>
      </c>
      <c r="C474" s="134">
        <v>80394</v>
      </c>
      <c r="D474" s="131" t="s">
        <v>2193</v>
      </c>
      <c r="E474" s="131" t="s">
        <v>394</v>
      </c>
      <c r="F474" s="133" t="s">
        <v>158</v>
      </c>
      <c r="G474" s="131" t="s">
        <v>2225</v>
      </c>
    </row>
    <row r="475" spans="1:7" ht="45" x14ac:dyDescent="0.2">
      <c r="A475" s="131" t="s">
        <v>2227</v>
      </c>
      <c r="B475" s="133" t="s">
        <v>283</v>
      </c>
      <c r="C475" s="134">
        <v>61</v>
      </c>
      <c r="D475" s="131" t="s">
        <v>2193</v>
      </c>
      <c r="E475" s="131" t="s">
        <v>394</v>
      </c>
      <c r="F475" s="133" t="s">
        <v>117</v>
      </c>
      <c r="G475" s="131" t="s">
        <v>2228</v>
      </c>
    </row>
    <row r="476" spans="1:7" ht="45" x14ac:dyDescent="0.2">
      <c r="A476" s="131" t="s">
        <v>2229</v>
      </c>
      <c r="B476" s="133" t="s">
        <v>283</v>
      </c>
      <c r="C476" s="134">
        <v>80355</v>
      </c>
      <c r="D476" s="131" t="s">
        <v>2193</v>
      </c>
      <c r="E476" s="131" t="s">
        <v>394</v>
      </c>
      <c r="F476" s="133" t="s">
        <v>1183</v>
      </c>
      <c r="G476" s="131" t="s">
        <v>2228</v>
      </c>
    </row>
    <row r="477" spans="1:7" ht="30" x14ac:dyDescent="0.2">
      <c r="A477" s="131" t="s">
        <v>2230</v>
      </c>
      <c r="B477" s="133" t="s">
        <v>283</v>
      </c>
      <c r="C477" s="134">
        <v>63</v>
      </c>
      <c r="D477" s="131" t="s">
        <v>2193</v>
      </c>
      <c r="E477" s="131" t="s">
        <v>394</v>
      </c>
      <c r="F477" s="133" t="s">
        <v>117</v>
      </c>
      <c r="G477" s="131" t="s">
        <v>2231</v>
      </c>
    </row>
    <row r="478" spans="1:7" ht="30" x14ac:dyDescent="0.2">
      <c r="A478" s="131" t="s">
        <v>2232</v>
      </c>
      <c r="B478" s="133" t="s">
        <v>283</v>
      </c>
      <c r="C478" s="134">
        <v>64</v>
      </c>
      <c r="D478" s="131" t="s">
        <v>2193</v>
      </c>
      <c r="E478" s="131" t="s">
        <v>394</v>
      </c>
      <c r="F478" s="133" t="s">
        <v>117</v>
      </c>
      <c r="G478" s="131" t="s">
        <v>2233</v>
      </c>
    </row>
    <row r="479" spans="1:7" ht="30" x14ac:dyDescent="0.2">
      <c r="A479" s="131" t="s">
        <v>2234</v>
      </c>
      <c r="B479" s="133" t="s">
        <v>283</v>
      </c>
      <c r="C479" s="134">
        <v>1132</v>
      </c>
      <c r="D479" s="131" t="s">
        <v>2193</v>
      </c>
      <c r="E479" s="131" t="s">
        <v>394</v>
      </c>
      <c r="F479" s="133" t="s">
        <v>117</v>
      </c>
      <c r="G479" s="131" t="s">
        <v>2235</v>
      </c>
    </row>
    <row r="480" spans="1:7" ht="30" x14ac:dyDescent="0.2">
      <c r="A480" s="131" t="s">
        <v>2236</v>
      </c>
      <c r="B480" s="133" t="s">
        <v>283</v>
      </c>
      <c r="C480" s="134">
        <v>39466</v>
      </c>
      <c r="D480" s="131" t="s">
        <v>2193</v>
      </c>
      <c r="E480" s="131" t="s">
        <v>394</v>
      </c>
      <c r="F480" s="133" t="s">
        <v>117</v>
      </c>
      <c r="G480" s="131" t="s">
        <v>2237</v>
      </c>
    </row>
    <row r="481" spans="1:7" ht="30" x14ac:dyDescent="0.2">
      <c r="A481" s="131" t="s">
        <v>2238</v>
      </c>
      <c r="B481" s="133" t="s">
        <v>283</v>
      </c>
      <c r="C481" s="134">
        <v>58978</v>
      </c>
      <c r="D481" s="131" t="s">
        <v>2193</v>
      </c>
      <c r="E481" s="131" t="s">
        <v>394</v>
      </c>
      <c r="F481" s="133" t="s">
        <v>117</v>
      </c>
      <c r="G481" s="131" t="s">
        <v>2239</v>
      </c>
    </row>
    <row r="482" spans="1:7" ht="30" x14ac:dyDescent="0.2">
      <c r="A482" s="131" t="s">
        <v>2240</v>
      </c>
      <c r="B482" s="133" t="s">
        <v>283</v>
      </c>
      <c r="C482" s="134">
        <v>58979</v>
      </c>
      <c r="D482" s="131" t="s">
        <v>2193</v>
      </c>
      <c r="E482" s="131" t="s">
        <v>394</v>
      </c>
      <c r="F482" s="133" t="s">
        <v>117</v>
      </c>
      <c r="G482" s="131" t="s">
        <v>2241</v>
      </c>
    </row>
    <row r="483" spans="1:7" ht="30" x14ac:dyDescent="0.2">
      <c r="A483" s="131" t="s">
        <v>2242</v>
      </c>
      <c r="B483" s="133" t="s">
        <v>283</v>
      </c>
      <c r="C483" s="134">
        <v>58980</v>
      </c>
      <c r="D483" s="131" t="s">
        <v>2193</v>
      </c>
      <c r="E483" s="131" t="s">
        <v>394</v>
      </c>
      <c r="F483" s="133" t="s">
        <v>117</v>
      </c>
      <c r="G483" s="131" t="s">
        <v>2243</v>
      </c>
    </row>
    <row r="484" spans="1:7" ht="30" x14ac:dyDescent="0.2">
      <c r="A484" s="131" t="s">
        <v>2244</v>
      </c>
      <c r="B484" s="133" t="s">
        <v>283</v>
      </c>
      <c r="C484" s="134">
        <v>86969</v>
      </c>
      <c r="D484" s="131" t="s">
        <v>2193</v>
      </c>
      <c r="E484" s="131" t="s">
        <v>394</v>
      </c>
      <c r="F484" s="133" t="s">
        <v>117</v>
      </c>
      <c r="G484" s="131" t="s">
        <v>2245</v>
      </c>
    </row>
    <row r="485" spans="1:7" ht="45" x14ac:dyDescent="0.2">
      <c r="A485" s="131" t="s">
        <v>2246</v>
      </c>
      <c r="B485" s="133" t="s">
        <v>283</v>
      </c>
      <c r="C485" s="134">
        <v>80325</v>
      </c>
      <c r="D485" s="131" t="s">
        <v>2193</v>
      </c>
      <c r="E485" s="131" t="s">
        <v>394</v>
      </c>
      <c r="F485" s="133" t="s">
        <v>117</v>
      </c>
      <c r="G485" s="131" t="s">
        <v>2247</v>
      </c>
    </row>
    <row r="486" spans="1:7" ht="45" x14ac:dyDescent="0.2">
      <c r="A486" s="131" t="s">
        <v>2248</v>
      </c>
      <c r="B486" s="133" t="s">
        <v>283</v>
      </c>
      <c r="C486" s="134">
        <v>12959</v>
      </c>
      <c r="D486" s="131" t="s">
        <v>2193</v>
      </c>
      <c r="E486" s="131" t="s">
        <v>394</v>
      </c>
      <c r="F486" s="133" t="s">
        <v>117</v>
      </c>
      <c r="G486" s="131" t="s">
        <v>2249</v>
      </c>
    </row>
    <row r="487" spans="1:7" ht="60" x14ac:dyDescent="0.2">
      <c r="A487" s="131" t="s">
        <v>2250</v>
      </c>
      <c r="B487" s="133" t="s">
        <v>283</v>
      </c>
      <c r="C487" s="134">
        <v>90046</v>
      </c>
      <c r="D487" s="131" t="s">
        <v>2193</v>
      </c>
      <c r="E487" s="131" t="s">
        <v>321</v>
      </c>
      <c r="F487" s="133" t="s">
        <v>117</v>
      </c>
      <c r="G487" s="131" t="s">
        <v>2251</v>
      </c>
    </row>
    <row r="488" spans="1:7" ht="30" x14ac:dyDescent="0.2">
      <c r="A488" s="131" t="s">
        <v>2252</v>
      </c>
      <c r="B488" s="133" t="s">
        <v>283</v>
      </c>
      <c r="C488" s="134">
        <v>42257</v>
      </c>
      <c r="D488" s="131" t="s">
        <v>2193</v>
      </c>
      <c r="E488" s="131" t="s">
        <v>394</v>
      </c>
      <c r="F488" s="133" t="s">
        <v>117</v>
      </c>
      <c r="G488" s="131" t="s">
        <v>2253</v>
      </c>
    </row>
    <row r="489" spans="1:7" ht="45" x14ac:dyDescent="0.2">
      <c r="A489" s="131" t="s">
        <v>2254</v>
      </c>
      <c r="B489" s="133" t="s">
        <v>283</v>
      </c>
      <c r="C489" s="134">
        <v>82394</v>
      </c>
      <c r="D489" s="131" t="s">
        <v>2193</v>
      </c>
      <c r="E489" s="131" t="s">
        <v>394</v>
      </c>
      <c r="F489" s="133" t="s">
        <v>115</v>
      </c>
      <c r="G489" s="131" t="s">
        <v>2255</v>
      </c>
    </row>
    <row r="490" spans="1:7" ht="45" x14ac:dyDescent="0.2">
      <c r="A490" s="131" t="s">
        <v>2256</v>
      </c>
      <c r="B490" s="133" t="s">
        <v>283</v>
      </c>
      <c r="C490" s="134">
        <v>82395</v>
      </c>
      <c r="D490" s="131" t="s">
        <v>2193</v>
      </c>
      <c r="E490" s="131" t="s">
        <v>394</v>
      </c>
      <c r="F490" s="133" t="s">
        <v>158</v>
      </c>
      <c r="G490" s="131" t="s">
        <v>2257</v>
      </c>
    </row>
    <row r="491" spans="1:7" ht="45" x14ac:dyDescent="0.2">
      <c r="A491" s="131" t="s">
        <v>2258</v>
      </c>
      <c r="B491" s="133" t="s">
        <v>283</v>
      </c>
      <c r="C491" s="134">
        <v>83374</v>
      </c>
      <c r="D491" s="131" t="s">
        <v>2193</v>
      </c>
      <c r="E491" s="131" t="s">
        <v>394</v>
      </c>
      <c r="F491" s="133" t="s">
        <v>115</v>
      </c>
      <c r="G491" s="131" t="s">
        <v>2259</v>
      </c>
    </row>
    <row r="492" spans="1:7" ht="45" x14ac:dyDescent="0.2">
      <c r="A492" s="131" t="s">
        <v>2260</v>
      </c>
      <c r="B492" s="133" t="s">
        <v>283</v>
      </c>
      <c r="C492" s="134">
        <v>80326</v>
      </c>
      <c r="D492" s="131" t="s">
        <v>2193</v>
      </c>
      <c r="E492" s="131" t="s">
        <v>394</v>
      </c>
      <c r="F492" s="133" t="s">
        <v>117</v>
      </c>
      <c r="G492" s="131" t="s">
        <v>2261</v>
      </c>
    </row>
    <row r="493" spans="1:7" ht="75" x14ac:dyDescent="0.2">
      <c r="A493" s="131" t="s">
        <v>2262</v>
      </c>
      <c r="B493" s="133" t="s">
        <v>283</v>
      </c>
      <c r="C493" s="134">
        <v>90045</v>
      </c>
      <c r="D493" s="131" t="s">
        <v>2193</v>
      </c>
      <c r="E493" s="131" t="s">
        <v>321</v>
      </c>
      <c r="F493" s="133" t="s">
        <v>117</v>
      </c>
      <c r="G493" s="131" t="s">
        <v>2263</v>
      </c>
    </row>
    <row r="494" spans="1:7" ht="45" x14ac:dyDescent="0.2">
      <c r="A494" s="131" t="s">
        <v>2264</v>
      </c>
      <c r="B494" s="133" t="s">
        <v>283</v>
      </c>
      <c r="C494" s="134">
        <v>82400</v>
      </c>
      <c r="D494" s="131" t="s">
        <v>2193</v>
      </c>
      <c r="E494" s="131" t="s">
        <v>394</v>
      </c>
      <c r="F494" s="133" t="s">
        <v>116</v>
      </c>
      <c r="G494" s="131" t="s">
        <v>2259</v>
      </c>
    </row>
    <row r="495" spans="1:7" ht="30" x14ac:dyDescent="0.2">
      <c r="A495" s="131" t="s">
        <v>2265</v>
      </c>
      <c r="B495" s="133" t="s">
        <v>283</v>
      </c>
      <c r="C495" s="134">
        <v>68451</v>
      </c>
      <c r="D495" s="131" t="s">
        <v>2193</v>
      </c>
      <c r="E495" s="131" t="s">
        <v>394</v>
      </c>
      <c r="F495" s="133" t="s">
        <v>1183</v>
      </c>
      <c r="G495" s="131" t="s">
        <v>2266</v>
      </c>
    </row>
    <row r="496" spans="1:7" ht="30" x14ac:dyDescent="0.2">
      <c r="A496" s="131" t="s">
        <v>2267</v>
      </c>
      <c r="B496" s="133" t="s">
        <v>283</v>
      </c>
      <c r="C496" s="134">
        <v>89271</v>
      </c>
      <c r="D496" s="131" t="s">
        <v>2193</v>
      </c>
      <c r="E496" s="131" t="s">
        <v>394</v>
      </c>
      <c r="F496" s="133" t="s">
        <v>115</v>
      </c>
      <c r="G496" s="131" t="s">
        <v>2266</v>
      </c>
    </row>
    <row r="497" spans="1:7" ht="30" x14ac:dyDescent="0.2">
      <c r="A497" s="131" t="s">
        <v>2268</v>
      </c>
      <c r="B497" s="133" t="s">
        <v>283</v>
      </c>
      <c r="C497" s="134">
        <v>89276</v>
      </c>
      <c r="D497" s="131" t="s">
        <v>2193</v>
      </c>
      <c r="E497" s="131" t="s">
        <v>394</v>
      </c>
      <c r="F497" s="133" t="s">
        <v>117</v>
      </c>
      <c r="G497" s="131" t="s">
        <v>3816</v>
      </c>
    </row>
    <row r="498" spans="1:7" ht="60" x14ac:dyDescent="0.2">
      <c r="A498" s="131" t="s">
        <v>2269</v>
      </c>
      <c r="B498" s="133" t="s">
        <v>283</v>
      </c>
      <c r="C498" s="134">
        <v>80327</v>
      </c>
      <c r="D498" s="131" t="s">
        <v>2193</v>
      </c>
      <c r="E498" s="131" t="s">
        <v>394</v>
      </c>
      <c r="F498" s="133" t="s">
        <v>117</v>
      </c>
      <c r="G498" s="131" t="s">
        <v>2270</v>
      </c>
    </row>
    <row r="499" spans="1:7" ht="60" x14ac:dyDescent="0.2">
      <c r="A499" s="131" t="s">
        <v>2271</v>
      </c>
      <c r="B499" s="133" t="s">
        <v>283</v>
      </c>
      <c r="C499" s="134">
        <v>80372</v>
      </c>
      <c r="D499" s="131" t="s">
        <v>2193</v>
      </c>
      <c r="E499" s="131" t="s">
        <v>394</v>
      </c>
      <c r="F499" s="133" t="s">
        <v>115</v>
      </c>
      <c r="G499" s="131" t="s">
        <v>2270</v>
      </c>
    </row>
    <row r="500" spans="1:7" ht="75" x14ac:dyDescent="0.2">
      <c r="A500" s="131" t="s">
        <v>529</v>
      </c>
      <c r="B500" s="133" t="s">
        <v>283</v>
      </c>
      <c r="C500" s="134">
        <v>90304</v>
      </c>
      <c r="D500" s="131" t="s">
        <v>2193</v>
      </c>
      <c r="E500" s="131" t="s">
        <v>321</v>
      </c>
      <c r="F500" s="133" t="s">
        <v>115</v>
      </c>
      <c r="G500" s="131" t="s">
        <v>2272</v>
      </c>
    </row>
    <row r="501" spans="1:7" ht="60" x14ac:dyDescent="0.2">
      <c r="A501" s="131" t="s">
        <v>3817</v>
      </c>
      <c r="B501" s="133" t="s">
        <v>283</v>
      </c>
      <c r="C501" s="134">
        <v>90994</v>
      </c>
      <c r="D501" s="131" t="s">
        <v>296</v>
      </c>
      <c r="E501" s="131" t="s">
        <v>394</v>
      </c>
      <c r="F501" s="133" t="s">
        <v>115</v>
      </c>
      <c r="G501" s="131" t="s">
        <v>530</v>
      </c>
    </row>
    <row r="502" spans="1:7" ht="75" x14ac:dyDescent="0.2">
      <c r="A502" s="131" t="s">
        <v>2273</v>
      </c>
      <c r="B502" s="133" t="s">
        <v>283</v>
      </c>
      <c r="C502" s="134">
        <v>90305</v>
      </c>
      <c r="D502" s="131" t="s">
        <v>2193</v>
      </c>
      <c r="E502" s="131" t="s">
        <v>321</v>
      </c>
      <c r="F502" s="133" t="s">
        <v>116</v>
      </c>
      <c r="G502" s="131" t="s">
        <v>2272</v>
      </c>
    </row>
    <row r="503" spans="1:7" ht="60" x14ac:dyDescent="0.2">
      <c r="A503" s="131" t="s">
        <v>2274</v>
      </c>
      <c r="B503" s="133" t="s">
        <v>283</v>
      </c>
      <c r="C503" s="134">
        <v>80408</v>
      </c>
      <c r="D503" s="131" t="s">
        <v>2193</v>
      </c>
      <c r="E503" s="131" t="s">
        <v>394</v>
      </c>
      <c r="F503" s="133" t="s">
        <v>116</v>
      </c>
      <c r="G503" s="131" t="s">
        <v>2270</v>
      </c>
    </row>
    <row r="504" spans="1:7" ht="45" x14ac:dyDescent="0.2">
      <c r="A504" s="131" t="s">
        <v>2275</v>
      </c>
      <c r="B504" s="133" t="s">
        <v>283</v>
      </c>
      <c r="C504" s="134">
        <v>71696</v>
      </c>
      <c r="D504" s="131" t="s">
        <v>2193</v>
      </c>
      <c r="E504" s="131" t="s">
        <v>394</v>
      </c>
      <c r="F504" s="133" t="s">
        <v>115</v>
      </c>
      <c r="G504" s="131" t="s">
        <v>2276</v>
      </c>
    </row>
    <row r="505" spans="1:7" ht="60" x14ac:dyDescent="0.2">
      <c r="A505" s="131" t="s">
        <v>2277</v>
      </c>
      <c r="B505" s="133" t="s">
        <v>283</v>
      </c>
      <c r="C505" s="134">
        <v>87518</v>
      </c>
      <c r="D505" s="131" t="s">
        <v>2193</v>
      </c>
      <c r="E505" s="131" t="s">
        <v>394</v>
      </c>
      <c r="F505" s="133" t="s">
        <v>117</v>
      </c>
      <c r="G505" s="131" t="s">
        <v>2278</v>
      </c>
    </row>
    <row r="506" spans="1:7" ht="30" x14ac:dyDescent="0.2">
      <c r="A506" s="131" t="s">
        <v>2279</v>
      </c>
      <c r="B506" s="133" t="s">
        <v>283</v>
      </c>
      <c r="C506" s="134">
        <v>37059</v>
      </c>
      <c r="D506" s="131" t="s">
        <v>2193</v>
      </c>
      <c r="E506" s="131" t="s">
        <v>394</v>
      </c>
      <c r="F506" s="133" t="s">
        <v>158</v>
      </c>
      <c r="G506" s="131" t="s">
        <v>2280</v>
      </c>
    </row>
    <row r="507" spans="1:7" ht="30" x14ac:dyDescent="0.2">
      <c r="A507" s="131" t="s">
        <v>2281</v>
      </c>
      <c r="B507" s="133" t="s">
        <v>283</v>
      </c>
      <c r="C507" s="134">
        <v>81380</v>
      </c>
      <c r="D507" s="131" t="s">
        <v>2193</v>
      </c>
      <c r="E507" s="131" t="s">
        <v>394</v>
      </c>
      <c r="F507" s="133" t="s">
        <v>115</v>
      </c>
      <c r="G507" s="131" t="s">
        <v>2282</v>
      </c>
    </row>
    <row r="508" spans="1:7" ht="45" x14ac:dyDescent="0.2">
      <c r="A508" s="131" t="s">
        <v>2283</v>
      </c>
      <c r="B508" s="133" t="s">
        <v>283</v>
      </c>
      <c r="C508" s="134">
        <v>37060</v>
      </c>
      <c r="D508" s="131" t="s">
        <v>2193</v>
      </c>
      <c r="E508" s="131" t="s">
        <v>394</v>
      </c>
      <c r="F508" s="133" t="s">
        <v>158</v>
      </c>
      <c r="G508" s="131" t="s">
        <v>2284</v>
      </c>
    </row>
    <row r="509" spans="1:7" ht="30" x14ac:dyDescent="0.2">
      <c r="A509" s="131" t="s">
        <v>2285</v>
      </c>
      <c r="B509" s="133" t="s">
        <v>283</v>
      </c>
      <c r="C509" s="134">
        <v>43657</v>
      </c>
      <c r="D509" s="131" t="s">
        <v>2193</v>
      </c>
      <c r="E509" s="131" t="s">
        <v>394</v>
      </c>
      <c r="F509" s="133" t="s">
        <v>117</v>
      </c>
      <c r="G509" s="131" t="s">
        <v>2286</v>
      </c>
    </row>
    <row r="510" spans="1:7" ht="60" x14ac:dyDescent="0.2">
      <c r="A510" s="131" t="s">
        <v>2287</v>
      </c>
      <c r="B510" s="133" t="s">
        <v>283</v>
      </c>
      <c r="C510" s="134">
        <v>71695</v>
      </c>
      <c r="D510" s="131" t="s">
        <v>2193</v>
      </c>
      <c r="E510" s="131" t="s">
        <v>394</v>
      </c>
      <c r="F510" s="133" t="s">
        <v>158</v>
      </c>
      <c r="G510" s="131" t="s">
        <v>2288</v>
      </c>
    </row>
    <row r="511" spans="1:7" ht="45" x14ac:dyDescent="0.2">
      <c r="A511" s="131" t="s">
        <v>2289</v>
      </c>
      <c r="B511" s="133" t="s">
        <v>283</v>
      </c>
      <c r="C511" s="134">
        <v>81311</v>
      </c>
      <c r="D511" s="131" t="s">
        <v>2193</v>
      </c>
      <c r="E511" s="131" t="s">
        <v>394</v>
      </c>
      <c r="F511" s="133" t="s">
        <v>117</v>
      </c>
      <c r="G511" s="131" t="s">
        <v>2290</v>
      </c>
    </row>
    <row r="512" spans="1:7" ht="30" x14ac:dyDescent="0.2">
      <c r="A512" s="131" t="s">
        <v>2291</v>
      </c>
      <c r="B512" s="133" t="s">
        <v>283</v>
      </c>
      <c r="C512" s="134">
        <v>22258</v>
      </c>
      <c r="D512" s="131" t="s">
        <v>2193</v>
      </c>
      <c r="E512" s="131" t="s">
        <v>394</v>
      </c>
      <c r="F512" s="133" t="s">
        <v>115</v>
      </c>
      <c r="G512" s="131" t="s">
        <v>2292</v>
      </c>
    </row>
    <row r="513" spans="1:7" ht="30" x14ac:dyDescent="0.2">
      <c r="A513" s="131" t="s">
        <v>2293</v>
      </c>
      <c r="B513" s="133" t="s">
        <v>283</v>
      </c>
      <c r="C513" s="134">
        <v>31506</v>
      </c>
      <c r="D513" s="131" t="s">
        <v>2193</v>
      </c>
      <c r="E513" s="131" t="s">
        <v>394</v>
      </c>
      <c r="F513" s="133" t="s">
        <v>158</v>
      </c>
      <c r="G513" s="131" t="s">
        <v>2292</v>
      </c>
    </row>
    <row r="514" spans="1:7" ht="45" x14ac:dyDescent="0.2">
      <c r="A514" s="131" t="s">
        <v>2294</v>
      </c>
      <c r="B514" s="133" t="s">
        <v>283</v>
      </c>
      <c r="C514" s="134">
        <v>88674</v>
      </c>
      <c r="D514" s="131" t="s">
        <v>2193</v>
      </c>
      <c r="E514" s="131" t="s">
        <v>394</v>
      </c>
      <c r="F514" s="133" t="s">
        <v>158</v>
      </c>
      <c r="G514" s="131" t="s">
        <v>2295</v>
      </c>
    </row>
    <row r="515" spans="1:7" ht="75" x14ac:dyDescent="0.2">
      <c r="A515" s="131" t="s">
        <v>2296</v>
      </c>
      <c r="B515" s="133" t="s">
        <v>283</v>
      </c>
      <c r="C515" s="134">
        <v>90055</v>
      </c>
      <c r="D515" s="131" t="s">
        <v>2193</v>
      </c>
      <c r="E515" s="131" t="s">
        <v>321</v>
      </c>
      <c r="F515" s="133" t="s">
        <v>115</v>
      </c>
      <c r="G515" s="131" t="s">
        <v>2297</v>
      </c>
    </row>
    <row r="516" spans="1:7" ht="45" x14ac:dyDescent="0.2">
      <c r="A516" s="131" t="s">
        <v>2298</v>
      </c>
      <c r="B516" s="133" t="s">
        <v>283</v>
      </c>
      <c r="C516" s="134">
        <v>80328</v>
      </c>
      <c r="D516" s="131" t="s">
        <v>2193</v>
      </c>
      <c r="E516" s="131" t="s">
        <v>394</v>
      </c>
      <c r="F516" s="133" t="s">
        <v>117</v>
      </c>
      <c r="G516" s="131" t="s">
        <v>2299</v>
      </c>
    </row>
    <row r="517" spans="1:7" ht="60" x14ac:dyDescent="0.2">
      <c r="A517" s="131" t="s">
        <v>2300</v>
      </c>
      <c r="B517" s="133" t="s">
        <v>283</v>
      </c>
      <c r="C517" s="134">
        <v>80832</v>
      </c>
      <c r="D517" s="131" t="s">
        <v>2193</v>
      </c>
      <c r="E517" s="131" t="s">
        <v>394</v>
      </c>
      <c r="F517" s="133" t="s">
        <v>115</v>
      </c>
      <c r="G517" s="131" t="s">
        <v>2301</v>
      </c>
    </row>
    <row r="518" spans="1:7" ht="75" x14ac:dyDescent="0.2">
      <c r="A518" s="131" t="s">
        <v>2302</v>
      </c>
      <c r="B518" s="133" t="s">
        <v>283</v>
      </c>
      <c r="C518" s="134">
        <v>90306</v>
      </c>
      <c r="D518" s="131" t="s">
        <v>2193</v>
      </c>
      <c r="E518" s="131" t="s">
        <v>321</v>
      </c>
      <c r="F518" s="133" t="s">
        <v>115</v>
      </c>
      <c r="G518" s="131" t="s">
        <v>2303</v>
      </c>
    </row>
    <row r="519" spans="1:7" ht="60" x14ac:dyDescent="0.2">
      <c r="A519" s="131" t="s">
        <v>2304</v>
      </c>
      <c r="B519" s="133" t="s">
        <v>283</v>
      </c>
      <c r="C519" s="134">
        <v>80396</v>
      </c>
      <c r="D519" s="131" t="s">
        <v>2193</v>
      </c>
      <c r="E519" s="131" t="s">
        <v>394</v>
      </c>
      <c r="F519" s="133" t="s">
        <v>158</v>
      </c>
      <c r="G519" s="131" t="s">
        <v>2301</v>
      </c>
    </row>
    <row r="520" spans="1:7" ht="45" x14ac:dyDescent="0.2">
      <c r="A520" s="131" t="s">
        <v>2305</v>
      </c>
      <c r="B520" s="133" t="s">
        <v>283</v>
      </c>
      <c r="C520" s="134">
        <v>53166</v>
      </c>
      <c r="D520" s="131" t="s">
        <v>2193</v>
      </c>
      <c r="E520" s="131" t="s">
        <v>394</v>
      </c>
      <c r="F520" s="133" t="s">
        <v>158</v>
      </c>
      <c r="G520" s="131" t="s">
        <v>3818</v>
      </c>
    </row>
    <row r="521" spans="1:7" ht="75" x14ac:dyDescent="0.2">
      <c r="A521" s="131" t="s">
        <v>2307</v>
      </c>
      <c r="B521" s="133" t="s">
        <v>283</v>
      </c>
      <c r="C521" s="134">
        <v>90307</v>
      </c>
      <c r="D521" s="131" t="s">
        <v>2193</v>
      </c>
      <c r="E521" s="131" t="s">
        <v>321</v>
      </c>
      <c r="F521" s="133" t="s">
        <v>115</v>
      </c>
      <c r="G521" s="131" t="s">
        <v>2306</v>
      </c>
    </row>
    <row r="522" spans="1:7" ht="60" x14ac:dyDescent="0.2">
      <c r="A522" s="131" t="s">
        <v>2308</v>
      </c>
      <c r="B522" s="133" t="s">
        <v>283</v>
      </c>
      <c r="C522" s="134">
        <v>85931</v>
      </c>
      <c r="D522" s="131" t="s">
        <v>2193</v>
      </c>
      <c r="E522" s="131" t="s">
        <v>394</v>
      </c>
      <c r="F522" s="133" t="s">
        <v>116</v>
      </c>
      <c r="G522" s="131" t="s">
        <v>2301</v>
      </c>
    </row>
    <row r="523" spans="1:7" ht="30" x14ac:dyDescent="0.2">
      <c r="A523" s="131" t="s">
        <v>2309</v>
      </c>
      <c r="B523" s="133" t="s">
        <v>283</v>
      </c>
      <c r="C523" s="134">
        <v>74477</v>
      </c>
      <c r="D523" s="131" t="s">
        <v>2193</v>
      </c>
      <c r="E523" s="131" t="s">
        <v>394</v>
      </c>
      <c r="F523" s="133" t="s">
        <v>158</v>
      </c>
      <c r="G523" s="131" t="s">
        <v>2310</v>
      </c>
    </row>
    <row r="524" spans="1:7" ht="30" x14ac:dyDescent="0.2">
      <c r="A524" s="131" t="s">
        <v>2311</v>
      </c>
      <c r="B524" s="133" t="s">
        <v>283</v>
      </c>
      <c r="C524" s="134">
        <v>33557</v>
      </c>
      <c r="D524" s="131" t="s">
        <v>2193</v>
      </c>
      <c r="E524" s="131" t="s">
        <v>394</v>
      </c>
      <c r="F524" s="133" t="s">
        <v>115</v>
      </c>
      <c r="G524" s="131" t="s">
        <v>2312</v>
      </c>
    </row>
    <row r="525" spans="1:7" ht="30" x14ac:dyDescent="0.2">
      <c r="A525" s="131" t="s">
        <v>2313</v>
      </c>
      <c r="B525" s="133" t="s">
        <v>283</v>
      </c>
      <c r="C525" s="134">
        <v>90308</v>
      </c>
      <c r="D525" s="131" t="s">
        <v>2193</v>
      </c>
      <c r="E525" s="131" t="s">
        <v>321</v>
      </c>
      <c r="F525" s="133" t="s">
        <v>115</v>
      </c>
      <c r="G525" s="131" t="s">
        <v>2314</v>
      </c>
    </row>
    <row r="526" spans="1:7" ht="60" x14ac:dyDescent="0.2">
      <c r="A526" s="131" t="s">
        <v>2315</v>
      </c>
      <c r="B526" s="133" t="s">
        <v>288</v>
      </c>
      <c r="C526" s="134">
        <v>80419</v>
      </c>
      <c r="D526" s="131" t="s">
        <v>2193</v>
      </c>
      <c r="E526" s="131" t="s">
        <v>394</v>
      </c>
      <c r="F526" s="133" t="s">
        <v>115</v>
      </c>
      <c r="G526" s="131" t="s">
        <v>2301</v>
      </c>
    </row>
    <row r="527" spans="1:7" ht="30" x14ac:dyDescent="0.2">
      <c r="A527" s="131" t="s">
        <v>2316</v>
      </c>
      <c r="B527" s="133" t="s">
        <v>283</v>
      </c>
      <c r="C527" s="134">
        <v>80373</v>
      </c>
      <c r="D527" s="131" t="s">
        <v>2193</v>
      </c>
      <c r="E527" s="131" t="s">
        <v>394</v>
      </c>
      <c r="F527" s="133" t="s">
        <v>115</v>
      </c>
      <c r="G527" s="131" t="s">
        <v>2317</v>
      </c>
    </row>
    <row r="528" spans="1:7" ht="75" x14ac:dyDescent="0.2">
      <c r="A528" s="131" t="s">
        <v>2318</v>
      </c>
      <c r="B528" s="133" t="s">
        <v>283</v>
      </c>
      <c r="C528" s="134">
        <v>90059</v>
      </c>
      <c r="D528" s="131" t="s">
        <v>2193</v>
      </c>
      <c r="E528" s="131" t="s">
        <v>394</v>
      </c>
      <c r="F528" s="133" t="s">
        <v>115</v>
      </c>
      <c r="G528" s="131" t="s">
        <v>2319</v>
      </c>
    </row>
    <row r="529" spans="1:7" ht="45" x14ac:dyDescent="0.2">
      <c r="A529" s="131" t="s">
        <v>2320</v>
      </c>
      <c r="B529" s="133" t="s">
        <v>283</v>
      </c>
      <c r="C529" s="134">
        <v>80330</v>
      </c>
      <c r="D529" s="131" t="s">
        <v>2193</v>
      </c>
      <c r="E529" s="131" t="s">
        <v>394</v>
      </c>
      <c r="F529" s="133" t="s">
        <v>117</v>
      </c>
      <c r="G529" s="131" t="s">
        <v>2321</v>
      </c>
    </row>
    <row r="530" spans="1:7" ht="45" x14ac:dyDescent="0.2">
      <c r="A530" s="131" t="s">
        <v>2322</v>
      </c>
      <c r="B530" s="133" t="s">
        <v>283</v>
      </c>
      <c r="C530" s="134">
        <v>80831</v>
      </c>
      <c r="D530" s="131" t="s">
        <v>2193</v>
      </c>
      <c r="E530" s="131" t="s">
        <v>394</v>
      </c>
      <c r="F530" s="133" t="s">
        <v>115</v>
      </c>
      <c r="G530" s="131" t="s">
        <v>2323</v>
      </c>
    </row>
    <row r="531" spans="1:7" ht="45" x14ac:dyDescent="0.2">
      <c r="A531" s="131" t="s">
        <v>2324</v>
      </c>
      <c r="B531" s="133" t="s">
        <v>283</v>
      </c>
      <c r="C531" s="134">
        <v>80397</v>
      </c>
      <c r="D531" s="131" t="s">
        <v>2193</v>
      </c>
      <c r="E531" s="131" t="s">
        <v>394</v>
      </c>
      <c r="F531" s="133" t="s">
        <v>158</v>
      </c>
      <c r="G531" s="131" t="s">
        <v>2325</v>
      </c>
    </row>
    <row r="532" spans="1:7" ht="75" x14ac:dyDescent="0.2">
      <c r="A532" s="131" t="s">
        <v>2326</v>
      </c>
      <c r="B532" s="133" t="s">
        <v>283</v>
      </c>
      <c r="C532" s="134">
        <v>90310</v>
      </c>
      <c r="D532" s="131" t="s">
        <v>2193</v>
      </c>
      <c r="E532" s="131" t="s">
        <v>321</v>
      </c>
      <c r="F532" s="133" t="s">
        <v>115</v>
      </c>
      <c r="G532" s="131" t="s">
        <v>2327</v>
      </c>
    </row>
    <row r="533" spans="1:7" ht="45" x14ac:dyDescent="0.2">
      <c r="A533" s="131" t="s">
        <v>2328</v>
      </c>
      <c r="B533" s="133" t="s">
        <v>283</v>
      </c>
      <c r="C533" s="134">
        <v>82574</v>
      </c>
      <c r="D533" s="131" t="s">
        <v>2193</v>
      </c>
      <c r="E533" s="131" t="s">
        <v>394</v>
      </c>
      <c r="F533" s="133" t="s">
        <v>116</v>
      </c>
      <c r="G533" s="131" t="s">
        <v>2323</v>
      </c>
    </row>
    <row r="534" spans="1:7" ht="75" x14ac:dyDescent="0.2">
      <c r="A534" s="131" t="s">
        <v>2329</v>
      </c>
      <c r="B534" s="133" t="s">
        <v>283</v>
      </c>
      <c r="C534" s="134">
        <v>80830</v>
      </c>
      <c r="D534" s="131" t="s">
        <v>2193</v>
      </c>
      <c r="E534" s="131" t="s">
        <v>394</v>
      </c>
      <c r="F534" s="133" t="s">
        <v>115</v>
      </c>
      <c r="G534" s="131" t="s">
        <v>2330</v>
      </c>
    </row>
    <row r="535" spans="1:7" ht="45" x14ac:dyDescent="0.2">
      <c r="A535" s="131" t="s">
        <v>2331</v>
      </c>
      <c r="B535" s="133" t="s">
        <v>283</v>
      </c>
      <c r="C535" s="134">
        <v>80421</v>
      </c>
      <c r="D535" s="131" t="s">
        <v>2193</v>
      </c>
      <c r="E535" s="131" t="s">
        <v>394</v>
      </c>
      <c r="F535" s="133" t="s">
        <v>115</v>
      </c>
      <c r="G535" s="131" t="s">
        <v>2323</v>
      </c>
    </row>
    <row r="536" spans="1:7" ht="45" x14ac:dyDescent="0.2">
      <c r="A536" s="131" t="s">
        <v>2332</v>
      </c>
      <c r="B536" s="133" t="s">
        <v>283</v>
      </c>
      <c r="C536" s="134">
        <v>85948</v>
      </c>
      <c r="D536" s="131" t="s">
        <v>2193</v>
      </c>
      <c r="E536" s="131" t="s">
        <v>394</v>
      </c>
      <c r="F536" s="133" t="s">
        <v>116</v>
      </c>
      <c r="G536" s="131" t="s">
        <v>2323</v>
      </c>
    </row>
    <row r="537" spans="1:7" ht="75" x14ac:dyDescent="0.2">
      <c r="A537" s="131" t="s">
        <v>2333</v>
      </c>
      <c r="B537" s="133" t="s">
        <v>283</v>
      </c>
      <c r="C537" s="134">
        <v>90060</v>
      </c>
      <c r="D537" s="131" t="s">
        <v>2193</v>
      </c>
      <c r="E537" s="131" t="s">
        <v>394</v>
      </c>
      <c r="F537" s="133" t="s">
        <v>116</v>
      </c>
      <c r="G537" s="131" t="s">
        <v>2334</v>
      </c>
    </row>
    <row r="538" spans="1:7" ht="45" x14ac:dyDescent="0.2">
      <c r="A538" s="131" t="s">
        <v>2335</v>
      </c>
      <c r="B538" s="133" t="s">
        <v>283</v>
      </c>
      <c r="C538" s="134">
        <v>83735</v>
      </c>
      <c r="D538" s="131" t="s">
        <v>2193</v>
      </c>
      <c r="E538" s="131" t="s">
        <v>394</v>
      </c>
      <c r="F538" s="133" t="s">
        <v>117</v>
      </c>
      <c r="G538" s="131" t="s">
        <v>2336</v>
      </c>
    </row>
    <row r="539" spans="1:7" ht="45" x14ac:dyDescent="0.2">
      <c r="A539" s="131" t="s">
        <v>2337</v>
      </c>
      <c r="B539" s="133" t="s">
        <v>283</v>
      </c>
      <c r="C539" s="134">
        <v>85529</v>
      </c>
      <c r="D539" s="131" t="s">
        <v>2193</v>
      </c>
      <c r="E539" s="131" t="s">
        <v>394</v>
      </c>
      <c r="F539" s="133" t="s">
        <v>117</v>
      </c>
      <c r="G539" s="131" t="s">
        <v>2338</v>
      </c>
    </row>
    <row r="540" spans="1:7" ht="30" x14ac:dyDescent="0.2">
      <c r="A540" s="131" t="s">
        <v>2339</v>
      </c>
      <c r="B540" s="133" t="s">
        <v>283</v>
      </c>
      <c r="C540" s="134">
        <v>85528</v>
      </c>
      <c r="D540" s="131" t="s">
        <v>2193</v>
      </c>
      <c r="E540" s="131" t="s">
        <v>394</v>
      </c>
      <c r="F540" s="133" t="s">
        <v>117</v>
      </c>
      <c r="G540" s="131" t="s">
        <v>2340</v>
      </c>
    </row>
    <row r="541" spans="1:7" ht="30" x14ac:dyDescent="0.2">
      <c r="A541" s="131" t="s">
        <v>2341</v>
      </c>
      <c r="B541" s="133" t="s">
        <v>283</v>
      </c>
      <c r="C541" s="134">
        <v>85530</v>
      </c>
      <c r="D541" s="131" t="s">
        <v>2193</v>
      </c>
      <c r="E541" s="131" t="s">
        <v>394</v>
      </c>
      <c r="F541" s="133" t="s">
        <v>115</v>
      </c>
      <c r="G541" s="131" t="s">
        <v>2340</v>
      </c>
    </row>
    <row r="542" spans="1:7" ht="45" x14ac:dyDescent="0.2">
      <c r="A542" s="131" t="s">
        <v>2342</v>
      </c>
      <c r="B542" s="133" t="s">
        <v>283</v>
      </c>
      <c r="C542" s="134">
        <v>90570</v>
      </c>
      <c r="D542" s="131" t="s">
        <v>2193</v>
      </c>
      <c r="E542" s="131" t="s">
        <v>321</v>
      </c>
      <c r="F542" s="133" t="s">
        <v>117</v>
      </c>
      <c r="G542" s="131" t="s">
        <v>2343</v>
      </c>
    </row>
    <row r="543" spans="1:7" ht="45" x14ac:dyDescent="0.2">
      <c r="A543" s="131" t="s">
        <v>2344</v>
      </c>
      <c r="B543" s="133" t="s">
        <v>283</v>
      </c>
      <c r="C543" s="134">
        <v>90571</v>
      </c>
      <c r="D543" s="131" t="s">
        <v>2193</v>
      </c>
      <c r="E543" s="131" t="s">
        <v>394</v>
      </c>
      <c r="F543" s="133" t="s">
        <v>115</v>
      </c>
      <c r="G543" s="131" t="s">
        <v>2343</v>
      </c>
    </row>
    <row r="544" spans="1:7" ht="45" x14ac:dyDescent="0.2">
      <c r="A544" s="131" t="s">
        <v>2345</v>
      </c>
      <c r="B544" s="133" t="s">
        <v>283</v>
      </c>
      <c r="C544" s="134">
        <v>90572</v>
      </c>
      <c r="D544" s="131" t="s">
        <v>2193</v>
      </c>
      <c r="E544" s="131" t="s">
        <v>321</v>
      </c>
      <c r="F544" s="133" t="s">
        <v>116</v>
      </c>
      <c r="G544" s="131" t="s">
        <v>2343</v>
      </c>
    </row>
    <row r="545" spans="1:7" ht="30" x14ac:dyDescent="0.2">
      <c r="A545" s="131" t="s">
        <v>2346</v>
      </c>
      <c r="B545" s="133" t="s">
        <v>283</v>
      </c>
      <c r="C545" s="134">
        <v>85532</v>
      </c>
      <c r="D545" s="131" t="s">
        <v>2193</v>
      </c>
      <c r="E545" s="131" t="s">
        <v>394</v>
      </c>
      <c r="F545" s="133" t="s">
        <v>116</v>
      </c>
      <c r="G545" s="131" t="s">
        <v>2340</v>
      </c>
    </row>
    <row r="546" spans="1:7" ht="45" x14ac:dyDescent="0.2">
      <c r="A546" s="131" t="s">
        <v>2347</v>
      </c>
      <c r="B546" s="133" t="s">
        <v>283</v>
      </c>
      <c r="C546" s="134">
        <v>85531</v>
      </c>
      <c r="D546" s="131" t="s">
        <v>2193</v>
      </c>
      <c r="E546" s="131" t="s">
        <v>394</v>
      </c>
      <c r="F546" s="133" t="s">
        <v>115</v>
      </c>
      <c r="G546" s="131" t="s">
        <v>2338</v>
      </c>
    </row>
    <row r="547" spans="1:7" ht="45" x14ac:dyDescent="0.2">
      <c r="A547" s="131" t="s">
        <v>2348</v>
      </c>
      <c r="B547" s="133" t="s">
        <v>283</v>
      </c>
      <c r="C547" s="134">
        <v>85533</v>
      </c>
      <c r="D547" s="131" t="s">
        <v>2193</v>
      </c>
      <c r="E547" s="131" t="s">
        <v>394</v>
      </c>
      <c r="F547" s="133" t="s">
        <v>116</v>
      </c>
      <c r="G547" s="131" t="s">
        <v>2338</v>
      </c>
    </row>
    <row r="548" spans="1:7" ht="30" x14ac:dyDescent="0.2">
      <c r="A548" s="131" t="s">
        <v>2349</v>
      </c>
      <c r="B548" s="133" t="s">
        <v>283</v>
      </c>
      <c r="C548" s="134">
        <v>1299</v>
      </c>
      <c r="D548" s="131" t="s">
        <v>2193</v>
      </c>
      <c r="E548" s="131" t="s">
        <v>394</v>
      </c>
      <c r="F548" s="133" t="s">
        <v>117</v>
      </c>
      <c r="G548" s="131" t="s">
        <v>2350</v>
      </c>
    </row>
    <row r="549" spans="1:7" ht="30" x14ac:dyDescent="0.2">
      <c r="A549" s="131" t="s">
        <v>2351</v>
      </c>
      <c r="B549" s="133" t="s">
        <v>283</v>
      </c>
      <c r="C549" s="134">
        <v>24754</v>
      </c>
      <c r="D549" s="131" t="s">
        <v>2193</v>
      </c>
      <c r="E549" s="131" t="s">
        <v>394</v>
      </c>
      <c r="F549" s="133" t="s">
        <v>1183</v>
      </c>
      <c r="G549" s="131" t="s">
        <v>2350</v>
      </c>
    </row>
    <row r="550" spans="1:7" ht="30" x14ac:dyDescent="0.2">
      <c r="A550" s="131" t="s">
        <v>2352</v>
      </c>
      <c r="B550" s="133" t="s">
        <v>283</v>
      </c>
      <c r="C550" s="134">
        <v>1300</v>
      </c>
      <c r="D550" s="131" t="s">
        <v>2193</v>
      </c>
      <c r="E550" s="131" t="s">
        <v>394</v>
      </c>
      <c r="F550" s="133" t="s">
        <v>117</v>
      </c>
      <c r="G550" s="131" t="s">
        <v>2353</v>
      </c>
    </row>
    <row r="551" spans="1:7" ht="30" x14ac:dyDescent="0.2">
      <c r="A551" s="131" t="s">
        <v>2354</v>
      </c>
      <c r="B551" s="133" t="s">
        <v>283</v>
      </c>
      <c r="C551" s="134">
        <v>61656</v>
      </c>
      <c r="D551" s="131" t="s">
        <v>2193</v>
      </c>
      <c r="E551" s="131" t="s">
        <v>394</v>
      </c>
      <c r="F551" s="133" t="s">
        <v>1183</v>
      </c>
      <c r="G551" s="131" t="s">
        <v>2353</v>
      </c>
    </row>
    <row r="552" spans="1:7" ht="30" x14ac:dyDescent="0.2">
      <c r="A552" s="131" t="s">
        <v>2355</v>
      </c>
      <c r="B552" s="133" t="s">
        <v>283</v>
      </c>
      <c r="C552" s="134">
        <v>39761</v>
      </c>
      <c r="D552" s="131" t="s">
        <v>2193</v>
      </c>
      <c r="E552" s="131" t="s">
        <v>394</v>
      </c>
      <c r="F552" s="133" t="s">
        <v>117</v>
      </c>
      <c r="G552" s="131" t="s">
        <v>2356</v>
      </c>
    </row>
    <row r="553" spans="1:7" ht="30" x14ac:dyDescent="0.2">
      <c r="A553" s="131" t="s">
        <v>2357</v>
      </c>
      <c r="B553" s="133" t="s">
        <v>283</v>
      </c>
      <c r="C553" s="134">
        <v>75442</v>
      </c>
      <c r="D553" s="131" t="s">
        <v>2193</v>
      </c>
      <c r="E553" s="131" t="s">
        <v>394</v>
      </c>
      <c r="F553" s="133" t="s">
        <v>1183</v>
      </c>
      <c r="G553" s="131" t="s">
        <v>2356</v>
      </c>
    </row>
    <row r="554" spans="1:7" ht="45" x14ac:dyDescent="0.2">
      <c r="A554" s="131" t="s">
        <v>2358</v>
      </c>
      <c r="B554" s="133" t="s">
        <v>283</v>
      </c>
      <c r="C554" s="134">
        <v>80374</v>
      </c>
      <c r="D554" s="131" t="s">
        <v>2193</v>
      </c>
      <c r="E554" s="131" t="s">
        <v>394</v>
      </c>
      <c r="F554" s="133" t="s">
        <v>115</v>
      </c>
      <c r="G554" s="131" t="s">
        <v>2359</v>
      </c>
    </row>
    <row r="555" spans="1:7" ht="45" x14ac:dyDescent="0.2">
      <c r="A555" s="131" t="s">
        <v>2360</v>
      </c>
      <c r="B555" s="133" t="s">
        <v>283</v>
      </c>
      <c r="C555" s="134">
        <v>80404</v>
      </c>
      <c r="D555" s="131" t="s">
        <v>2193</v>
      </c>
      <c r="E555" s="131" t="s">
        <v>394</v>
      </c>
      <c r="F555" s="133" t="s">
        <v>116</v>
      </c>
      <c r="G555" s="131" t="s">
        <v>2359</v>
      </c>
    </row>
    <row r="556" spans="1:7" ht="45" x14ac:dyDescent="0.2">
      <c r="A556" s="131" t="s">
        <v>2361</v>
      </c>
      <c r="B556" s="133" t="s">
        <v>283</v>
      </c>
      <c r="C556" s="134">
        <v>85936</v>
      </c>
      <c r="D556" s="131" t="s">
        <v>2193</v>
      </c>
      <c r="E556" s="131" t="s">
        <v>394</v>
      </c>
      <c r="F556" s="133" t="s">
        <v>116</v>
      </c>
      <c r="G556" s="131" t="s">
        <v>2359</v>
      </c>
    </row>
    <row r="557" spans="1:7" ht="45" x14ac:dyDescent="0.2">
      <c r="A557" s="131" t="s">
        <v>2362</v>
      </c>
      <c r="B557" s="133" t="s">
        <v>283</v>
      </c>
      <c r="C557" s="134">
        <v>59173</v>
      </c>
      <c r="D557" s="131" t="s">
        <v>2193</v>
      </c>
      <c r="E557" s="131" t="s">
        <v>394</v>
      </c>
      <c r="F557" s="133" t="s">
        <v>117</v>
      </c>
      <c r="G557" s="131" t="s">
        <v>2363</v>
      </c>
    </row>
    <row r="558" spans="1:7" ht="45" x14ac:dyDescent="0.2">
      <c r="A558" s="131" t="s">
        <v>2364</v>
      </c>
      <c r="B558" s="133" t="s">
        <v>283</v>
      </c>
      <c r="C558" s="134">
        <v>61954</v>
      </c>
      <c r="D558" s="131" t="s">
        <v>2193</v>
      </c>
      <c r="E558" s="131" t="s">
        <v>394</v>
      </c>
      <c r="F558" s="133" t="s">
        <v>117</v>
      </c>
      <c r="G558" s="131" t="s">
        <v>2363</v>
      </c>
    </row>
    <row r="559" spans="1:7" ht="30" x14ac:dyDescent="0.2">
      <c r="A559" s="131" t="s">
        <v>1246</v>
      </c>
      <c r="B559" s="133" t="s">
        <v>283</v>
      </c>
      <c r="C559" s="134">
        <v>83774</v>
      </c>
      <c r="D559" s="131" t="s">
        <v>1158</v>
      </c>
      <c r="E559" s="131" t="s">
        <v>1182</v>
      </c>
      <c r="F559" s="133" t="s">
        <v>1183</v>
      </c>
      <c r="G559" s="131" t="s">
        <v>1247</v>
      </c>
    </row>
    <row r="560" spans="1:7" ht="45" x14ac:dyDescent="0.2">
      <c r="A560" s="131" t="s">
        <v>2365</v>
      </c>
      <c r="B560" s="133" t="s">
        <v>283</v>
      </c>
      <c r="C560" s="134">
        <v>4</v>
      </c>
      <c r="D560" s="131" t="s">
        <v>2193</v>
      </c>
      <c r="E560" s="131" t="s">
        <v>394</v>
      </c>
      <c r="F560" s="133" t="s">
        <v>115</v>
      </c>
      <c r="G560" s="131" t="s">
        <v>2366</v>
      </c>
    </row>
    <row r="561" spans="1:7" ht="45" x14ac:dyDescent="0.2">
      <c r="A561" s="131" t="s">
        <v>2367</v>
      </c>
      <c r="B561" s="133" t="s">
        <v>283</v>
      </c>
      <c r="C561" s="134">
        <v>54</v>
      </c>
      <c r="D561" s="131" t="s">
        <v>2193</v>
      </c>
      <c r="E561" s="131" t="s">
        <v>394</v>
      </c>
      <c r="F561" s="133" t="s">
        <v>117</v>
      </c>
      <c r="G561" s="131" t="s">
        <v>2366</v>
      </c>
    </row>
    <row r="562" spans="1:7" ht="30" x14ac:dyDescent="0.2">
      <c r="A562" s="131" t="s">
        <v>2368</v>
      </c>
      <c r="B562" s="133" t="s">
        <v>283</v>
      </c>
      <c r="C562" s="134">
        <v>9</v>
      </c>
      <c r="D562" s="131" t="s">
        <v>2193</v>
      </c>
      <c r="E562" s="131" t="s">
        <v>394</v>
      </c>
      <c r="F562" s="133" t="s">
        <v>115</v>
      </c>
      <c r="G562" s="131" t="s">
        <v>2369</v>
      </c>
    </row>
    <row r="563" spans="1:7" ht="30" x14ac:dyDescent="0.2">
      <c r="A563" s="131" t="s">
        <v>2370</v>
      </c>
      <c r="B563" s="133" t="s">
        <v>283</v>
      </c>
      <c r="C563" s="134">
        <v>10</v>
      </c>
      <c r="D563" s="131" t="s">
        <v>2193</v>
      </c>
      <c r="E563" s="131" t="s">
        <v>394</v>
      </c>
      <c r="F563" s="133" t="s">
        <v>115</v>
      </c>
      <c r="G563" s="131" t="s">
        <v>2371</v>
      </c>
    </row>
    <row r="564" spans="1:7" ht="30" x14ac:dyDescent="0.2">
      <c r="A564" s="131" t="s">
        <v>2372</v>
      </c>
      <c r="B564" s="133" t="s">
        <v>283</v>
      </c>
      <c r="C564" s="134">
        <v>13</v>
      </c>
      <c r="D564" s="131" t="s">
        <v>2193</v>
      </c>
      <c r="E564" s="131" t="s">
        <v>394</v>
      </c>
      <c r="F564" s="133" t="s">
        <v>115</v>
      </c>
      <c r="G564" s="131" t="s">
        <v>2373</v>
      </c>
    </row>
    <row r="565" spans="1:7" ht="30" x14ac:dyDescent="0.2">
      <c r="A565" s="131" t="s">
        <v>2374</v>
      </c>
      <c r="B565" s="133" t="s">
        <v>283</v>
      </c>
      <c r="C565" s="134">
        <v>69329</v>
      </c>
      <c r="D565" s="131" t="s">
        <v>2193</v>
      </c>
      <c r="E565" s="131" t="s">
        <v>394</v>
      </c>
      <c r="F565" s="133" t="s">
        <v>115</v>
      </c>
      <c r="G565" s="131" t="s">
        <v>2375</v>
      </c>
    </row>
    <row r="566" spans="1:7" ht="30" x14ac:dyDescent="0.2">
      <c r="A566" s="131" t="s">
        <v>2376</v>
      </c>
      <c r="B566" s="133" t="s">
        <v>283</v>
      </c>
      <c r="C566" s="134">
        <v>87717</v>
      </c>
      <c r="D566" s="131" t="s">
        <v>2193</v>
      </c>
      <c r="E566" s="131" t="s">
        <v>394</v>
      </c>
      <c r="F566" s="133" t="s">
        <v>117</v>
      </c>
      <c r="G566" s="131" t="s">
        <v>2377</v>
      </c>
    </row>
    <row r="567" spans="1:7" ht="30" x14ac:dyDescent="0.2">
      <c r="A567" s="131" t="s">
        <v>2378</v>
      </c>
      <c r="B567" s="133" t="s">
        <v>283</v>
      </c>
      <c r="C567" s="134">
        <v>87718</v>
      </c>
      <c r="D567" s="131" t="s">
        <v>2193</v>
      </c>
      <c r="E567" s="131" t="s">
        <v>394</v>
      </c>
      <c r="F567" s="133" t="s">
        <v>117</v>
      </c>
      <c r="G567" s="131" t="s">
        <v>2286</v>
      </c>
    </row>
    <row r="568" spans="1:7" ht="30" x14ac:dyDescent="0.2">
      <c r="A568" s="131" t="s">
        <v>2379</v>
      </c>
      <c r="B568" s="133" t="s">
        <v>283</v>
      </c>
      <c r="C568" s="134">
        <v>53509</v>
      </c>
      <c r="D568" s="131" t="s">
        <v>2193</v>
      </c>
      <c r="E568" s="131" t="s">
        <v>394</v>
      </c>
      <c r="F568" s="133" t="s">
        <v>117</v>
      </c>
      <c r="G568" s="131" t="s">
        <v>2380</v>
      </c>
    </row>
    <row r="569" spans="1:7" ht="30" x14ac:dyDescent="0.2">
      <c r="A569" s="131" t="s">
        <v>2381</v>
      </c>
      <c r="B569" s="133" t="s">
        <v>283</v>
      </c>
      <c r="C569" s="134">
        <v>42258</v>
      </c>
      <c r="D569" s="131" t="s">
        <v>2193</v>
      </c>
      <c r="E569" s="131" t="s">
        <v>394</v>
      </c>
      <c r="F569" s="133" t="s">
        <v>117</v>
      </c>
      <c r="G569" s="131" t="s">
        <v>2382</v>
      </c>
    </row>
    <row r="570" spans="1:7" ht="30" x14ac:dyDescent="0.2">
      <c r="A570" s="131" t="s">
        <v>2383</v>
      </c>
      <c r="B570" s="133" t="s">
        <v>283</v>
      </c>
      <c r="C570" s="134">
        <v>39765</v>
      </c>
      <c r="D570" s="131" t="s">
        <v>2193</v>
      </c>
      <c r="E570" s="131" t="s">
        <v>394</v>
      </c>
      <c r="F570" s="133" t="s">
        <v>1183</v>
      </c>
      <c r="G570" s="131" t="s">
        <v>2384</v>
      </c>
    </row>
    <row r="571" spans="1:7" ht="30" x14ac:dyDescent="0.2">
      <c r="A571" s="131" t="s">
        <v>2385</v>
      </c>
      <c r="B571" s="133" t="s">
        <v>283</v>
      </c>
      <c r="C571" s="134">
        <v>17207</v>
      </c>
      <c r="D571" s="131" t="s">
        <v>2193</v>
      </c>
      <c r="E571" s="131" t="s">
        <v>394</v>
      </c>
      <c r="F571" s="133" t="s">
        <v>117</v>
      </c>
      <c r="G571" s="131" t="s">
        <v>2386</v>
      </c>
    </row>
    <row r="572" spans="1:7" ht="30" x14ac:dyDescent="0.2">
      <c r="A572" s="131" t="s">
        <v>2387</v>
      </c>
      <c r="B572" s="133" t="s">
        <v>283</v>
      </c>
      <c r="C572" s="134">
        <v>41</v>
      </c>
      <c r="D572" s="131" t="s">
        <v>2193</v>
      </c>
      <c r="E572" s="131" t="s">
        <v>394</v>
      </c>
      <c r="F572" s="133" t="s">
        <v>1183</v>
      </c>
      <c r="G572" s="131" t="s">
        <v>2386</v>
      </c>
    </row>
    <row r="573" spans="1:7" ht="45" x14ac:dyDescent="0.2">
      <c r="A573" s="131" t="s">
        <v>2388</v>
      </c>
      <c r="B573" s="133" t="s">
        <v>283</v>
      </c>
      <c r="C573" s="134">
        <v>80833</v>
      </c>
      <c r="D573" s="131" t="s">
        <v>2193</v>
      </c>
      <c r="E573" s="131" t="s">
        <v>394</v>
      </c>
      <c r="F573" s="133" t="s">
        <v>115</v>
      </c>
      <c r="G573" s="131" t="s">
        <v>2389</v>
      </c>
    </row>
    <row r="574" spans="1:7" ht="45" x14ac:dyDescent="0.2">
      <c r="A574" s="131" t="s">
        <v>2390</v>
      </c>
      <c r="B574" s="133" t="s">
        <v>283</v>
      </c>
      <c r="C574" s="134">
        <v>80398</v>
      </c>
      <c r="D574" s="131" t="s">
        <v>2193</v>
      </c>
      <c r="E574" s="131" t="s">
        <v>394</v>
      </c>
      <c r="F574" s="133" t="s">
        <v>158</v>
      </c>
      <c r="G574" s="131" t="s">
        <v>2389</v>
      </c>
    </row>
    <row r="575" spans="1:7" ht="30" x14ac:dyDescent="0.2">
      <c r="A575" s="131" t="s">
        <v>2391</v>
      </c>
      <c r="B575" s="133" t="s">
        <v>283</v>
      </c>
      <c r="C575" s="134">
        <v>39</v>
      </c>
      <c r="D575" s="131" t="s">
        <v>2193</v>
      </c>
      <c r="E575" s="131" t="s">
        <v>394</v>
      </c>
      <c r="F575" s="133" t="s">
        <v>1183</v>
      </c>
      <c r="G575" s="131" t="s">
        <v>2392</v>
      </c>
    </row>
    <row r="576" spans="1:7" ht="30" x14ac:dyDescent="0.2">
      <c r="A576" s="131" t="s">
        <v>2393</v>
      </c>
      <c r="B576" s="133" t="s">
        <v>283</v>
      </c>
      <c r="C576" s="134">
        <v>244</v>
      </c>
      <c r="D576" s="131" t="s">
        <v>2193</v>
      </c>
      <c r="E576" s="131" t="s">
        <v>394</v>
      </c>
      <c r="F576" s="133" t="s">
        <v>115</v>
      </c>
      <c r="G576" s="131" t="s">
        <v>2394</v>
      </c>
    </row>
    <row r="577" spans="1:7" ht="45" x14ac:dyDescent="0.2">
      <c r="A577" s="131" t="s">
        <v>2395</v>
      </c>
      <c r="B577" s="133" t="s">
        <v>283</v>
      </c>
      <c r="C577" s="134">
        <v>85941</v>
      </c>
      <c r="D577" s="131" t="s">
        <v>2193</v>
      </c>
      <c r="E577" s="131" t="s">
        <v>394</v>
      </c>
      <c r="F577" s="133" t="s">
        <v>116</v>
      </c>
      <c r="G577" s="131" t="s">
        <v>2389</v>
      </c>
    </row>
    <row r="578" spans="1:7" ht="30" x14ac:dyDescent="0.2">
      <c r="A578" s="131" t="s">
        <v>2396</v>
      </c>
      <c r="B578" s="133" t="s">
        <v>283</v>
      </c>
      <c r="C578" s="134">
        <v>63270</v>
      </c>
      <c r="D578" s="131" t="s">
        <v>2193</v>
      </c>
      <c r="E578" s="131" t="s">
        <v>394</v>
      </c>
      <c r="F578" s="133" t="s">
        <v>1183</v>
      </c>
      <c r="G578" s="131" t="s">
        <v>2397</v>
      </c>
    </row>
    <row r="579" spans="1:7" ht="30" x14ac:dyDescent="0.2">
      <c r="A579" s="131" t="s">
        <v>2398</v>
      </c>
      <c r="B579" s="133" t="s">
        <v>283</v>
      </c>
      <c r="C579" s="134">
        <v>80423</v>
      </c>
      <c r="D579" s="131" t="s">
        <v>2193</v>
      </c>
      <c r="E579" s="131" t="s">
        <v>394</v>
      </c>
      <c r="F579" s="133" t="s">
        <v>115</v>
      </c>
      <c r="G579" s="131" t="s">
        <v>2399</v>
      </c>
    </row>
    <row r="580" spans="1:7" ht="30" x14ac:dyDescent="0.2">
      <c r="A580" s="131" t="s">
        <v>2400</v>
      </c>
      <c r="B580" s="133" t="s">
        <v>283</v>
      </c>
      <c r="C580" s="134">
        <v>80407</v>
      </c>
      <c r="D580" s="131" t="s">
        <v>2193</v>
      </c>
      <c r="E580" s="131" t="s">
        <v>394</v>
      </c>
      <c r="F580" s="133" t="s">
        <v>116</v>
      </c>
      <c r="G580" s="131" t="s">
        <v>2399</v>
      </c>
    </row>
    <row r="581" spans="1:7" ht="45" x14ac:dyDescent="0.2">
      <c r="A581" s="131" t="s">
        <v>2401</v>
      </c>
      <c r="B581" s="133" t="s">
        <v>283</v>
      </c>
      <c r="C581" s="134">
        <v>82399</v>
      </c>
      <c r="D581" s="131" t="s">
        <v>2193</v>
      </c>
      <c r="E581" s="131" t="s">
        <v>394</v>
      </c>
      <c r="F581" s="133" t="s">
        <v>117</v>
      </c>
      <c r="G581" s="131" t="s">
        <v>2402</v>
      </c>
    </row>
    <row r="582" spans="1:7" ht="60" x14ac:dyDescent="0.2">
      <c r="A582" s="131" t="s">
        <v>2403</v>
      </c>
      <c r="B582" s="133" t="s">
        <v>283</v>
      </c>
      <c r="C582" s="134">
        <v>56657</v>
      </c>
      <c r="D582" s="131" t="s">
        <v>2193</v>
      </c>
      <c r="E582" s="131" t="s">
        <v>394</v>
      </c>
      <c r="F582" s="133" t="s">
        <v>158</v>
      </c>
      <c r="G582" s="131" t="s">
        <v>2404</v>
      </c>
    </row>
    <row r="583" spans="1:7" ht="30" x14ac:dyDescent="0.2">
      <c r="A583" s="131" t="s">
        <v>2405</v>
      </c>
      <c r="B583" s="133" t="s">
        <v>283</v>
      </c>
      <c r="C583" s="134">
        <v>69098</v>
      </c>
      <c r="D583" s="131" t="s">
        <v>2193</v>
      </c>
      <c r="E583" s="131" t="s">
        <v>394</v>
      </c>
      <c r="F583" s="133" t="s">
        <v>158</v>
      </c>
      <c r="G583" s="131" t="s">
        <v>2406</v>
      </c>
    </row>
    <row r="584" spans="1:7" ht="30" x14ac:dyDescent="0.2">
      <c r="A584" s="131" t="s">
        <v>2407</v>
      </c>
      <c r="B584" s="133" t="s">
        <v>283</v>
      </c>
      <c r="C584" s="134">
        <v>69107</v>
      </c>
      <c r="D584" s="131" t="s">
        <v>2193</v>
      </c>
      <c r="E584" s="131" t="s">
        <v>394</v>
      </c>
      <c r="F584" s="133" t="s">
        <v>115</v>
      </c>
      <c r="G584" s="131" t="s">
        <v>2408</v>
      </c>
    </row>
    <row r="585" spans="1:7" ht="30" x14ac:dyDescent="0.2">
      <c r="A585" s="131" t="s">
        <v>2409</v>
      </c>
      <c r="B585" s="133" t="s">
        <v>283</v>
      </c>
      <c r="C585" s="134">
        <v>85630</v>
      </c>
      <c r="D585" s="131" t="s">
        <v>2193</v>
      </c>
      <c r="E585" s="131" t="s">
        <v>394</v>
      </c>
      <c r="F585" s="133" t="s">
        <v>117</v>
      </c>
      <c r="G585" s="131" t="s">
        <v>2410</v>
      </c>
    </row>
    <row r="586" spans="1:7" ht="30" x14ac:dyDescent="0.2">
      <c r="A586" s="131" t="s">
        <v>2411</v>
      </c>
      <c r="B586" s="133" t="s">
        <v>283</v>
      </c>
      <c r="C586" s="134">
        <v>65816</v>
      </c>
      <c r="D586" s="131" t="s">
        <v>2193</v>
      </c>
      <c r="E586" s="131" t="s">
        <v>394</v>
      </c>
      <c r="F586" s="133" t="s">
        <v>115</v>
      </c>
      <c r="G586" s="131" t="s">
        <v>2410</v>
      </c>
    </row>
    <row r="587" spans="1:7" ht="30" x14ac:dyDescent="0.2">
      <c r="A587" s="131" t="s">
        <v>2412</v>
      </c>
      <c r="B587" s="133" t="s">
        <v>283</v>
      </c>
      <c r="C587" s="134">
        <v>65817</v>
      </c>
      <c r="D587" s="131" t="s">
        <v>2193</v>
      </c>
      <c r="E587" s="131" t="s">
        <v>394</v>
      </c>
      <c r="F587" s="133" t="s">
        <v>116</v>
      </c>
      <c r="G587" s="131" t="s">
        <v>2410</v>
      </c>
    </row>
    <row r="588" spans="1:7" ht="45" x14ac:dyDescent="0.2">
      <c r="A588" s="131" t="s">
        <v>531</v>
      </c>
      <c r="B588" s="133" t="s">
        <v>283</v>
      </c>
      <c r="C588" s="134">
        <v>79633</v>
      </c>
      <c r="D588" s="131" t="s">
        <v>296</v>
      </c>
      <c r="E588" s="131" t="s">
        <v>394</v>
      </c>
      <c r="F588" s="133" t="s">
        <v>115</v>
      </c>
      <c r="G588" s="131" t="s">
        <v>532</v>
      </c>
    </row>
    <row r="589" spans="1:7" ht="45" x14ac:dyDescent="0.2">
      <c r="A589" s="131" t="s">
        <v>533</v>
      </c>
      <c r="B589" s="133" t="s">
        <v>283</v>
      </c>
      <c r="C589" s="134">
        <v>78780</v>
      </c>
      <c r="D589" s="131" t="s">
        <v>296</v>
      </c>
      <c r="E589" s="131" t="s">
        <v>394</v>
      </c>
      <c r="F589" s="133" t="s">
        <v>115</v>
      </c>
      <c r="G589" s="131" t="s">
        <v>534</v>
      </c>
    </row>
    <row r="590" spans="1:7" ht="45" x14ac:dyDescent="0.2">
      <c r="A590" s="131" t="s">
        <v>535</v>
      </c>
      <c r="B590" s="133" t="s">
        <v>283</v>
      </c>
      <c r="C590" s="134">
        <v>82386</v>
      </c>
      <c r="D590" s="131" t="s">
        <v>296</v>
      </c>
      <c r="E590" s="131" t="s">
        <v>394</v>
      </c>
      <c r="F590" s="133" t="s">
        <v>115</v>
      </c>
      <c r="G590" s="131" t="s">
        <v>536</v>
      </c>
    </row>
    <row r="591" spans="1:7" ht="45" x14ac:dyDescent="0.2">
      <c r="A591" s="131" t="s">
        <v>537</v>
      </c>
      <c r="B591" s="133" t="s">
        <v>283</v>
      </c>
      <c r="C591" s="134">
        <v>41506</v>
      </c>
      <c r="D591" s="131" t="s">
        <v>296</v>
      </c>
      <c r="E591" s="131" t="s">
        <v>394</v>
      </c>
      <c r="F591" s="133" t="s">
        <v>115</v>
      </c>
      <c r="G591" s="131" t="s">
        <v>538</v>
      </c>
    </row>
    <row r="592" spans="1:7" ht="30" x14ac:dyDescent="0.2">
      <c r="A592" s="131" t="s">
        <v>2413</v>
      </c>
      <c r="B592" s="133" t="s">
        <v>283</v>
      </c>
      <c r="C592" s="134">
        <v>80390</v>
      </c>
      <c r="D592" s="131" t="s">
        <v>2193</v>
      </c>
      <c r="E592" s="131" t="s">
        <v>394</v>
      </c>
      <c r="F592" s="133" t="s">
        <v>115</v>
      </c>
      <c r="G592" s="131" t="s">
        <v>2414</v>
      </c>
    </row>
    <row r="593" spans="1:7" ht="30" x14ac:dyDescent="0.2">
      <c r="A593" s="131" t="s">
        <v>2415</v>
      </c>
      <c r="B593" s="133" t="s">
        <v>283</v>
      </c>
      <c r="C593" s="134">
        <v>80400</v>
      </c>
      <c r="D593" s="131" t="s">
        <v>2193</v>
      </c>
      <c r="E593" s="131" t="s">
        <v>394</v>
      </c>
      <c r="F593" s="133" t="s">
        <v>158</v>
      </c>
      <c r="G593" s="131" t="s">
        <v>2414</v>
      </c>
    </row>
    <row r="594" spans="1:7" ht="45" x14ac:dyDescent="0.2">
      <c r="A594" s="131" t="s">
        <v>539</v>
      </c>
      <c r="B594" s="133" t="s">
        <v>283</v>
      </c>
      <c r="C594" s="134">
        <v>90312</v>
      </c>
      <c r="D594" s="131" t="s">
        <v>2193</v>
      </c>
      <c r="E594" s="131" t="s">
        <v>321</v>
      </c>
      <c r="F594" s="133" t="s">
        <v>115</v>
      </c>
      <c r="G594" s="131" t="s">
        <v>2416</v>
      </c>
    </row>
    <row r="595" spans="1:7" ht="75" x14ac:dyDescent="0.2">
      <c r="A595" s="131" t="s">
        <v>3819</v>
      </c>
      <c r="B595" s="133" t="s">
        <v>283</v>
      </c>
      <c r="C595" s="134">
        <v>90993</v>
      </c>
      <c r="D595" s="131" t="s">
        <v>296</v>
      </c>
      <c r="E595" s="131" t="s">
        <v>394</v>
      </c>
      <c r="F595" s="133" t="s">
        <v>115</v>
      </c>
      <c r="G595" s="131" t="s">
        <v>540</v>
      </c>
    </row>
    <row r="596" spans="1:7" ht="45" x14ac:dyDescent="0.2">
      <c r="A596" s="131" t="s">
        <v>2417</v>
      </c>
      <c r="B596" s="133" t="s">
        <v>283</v>
      </c>
      <c r="C596" s="134">
        <v>80391</v>
      </c>
      <c r="D596" s="131" t="s">
        <v>2193</v>
      </c>
      <c r="E596" s="131" t="s">
        <v>394</v>
      </c>
      <c r="F596" s="133" t="s">
        <v>115</v>
      </c>
      <c r="G596" s="131" t="s">
        <v>2418</v>
      </c>
    </row>
    <row r="597" spans="1:7" ht="30" x14ac:dyDescent="0.2">
      <c r="A597" s="131" t="s">
        <v>2419</v>
      </c>
      <c r="B597" s="133" t="s">
        <v>283</v>
      </c>
      <c r="C597" s="134">
        <v>80401</v>
      </c>
      <c r="D597" s="131" t="s">
        <v>2193</v>
      </c>
      <c r="E597" s="131" t="s">
        <v>394</v>
      </c>
      <c r="F597" s="133" t="s">
        <v>158</v>
      </c>
      <c r="G597" s="131" t="s">
        <v>2414</v>
      </c>
    </row>
    <row r="598" spans="1:7" ht="75" x14ac:dyDescent="0.2">
      <c r="A598" s="131" t="s">
        <v>2420</v>
      </c>
      <c r="B598" s="133" t="s">
        <v>283</v>
      </c>
      <c r="C598" s="134">
        <v>46657</v>
      </c>
      <c r="D598" s="131" t="s">
        <v>2193</v>
      </c>
      <c r="E598" s="131" t="s">
        <v>394</v>
      </c>
      <c r="F598" s="133" t="s">
        <v>115</v>
      </c>
      <c r="G598" s="131" t="s">
        <v>2421</v>
      </c>
    </row>
    <row r="599" spans="1:7" ht="75" x14ac:dyDescent="0.2">
      <c r="A599" s="131" t="s">
        <v>2422</v>
      </c>
      <c r="B599" s="133" t="s">
        <v>283</v>
      </c>
      <c r="C599" s="134">
        <v>87818</v>
      </c>
      <c r="D599" s="131" t="s">
        <v>2193</v>
      </c>
      <c r="E599" s="131" t="s">
        <v>394</v>
      </c>
      <c r="F599" s="133" t="s">
        <v>158</v>
      </c>
      <c r="G599" s="131" t="s">
        <v>2423</v>
      </c>
    </row>
    <row r="600" spans="1:7" ht="90" x14ac:dyDescent="0.2">
      <c r="A600" s="131" t="s">
        <v>2424</v>
      </c>
      <c r="B600" s="133" t="s">
        <v>283</v>
      </c>
      <c r="C600" s="134">
        <v>90313</v>
      </c>
      <c r="D600" s="131" t="s">
        <v>2193</v>
      </c>
      <c r="E600" s="131" t="s">
        <v>321</v>
      </c>
      <c r="F600" s="133" t="s">
        <v>115</v>
      </c>
      <c r="G600" s="131" t="s">
        <v>2425</v>
      </c>
    </row>
    <row r="601" spans="1:7" ht="30" x14ac:dyDescent="0.2">
      <c r="A601" s="131" t="s">
        <v>2426</v>
      </c>
      <c r="B601" s="133" t="s">
        <v>283</v>
      </c>
      <c r="C601" s="134">
        <v>60536</v>
      </c>
      <c r="D601" s="131" t="s">
        <v>2193</v>
      </c>
      <c r="E601" s="131" t="s">
        <v>394</v>
      </c>
      <c r="F601" s="133" t="s">
        <v>115</v>
      </c>
      <c r="G601" s="131" t="s">
        <v>2427</v>
      </c>
    </row>
    <row r="602" spans="1:7" ht="30" x14ac:dyDescent="0.2">
      <c r="A602" s="131" t="s">
        <v>2428</v>
      </c>
      <c r="B602" s="133" t="s">
        <v>283</v>
      </c>
      <c r="C602" s="134">
        <v>60537</v>
      </c>
      <c r="D602" s="131" t="s">
        <v>2193</v>
      </c>
      <c r="E602" s="131" t="s">
        <v>394</v>
      </c>
      <c r="F602" s="133" t="s">
        <v>158</v>
      </c>
      <c r="G602" s="131" t="s">
        <v>2427</v>
      </c>
    </row>
    <row r="603" spans="1:7" ht="45" x14ac:dyDescent="0.2">
      <c r="A603" s="131" t="s">
        <v>2429</v>
      </c>
      <c r="B603" s="133" t="s">
        <v>283</v>
      </c>
      <c r="C603" s="134">
        <v>90520</v>
      </c>
      <c r="D603" s="131" t="s">
        <v>2193</v>
      </c>
      <c r="E603" s="131" t="s">
        <v>321</v>
      </c>
      <c r="F603" s="133" t="s">
        <v>158</v>
      </c>
      <c r="G603" s="131" t="s">
        <v>2430</v>
      </c>
    </row>
    <row r="604" spans="1:7" ht="60" x14ac:dyDescent="0.2">
      <c r="A604" s="131" t="s">
        <v>2431</v>
      </c>
      <c r="B604" s="133" t="s">
        <v>283</v>
      </c>
      <c r="C604" s="134">
        <v>46664</v>
      </c>
      <c r="D604" s="131" t="s">
        <v>2193</v>
      </c>
      <c r="E604" s="131" t="s">
        <v>394</v>
      </c>
      <c r="F604" s="133" t="s">
        <v>158</v>
      </c>
      <c r="G604" s="131" t="s">
        <v>2432</v>
      </c>
    </row>
    <row r="605" spans="1:7" ht="60" x14ac:dyDescent="0.2">
      <c r="A605" s="131" t="s">
        <v>2433</v>
      </c>
      <c r="B605" s="133" t="s">
        <v>283</v>
      </c>
      <c r="C605" s="134">
        <v>84074</v>
      </c>
      <c r="D605" s="131" t="s">
        <v>2193</v>
      </c>
      <c r="E605" s="131" t="s">
        <v>394</v>
      </c>
      <c r="F605" s="133" t="s">
        <v>158</v>
      </c>
      <c r="G605" s="131" t="s">
        <v>2432</v>
      </c>
    </row>
    <row r="606" spans="1:7" ht="45" x14ac:dyDescent="0.2">
      <c r="A606" s="131" t="s">
        <v>2434</v>
      </c>
      <c r="B606" s="133" t="s">
        <v>283</v>
      </c>
      <c r="C606" s="134">
        <v>74444</v>
      </c>
      <c r="D606" s="131" t="s">
        <v>2193</v>
      </c>
      <c r="E606" s="131" t="s">
        <v>394</v>
      </c>
      <c r="F606" s="133" t="s">
        <v>158</v>
      </c>
      <c r="G606" s="131" t="s">
        <v>2435</v>
      </c>
    </row>
    <row r="607" spans="1:7" ht="60" x14ac:dyDescent="0.2">
      <c r="A607" s="131" t="s">
        <v>541</v>
      </c>
      <c r="B607" s="133" t="s">
        <v>283</v>
      </c>
      <c r="C607" s="134">
        <v>90722</v>
      </c>
      <c r="D607" s="131" t="s">
        <v>296</v>
      </c>
      <c r="E607" s="131" t="s">
        <v>394</v>
      </c>
      <c r="F607" s="133" t="s">
        <v>115</v>
      </c>
      <c r="G607" s="131" t="s">
        <v>542</v>
      </c>
    </row>
    <row r="608" spans="1:7" ht="45" x14ac:dyDescent="0.2">
      <c r="A608" s="131" t="s">
        <v>543</v>
      </c>
      <c r="B608" s="133" t="s">
        <v>283</v>
      </c>
      <c r="C608" s="134">
        <v>86620</v>
      </c>
      <c r="D608" s="131" t="s">
        <v>296</v>
      </c>
      <c r="E608" s="131" t="s">
        <v>394</v>
      </c>
      <c r="F608" s="133" t="s">
        <v>115</v>
      </c>
      <c r="G608" s="131" t="s">
        <v>544</v>
      </c>
    </row>
    <row r="609" spans="1:7" ht="30" x14ac:dyDescent="0.2">
      <c r="A609" s="131" t="s">
        <v>1553</v>
      </c>
      <c r="B609" s="133" t="s">
        <v>283</v>
      </c>
      <c r="C609" s="134">
        <v>89227</v>
      </c>
      <c r="D609" s="131" t="s">
        <v>285</v>
      </c>
      <c r="E609" s="131" t="s">
        <v>285</v>
      </c>
      <c r="F609" s="133" t="s">
        <v>116</v>
      </c>
      <c r="G609" s="131" t="s">
        <v>1554</v>
      </c>
    </row>
    <row r="610" spans="1:7" ht="90" x14ac:dyDescent="0.2">
      <c r="A610" s="131" t="s">
        <v>3358</v>
      </c>
      <c r="B610" s="133" t="s">
        <v>283</v>
      </c>
      <c r="C610" s="134">
        <v>67353</v>
      </c>
      <c r="D610" s="131" t="s">
        <v>278</v>
      </c>
      <c r="E610" s="131" t="s">
        <v>32</v>
      </c>
      <c r="F610" s="133" t="s">
        <v>158</v>
      </c>
      <c r="G610" s="131" t="s">
        <v>3359</v>
      </c>
    </row>
    <row r="611" spans="1:7" ht="90" x14ac:dyDescent="0.2">
      <c r="A611" s="131" t="s">
        <v>235</v>
      </c>
      <c r="B611" s="133" t="s">
        <v>283</v>
      </c>
      <c r="C611" s="134">
        <v>67312</v>
      </c>
      <c r="D611" s="131" t="s">
        <v>278</v>
      </c>
      <c r="E611" s="131" t="s">
        <v>32</v>
      </c>
      <c r="F611" s="133" t="s">
        <v>158</v>
      </c>
      <c r="G611" s="131" t="s">
        <v>3359</v>
      </c>
    </row>
    <row r="612" spans="1:7" ht="75" x14ac:dyDescent="0.2">
      <c r="A612" s="131" t="s">
        <v>3360</v>
      </c>
      <c r="B612" s="133" t="s">
        <v>283</v>
      </c>
      <c r="C612" s="134">
        <v>67347</v>
      </c>
      <c r="D612" s="131" t="s">
        <v>278</v>
      </c>
      <c r="E612" s="131" t="s">
        <v>32</v>
      </c>
      <c r="F612" s="133" t="s">
        <v>158</v>
      </c>
      <c r="G612" s="131" t="s">
        <v>3361</v>
      </c>
    </row>
    <row r="613" spans="1:7" ht="75" x14ac:dyDescent="0.2">
      <c r="A613" s="131" t="s">
        <v>237</v>
      </c>
      <c r="B613" s="133" t="s">
        <v>283</v>
      </c>
      <c r="C613" s="134">
        <v>67314</v>
      </c>
      <c r="D613" s="131" t="s">
        <v>278</v>
      </c>
      <c r="E613" s="131" t="s">
        <v>32</v>
      </c>
      <c r="F613" s="133" t="s">
        <v>158</v>
      </c>
      <c r="G613" s="131" t="s">
        <v>3361</v>
      </c>
    </row>
    <row r="614" spans="1:7" ht="75" x14ac:dyDescent="0.2">
      <c r="A614" s="131" t="s">
        <v>3362</v>
      </c>
      <c r="B614" s="133" t="s">
        <v>283</v>
      </c>
      <c r="C614" s="134">
        <v>67352</v>
      </c>
      <c r="D614" s="131" t="s">
        <v>278</v>
      </c>
      <c r="E614" s="131" t="s">
        <v>32</v>
      </c>
      <c r="F614" s="133" t="s">
        <v>158</v>
      </c>
      <c r="G614" s="131" t="s">
        <v>3363</v>
      </c>
    </row>
    <row r="615" spans="1:7" ht="75" x14ac:dyDescent="0.2">
      <c r="A615" s="131" t="s">
        <v>236</v>
      </c>
      <c r="B615" s="133" t="s">
        <v>283</v>
      </c>
      <c r="C615" s="134">
        <v>67315</v>
      </c>
      <c r="D615" s="131" t="s">
        <v>278</v>
      </c>
      <c r="E615" s="131" t="s">
        <v>32</v>
      </c>
      <c r="F615" s="133" t="s">
        <v>158</v>
      </c>
      <c r="G615" s="131" t="s">
        <v>3363</v>
      </c>
    </row>
    <row r="616" spans="1:7" ht="45" x14ac:dyDescent="0.2">
      <c r="A616" s="131" t="s">
        <v>3486</v>
      </c>
      <c r="B616" s="133" t="s">
        <v>283</v>
      </c>
      <c r="C616" s="134">
        <v>85624</v>
      </c>
      <c r="D616" s="131" t="s">
        <v>3443</v>
      </c>
      <c r="E616" s="131" t="s">
        <v>318</v>
      </c>
      <c r="F616" s="133" t="s">
        <v>115</v>
      </c>
      <c r="G616" s="131" t="s">
        <v>3487</v>
      </c>
    </row>
    <row r="617" spans="1:7" ht="60" x14ac:dyDescent="0.2">
      <c r="A617" s="131" t="s">
        <v>2436</v>
      </c>
      <c r="B617" s="133" t="s">
        <v>283</v>
      </c>
      <c r="C617" s="134">
        <v>83752</v>
      </c>
      <c r="D617" s="131" t="s">
        <v>2193</v>
      </c>
      <c r="E617" s="131" t="s">
        <v>300</v>
      </c>
      <c r="F617" s="133" t="s">
        <v>115</v>
      </c>
      <c r="G617" s="131" t="s">
        <v>2437</v>
      </c>
    </row>
    <row r="618" spans="1:7" ht="60" x14ac:dyDescent="0.2">
      <c r="A618" s="131" t="s">
        <v>2438</v>
      </c>
      <c r="B618" s="133" t="s">
        <v>283</v>
      </c>
      <c r="C618" s="134">
        <v>83746</v>
      </c>
      <c r="D618" s="131" t="s">
        <v>2193</v>
      </c>
      <c r="E618" s="131" t="s">
        <v>300</v>
      </c>
      <c r="F618" s="133" t="s">
        <v>116</v>
      </c>
      <c r="G618" s="131" t="s">
        <v>2437</v>
      </c>
    </row>
    <row r="619" spans="1:7" ht="60" x14ac:dyDescent="0.2">
      <c r="A619" s="131" t="s">
        <v>2439</v>
      </c>
      <c r="B619" s="133" t="s">
        <v>283</v>
      </c>
      <c r="C619" s="134">
        <v>83736</v>
      </c>
      <c r="D619" s="131" t="s">
        <v>2193</v>
      </c>
      <c r="E619" s="131" t="s">
        <v>300</v>
      </c>
      <c r="F619" s="133" t="s">
        <v>117</v>
      </c>
      <c r="G619" s="131" t="s">
        <v>2440</v>
      </c>
    </row>
    <row r="620" spans="1:7" ht="75" x14ac:dyDescent="0.2">
      <c r="A620" s="131" t="s">
        <v>3488</v>
      </c>
      <c r="B620" s="133" t="s">
        <v>283</v>
      </c>
      <c r="C620" s="134">
        <v>91219</v>
      </c>
      <c r="D620" s="131" t="s">
        <v>3443</v>
      </c>
      <c r="E620" s="131" t="s">
        <v>321</v>
      </c>
      <c r="F620" s="133" t="s">
        <v>115</v>
      </c>
      <c r="G620" s="131" t="s">
        <v>3489</v>
      </c>
    </row>
    <row r="621" spans="1:7" ht="75" x14ac:dyDescent="0.2">
      <c r="A621" s="131" t="s">
        <v>3490</v>
      </c>
      <c r="B621" s="133" t="s">
        <v>283</v>
      </c>
      <c r="C621" s="134">
        <v>91220</v>
      </c>
      <c r="D621" s="131" t="s">
        <v>3443</v>
      </c>
      <c r="E621" s="131" t="s">
        <v>321</v>
      </c>
      <c r="F621" s="133" t="s">
        <v>116</v>
      </c>
      <c r="G621" s="131" t="s">
        <v>3489</v>
      </c>
    </row>
    <row r="622" spans="1:7" ht="60" x14ac:dyDescent="0.2">
      <c r="A622" s="131" t="s">
        <v>3491</v>
      </c>
      <c r="B622" s="133" t="s">
        <v>283</v>
      </c>
      <c r="C622" s="134">
        <v>74544</v>
      </c>
      <c r="D622" s="131" t="s">
        <v>3443</v>
      </c>
      <c r="E622" s="131" t="s">
        <v>300</v>
      </c>
      <c r="F622" s="133" t="s">
        <v>116</v>
      </c>
      <c r="G622" s="131" t="s">
        <v>3492</v>
      </c>
    </row>
    <row r="623" spans="1:7" ht="60" x14ac:dyDescent="0.2">
      <c r="A623" s="131" t="s">
        <v>3493</v>
      </c>
      <c r="B623" s="133" t="s">
        <v>283</v>
      </c>
      <c r="C623" s="134">
        <v>85274</v>
      </c>
      <c r="D623" s="131" t="s">
        <v>3443</v>
      </c>
      <c r="E623" s="131" t="s">
        <v>300</v>
      </c>
      <c r="F623" s="133" t="s">
        <v>115</v>
      </c>
      <c r="G623" s="131" t="s">
        <v>3492</v>
      </c>
    </row>
    <row r="624" spans="1:7" ht="75" x14ac:dyDescent="0.2">
      <c r="A624" s="131" t="s">
        <v>3494</v>
      </c>
      <c r="B624" s="133" t="s">
        <v>283</v>
      </c>
      <c r="C624" s="134">
        <v>90048</v>
      </c>
      <c r="D624" s="131" t="s">
        <v>3443</v>
      </c>
      <c r="E624" s="131" t="s">
        <v>321</v>
      </c>
      <c r="F624" s="133" t="s">
        <v>115</v>
      </c>
      <c r="G624" s="131" t="s">
        <v>3495</v>
      </c>
    </row>
    <row r="625" spans="1:7" ht="60" x14ac:dyDescent="0.2">
      <c r="A625" s="131" t="s">
        <v>3496</v>
      </c>
      <c r="B625" s="133" t="s">
        <v>283</v>
      </c>
      <c r="C625" s="134">
        <v>76826</v>
      </c>
      <c r="D625" s="131" t="s">
        <v>3443</v>
      </c>
      <c r="E625" s="131" t="s">
        <v>300</v>
      </c>
      <c r="F625" s="133" t="s">
        <v>115</v>
      </c>
      <c r="G625" s="131" t="s">
        <v>3497</v>
      </c>
    </row>
    <row r="626" spans="1:7" ht="60" x14ac:dyDescent="0.2">
      <c r="A626" s="131" t="s">
        <v>3498</v>
      </c>
      <c r="B626" s="133" t="s">
        <v>283</v>
      </c>
      <c r="C626" s="134">
        <v>81320</v>
      </c>
      <c r="D626" s="131" t="s">
        <v>3443</v>
      </c>
      <c r="E626" s="131" t="s">
        <v>300</v>
      </c>
      <c r="F626" s="133" t="s">
        <v>117</v>
      </c>
      <c r="G626" s="131" t="s">
        <v>3499</v>
      </c>
    </row>
    <row r="627" spans="1:7" ht="60" x14ac:dyDescent="0.2">
      <c r="A627" s="131" t="s">
        <v>3500</v>
      </c>
      <c r="B627" s="133" t="s">
        <v>283</v>
      </c>
      <c r="C627" s="134">
        <v>81290</v>
      </c>
      <c r="D627" s="131" t="s">
        <v>3443</v>
      </c>
      <c r="E627" s="131" t="s">
        <v>300</v>
      </c>
      <c r="F627" s="133" t="s">
        <v>115</v>
      </c>
      <c r="G627" s="131" t="s">
        <v>3499</v>
      </c>
    </row>
    <row r="628" spans="1:7" ht="60" x14ac:dyDescent="0.2">
      <c r="A628" s="131" t="s">
        <v>3501</v>
      </c>
      <c r="B628" s="133" t="s">
        <v>283</v>
      </c>
      <c r="C628" s="134">
        <v>81283</v>
      </c>
      <c r="D628" s="131" t="s">
        <v>3443</v>
      </c>
      <c r="E628" s="131" t="s">
        <v>300</v>
      </c>
      <c r="F628" s="133" t="s">
        <v>158</v>
      </c>
      <c r="G628" s="131" t="s">
        <v>3499</v>
      </c>
    </row>
    <row r="629" spans="1:7" ht="60" x14ac:dyDescent="0.2">
      <c r="A629" s="131" t="s">
        <v>3502</v>
      </c>
      <c r="B629" s="133" t="s">
        <v>283</v>
      </c>
      <c r="C629" s="134">
        <v>81300</v>
      </c>
      <c r="D629" s="131" t="s">
        <v>3443</v>
      </c>
      <c r="E629" s="131" t="s">
        <v>300</v>
      </c>
      <c r="F629" s="133" t="s">
        <v>116</v>
      </c>
      <c r="G629" s="131" t="s">
        <v>3499</v>
      </c>
    </row>
    <row r="630" spans="1:7" ht="60" x14ac:dyDescent="0.2">
      <c r="A630" s="131" t="s">
        <v>3503</v>
      </c>
      <c r="B630" s="133" t="s">
        <v>283</v>
      </c>
      <c r="C630" s="134">
        <v>81321</v>
      </c>
      <c r="D630" s="131" t="s">
        <v>3443</v>
      </c>
      <c r="E630" s="131" t="s">
        <v>300</v>
      </c>
      <c r="F630" s="133" t="s">
        <v>117</v>
      </c>
      <c r="G630" s="131" t="s">
        <v>3504</v>
      </c>
    </row>
    <row r="631" spans="1:7" ht="60" x14ac:dyDescent="0.2">
      <c r="A631" s="131" t="s">
        <v>3505</v>
      </c>
      <c r="B631" s="133" t="s">
        <v>283</v>
      </c>
      <c r="C631" s="134">
        <v>81291</v>
      </c>
      <c r="D631" s="131" t="s">
        <v>3443</v>
      </c>
      <c r="E631" s="131" t="s">
        <v>300</v>
      </c>
      <c r="F631" s="133" t="s">
        <v>115</v>
      </c>
      <c r="G631" s="131" t="s">
        <v>3504</v>
      </c>
    </row>
    <row r="632" spans="1:7" ht="60" x14ac:dyDescent="0.2">
      <c r="A632" s="131" t="s">
        <v>3506</v>
      </c>
      <c r="B632" s="133" t="s">
        <v>283</v>
      </c>
      <c r="C632" s="134">
        <v>81284</v>
      </c>
      <c r="D632" s="131" t="s">
        <v>3443</v>
      </c>
      <c r="E632" s="131" t="s">
        <v>300</v>
      </c>
      <c r="F632" s="133" t="s">
        <v>158</v>
      </c>
      <c r="G632" s="131" t="s">
        <v>3504</v>
      </c>
    </row>
    <row r="633" spans="1:7" ht="60" x14ac:dyDescent="0.2">
      <c r="A633" s="131" t="s">
        <v>3507</v>
      </c>
      <c r="B633" s="133" t="s">
        <v>283</v>
      </c>
      <c r="C633" s="134">
        <v>81301</v>
      </c>
      <c r="D633" s="131" t="s">
        <v>3443</v>
      </c>
      <c r="E633" s="131" t="s">
        <v>300</v>
      </c>
      <c r="F633" s="133" t="s">
        <v>116</v>
      </c>
      <c r="G633" s="131" t="s">
        <v>3504</v>
      </c>
    </row>
    <row r="634" spans="1:7" ht="60" x14ac:dyDescent="0.2">
      <c r="A634" s="131" t="s">
        <v>3508</v>
      </c>
      <c r="B634" s="133" t="s">
        <v>283</v>
      </c>
      <c r="C634" s="134">
        <v>81322</v>
      </c>
      <c r="D634" s="131" t="s">
        <v>3443</v>
      </c>
      <c r="E634" s="131" t="s">
        <v>300</v>
      </c>
      <c r="F634" s="133" t="s">
        <v>117</v>
      </c>
      <c r="G634" s="131" t="s">
        <v>3509</v>
      </c>
    </row>
    <row r="635" spans="1:7" ht="60" x14ac:dyDescent="0.2">
      <c r="A635" s="131" t="s">
        <v>3510</v>
      </c>
      <c r="B635" s="133" t="s">
        <v>283</v>
      </c>
      <c r="C635" s="134">
        <v>81292</v>
      </c>
      <c r="D635" s="131" t="s">
        <v>3443</v>
      </c>
      <c r="E635" s="131" t="s">
        <v>300</v>
      </c>
      <c r="F635" s="133" t="s">
        <v>115</v>
      </c>
      <c r="G635" s="131" t="s">
        <v>3509</v>
      </c>
    </row>
    <row r="636" spans="1:7" ht="60" x14ac:dyDescent="0.2">
      <c r="A636" s="131" t="s">
        <v>3511</v>
      </c>
      <c r="B636" s="133" t="s">
        <v>283</v>
      </c>
      <c r="C636" s="134">
        <v>81285</v>
      </c>
      <c r="D636" s="131" t="s">
        <v>3443</v>
      </c>
      <c r="E636" s="131" t="s">
        <v>300</v>
      </c>
      <c r="F636" s="133" t="s">
        <v>158</v>
      </c>
      <c r="G636" s="131" t="s">
        <v>3509</v>
      </c>
    </row>
    <row r="637" spans="1:7" ht="60" x14ac:dyDescent="0.2">
      <c r="A637" s="131" t="s">
        <v>3512</v>
      </c>
      <c r="B637" s="133" t="s">
        <v>283</v>
      </c>
      <c r="C637" s="134">
        <v>81302</v>
      </c>
      <c r="D637" s="131" t="s">
        <v>3443</v>
      </c>
      <c r="E637" s="131" t="s">
        <v>300</v>
      </c>
      <c r="F637" s="133" t="s">
        <v>116</v>
      </c>
      <c r="G637" s="131" t="s">
        <v>3509</v>
      </c>
    </row>
    <row r="638" spans="1:7" ht="60" x14ac:dyDescent="0.2">
      <c r="A638" s="131" t="s">
        <v>3513</v>
      </c>
      <c r="B638" s="133" t="s">
        <v>283</v>
      </c>
      <c r="C638" s="134">
        <v>83755</v>
      </c>
      <c r="D638" s="131" t="s">
        <v>3443</v>
      </c>
      <c r="E638" s="131" t="s">
        <v>300</v>
      </c>
      <c r="F638" s="133" t="s">
        <v>115</v>
      </c>
      <c r="G638" s="131" t="s">
        <v>3514</v>
      </c>
    </row>
    <row r="639" spans="1:7" ht="60" x14ac:dyDescent="0.2">
      <c r="A639" s="131" t="s">
        <v>3515</v>
      </c>
      <c r="B639" s="133" t="s">
        <v>283</v>
      </c>
      <c r="C639" s="134">
        <v>81323</v>
      </c>
      <c r="D639" s="131" t="s">
        <v>3443</v>
      </c>
      <c r="E639" s="131" t="s">
        <v>300</v>
      </c>
      <c r="F639" s="133" t="s">
        <v>117</v>
      </c>
      <c r="G639" s="131" t="s">
        <v>3516</v>
      </c>
    </row>
    <row r="640" spans="1:7" ht="60" x14ac:dyDescent="0.2">
      <c r="A640" s="131" t="s">
        <v>3517</v>
      </c>
      <c r="B640" s="133" t="s">
        <v>283</v>
      </c>
      <c r="C640" s="134">
        <v>81293</v>
      </c>
      <c r="D640" s="131" t="s">
        <v>3443</v>
      </c>
      <c r="E640" s="131" t="s">
        <v>300</v>
      </c>
      <c r="F640" s="133" t="s">
        <v>115</v>
      </c>
      <c r="G640" s="131" t="s">
        <v>3516</v>
      </c>
    </row>
    <row r="641" spans="1:7" ht="60" x14ac:dyDescent="0.2">
      <c r="A641" s="131" t="s">
        <v>3518</v>
      </c>
      <c r="B641" s="133" t="s">
        <v>283</v>
      </c>
      <c r="C641" s="134">
        <v>81286</v>
      </c>
      <c r="D641" s="131" t="s">
        <v>3443</v>
      </c>
      <c r="E641" s="131" t="s">
        <v>300</v>
      </c>
      <c r="F641" s="133" t="s">
        <v>158</v>
      </c>
      <c r="G641" s="131" t="s">
        <v>3516</v>
      </c>
    </row>
    <row r="642" spans="1:7" ht="60" x14ac:dyDescent="0.2">
      <c r="A642" s="131" t="s">
        <v>3519</v>
      </c>
      <c r="B642" s="133" t="s">
        <v>283</v>
      </c>
      <c r="C642" s="134">
        <v>81303</v>
      </c>
      <c r="D642" s="131" t="s">
        <v>3443</v>
      </c>
      <c r="E642" s="131" t="s">
        <v>300</v>
      </c>
      <c r="F642" s="133" t="s">
        <v>116</v>
      </c>
      <c r="G642" s="131" t="s">
        <v>3516</v>
      </c>
    </row>
    <row r="643" spans="1:7" ht="60" x14ac:dyDescent="0.2">
      <c r="A643" s="131" t="s">
        <v>2441</v>
      </c>
      <c r="B643" s="133" t="s">
        <v>283</v>
      </c>
      <c r="C643" s="134">
        <v>77201</v>
      </c>
      <c r="D643" s="131" t="s">
        <v>2193</v>
      </c>
      <c r="E643" s="131" t="s">
        <v>300</v>
      </c>
      <c r="F643" s="133" t="s">
        <v>115</v>
      </c>
      <c r="G643" s="131" t="s">
        <v>2442</v>
      </c>
    </row>
    <row r="644" spans="1:7" ht="60" x14ac:dyDescent="0.2">
      <c r="A644" s="131" t="s">
        <v>2443</v>
      </c>
      <c r="B644" s="133" t="s">
        <v>283</v>
      </c>
      <c r="C644" s="134">
        <v>77202</v>
      </c>
      <c r="D644" s="131" t="s">
        <v>2193</v>
      </c>
      <c r="E644" s="131" t="s">
        <v>300</v>
      </c>
      <c r="F644" s="133" t="s">
        <v>116</v>
      </c>
      <c r="G644" s="131" t="s">
        <v>2442</v>
      </c>
    </row>
    <row r="645" spans="1:7" ht="60" x14ac:dyDescent="0.2">
      <c r="A645" s="131" t="s">
        <v>3520</v>
      </c>
      <c r="B645" s="133" t="s">
        <v>283</v>
      </c>
      <c r="C645" s="134">
        <v>71841</v>
      </c>
      <c r="D645" s="131" t="s">
        <v>3443</v>
      </c>
      <c r="E645" s="131" t="s">
        <v>300</v>
      </c>
      <c r="F645" s="133" t="s">
        <v>115</v>
      </c>
      <c r="G645" s="131" t="s">
        <v>3521</v>
      </c>
    </row>
    <row r="646" spans="1:7" ht="60" x14ac:dyDescent="0.2">
      <c r="A646" s="131" t="s">
        <v>2444</v>
      </c>
      <c r="B646" s="133" t="s">
        <v>283</v>
      </c>
      <c r="C646" s="134">
        <v>83745</v>
      </c>
      <c r="D646" s="131" t="s">
        <v>2193</v>
      </c>
      <c r="E646" s="131" t="s">
        <v>300</v>
      </c>
      <c r="F646" s="133" t="s">
        <v>116</v>
      </c>
      <c r="G646" s="131" t="s">
        <v>2445</v>
      </c>
    </row>
    <row r="647" spans="1:7" ht="135" x14ac:dyDescent="0.2">
      <c r="A647" s="131" t="s">
        <v>3522</v>
      </c>
      <c r="B647" s="133" t="s">
        <v>283</v>
      </c>
      <c r="C647" s="134">
        <v>91032</v>
      </c>
      <c r="D647" s="131" t="s">
        <v>3443</v>
      </c>
      <c r="E647" s="131" t="s">
        <v>321</v>
      </c>
      <c r="F647" s="133" t="s">
        <v>116</v>
      </c>
      <c r="G647" s="131" t="s">
        <v>3523</v>
      </c>
    </row>
    <row r="648" spans="1:7" ht="90" x14ac:dyDescent="0.2">
      <c r="A648" s="131" t="s">
        <v>3524</v>
      </c>
      <c r="B648" s="133" t="s">
        <v>283</v>
      </c>
      <c r="C648" s="134">
        <v>91031</v>
      </c>
      <c r="D648" s="131" t="s">
        <v>3443</v>
      </c>
      <c r="E648" s="131" t="s">
        <v>321</v>
      </c>
      <c r="F648" s="133" t="s">
        <v>115</v>
      </c>
      <c r="G648" s="131" t="s">
        <v>3525</v>
      </c>
    </row>
    <row r="649" spans="1:7" ht="75" x14ac:dyDescent="0.2">
      <c r="A649" s="131" t="s">
        <v>3526</v>
      </c>
      <c r="B649" s="133" t="s">
        <v>283</v>
      </c>
      <c r="C649" s="134">
        <v>90058</v>
      </c>
      <c r="D649" s="131" t="s">
        <v>3443</v>
      </c>
      <c r="E649" s="131" t="s">
        <v>321</v>
      </c>
      <c r="F649" s="133" t="s">
        <v>115</v>
      </c>
      <c r="G649" s="131" t="s">
        <v>3527</v>
      </c>
    </row>
    <row r="650" spans="1:7" ht="75" x14ac:dyDescent="0.2">
      <c r="A650" s="131" t="s">
        <v>3528</v>
      </c>
      <c r="B650" s="133" t="s">
        <v>283</v>
      </c>
      <c r="C650" s="134">
        <v>90323</v>
      </c>
      <c r="D650" s="131" t="s">
        <v>3443</v>
      </c>
      <c r="E650" s="131" t="s">
        <v>321</v>
      </c>
      <c r="F650" s="133" t="s">
        <v>116</v>
      </c>
      <c r="G650" s="131" t="s">
        <v>3529</v>
      </c>
    </row>
    <row r="651" spans="1:7" ht="60" x14ac:dyDescent="0.2">
      <c r="A651" s="131" t="s">
        <v>545</v>
      </c>
      <c r="B651" s="133" t="s">
        <v>283</v>
      </c>
      <c r="C651" s="134">
        <v>49559</v>
      </c>
      <c r="D651" s="131" t="s">
        <v>296</v>
      </c>
      <c r="E651" s="131" t="s">
        <v>300</v>
      </c>
      <c r="F651" s="133" t="s">
        <v>115</v>
      </c>
      <c r="G651" s="131" t="s">
        <v>546</v>
      </c>
    </row>
    <row r="652" spans="1:7" ht="45" x14ac:dyDescent="0.2">
      <c r="A652" s="131" t="s">
        <v>1555</v>
      </c>
      <c r="B652" s="133" t="s">
        <v>288</v>
      </c>
      <c r="C652" s="134">
        <v>56357</v>
      </c>
      <c r="D652" s="131" t="s">
        <v>285</v>
      </c>
      <c r="E652" s="131" t="s">
        <v>285</v>
      </c>
      <c r="F652" s="133" t="s">
        <v>116</v>
      </c>
      <c r="G652" s="131" t="s">
        <v>1556</v>
      </c>
    </row>
    <row r="653" spans="1:7" ht="45" x14ac:dyDescent="0.2">
      <c r="A653" s="131" t="s">
        <v>1557</v>
      </c>
      <c r="B653" s="133" t="s">
        <v>283</v>
      </c>
      <c r="C653" s="134">
        <v>84656</v>
      </c>
      <c r="D653" s="131" t="s">
        <v>285</v>
      </c>
      <c r="E653" s="131" t="s">
        <v>285</v>
      </c>
      <c r="F653" s="133" t="s">
        <v>158</v>
      </c>
      <c r="G653" s="131" t="s">
        <v>1558</v>
      </c>
    </row>
    <row r="654" spans="1:7" ht="45" x14ac:dyDescent="0.2">
      <c r="A654" s="131" t="s">
        <v>1559</v>
      </c>
      <c r="B654" s="133" t="s">
        <v>283</v>
      </c>
      <c r="C654" s="134">
        <v>85025</v>
      </c>
      <c r="D654" s="131" t="s">
        <v>285</v>
      </c>
      <c r="E654" s="131" t="s">
        <v>285</v>
      </c>
      <c r="F654" s="133" t="s">
        <v>115</v>
      </c>
      <c r="G654" s="131" t="s">
        <v>1558</v>
      </c>
    </row>
    <row r="655" spans="1:7" ht="30" x14ac:dyDescent="0.2">
      <c r="A655" s="131" t="s">
        <v>2880</v>
      </c>
      <c r="B655" s="133" t="s">
        <v>283</v>
      </c>
      <c r="C655" s="134">
        <v>80592</v>
      </c>
      <c r="D655" s="131" t="s">
        <v>2676</v>
      </c>
      <c r="E655" s="131" t="s">
        <v>364</v>
      </c>
      <c r="F655" s="133" t="s">
        <v>117</v>
      </c>
      <c r="G655" s="131" t="s">
        <v>2881</v>
      </c>
    </row>
    <row r="656" spans="1:7" ht="30" x14ac:dyDescent="0.2">
      <c r="A656" s="131" t="s">
        <v>2882</v>
      </c>
      <c r="B656" s="133" t="s">
        <v>283</v>
      </c>
      <c r="C656" s="134">
        <v>80655</v>
      </c>
      <c r="D656" s="131" t="s">
        <v>2676</v>
      </c>
      <c r="E656" s="131" t="s">
        <v>364</v>
      </c>
      <c r="F656" s="133" t="s">
        <v>115</v>
      </c>
      <c r="G656" s="131" t="s">
        <v>2881</v>
      </c>
    </row>
    <row r="657" spans="1:7" ht="30" x14ac:dyDescent="0.2">
      <c r="A657" s="131" t="s">
        <v>2883</v>
      </c>
      <c r="B657" s="133" t="s">
        <v>288</v>
      </c>
      <c r="C657" s="134">
        <v>82378</v>
      </c>
      <c r="D657" s="131" t="s">
        <v>2676</v>
      </c>
      <c r="E657" s="131" t="s">
        <v>364</v>
      </c>
      <c r="F657" s="133" t="s">
        <v>115</v>
      </c>
      <c r="G657" s="131" t="s">
        <v>2881</v>
      </c>
    </row>
    <row r="658" spans="1:7" ht="30" x14ac:dyDescent="0.2">
      <c r="A658" s="131" t="s">
        <v>547</v>
      </c>
      <c r="B658" s="133" t="s">
        <v>283</v>
      </c>
      <c r="C658" s="134">
        <v>86669</v>
      </c>
      <c r="D658" s="131" t="s">
        <v>296</v>
      </c>
      <c r="E658" s="131" t="s">
        <v>364</v>
      </c>
      <c r="F658" s="133" t="s">
        <v>115</v>
      </c>
      <c r="G658" s="131" t="s">
        <v>548</v>
      </c>
    </row>
    <row r="659" spans="1:7" ht="45" x14ac:dyDescent="0.2">
      <c r="A659" s="131" t="s">
        <v>549</v>
      </c>
      <c r="B659" s="133" t="s">
        <v>283</v>
      </c>
      <c r="C659" s="134">
        <v>79649</v>
      </c>
      <c r="D659" s="131" t="s">
        <v>296</v>
      </c>
      <c r="E659" s="131" t="s">
        <v>364</v>
      </c>
      <c r="F659" s="133" t="s">
        <v>115</v>
      </c>
      <c r="G659" s="131" t="s">
        <v>550</v>
      </c>
    </row>
    <row r="660" spans="1:7" ht="30" x14ac:dyDescent="0.2">
      <c r="A660" s="131" t="s">
        <v>551</v>
      </c>
      <c r="B660" s="133" t="s">
        <v>283</v>
      </c>
      <c r="C660" s="134">
        <v>62840</v>
      </c>
      <c r="D660" s="131" t="s">
        <v>296</v>
      </c>
      <c r="E660" s="131" t="s">
        <v>364</v>
      </c>
      <c r="F660" s="133" t="s">
        <v>115</v>
      </c>
      <c r="G660" s="131" t="s">
        <v>552</v>
      </c>
    </row>
    <row r="661" spans="1:7" ht="30" x14ac:dyDescent="0.2">
      <c r="A661" s="131" t="s">
        <v>331</v>
      </c>
      <c r="B661" s="133" t="s">
        <v>283</v>
      </c>
      <c r="C661" s="134">
        <v>21656</v>
      </c>
      <c r="D661" s="131" t="s">
        <v>296</v>
      </c>
      <c r="E661" s="131" t="s">
        <v>331</v>
      </c>
      <c r="F661" s="133" t="s">
        <v>115</v>
      </c>
      <c r="G661" s="131" t="s">
        <v>553</v>
      </c>
    </row>
    <row r="662" spans="1:7" ht="45" x14ac:dyDescent="0.2">
      <c r="A662" s="131" t="s">
        <v>554</v>
      </c>
      <c r="B662" s="133" t="s">
        <v>283</v>
      </c>
      <c r="C662" s="134">
        <v>79637</v>
      </c>
      <c r="D662" s="131" t="s">
        <v>296</v>
      </c>
      <c r="E662" s="131" t="s">
        <v>331</v>
      </c>
      <c r="F662" s="133" t="s">
        <v>115</v>
      </c>
      <c r="G662" s="131" t="s">
        <v>555</v>
      </c>
    </row>
    <row r="663" spans="1:7" ht="45" x14ac:dyDescent="0.2">
      <c r="A663" s="131" t="s">
        <v>556</v>
      </c>
      <c r="B663" s="133" t="s">
        <v>283</v>
      </c>
      <c r="C663" s="134">
        <v>79653</v>
      </c>
      <c r="D663" s="131" t="s">
        <v>296</v>
      </c>
      <c r="E663" s="131" t="s">
        <v>331</v>
      </c>
      <c r="F663" s="133" t="s">
        <v>115</v>
      </c>
      <c r="G663" s="131" t="s">
        <v>557</v>
      </c>
    </row>
    <row r="664" spans="1:7" ht="45" x14ac:dyDescent="0.2">
      <c r="A664" s="131" t="s">
        <v>558</v>
      </c>
      <c r="B664" s="133" t="s">
        <v>283</v>
      </c>
      <c r="C664" s="134">
        <v>78726</v>
      </c>
      <c r="D664" s="131" t="s">
        <v>296</v>
      </c>
      <c r="E664" s="131" t="s">
        <v>331</v>
      </c>
      <c r="F664" s="133" t="s">
        <v>115</v>
      </c>
      <c r="G664" s="131" t="s">
        <v>559</v>
      </c>
    </row>
    <row r="665" spans="1:7" ht="45" x14ac:dyDescent="0.2">
      <c r="A665" s="131" t="s">
        <v>3530</v>
      </c>
      <c r="B665" s="133" t="s">
        <v>283</v>
      </c>
      <c r="C665" s="134">
        <v>83742</v>
      </c>
      <c r="D665" s="131" t="s">
        <v>3443</v>
      </c>
      <c r="E665" s="131" t="s">
        <v>318</v>
      </c>
      <c r="F665" s="133" t="s">
        <v>117</v>
      </c>
      <c r="G665" s="131" t="s">
        <v>3531</v>
      </c>
    </row>
    <row r="666" spans="1:7" ht="60" x14ac:dyDescent="0.2">
      <c r="A666" s="131" t="s">
        <v>3532</v>
      </c>
      <c r="B666" s="133" t="s">
        <v>283</v>
      </c>
      <c r="C666" s="134">
        <v>80340</v>
      </c>
      <c r="D666" s="131" t="s">
        <v>3443</v>
      </c>
      <c r="E666" s="131" t="s">
        <v>318</v>
      </c>
      <c r="F666" s="133" t="s">
        <v>117</v>
      </c>
      <c r="G666" s="131" t="s">
        <v>3533</v>
      </c>
    </row>
    <row r="667" spans="1:7" ht="60" x14ac:dyDescent="0.2">
      <c r="A667" s="131" t="s">
        <v>3534</v>
      </c>
      <c r="B667" s="133" t="s">
        <v>283</v>
      </c>
      <c r="C667" s="134">
        <v>67449</v>
      </c>
      <c r="D667" s="131" t="s">
        <v>3443</v>
      </c>
      <c r="E667" s="131" t="s">
        <v>318</v>
      </c>
      <c r="F667" s="133" t="s">
        <v>115</v>
      </c>
      <c r="G667" s="131" t="s">
        <v>3535</v>
      </c>
    </row>
    <row r="668" spans="1:7" ht="75" x14ac:dyDescent="0.2">
      <c r="A668" s="131" t="s">
        <v>560</v>
      </c>
      <c r="B668" s="133" t="s">
        <v>283</v>
      </c>
      <c r="C668" s="134">
        <v>90991</v>
      </c>
      <c r="D668" s="131" t="s">
        <v>296</v>
      </c>
      <c r="E668" s="131" t="s">
        <v>318</v>
      </c>
      <c r="F668" s="133" t="s">
        <v>115</v>
      </c>
      <c r="G668" s="131" t="s">
        <v>561</v>
      </c>
    </row>
    <row r="669" spans="1:7" ht="75" x14ac:dyDescent="0.2">
      <c r="A669" s="131" t="s">
        <v>3536</v>
      </c>
      <c r="B669" s="133" t="s">
        <v>283</v>
      </c>
      <c r="C669" s="134">
        <v>90041</v>
      </c>
      <c r="D669" s="131" t="s">
        <v>3443</v>
      </c>
      <c r="E669" s="131" t="s">
        <v>321</v>
      </c>
      <c r="F669" s="133" t="s">
        <v>115</v>
      </c>
      <c r="G669" s="131" t="s">
        <v>561</v>
      </c>
    </row>
    <row r="670" spans="1:7" ht="60" x14ac:dyDescent="0.2">
      <c r="A670" s="131" t="s">
        <v>3537</v>
      </c>
      <c r="B670" s="133" t="s">
        <v>283</v>
      </c>
      <c r="C670" s="134">
        <v>80341</v>
      </c>
      <c r="D670" s="131" t="s">
        <v>3443</v>
      </c>
      <c r="E670" s="131" t="s">
        <v>318</v>
      </c>
      <c r="F670" s="133" t="s">
        <v>117</v>
      </c>
      <c r="G670" s="131" t="s">
        <v>3538</v>
      </c>
    </row>
    <row r="671" spans="1:7" ht="45" x14ac:dyDescent="0.2">
      <c r="A671" s="131" t="s">
        <v>3539</v>
      </c>
      <c r="B671" s="133" t="s">
        <v>283</v>
      </c>
      <c r="C671" s="134">
        <v>90924</v>
      </c>
      <c r="D671" s="131" t="s">
        <v>3443</v>
      </c>
      <c r="E671" s="131" t="s">
        <v>321</v>
      </c>
      <c r="F671" s="133" t="s">
        <v>1183</v>
      </c>
      <c r="G671" s="131" t="s">
        <v>3540</v>
      </c>
    </row>
    <row r="672" spans="1:7" ht="45" x14ac:dyDescent="0.2">
      <c r="A672" s="131" t="s">
        <v>3541</v>
      </c>
      <c r="B672" s="133" t="s">
        <v>283</v>
      </c>
      <c r="C672" s="134">
        <v>83741</v>
      </c>
      <c r="D672" s="131" t="s">
        <v>3443</v>
      </c>
      <c r="E672" s="131" t="s">
        <v>318</v>
      </c>
      <c r="F672" s="133" t="s">
        <v>117</v>
      </c>
      <c r="G672" s="131" t="s">
        <v>3542</v>
      </c>
    </row>
    <row r="673" spans="1:7" ht="60" x14ac:dyDescent="0.2">
      <c r="A673" s="131" t="s">
        <v>3543</v>
      </c>
      <c r="B673" s="133" t="s">
        <v>283</v>
      </c>
      <c r="C673" s="134">
        <v>80342</v>
      </c>
      <c r="D673" s="131" t="s">
        <v>3443</v>
      </c>
      <c r="E673" s="131" t="s">
        <v>318</v>
      </c>
      <c r="F673" s="133" t="s">
        <v>117</v>
      </c>
      <c r="G673" s="131" t="s">
        <v>3544</v>
      </c>
    </row>
    <row r="674" spans="1:7" ht="60" x14ac:dyDescent="0.2">
      <c r="A674" s="131" t="s">
        <v>3545</v>
      </c>
      <c r="B674" s="133" t="s">
        <v>283</v>
      </c>
      <c r="C674" s="134">
        <v>80360</v>
      </c>
      <c r="D674" s="131" t="s">
        <v>3443</v>
      </c>
      <c r="E674" s="131" t="s">
        <v>318</v>
      </c>
      <c r="F674" s="133" t="s">
        <v>1183</v>
      </c>
      <c r="G674" s="131" t="s">
        <v>3546</v>
      </c>
    </row>
    <row r="675" spans="1:7" ht="75" x14ac:dyDescent="0.2">
      <c r="A675" s="131" t="s">
        <v>3547</v>
      </c>
      <c r="B675" s="133" t="s">
        <v>283</v>
      </c>
      <c r="C675" s="134">
        <v>83932</v>
      </c>
      <c r="D675" s="131" t="s">
        <v>3443</v>
      </c>
      <c r="E675" s="131" t="s">
        <v>318</v>
      </c>
      <c r="F675" s="133" t="s">
        <v>117</v>
      </c>
      <c r="G675" s="131" t="s">
        <v>3548</v>
      </c>
    </row>
    <row r="676" spans="1:7" ht="45" x14ac:dyDescent="0.2">
      <c r="A676" s="131" t="s">
        <v>3549</v>
      </c>
      <c r="B676" s="133" t="s">
        <v>283</v>
      </c>
      <c r="C676" s="134">
        <v>80362</v>
      </c>
      <c r="D676" s="131" t="s">
        <v>3443</v>
      </c>
      <c r="E676" s="131" t="s">
        <v>318</v>
      </c>
      <c r="F676" s="133" t="s">
        <v>1183</v>
      </c>
      <c r="G676" s="131" t="s">
        <v>3550</v>
      </c>
    </row>
    <row r="677" spans="1:7" ht="45" x14ac:dyDescent="0.2">
      <c r="A677" s="131" t="s">
        <v>3551</v>
      </c>
      <c r="B677" s="133" t="s">
        <v>283</v>
      </c>
      <c r="C677" s="134">
        <v>81319</v>
      </c>
      <c r="D677" s="131" t="s">
        <v>3443</v>
      </c>
      <c r="E677" s="131" t="s">
        <v>318</v>
      </c>
      <c r="F677" s="133" t="s">
        <v>117</v>
      </c>
      <c r="G677" s="131" t="s">
        <v>3552</v>
      </c>
    </row>
    <row r="678" spans="1:7" ht="45" x14ac:dyDescent="0.2">
      <c r="A678" s="131" t="s">
        <v>3553</v>
      </c>
      <c r="B678" s="133" t="s">
        <v>283</v>
      </c>
      <c r="C678" s="134">
        <v>60506</v>
      </c>
      <c r="D678" s="131" t="s">
        <v>3443</v>
      </c>
      <c r="E678" s="131" t="s">
        <v>318</v>
      </c>
      <c r="F678" s="133" t="s">
        <v>117</v>
      </c>
      <c r="G678" s="131" t="s">
        <v>3554</v>
      </c>
    </row>
    <row r="679" spans="1:7" ht="45" x14ac:dyDescent="0.2">
      <c r="A679" s="131" t="s">
        <v>3555</v>
      </c>
      <c r="B679" s="133" t="s">
        <v>283</v>
      </c>
      <c r="C679" s="134">
        <v>80344</v>
      </c>
      <c r="D679" s="131" t="s">
        <v>3443</v>
      </c>
      <c r="E679" s="131" t="s">
        <v>318</v>
      </c>
      <c r="F679" s="133" t="s">
        <v>117</v>
      </c>
      <c r="G679" s="131" t="s">
        <v>3554</v>
      </c>
    </row>
    <row r="680" spans="1:7" ht="75" x14ac:dyDescent="0.2">
      <c r="A680" s="131" t="s">
        <v>3556</v>
      </c>
      <c r="B680" s="133" t="s">
        <v>283</v>
      </c>
      <c r="C680" s="134">
        <v>85536</v>
      </c>
      <c r="D680" s="131" t="s">
        <v>3443</v>
      </c>
      <c r="E680" s="131" t="s">
        <v>318</v>
      </c>
      <c r="F680" s="133" t="s">
        <v>117</v>
      </c>
      <c r="G680" s="131" t="s">
        <v>3557</v>
      </c>
    </row>
    <row r="681" spans="1:7" ht="75" x14ac:dyDescent="0.2">
      <c r="A681" s="131" t="s">
        <v>3558</v>
      </c>
      <c r="B681" s="133" t="s">
        <v>283</v>
      </c>
      <c r="C681" s="134">
        <v>85537</v>
      </c>
      <c r="D681" s="131" t="s">
        <v>3443</v>
      </c>
      <c r="E681" s="131" t="s">
        <v>318</v>
      </c>
      <c r="F681" s="133" t="s">
        <v>117</v>
      </c>
      <c r="G681" s="131" t="s">
        <v>3559</v>
      </c>
    </row>
    <row r="682" spans="1:7" ht="60" x14ac:dyDescent="0.2">
      <c r="A682" s="131" t="s">
        <v>3560</v>
      </c>
      <c r="B682" s="133" t="s">
        <v>283</v>
      </c>
      <c r="C682" s="134">
        <v>75838</v>
      </c>
      <c r="D682" s="131" t="s">
        <v>3443</v>
      </c>
      <c r="E682" s="131" t="s">
        <v>318</v>
      </c>
      <c r="F682" s="133" t="s">
        <v>117</v>
      </c>
      <c r="G682" s="131" t="s">
        <v>3561</v>
      </c>
    </row>
    <row r="683" spans="1:7" ht="60" x14ac:dyDescent="0.2">
      <c r="A683" s="131" t="s">
        <v>3562</v>
      </c>
      <c r="B683" s="133" t="s">
        <v>283</v>
      </c>
      <c r="C683" s="134">
        <v>82974</v>
      </c>
      <c r="D683" s="131" t="s">
        <v>3443</v>
      </c>
      <c r="E683" s="131" t="s">
        <v>318</v>
      </c>
      <c r="F683" s="133" t="s">
        <v>115</v>
      </c>
      <c r="G683" s="131" t="s">
        <v>3561</v>
      </c>
    </row>
    <row r="684" spans="1:7" ht="45" x14ac:dyDescent="0.2">
      <c r="A684" s="131" t="s">
        <v>3563</v>
      </c>
      <c r="B684" s="133" t="s">
        <v>283</v>
      </c>
      <c r="C684" s="134">
        <v>67617</v>
      </c>
      <c r="D684" s="131" t="s">
        <v>3443</v>
      </c>
      <c r="E684" s="131" t="s">
        <v>318</v>
      </c>
      <c r="F684" s="133" t="s">
        <v>117</v>
      </c>
      <c r="G684" s="131" t="s">
        <v>3564</v>
      </c>
    </row>
    <row r="685" spans="1:7" ht="45" x14ac:dyDescent="0.2">
      <c r="A685" s="131" t="s">
        <v>3565</v>
      </c>
      <c r="B685" s="133" t="s">
        <v>283</v>
      </c>
      <c r="C685" s="134">
        <v>82374</v>
      </c>
      <c r="D685" s="131" t="s">
        <v>3443</v>
      </c>
      <c r="E685" s="131" t="s">
        <v>318</v>
      </c>
      <c r="F685" s="133" t="s">
        <v>117</v>
      </c>
      <c r="G685" s="131" t="s">
        <v>3566</v>
      </c>
    </row>
    <row r="686" spans="1:7" ht="45" x14ac:dyDescent="0.2">
      <c r="A686" s="131" t="s">
        <v>3567</v>
      </c>
      <c r="B686" s="133" t="s">
        <v>283</v>
      </c>
      <c r="C686" s="134">
        <v>9054</v>
      </c>
      <c r="D686" s="131" t="s">
        <v>3443</v>
      </c>
      <c r="E686" s="131" t="s">
        <v>318</v>
      </c>
      <c r="F686" s="133" t="s">
        <v>115</v>
      </c>
      <c r="G686" s="131" t="s">
        <v>3568</v>
      </c>
    </row>
    <row r="687" spans="1:7" ht="45" x14ac:dyDescent="0.2">
      <c r="A687" s="131" t="s">
        <v>3569</v>
      </c>
      <c r="B687" s="133" t="s">
        <v>283</v>
      </c>
      <c r="C687" s="134">
        <v>64583</v>
      </c>
      <c r="D687" s="131" t="s">
        <v>3443</v>
      </c>
      <c r="E687" s="131" t="s">
        <v>318</v>
      </c>
      <c r="F687" s="133" t="s">
        <v>1183</v>
      </c>
      <c r="G687" s="131" t="s">
        <v>3570</v>
      </c>
    </row>
    <row r="688" spans="1:7" ht="75" x14ac:dyDescent="0.2">
      <c r="A688" s="131" t="s">
        <v>562</v>
      </c>
      <c r="B688" s="133" t="s">
        <v>283</v>
      </c>
      <c r="C688" s="134">
        <v>90723</v>
      </c>
      <c r="D688" s="131" t="s">
        <v>296</v>
      </c>
      <c r="E688" s="131" t="s">
        <v>318</v>
      </c>
      <c r="F688" s="133" t="s">
        <v>115</v>
      </c>
      <c r="G688" s="131" t="s">
        <v>563</v>
      </c>
    </row>
    <row r="689" spans="1:7" ht="60" x14ac:dyDescent="0.2">
      <c r="A689" s="131" t="s">
        <v>3571</v>
      </c>
      <c r="B689" s="133" t="s">
        <v>283</v>
      </c>
      <c r="C689" s="134">
        <v>90314</v>
      </c>
      <c r="D689" s="131" t="s">
        <v>3443</v>
      </c>
      <c r="E689" s="131" t="s">
        <v>321</v>
      </c>
      <c r="F689" s="133" t="s">
        <v>117</v>
      </c>
      <c r="G689" s="131" t="s">
        <v>3572</v>
      </c>
    </row>
    <row r="690" spans="1:7" ht="90" x14ac:dyDescent="0.2">
      <c r="A690" s="131" t="s">
        <v>3573</v>
      </c>
      <c r="B690" s="133" t="s">
        <v>283</v>
      </c>
      <c r="C690" s="134">
        <v>90040</v>
      </c>
      <c r="D690" s="131" t="s">
        <v>3443</v>
      </c>
      <c r="E690" s="131" t="s">
        <v>321</v>
      </c>
      <c r="F690" s="133" t="s">
        <v>115</v>
      </c>
      <c r="G690" s="131" t="s">
        <v>3574</v>
      </c>
    </row>
    <row r="691" spans="1:7" ht="45" x14ac:dyDescent="0.2">
      <c r="A691" s="131" t="s">
        <v>3575</v>
      </c>
      <c r="B691" s="133" t="s">
        <v>283</v>
      </c>
      <c r="C691" s="134">
        <v>90923</v>
      </c>
      <c r="D691" s="131" t="s">
        <v>3443</v>
      </c>
      <c r="E691" s="131" t="s">
        <v>321</v>
      </c>
      <c r="F691" s="133" t="s">
        <v>1183</v>
      </c>
      <c r="G691" s="131" t="s">
        <v>3576</v>
      </c>
    </row>
    <row r="692" spans="1:7" ht="45" x14ac:dyDescent="0.2">
      <c r="A692" s="131" t="s">
        <v>3577</v>
      </c>
      <c r="B692" s="133" t="s">
        <v>283</v>
      </c>
      <c r="C692" s="134">
        <v>80414</v>
      </c>
      <c r="D692" s="131" t="s">
        <v>3443</v>
      </c>
      <c r="E692" s="131" t="s">
        <v>318</v>
      </c>
      <c r="F692" s="133" t="s">
        <v>116</v>
      </c>
      <c r="G692" s="131" t="s">
        <v>3578</v>
      </c>
    </row>
    <row r="693" spans="1:7" ht="60" x14ac:dyDescent="0.2">
      <c r="A693" s="131" t="s">
        <v>3579</v>
      </c>
      <c r="B693" s="133" t="s">
        <v>283</v>
      </c>
      <c r="C693" s="134">
        <v>87430</v>
      </c>
      <c r="D693" s="131" t="s">
        <v>3443</v>
      </c>
      <c r="E693" s="131" t="s">
        <v>318</v>
      </c>
      <c r="F693" s="133" t="s">
        <v>117</v>
      </c>
      <c r="G693" s="131" t="s">
        <v>3580</v>
      </c>
    </row>
    <row r="694" spans="1:7" ht="60" x14ac:dyDescent="0.2">
      <c r="A694" s="131" t="s">
        <v>3581</v>
      </c>
      <c r="B694" s="133" t="s">
        <v>283</v>
      </c>
      <c r="C694" s="134">
        <v>90033</v>
      </c>
      <c r="D694" s="131" t="s">
        <v>3443</v>
      </c>
      <c r="E694" s="131" t="s">
        <v>321</v>
      </c>
      <c r="F694" s="133" t="s">
        <v>117</v>
      </c>
      <c r="G694" s="131" t="s">
        <v>3582</v>
      </c>
    </row>
    <row r="695" spans="1:7" ht="45" x14ac:dyDescent="0.2">
      <c r="A695" s="131" t="s">
        <v>3583</v>
      </c>
      <c r="B695" s="133" t="s">
        <v>283</v>
      </c>
      <c r="C695" s="134">
        <v>85539</v>
      </c>
      <c r="D695" s="131" t="s">
        <v>3443</v>
      </c>
      <c r="E695" s="131" t="s">
        <v>318</v>
      </c>
      <c r="F695" s="133" t="s">
        <v>117</v>
      </c>
      <c r="G695" s="131" t="s">
        <v>3584</v>
      </c>
    </row>
    <row r="696" spans="1:7" ht="45" x14ac:dyDescent="0.2">
      <c r="A696" s="131" t="s">
        <v>564</v>
      </c>
      <c r="B696" s="133" t="s">
        <v>283</v>
      </c>
      <c r="C696" s="134">
        <v>66706</v>
      </c>
      <c r="D696" s="131" t="s">
        <v>296</v>
      </c>
      <c r="E696" s="131" t="s">
        <v>318</v>
      </c>
      <c r="F696" s="133" t="s">
        <v>115</v>
      </c>
      <c r="G696" s="131" t="s">
        <v>565</v>
      </c>
    </row>
    <row r="697" spans="1:7" ht="30" x14ac:dyDescent="0.2">
      <c r="A697" s="131" t="s">
        <v>1560</v>
      </c>
      <c r="B697" s="133" t="s">
        <v>283</v>
      </c>
      <c r="C697" s="134">
        <v>39408</v>
      </c>
      <c r="D697" s="131" t="s">
        <v>285</v>
      </c>
      <c r="E697" s="131" t="s">
        <v>285</v>
      </c>
      <c r="F697" s="133" t="s">
        <v>115</v>
      </c>
      <c r="G697" s="131" t="s">
        <v>1561</v>
      </c>
    </row>
    <row r="698" spans="1:7" ht="45" x14ac:dyDescent="0.2">
      <c r="A698" s="131" t="s">
        <v>1562</v>
      </c>
      <c r="B698" s="133" t="s">
        <v>283</v>
      </c>
      <c r="C698" s="134">
        <v>85828</v>
      </c>
      <c r="D698" s="131" t="s">
        <v>285</v>
      </c>
      <c r="E698" s="131" t="s">
        <v>285</v>
      </c>
      <c r="F698" s="133" t="s">
        <v>115</v>
      </c>
      <c r="G698" s="131" t="s">
        <v>1563</v>
      </c>
    </row>
    <row r="699" spans="1:7" ht="30" x14ac:dyDescent="0.2">
      <c r="A699" s="131" t="s">
        <v>1564</v>
      </c>
      <c r="B699" s="133" t="s">
        <v>283</v>
      </c>
      <c r="C699" s="134">
        <v>85829</v>
      </c>
      <c r="D699" s="131" t="s">
        <v>285</v>
      </c>
      <c r="E699" s="131" t="s">
        <v>285</v>
      </c>
      <c r="F699" s="133" t="s">
        <v>115</v>
      </c>
      <c r="G699" s="131" t="s">
        <v>1565</v>
      </c>
    </row>
    <row r="700" spans="1:7" ht="60" x14ac:dyDescent="0.2">
      <c r="A700" s="131" t="s">
        <v>1566</v>
      </c>
      <c r="B700" s="133" t="s">
        <v>283</v>
      </c>
      <c r="C700" s="134">
        <v>84646</v>
      </c>
      <c r="D700" s="131" t="s">
        <v>285</v>
      </c>
      <c r="E700" s="131" t="s">
        <v>300</v>
      </c>
      <c r="F700" s="133" t="s">
        <v>1183</v>
      </c>
      <c r="G700" s="131" t="s">
        <v>1567</v>
      </c>
    </row>
    <row r="701" spans="1:7" ht="45" x14ac:dyDescent="0.2">
      <c r="A701" s="131" t="s">
        <v>2446</v>
      </c>
      <c r="B701" s="133" t="s">
        <v>283</v>
      </c>
      <c r="C701" s="134">
        <v>67438</v>
      </c>
      <c r="D701" s="131" t="s">
        <v>2193</v>
      </c>
      <c r="E701" s="131" t="s">
        <v>613</v>
      </c>
      <c r="F701" s="133" t="s">
        <v>117</v>
      </c>
      <c r="G701" s="131" t="s">
        <v>2447</v>
      </c>
    </row>
    <row r="702" spans="1:7" ht="30" x14ac:dyDescent="0.2">
      <c r="A702" s="131" t="s">
        <v>1248</v>
      </c>
      <c r="B702" s="133" t="s">
        <v>283</v>
      </c>
      <c r="C702" s="134">
        <v>73339</v>
      </c>
      <c r="D702" s="131" t="s">
        <v>1158</v>
      </c>
      <c r="E702" s="131" t="s">
        <v>1182</v>
      </c>
      <c r="F702" s="133" t="s">
        <v>117</v>
      </c>
      <c r="G702" s="131" t="s">
        <v>1249</v>
      </c>
    </row>
    <row r="703" spans="1:7" ht="45" x14ac:dyDescent="0.2">
      <c r="A703" s="131" t="s">
        <v>566</v>
      </c>
      <c r="B703" s="133" t="s">
        <v>283</v>
      </c>
      <c r="C703" s="134">
        <v>82328</v>
      </c>
      <c r="D703" s="131" t="s">
        <v>296</v>
      </c>
      <c r="E703" s="131" t="s">
        <v>285</v>
      </c>
      <c r="F703" s="133" t="s">
        <v>115</v>
      </c>
      <c r="G703" s="131" t="s">
        <v>567</v>
      </c>
    </row>
    <row r="704" spans="1:7" ht="60" x14ac:dyDescent="0.2">
      <c r="A704" s="131" t="s">
        <v>568</v>
      </c>
      <c r="B704" s="133" t="s">
        <v>283</v>
      </c>
      <c r="C704" s="134">
        <v>86618</v>
      </c>
      <c r="D704" s="131" t="s">
        <v>296</v>
      </c>
      <c r="E704" s="131" t="s">
        <v>285</v>
      </c>
      <c r="F704" s="133" t="s">
        <v>115</v>
      </c>
      <c r="G704" s="131" t="s">
        <v>569</v>
      </c>
    </row>
    <row r="705" spans="1:7" ht="45" x14ac:dyDescent="0.2">
      <c r="A705" s="131" t="s">
        <v>570</v>
      </c>
      <c r="B705" s="133" t="s">
        <v>283</v>
      </c>
      <c r="C705" s="134">
        <v>56259</v>
      </c>
      <c r="D705" s="131" t="s">
        <v>296</v>
      </c>
      <c r="E705" s="131" t="s">
        <v>285</v>
      </c>
      <c r="F705" s="133" t="s">
        <v>115</v>
      </c>
      <c r="G705" s="131" t="s">
        <v>567</v>
      </c>
    </row>
    <row r="706" spans="1:7" ht="30" x14ac:dyDescent="0.2">
      <c r="A706" s="131" t="s">
        <v>571</v>
      </c>
      <c r="B706" s="133" t="s">
        <v>283</v>
      </c>
      <c r="C706" s="134">
        <v>82380</v>
      </c>
      <c r="D706" s="131" t="s">
        <v>296</v>
      </c>
      <c r="E706" s="131" t="s">
        <v>285</v>
      </c>
      <c r="F706" s="133" t="s">
        <v>115</v>
      </c>
      <c r="G706" s="131" t="s">
        <v>572</v>
      </c>
    </row>
    <row r="707" spans="1:7" ht="60" x14ac:dyDescent="0.2">
      <c r="A707" s="131" t="s">
        <v>1568</v>
      </c>
      <c r="B707" s="133" t="s">
        <v>283</v>
      </c>
      <c r="C707" s="134">
        <v>88486</v>
      </c>
      <c r="D707" s="131" t="s">
        <v>285</v>
      </c>
      <c r="E707" s="131" t="s">
        <v>300</v>
      </c>
      <c r="F707" s="133" t="s">
        <v>115</v>
      </c>
      <c r="G707" s="131" t="s">
        <v>1569</v>
      </c>
    </row>
    <row r="708" spans="1:7" ht="60" x14ac:dyDescent="0.2">
      <c r="A708" s="131" t="s">
        <v>1126</v>
      </c>
      <c r="B708" s="133" t="s">
        <v>283</v>
      </c>
      <c r="C708" s="134">
        <v>85963</v>
      </c>
      <c r="D708" s="131" t="s">
        <v>1109</v>
      </c>
      <c r="E708" s="131" t="s">
        <v>406</v>
      </c>
      <c r="F708" s="133" t="s">
        <v>115</v>
      </c>
      <c r="G708" s="131" t="s">
        <v>3820</v>
      </c>
    </row>
    <row r="709" spans="1:7" ht="30" x14ac:dyDescent="0.2">
      <c r="A709" s="131" t="s">
        <v>1570</v>
      </c>
      <c r="B709" s="133" t="s">
        <v>288</v>
      </c>
      <c r="C709" s="134">
        <v>15505</v>
      </c>
      <c r="D709" s="131" t="s">
        <v>285</v>
      </c>
      <c r="E709" s="131" t="s">
        <v>1535</v>
      </c>
      <c r="F709" s="133" t="s">
        <v>117</v>
      </c>
      <c r="G709" s="131" t="s">
        <v>1571</v>
      </c>
    </row>
    <row r="710" spans="1:7" ht="30" x14ac:dyDescent="0.2">
      <c r="A710" s="131" t="s">
        <v>1572</v>
      </c>
      <c r="B710" s="133" t="s">
        <v>288</v>
      </c>
      <c r="C710" s="134">
        <v>33906</v>
      </c>
      <c r="D710" s="131" t="s">
        <v>285</v>
      </c>
      <c r="E710" s="131" t="s">
        <v>1535</v>
      </c>
      <c r="F710" s="133" t="s">
        <v>117</v>
      </c>
      <c r="G710" s="131" t="s">
        <v>1573</v>
      </c>
    </row>
    <row r="711" spans="1:7" ht="30" x14ac:dyDescent="0.2">
      <c r="A711" s="131" t="s">
        <v>1574</v>
      </c>
      <c r="B711" s="133" t="s">
        <v>288</v>
      </c>
      <c r="C711" s="134">
        <v>77184</v>
      </c>
      <c r="D711" s="131" t="s">
        <v>285</v>
      </c>
      <c r="E711" s="131" t="s">
        <v>1535</v>
      </c>
      <c r="F711" s="133" t="s">
        <v>115</v>
      </c>
      <c r="G711" s="131" t="s">
        <v>1575</v>
      </c>
    </row>
    <row r="712" spans="1:7" ht="30" x14ac:dyDescent="0.2">
      <c r="A712" s="131" t="s">
        <v>1576</v>
      </c>
      <c r="B712" s="133" t="s">
        <v>283</v>
      </c>
      <c r="C712" s="134">
        <v>87424</v>
      </c>
      <c r="D712" s="131" t="s">
        <v>285</v>
      </c>
      <c r="E712" s="131" t="s">
        <v>342</v>
      </c>
      <c r="F712" s="133" t="s">
        <v>158</v>
      </c>
      <c r="G712" s="131" t="s">
        <v>1421</v>
      </c>
    </row>
    <row r="713" spans="1:7" ht="30" x14ac:dyDescent="0.2">
      <c r="A713" s="131" t="s">
        <v>1577</v>
      </c>
      <c r="B713" s="133" t="s">
        <v>283</v>
      </c>
      <c r="C713" s="134">
        <v>87425</v>
      </c>
      <c r="D713" s="131" t="s">
        <v>285</v>
      </c>
      <c r="E713" s="131" t="s">
        <v>342</v>
      </c>
      <c r="F713" s="133" t="s">
        <v>115</v>
      </c>
      <c r="G713" s="131" t="s">
        <v>1423</v>
      </c>
    </row>
    <row r="714" spans="1:7" ht="45" x14ac:dyDescent="0.2">
      <c r="A714" s="131" t="s">
        <v>3585</v>
      </c>
      <c r="B714" s="133" t="s">
        <v>288</v>
      </c>
      <c r="C714" s="134">
        <v>87419</v>
      </c>
      <c r="D714" s="131" t="s">
        <v>3443</v>
      </c>
      <c r="E714" s="131" t="s">
        <v>318</v>
      </c>
      <c r="F714" s="133" t="s">
        <v>117</v>
      </c>
      <c r="G714" s="131" t="s">
        <v>3586</v>
      </c>
    </row>
    <row r="715" spans="1:7" ht="60" x14ac:dyDescent="0.2">
      <c r="A715" s="131" t="s">
        <v>1578</v>
      </c>
      <c r="B715" s="133" t="s">
        <v>283</v>
      </c>
      <c r="C715" s="134">
        <v>84647</v>
      </c>
      <c r="D715" s="131" t="s">
        <v>285</v>
      </c>
      <c r="E715" s="131" t="s">
        <v>300</v>
      </c>
      <c r="F715" s="133" t="s">
        <v>1183</v>
      </c>
      <c r="G715" s="131" t="s">
        <v>1579</v>
      </c>
    </row>
    <row r="716" spans="1:7" ht="30" x14ac:dyDescent="0.2">
      <c r="A716" s="131" t="s">
        <v>1580</v>
      </c>
      <c r="B716" s="133" t="s">
        <v>283</v>
      </c>
      <c r="C716" s="134">
        <v>88721</v>
      </c>
      <c r="D716" s="131" t="s">
        <v>285</v>
      </c>
      <c r="E716" s="131" t="s">
        <v>285</v>
      </c>
      <c r="F716" s="133" t="s">
        <v>115</v>
      </c>
      <c r="G716" s="131" t="s">
        <v>3821</v>
      </c>
    </row>
    <row r="717" spans="1:7" ht="30" x14ac:dyDescent="0.2">
      <c r="A717" s="131" t="s">
        <v>1581</v>
      </c>
      <c r="B717" s="133" t="s">
        <v>283</v>
      </c>
      <c r="C717" s="134">
        <v>88720</v>
      </c>
      <c r="D717" s="131" t="s">
        <v>285</v>
      </c>
      <c r="E717" s="131" t="s">
        <v>285</v>
      </c>
      <c r="F717" s="133" t="s">
        <v>115</v>
      </c>
      <c r="G717" s="131" t="s">
        <v>1582</v>
      </c>
    </row>
    <row r="718" spans="1:7" ht="45" x14ac:dyDescent="0.2">
      <c r="A718" s="131" t="s">
        <v>573</v>
      </c>
      <c r="B718" s="133" t="s">
        <v>283</v>
      </c>
      <c r="C718" s="134">
        <v>79635</v>
      </c>
      <c r="D718" s="131" t="s">
        <v>296</v>
      </c>
      <c r="E718" s="131" t="s">
        <v>285</v>
      </c>
      <c r="F718" s="133" t="s">
        <v>115</v>
      </c>
      <c r="G718" s="131" t="s">
        <v>574</v>
      </c>
    </row>
    <row r="719" spans="1:7" ht="30" x14ac:dyDescent="0.2">
      <c r="A719" s="131" t="s">
        <v>575</v>
      </c>
      <c r="B719" s="133" t="s">
        <v>283</v>
      </c>
      <c r="C719" s="134">
        <v>79128</v>
      </c>
      <c r="D719" s="131" t="s">
        <v>296</v>
      </c>
      <c r="E719" s="131" t="s">
        <v>285</v>
      </c>
      <c r="F719" s="133" t="s">
        <v>115</v>
      </c>
      <c r="G719" s="131" t="s">
        <v>576</v>
      </c>
    </row>
    <row r="720" spans="1:7" ht="75" x14ac:dyDescent="0.2">
      <c r="A720" s="131" t="s">
        <v>1992</v>
      </c>
      <c r="B720" s="133" t="s">
        <v>283</v>
      </c>
      <c r="C720" s="134">
        <v>1140</v>
      </c>
      <c r="D720" s="131" t="s">
        <v>1993</v>
      </c>
      <c r="E720" s="131" t="s">
        <v>1227</v>
      </c>
      <c r="F720" s="133" t="s">
        <v>117</v>
      </c>
      <c r="G720" s="131" t="s">
        <v>1994</v>
      </c>
    </row>
    <row r="721" spans="1:7" ht="30" x14ac:dyDescent="0.2">
      <c r="A721" s="131" t="s">
        <v>577</v>
      </c>
      <c r="B721" s="133" t="s">
        <v>283</v>
      </c>
      <c r="C721" s="134">
        <v>63173</v>
      </c>
      <c r="D721" s="131" t="s">
        <v>296</v>
      </c>
      <c r="E721" s="131" t="s">
        <v>285</v>
      </c>
      <c r="F721" s="133" t="s">
        <v>115</v>
      </c>
      <c r="G721" s="131" t="s">
        <v>578</v>
      </c>
    </row>
    <row r="722" spans="1:7" ht="45" x14ac:dyDescent="0.2">
      <c r="A722" s="131" t="s">
        <v>579</v>
      </c>
      <c r="B722" s="133" t="s">
        <v>283</v>
      </c>
      <c r="C722" s="134">
        <v>86569</v>
      </c>
      <c r="D722" s="131" t="s">
        <v>296</v>
      </c>
      <c r="E722" s="131" t="s">
        <v>493</v>
      </c>
      <c r="F722" s="133" t="s">
        <v>115</v>
      </c>
      <c r="G722" s="131" t="s">
        <v>580</v>
      </c>
    </row>
    <row r="723" spans="1:7" ht="45" x14ac:dyDescent="0.2">
      <c r="A723" s="131" t="s">
        <v>3587</v>
      </c>
      <c r="B723" s="133" t="s">
        <v>283</v>
      </c>
      <c r="C723" s="134">
        <v>89372</v>
      </c>
      <c r="D723" s="131" t="s">
        <v>3443</v>
      </c>
      <c r="E723" s="131" t="s">
        <v>318</v>
      </c>
      <c r="F723" s="133" t="s">
        <v>117</v>
      </c>
      <c r="G723" s="131" t="s">
        <v>3588</v>
      </c>
    </row>
    <row r="724" spans="1:7" ht="45" x14ac:dyDescent="0.2">
      <c r="A724" s="131" t="s">
        <v>581</v>
      </c>
      <c r="B724" s="133" t="s">
        <v>283</v>
      </c>
      <c r="C724" s="134">
        <v>82388</v>
      </c>
      <c r="D724" s="131" t="s">
        <v>296</v>
      </c>
      <c r="E724" s="131" t="s">
        <v>285</v>
      </c>
      <c r="F724" s="133" t="s">
        <v>115</v>
      </c>
      <c r="G724" s="131" t="s">
        <v>582</v>
      </c>
    </row>
    <row r="725" spans="1:7" ht="45" x14ac:dyDescent="0.2">
      <c r="A725" s="131" t="s">
        <v>583</v>
      </c>
      <c r="B725" s="133" t="s">
        <v>283</v>
      </c>
      <c r="C725" s="134">
        <v>91769</v>
      </c>
      <c r="D725" s="131" t="s">
        <v>296</v>
      </c>
      <c r="E725" s="131" t="s">
        <v>285</v>
      </c>
      <c r="F725" s="133" t="s">
        <v>115</v>
      </c>
      <c r="G725" s="131" t="s">
        <v>584</v>
      </c>
    </row>
    <row r="726" spans="1:7" ht="45" x14ac:dyDescent="0.2">
      <c r="A726" s="131" t="s">
        <v>585</v>
      </c>
      <c r="B726" s="133" t="s">
        <v>283</v>
      </c>
      <c r="C726" s="134">
        <v>78727</v>
      </c>
      <c r="D726" s="131" t="s">
        <v>296</v>
      </c>
      <c r="E726" s="131" t="s">
        <v>285</v>
      </c>
      <c r="F726" s="133" t="s">
        <v>115</v>
      </c>
      <c r="G726" s="131" t="s">
        <v>586</v>
      </c>
    </row>
    <row r="727" spans="1:7" ht="45" x14ac:dyDescent="0.2">
      <c r="A727" s="131" t="s">
        <v>1250</v>
      </c>
      <c r="B727" s="133" t="s">
        <v>283</v>
      </c>
      <c r="C727" s="134">
        <v>90270</v>
      </c>
      <c r="D727" s="131" t="s">
        <v>1158</v>
      </c>
      <c r="E727" s="131" t="s">
        <v>321</v>
      </c>
      <c r="F727" s="133" t="s">
        <v>1183</v>
      </c>
      <c r="G727" s="131" t="s">
        <v>1251</v>
      </c>
    </row>
    <row r="728" spans="1:7" ht="45" x14ac:dyDescent="0.2">
      <c r="A728" s="131" t="s">
        <v>1252</v>
      </c>
      <c r="B728" s="133" t="s">
        <v>283</v>
      </c>
      <c r="C728" s="134">
        <v>90261</v>
      </c>
      <c r="D728" s="131" t="s">
        <v>1158</v>
      </c>
      <c r="E728" s="131" t="s">
        <v>321</v>
      </c>
      <c r="F728" s="133" t="s">
        <v>1183</v>
      </c>
      <c r="G728" s="131" t="s">
        <v>1253</v>
      </c>
    </row>
    <row r="729" spans="1:7" ht="30" x14ac:dyDescent="0.2">
      <c r="A729" s="131" t="s">
        <v>1995</v>
      </c>
      <c r="B729" s="133" t="s">
        <v>283</v>
      </c>
      <c r="C729" s="134">
        <v>73246</v>
      </c>
      <c r="D729" s="131" t="s">
        <v>1993</v>
      </c>
      <c r="E729" s="131" t="s">
        <v>1182</v>
      </c>
      <c r="F729" s="133" t="s">
        <v>1183</v>
      </c>
      <c r="G729" s="131" t="s">
        <v>1996</v>
      </c>
    </row>
    <row r="730" spans="1:7" ht="30" x14ac:dyDescent="0.2">
      <c r="A730" s="131" t="s">
        <v>2884</v>
      </c>
      <c r="B730" s="133" t="s">
        <v>283</v>
      </c>
      <c r="C730" s="134">
        <v>80656</v>
      </c>
      <c r="D730" s="131" t="s">
        <v>2676</v>
      </c>
      <c r="E730" s="131" t="s">
        <v>364</v>
      </c>
      <c r="F730" s="133" t="s">
        <v>115</v>
      </c>
      <c r="G730" s="131" t="s">
        <v>2885</v>
      </c>
    </row>
    <row r="731" spans="1:7" ht="30" x14ac:dyDescent="0.2">
      <c r="A731" s="131" t="s">
        <v>2886</v>
      </c>
      <c r="B731" s="133" t="s">
        <v>283</v>
      </c>
      <c r="C731" s="134">
        <v>86871</v>
      </c>
      <c r="D731" s="131" t="s">
        <v>2676</v>
      </c>
      <c r="E731" s="131" t="s">
        <v>493</v>
      </c>
      <c r="F731" s="133" t="s">
        <v>117</v>
      </c>
      <c r="G731" s="131" t="s">
        <v>2887</v>
      </c>
    </row>
    <row r="732" spans="1:7" ht="30" x14ac:dyDescent="0.2">
      <c r="A732" s="131" t="s">
        <v>2888</v>
      </c>
      <c r="B732" s="133" t="s">
        <v>283</v>
      </c>
      <c r="C732" s="134">
        <v>86870</v>
      </c>
      <c r="D732" s="131" t="s">
        <v>2676</v>
      </c>
      <c r="E732" s="131" t="s">
        <v>493</v>
      </c>
      <c r="F732" s="133" t="s">
        <v>116</v>
      </c>
      <c r="G732" s="131" t="s">
        <v>2887</v>
      </c>
    </row>
    <row r="733" spans="1:7" ht="60" x14ac:dyDescent="0.2">
      <c r="A733" s="131" t="s">
        <v>3589</v>
      </c>
      <c r="B733" s="133" t="s">
        <v>283</v>
      </c>
      <c r="C733" s="134">
        <v>87442</v>
      </c>
      <c r="D733" s="131" t="s">
        <v>3443</v>
      </c>
      <c r="E733" s="131" t="s">
        <v>318</v>
      </c>
      <c r="F733" s="133" t="s">
        <v>116</v>
      </c>
      <c r="G733" s="131" t="s">
        <v>3590</v>
      </c>
    </row>
    <row r="734" spans="1:7" ht="60" x14ac:dyDescent="0.2">
      <c r="A734" s="131" t="s">
        <v>3591</v>
      </c>
      <c r="B734" s="133" t="s">
        <v>283</v>
      </c>
      <c r="C734" s="134">
        <v>87441</v>
      </c>
      <c r="D734" s="131" t="s">
        <v>3443</v>
      </c>
      <c r="E734" s="131" t="s">
        <v>318</v>
      </c>
      <c r="F734" s="133" t="s">
        <v>117</v>
      </c>
      <c r="G734" s="131" t="s">
        <v>3592</v>
      </c>
    </row>
    <row r="735" spans="1:7" ht="45" x14ac:dyDescent="0.2">
      <c r="A735" s="131" t="s">
        <v>587</v>
      </c>
      <c r="B735" s="133" t="s">
        <v>283</v>
      </c>
      <c r="C735" s="134">
        <v>86568</v>
      </c>
      <c r="D735" s="131" t="s">
        <v>296</v>
      </c>
      <c r="E735" s="131" t="s">
        <v>285</v>
      </c>
      <c r="F735" s="133" t="s">
        <v>115</v>
      </c>
      <c r="G735" s="131" t="s">
        <v>588</v>
      </c>
    </row>
    <row r="736" spans="1:7" ht="60" x14ac:dyDescent="0.2">
      <c r="A736" s="131" t="s">
        <v>589</v>
      </c>
      <c r="B736" s="133" t="s">
        <v>283</v>
      </c>
      <c r="C736" s="134">
        <v>7156</v>
      </c>
      <c r="D736" s="131" t="s">
        <v>296</v>
      </c>
      <c r="E736" s="131" t="s">
        <v>305</v>
      </c>
      <c r="F736" s="133" t="s">
        <v>115</v>
      </c>
      <c r="G736" s="131" t="s">
        <v>590</v>
      </c>
    </row>
    <row r="737" spans="1:7" ht="30" x14ac:dyDescent="0.2">
      <c r="A737" s="131" t="s">
        <v>591</v>
      </c>
      <c r="B737" s="133" t="s">
        <v>283</v>
      </c>
      <c r="C737" s="134">
        <v>41521</v>
      </c>
      <c r="D737" s="131" t="s">
        <v>296</v>
      </c>
      <c r="E737" s="131" t="s">
        <v>285</v>
      </c>
      <c r="F737" s="133" t="s">
        <v>115</v>
      </c>
      <c r="G737" s="131" t="s">
        <v>592</v>
      </c>
    </row>
    <row r="738" spans="1:7" ht="30" x14ac:dyDescent="0.2">
      <c r="A738" s="131" t="s">
        <v>593</v>
      </c>
      <c r="B738" s="133" t="s">
        <v>283</v>
      </c>
      <c r="C738" s="134">
        <v>78827</v>
      </c>
      <c r="D738" s="131" t="s">
        <v>296</v>
      </c>
      <c r="E738" s="131" t="s">
        <v>285</v>
      </c>
      <c r="F738" s="133" t="s">
        <v>158</v>
      </c>
      <c r="G738" s="131" t="s">
        <v>594</v>
      </c>
    </row>
    <row r="739" spans="1:7" ht="30" x14ac:dyDescent="0.2">
      <c r="A739" s="131" t="s">
        <v>595</v>
      </c>
      <c r="B739" s="133" t="s">
        <v>288</v>
      </c>
      <c r="C739" s="134">
        <v>86868</v>
      </c>
      <c r="D739" s="131" t="s">
        <v>296</v>
      </c>
      <c r="E739" s="131" t="s">
        <v>285</v>
      </c>
      <c r="F739" s="133" t="s">
        <v>158</v>
      </c>
      <c r="G739" s="131" t="s">
        <v>596</v>
      </c>
    </row>
    <row r="740" spans="1:7" ht="30" x14ac:dyDescent="0.2">
      <c r="A740" s="131" t="s">
        <v>597</v>
      </c>
      <c r="B740" s="133" t="s">
        <v>283</v>
      </c>
      <c r="C740" s="134">
        <v>78876</v>
      </c>
      <c r="D740" s="131" t="s">
        <v>296</v>
      </c>
      <c r="E740" s="131" t="s">
        <v>285</v>
      </c>
      <c r="F740" s="133" t="s">
        <v>158</v>
      </c>
      <c r="G740" s="131" t="s">
        <v>598</v>
      </c>
    </row>
    <row r="741" spans="1:7" ht="30" x14ac:dyDescent="0.2">
      <c r="A741" s="131" t="s">
        <v>599</v>
      </c>
      <c r="B741" s="133" t="s">
        <v>283</v>
      </c>
      <c r="C741" s="134">
        <v>78826</v>
      </c>
      <c r="D741" s="131" t="s">
        <v>296</v>
      </c>
      <c r="E741" s="131" t="s">
        <v>285</v>
      </c>
      <c r="F741" s="133" t="s">
        <v>158</v>
      </c>
      <c r="G741" s="131" t="s">
        <v>600</v>
      </c>
    </row>
    <row r="742" spans="1:7" ht="30" x14ac:dyDescent="0.2">
      <c r="A742" s="131" t="s">
        <v>601</v>
      </c>
      <c r="B742" s="133" t="s">
        <v>288</v>
      </c>
      <c r="C742" s="134">
        <v>60610</v>
      </c>
      <c r="D742" s="131" t="s">
        <v>296</v>
      </c>
      <c r="E742" s="131" t="s">
        <v>285</v>
      </c>
      <c r="F742" s="133" t="s">
        <v>158</v>
      </c>
      <c r="G742" s="131" t="s">
        <v>602</v>
      </c>
    </row>
    <row r="743" spans="1:7" ht="30" x14ac:dyDescent="0.2">
      <c r="A743" s="131" t="s">
        <v>603</v>
      </c>
      <c r="B743" s="133" t="s">
        <v>283</v>
      </c>
      <c r="C743" s="134">
        <v>88620</v>
      </c>
      <c r="D743" s="131" t="s">
        <v>296</v>
      </c>
      <c r="E743" s="131" t="s">
        <v>285</v>
      </c>
      <c r="F743" s="133" t="s">
        <v>158</v>
      </c>
      <c r="G743" s="131" t="s">
        <v>604</v>
      </c>
    </row>
    <row r="744" spans="1:7" ht="30" x14ac:dyDescent="0.2">
      <c r="A744" s="131" t="s">
        <v>605</v>
      </c>
      <c r="B744" s="133" t="s">
        <v>283</v>
      </c>
      <c r="C744" s="134">
        <v>88571</v>
      </c>
      <c r="D744" s="131" t="s">
        <v>296</v>
      </c>
      <c r="E744" s="131" t="s">
        <v>285</v>
      </c>
      <c r="F744" s="133" t="s">
        <v>158</v>
      </c>
      <c r="G744" s="131" t="s">
        <v>604</v>
      </c>
    </row>
    <row r="745" spans="1:7" ht="60" x14ac:dyDescent="0.2">
      <c r="A745" s="131" t="s">
        <v>606</v>
      </c>
      <c r="B745" s="133" t="s">
        <v>283</v>
      </c>
      <c r="C745" s="134">
        <v>5704</v>
      </c>
      <c r="D745" s="131" t="s">
        <v>296</v>
      </c>
      <c r="E745" s="131" t="s">
        <v>300</v>
      </c>
      <c r="F745" s="133" t="s">
        <v>115</v>
      </c>
      <c r="G745" s="131" t="s">
        <v>607</v>
      </c>
    </row>
    <row r="746" spans="1:7" ht="45" x14ac:dyDescent="0.2">
      <c r="A746" s="131" t="s">
        <v>1583</v>
      </c>
      <c r="B746" s="133" t="s">
        <v>288</v>
      </c>
      <c r="C746" s="134">
        <v>44556</v>
      </c>
      <c r="D746" s="131" t="s">
        <v>285</v>
      </c>
      <c r="E746" s="131" t="s">
        <v>1414</v>
      </c>
      <c r="F746" s="133" t="s">
        <v>117</v>
      </c>
      <c r="G746" s="131" t="s">
        <v>1584</v>
      </c>
    </row>
    <row r="747" spans="1:7" ht="45" x14ac:dyDescent="0.2">
      <c r="A747" s="131" t="s">
        <v>1585</v>
      </c>
      <c r="B747" s="133" t="s">
        <v>283</v>
      </c>
      <c r="C747" s="134">
        <v>89221</v>
      </c>
      <c r="D747" s="131" t="s">
        <v>285</v>
      </c>
      <c r="E747" s="131" t="s">
        <v>1414</v>
      </c>
      <c r="F747" s="133" t="s">
        <v>115</v>
      </c>
      <c r="G747" s="131" t="s">
        <v>1586</v>
      </c>
    </row>
    <row r="748" spans="1:7" ht="45" x14ac:dyDescent="0.2">
      <c r="A748" s="131" t="s">
        <v>1587</v>
      </c>
      <c r="B748" s="133" t="s">
        <v>283</v>
      </c>
      <c r="C748" s="134">
        <v>89222</v>
      </c>
      <c r="D748" s="131" t="s">
        <v>285</v>
      </c>
      <c r="E748" s="131" t="s">
        <v>1414</v>
      </c>
      <c r="F748" s="133" t="s">
        <v>158</v>
      </c>
      <c r="G748" s="131" t="s">
        <v>1586</v>
      </c>
    </row>
    <row r="749" spans="1:7" ht="60" x14ac:dyDescent="0.2">
      <c r="A749" s="131" t="s">
        <v>608</v>
      </c>
      <c r="B749" s="133" t="s">
        <v>283</v>
      </c>
      <c r="C749" s="134">
        <v>62925</v>
      </c>
      <c r="D749" s="131" t="s">
        <v>296</v>
      </c>
      <c r="E749" s="131" t="s">
        <v>305</v>
      </c>
      <c r="F749" s="133" t="s">
        <v>115</v>
      </c>
      <c r="G749" s="131" t="s">
        <v>609</v>
      </c>
    </row>
    <row r="750" spans="1:7" ht="45" x14ac:dyDescent="0.2">
      <c r="A750" s="131" t="s">
        <v>1588</v>
      </c>
      <c r="B750" s="133" t="s">
        <v>283</v>
      </c>
      <c r="C750" s="134">
        <v>84658</v>
      </c>
      <c r="D750" s="131" t="s">
        <v>285</v>
      </c>
      <c r="E750" s="131" t="s">
        <v>1414</v>
      </c>
      <c r="F750" s="133" t="s">
        <v>117</v>
      </c>
      <c r="G750" s="131" t="s">
        <v>1589</v>
      </c>
    </row>
    <row r="751" spans="1:7" ht="60" x14ac:dyDescent="0.2">
      <c r="A751" s="131" t="s">
        <v>3364</v>
      </c>
      <c r="B751" s="133" t="s">
        <v>283</v>
      </c>
      <c r="C751" s="134">
        <v>71963</v>
      </c>
      <c r="D751" s="131" t="s">
        <v>278</v>
      </c>
      <c r="E751" s="131" t="s">
        <v>32</v>
      </c>
      <c r="F751" s="133" t="s">
        <v>115</v>
      </c>
      <c r="G751" s="131" t="s">
        <v>3336</v>
      </c>
    </row>
    <row r="752" spans="1:7" ht="45" x14ac:dyDescent="0.2">
      <c r="A752" s="131" t="s">
        <v>3365</v>
      </c>
      <c r="B752" s="133" t="s">
        <v>283</v>
      </c>
      <c r="C752" s="134">
        <v>71965</v>
      </c>
      <c r="D752" s="131" t="s">
        <v>278</v>
      </c>
      <c r="E752" s="131" t="s">
        <v>32</v>
      </c>
      <c r="F752" s="133" t="s">
        <v>115</v>
      </c>
      <c r="G752" s="131" t="s">
        <v>3338</v>
      </c>
    </row>
    <row r="753" spans="1:7" ht="60" x14ac:dyDescent="0.2">
      <c r="A753" s="131" t="s">
        <v>3366</v>
      </c>
      <c r="B753" s="133" t="s">
        <v>283</v>
      </c>
      <c r="C753" s="134">
        <v>71961</v>
      </c>
      <c r="D753" s="131" t="s">
        <v>278</v>
      </c>
      <c r="E753" s="131" t="s">
        <v>32</v>
      </c>
      <c r="F753" s="133" t="s">
        <v>115</v>
      </c>
      <c r="G753" s="131" t="s">
        <v>3340</v>
      </c>
    </row>
    <row r="754" spans="1:7" ht="30" x14ac:dyDescent="0.2">
      <c r="A754" s="131" t="s">
        <v>610</v>
      </c>
      <c r="B754" s="133" t="s">
        <v>283</v>
      </c>
      <c r="C754" s="134">
        <v>88470</v>
      </c>
      <c r="D754" s="131" t="s">
        <v>296</v>
      </c>
      <c r="E754" s="131" t="s">
        <v>285</v>
      </c>
      <c r="F754" s="133" t="s">
        <v>115</v>
      </c>
      <c r="G754" s="131" t="s">
        <v>611</v>
      </c>
    </row>
    <row r="755" spans="1:7" ht="30" x14ac:dyDescent="0.2">
      <c r="A755" s="131" t="s">
        <v>612</v>
      </c>
      <c r="B755" s="133" t="s">
        <v>283</v>
      </c>
      <c r="C755" s="134">
        <v>79979</v>
      </c>
      <c r="D755" s="131" t="s">
        <v>296</v>
      </c>
      <c r="E755" s="131" t="s">
        <v>613</v>
      </c>
      <c r="F755" s="133" t="s">
        <v>115</v>
      </c>
      <c r="G755" s="131" t="s">
        <v>614</v>
      </c>
    </row>
    <row r="756" spans="1:7" ht="30" x14ac:dyDescent="0.2">
      <c r="A756" s="131" t="s">
        <v>2889</v>
      </c>
      <c r="B756" s="133" t="s">
        <v>283</v>
      </c>
      <c r="C756" s="134">
        <v>80594</v>
      </c>
      <c r="D756" s="131" t="s">
        <v>2676</v>
      </c>
      <c r="E756" s="131" t="s">
        <v>364</v>
      </c>
      <c r="F756" s="133" t="s">
        <v>117</v>
      </c>
      <c r="G756" s="131" t="s">
        <v>2890</v>
      </c>
    </row>
    <row r="757" spans="1:7" ht="30" x14ac:dyDescent="0.2">
      <c r="A757" s="131" t="s">
        <v>2891</v>
      </c>
      <c r="B757" s="133" t="s">
        <v>283</v>
      </c>
      <c r="C757" s="134">
        <v>80657</v>
      </c>
      <c r="D757" s="131" t="s">
        <v>2676</v>
      </c>
      <c r="E757" s="131" t="s">
        <v>364</v>
      </c>
      <c r="F757" s="133" t="s">
        <v>115</v>
      </c>
      <c r="G757" s="131" t="s">
        <v>2890</v>
      </c>
    </row>
    <row r="758" spans="1:7" ht="45" x14ac:dyDescent="0.2">
      <c r="A758" s="131" t="s">
        <v>1590</v>
      </c>
      <c r="B758" s="133" t="s">
        <v>283</v>
      </c>
      <c r="C758" s="134">
        <v>90247</v>
      </c>
      <c r="D758" s="131" t="s">
        <v>285</v>
      </c>
      <c r="E758" s="131" t="s">
        <v>1414</v>
      </c>
      <c r="F758" s="133" t="s">
        <v>117</v>
      </c>
      <c r="G758" s="131" t="s">
        <v>1591</v>
      </c>
    </row>
    <row r="759" spans="1:7" ht="45" x14ac:dyDescent="0.2">
      <c r="A759" s="131" t="s">
        <v>1254</v>
      </c>
      <c r="B759" s="133" t="s">
        <v>283</v>
      </c>
      <c r="C759" s="134">
        <v>90245</v>
      </c>
      <c r="D759" s="131" t="s">
        <v>1158</v>
      </c>
      <c r="E759" s="131" t="s">
        <v>1182</v>
      </c>
      <c r="F759" s="133" t="s">
        <v>117</v>
      </c>
      <c r="G759" s="131" t="s">
        <v>1255</v>
      </c>
    </row>
    <row r="760" spans="1:7" ht="45" x14ac:dyDescent="0.2">
      <c r="A760" s="131" t="s">
        <v>1256</v>
      </c>
      <c r="B760" s="133" t="s">
        <v>283</v>
      </c>
      <c r="C760" s="134">
        <v>90246</v>
      </c>
      <c r="D760" s="131" t="s">
        <v>1158</v>
      </c>
      <c r="E760" s="131" t="s">
        <v>1182</v>
      </c>
      <c r="F760" s="133" t="s">
        <v>1183</v>
      </c>
      <c r="G760" s="131" t="s">
        <v>1255</v>
      </c>
    </row>
    <row r="761" spans="1:7" ht="45" x14ac:dyDescent="0.2">
      <c r="A761" s="131" t="s">
        <v>2892</v>
      </c>
      <c r="B761" s="133" t="s">
        <v>283</v>
      </c>
      <c r="C761" s="134">
        <v>86773</v>
      </c>
      <c r="D761" s="131" t="s">
        <v>2676</v>
      </c>
      <c r="E761" s="131" t="s">
        <v>493</v>
      </c>
      <c r="F761" s="133" t="s">
        <v>115</v>
      </c>
      <c r="G761" s="131" t="s">
        <v>2893</v>
      </c>
    </row>
    <row r="762" spans="1:7" ht="30" x14ac:dyDescent="0.2">
      <c r="A762" s="131" t="s">
        <v>482</v>
      </c>
      <c r="B762" s="133" t="s">
        <v>283</v>
      </c>
      <c r="C762" s="134">
        <v>78734</v>
      </c>
      <c r="D762" s="131" t="s">
        <v>296</v>
      </c>
      <c r="E762" s="131" t="s">
        <v>482</v>
      </c>
      <c r="F762" s="133" t="s">
        <v>115</v>
      </c>
      <c r="G762" s="131" t="s">
        <v>615</v>
      </c>
    </row>
    <row r="763" spans="1:7" ht="45" x14ac:dyDescent="0.2">
      <c r="A763" s="131" t="s">
        <v>2894</v>
      </c>
      <c r="B763" s="133" t="s">
        <v>283</v>
      </c>
      <c r="C763" s="134">
        <v>84024</v>
      </c>
      <c r="D763" s="131" t="s">
        <v>2676</v>
      </c>
      <c r="E763" s="131" t="s">
        <v>482</v>
      </c>
      <c r="F763" s="133" t="s">
        <v>115</v>
      </c>
      <c r="G763" s="131" t="s">
        <v>2895</v>
      </c>
    </row>
    <row r="764" spans="1:7" ht="60" x14ac:dyDescent="0.2">
      <c r="A764" s="131" t="s">
        <v>2896</v>
      </c>
      <c r="B764" s="133" t="s">
        <v>283</v>
      </c>
      <c r="C764" s="134">
        <v>1756</v>
      </c>
      <c r="D764" s="131" t="s">
        <v>2676</v>
      </c>
      <c r="E764" s="131" t="s">
        <v>482</v>
      </c>
      <c r="F764" s="133" t="s">
        <v>115</v>
      </c>
      <c r="G764" s="131" t="s">
        <v>2897</v>
      </c>
    </row>
    <row r="765" spans="1:7" ht="45" x14ac:dyDescent="0.2">
      <c r="A765" s="131" t="s">
        <v>2898</v>
      </c>
      <c r="B765" s="133" t="s">
        <v>283</v>
      </c>
      <c r="C765" s="134">
        <v>88481</v>
      </c>
      <c r="D765" s="131" t="s">
        <v>2676</v>
      </c>
      <c r="E765" s="131" t="s">
        <v>482</v>
      </c>
      <c r="F765" s="133" t="s">
        <v>115</v>
      </c>
      <c r="G765" s="131" t="s">
        <v>2899</v>
      </c>
    </row>
    <row r="766" spans="1:7" ht="60" x14ac:dyDescent="0.2">
      <c r="A766" s="131" t="s">
        <v>2900</v>
      </c>
      <c r="B766" s="133" t="s">
        <v>283</v>
      </c>
      <c r="C766" s="134">
        <v>54158</v>
      </c>
      <c r="D766" s="131" t="s">
        <v>2676</v>
      </c>
      <c r="E766" s="131" t="s">
        <v>482</v>
      </c>
      <c r="F766" s="133" t="s">
        <v>115</v>
      </c>
      <c r="G766" s="131" t="s">
        <v>2901</v>
      </c>
    </row>
    <row r="767" spans="1:7" ht="75" x14ac:dyDescent="0.2">
      <c r="A767" s="131" t="s">
        <v>2902</v>
      </c>
      <c r="B767" s="133" t="s">
        <v>283</v>
      </c>
      <c r="C767" s="134">
        <v>80658</v>
      </c>
      <c r="D767" s="131" t="s">
        <v>2676</v>
      </c>
      <c r="E767" s="131" t="s">
        <v>482</v>
      </c>
      <c r="F767" s="133" t="s">
        <v>115</v>
      </c>
      <c r="G767" s="131" t="s">
        <v>2903</v>
      </c>
    </row>
    <row r="768" spans="1:7" ht="90" x14ac:dyDescent="0.2">
      <c r="A768" s="131" t="s">
        <v>2904</v>
      </c>
      <c r="B768" s="133" t="s">
        <v>283</v>
      </c>
      <c r="C768" s="134">
        <v>80659</v>
      </c>
      <c r="D768" s="131" t="s">
        <v>2676</v>
      </c>
      <c r="E768" s="131" t="s">
        <v>482</v>
      </c>
      <c r="F768" s="133" t="s">
        <v>115</v>
      </c>
      <c r="G768" s="131" t="s">
        <v>2905</v>
      </c>
    </row>
    <row r="769" spans="1:7" ht="30" x14ac:dyDescent="0.2">
      <c r="A769" s="131" t="s">
        <v>3822</v>
      </c>
      <c r="B769" s="133" t="s">
        <v>283</v>
      </c>
      <c r="C769" s="134">
        <v>84692</v>
      </c>
      <c r="D769" s="131" t="s">
        <v>2676</v>
      </c>
      <c r="E769" s="131" t="s">
        <v>482</v>
      </c>
      <c r="F769" s="133" t="s">
        <v>115</v>
      </c>
      <c r="G769" s="131" t="s">
        <v>3823</v>
      </c>
    </row>
    <row r="770" spans="1:7" ht="45" x14ac:dyDescent="0.2">
      <c r="A770" s="131" t="s">
        <v>2906</v>
      </c>
      <c r="B770" s="133" t="s">
        <v>283</v>
      </c>
      <c r="C770" s="134">
        <v>60608</v>
      </c>
      <c r="D770" s="131" t="s">
        <v>2676</v>
      </c>
      <c r="E770" s="131" t="s">
        <v>482</v>
      </c>
      <c r="F770" s="133" t="s">
        <v>158</v>
      </c>
      <c r="G770" s="131" t="s">
        <v>2907</v>
      </c>
    </row>
    <row r="771" spans="1:7" ht="60" x14ac:dyDescent="0.2">
      <c r="A771" s="131" t="s">
        <v>2908</v>
      </c>
      <c r="B771" s="133" t="s">
        <v>283</v>
      </c>
      <c r="C771" s="134">
        <v>67419</v>
      </c>
      <c r="D771" s="131" t="s">
        <v>2676</v>
      </c>
      <c r="E771" s="131" t="s">
        <v>482</v>
      </c>
      <c r="F771" s="133" t="s">
        <v>115</v>
      </c>
      <c r="G771" s="131" t="s">
        <v>2909</v>
      </c>
    </row>
    <row r="772" spans="1:7" ht="60" x14ac:dyDescent="0.2">
      <c r="A772" s="131" t="s">
        <v>2910</v>
      </c>
      <c r="B772" s="133" t="s">
        <v>283</v>
      </c>
      <c r="C772" s="134">
        <v>67418</v>
      </c>
      <c r="D772" s="131" t="s">
        <v>2676</v>
      </c>
      <c r="E772" s="131" t="s">
        <v>482</v>
      </c>
      <c r="F772" s="133" t="s">
        <v>158</v>
      </c>
      <c r="G772" s="131" t="s">
        <v>2909</v>
      </c>
    </row>
    <row r="773" spans="1:7" ht="60" x14ac:dyDescent="0.2">
      <c r="A773" s="131" t="s">
        <v>2911</v>
      </c>
      <c r="B773" s="133" t="s">
        <v>288</v>
      </c>
      <c r="C773" s="134">
        <v>82924</v>
      </c>
      <c r="D773" s="131" t="s">
        <v>2676</v>
      </c>
      <c r="E773" s="131" t="s">
        <v>482</v>
      </c>
      <c r="F773" s="133" t="s">
        <v>115</v>
      </c>
      <c r="G773" s="131" t="s">
        <v>2909</v>
      </c>
    </row>
    <row r="774" spans="1:7" ht="60" x14ac:dyDescent="0.2">
      <c r="A774" s="131" t="s">
        <v>2912</v>
      </c>
      <c r="B774" s="133" t="s">
        <v>288</v>
      </c>
      <c r="C774" s="134">
        <v>82925</v>
      </c>
      <c r="D774" s="131" t="s">
        <v>2676</v>
      </c>
      <c r="E774" s="131" t="s">
        <v>482</v>
      </c>
      <c r="F774" s="133" t="s">
        <v>158</v>
      </c>
      <c r="G774" s="131" t="s">
        <v>2909</v>
      </c>
    </row>
    <row r="775" spans="1:7" ht="30" x14ac:dyDescent="0.2">
      <c r="A775" s="131" t="s">
        <v>2913</v>
      </c>
      <c r="B775" s="133" t="s">
        <v>283</v>
      </c>
      <c r="C775" s="134">
        <v>80660</v>
      </c>
      <c r="D775" s="131" t="s">
        <v>2676</v>
      </c>
      <c r="E775" s="131" t="s">
        <v>482</v>
      </c>
      <c r="F775" s="133" t="s">
        <v>115</v>
      </c>
      <c r="G775" s="131" t="s">
        <v>2914</v>
      </c>
    </row>
    <row r="776" spans="1:7" ht="30" x14ac:dyDescent="0.2">
      <c r="A776" s="131" t="s">
        <v>2915</v>
      </c>
      <c r="B776" s="133" t="s">
        <v>283</v>
      </c>
      <c r="C776" s="134">
        <v>80705</v>
      </c>
      <c r="D776" s="131" t="s">
        <v>2676</v>
      </c>
      <c r="E776" s="131" t="s">
        <v>482</v>
      </c>
      <c r="F776" s="133" t="s">
        <v>158</v>
      </c>
      <c r="G776" s="131" t="s">
        <v>2916</v>
      </c>
    </row>
    <row r="777" spans="1:7" ht="30" x14ac:dyDescent="0.2">
      <c r="A777" s="131" t="s">
        <v>2917</v>
      </c>
      <c r="B777" s="133" t="s">
        <v>283</v>
      </c>
      <c r="C777" s="134">
        <v>80704</v>
      </c>
      <c r="D777" s="131" t="s">
        <v>2676</v>
      </c>
      <c r="E777" s="131" t="s">
        <v>482</v>
      </c>
      <c r="F777" s="133" t="s">
        <v>158</v>
      </c>
      <c r="G777" s="131" t="s">
        <v>2918</v>
      </c>
    </row>
    <row r="778" spans="1:7" ht="45" x14ac:dyDescent="0.2">
      <c r="A778" s="131" t="s">
        <v>2919</v>
      </c>
      <c r="B778" s="133" t="s">
        <v>283</v>
      </c>
      <c r="C778" s="134">
        <v>80702</v>
      </c>
      <c r="D778" s="131" t="s">
        <v>2676</v>
      </c>
      <c r="E778" s="131" t="s">
        <v>482</v>
      </c>
      <c r="F778" s="133" t="s">
        <v>158</v>
      </c>
      <c r="G778" s="131" t="s">
        <v>2920</v>
      </c>
    </row>
    <row r="779" spans="1:7" ht="30" x14ac:dyDescent="0.2">
      <c r="A779" s="131" t="s">
        <v>616</v>
      </c>
      <c r="B779" s="133" t="s">
        <v>283</v>
      </c>
      <c r="C779" s="134">
        <v>79630</v>
      </c>
      <c r="D779" s="131" t="s">
        <v>296</v>
      </c>
      <c r="E779" s="131" t="s">
        <v>482</v>
      </c>
      <c r="F779" s="133" t="s">
        <v>115</v>
      </c>
      <c r="G779" s="131" t="s">
        <v>617</v>
      </c>
    </row>
    <row r="780" spans="1:7" ht="30" x14ac:dyDescent="0.2">
      <c r="A780" s="131" t="s">
        <v>618</v>
      </c>
      <c r="B780" s="133" t="s">
        <v>283</v>
      </c>
      <c r="C780" s="134">
        <v>79648</v>
      </c>
      <c r="D780" s="131" t="s">
        <v>296</v>
      </c>
      <c r="E780" s="131" t="s">
        <v>482</v>
      </c>
      <c r="F780" s="133" t="s">
        <v>115</v>
      </c>
      <c r="G780" s="131" t="s">
        <v>619</v>
      </c>
    </row>
    <row r="781" spans="1:7" ht="30" x14ac:dyDescent="0.2">
      <c r="A781" s="131" t="s">
        <v>620</v>
      </c>
      <c r="B781" s="133" t="s">
        <v>283</v>
      </c>
      <c r="C781" s="134">
        <v>79230</v>
      </c>
      <c r="D781" s="131" t="s">
        <v>296</v>
      </c>
      <c r="E781" s="131" t="s">
        <v>482</v>
      </c>
      <c r="F781" s="133" t="s">
        <v>115</v>
      </c>
      <c r="G781" s="131" t="s">
        <v>621</v>
      </c>
    </row>
    <row r="782" spans="1:7" ht="30" x14ac:dyDescent="0.2">
      <c r="A782" s="131" t="s">
        <v>622</v>
      </c>
      <c r="B782" s="133" t="s">
        <v>283</v>
      </c>
      <c r="C782" s="134">
        <v>86968</v>
      </c>
      <c r="D782" s="131" t="s">
        <v>296</v>
      </c>
      <c r="E782" s="131" t="s">
        <v>482</v>
      </c>
      <c r="F782" s="133" t="s">
        <v>115</v>
      </c>
      <c r="G782" s="131" t="s">
        <v>623</v>
      </c>
    </row>
    <row r="783" spans="1:7" ht="60" x14ac:dyDescent="0.2">
      <c r="A783" s="131" t="s">
        <v>2921</v>
      </c>
      <c r="B783" s="133" t="s">
        <v>283</v>
      </c>
      <c r="C783" s="134">
        <v>80703</v>
      </c>
      <c r="D783" s="131" t="s">
        <v>2676</v>
      </c>
      <c r="E783" s="131" t="s">
        <v>482</v>
      </c>
      <c r="F783" s="133" t="s">
        <v>158</v>
      </c>
      <c r="G783" s="131" t="s">
        <v>2922</v>
      </c>
    </row>
    <row r="784" spans="1:7" ht="30" x14ac:dyDescent="0.2">
      <c r="A784" s="131" t="s">
        <v>624</v>
      </c>
      <c r="B784" s="133" t="s">
        <v>283</v>
      </c>
      <c r="C784" s="134">
        <v>23957</v>
      </c>
      <c r="D784" s="131" t="s">
        <v>296</v>
      </c>
      <c r="E784" s="131" t="s">
        <v>482</v>
      </c>
      <c r="F784" s="133" t="s">
        <v>115</v>
      </c>
      <c r="G784" s="131" t="s">
        <v>625</v>
      </c>
    </row>
    <row r="785" spans="1:7" ht="60" x14ac:dyDescent="0.2">
      <c r="A785" s="131" t="s">
        <v>2923</v>
      </c>
      <c r="B785" s="133" t="s">
        <v>283</v>
      </c>
      <c r="C785" s="134">
        <v>80779</v>
      </c>
      <c r="D785" s="131" t="s">
        <v>2676</v>
      </c>
      <c r="E785" s="131" t="s">
        <v>482</v>
      </c>
      <c r="F785" s="133" t="s">
        <v>158</v>
      </c>
      <c r="G785" s="131" t="s">
        <v>2924</v>
      </c>
    </row>
    <row r="786" spans="1:7" ht="30" x14ac:dyDescent="0.2">
      <c r="A786" s="131" t="s">
        <v>2925</v>
      </c>
      <c r="B786" s="133" t="s">
        <v>283</v>
      </c>
      <c r="C786" s="134">
        <v>87468</v>
      </c>
      <c r="D786" s="131" t="s">
        <v>2676</v>
      </c>
      <c r="E786" s="131" t="s">
        <v>482</v>
      </c>
      <c r="F786" s="133" t="s">
        <v>158</v>
      </c>
      <c r="G786" s="131" t="s">
        <v>2926</v>
      </c>
    </row>
    <row r="787" spans="1:7" ht="75" x14ac:dyDescent="0.2">
      <c r="A787" s="131" t="s">
        <v>2927</v>
      </c>
      <c r="B787" s="133" t="s">
        <v>283</v>
      </c>
      <c r="C787" s="134">
        <v>16408</v>
      </c>
      <c r="D787" s="131" t="s">
        <v>2676</v>
      </c>
      <c r="E787" s="131" t="s">
        <v>482</v>
      </c>
      <c r="F787" s="133" t="s">
        <v>115</v>
      </c>
      <c r="G787" s="131" t="s">
        <v>2928</v>
      </c>
    </row>
    <row r="788" spans="1:7" ht="75" x14ac:dyDescent="0.2">
      <c r="A788" s="131" t="s">
        <v>2929</v>
      </c>
      <c r="B788" s="133" t="s">
        <v>283</v>
      </c>
      <c r="C788" s="134">
        <v>81336</v>
      </c>
      <c r="D788" s="131" t="s">
        <v>2676</v>
      </c>
      <c r="E788" s="131" t="s">
        <v>482</v>
      </c>
      <c r="F788" s="133" t="s">
        <v>115</v>
      </c>
      <c r="G788" s="131" t="s">
        <v>2930</v>
      </c>
    </row>
    <row r="789" spans="1:7" ht="105" x14ac:dyDescent="0.2">
      <c r="A789" s="131" t="s">
        <v>2931</v>
      </c>
      <c r="B789" s="133" t="s">
        <v>283</v>
      </c>
      <c r="C789" s="134">
        <v>81296</v>
      </c>
      <c r="D789" s="131" t="s">
        <v>2676</v>
      </c>
      <c r="E789" s="131" t="s">
        <v>482</v>
      </c>
      <c r="F789" s="133" t="s">
        <v>115</v>
      </c>
      <c r="G789" s="131" t="s">
        <v>2932</v>
      </c>
    </row>
    <row r="790" spans="1:7" ht="60" x14ac:dyDescent="0.2">
      <c r="A790" s="131" t="s">
        <v>2933</v>
      </c>
      <c r="B790" s="133" t="s">
        <v>283</v>
      </c>
      <c r="C790" s="134">
        <v>16260</v>
      </c>
      <c r="D790" s="131" t="s">
        <v>2676</v>
      </c>
      <c r="E790" s="131" t="s">
        <v>482</v>
      </c>
      <c r="F790" s="133" t="s">
        <v>158</v>
      </c>
      <c r="G790" s="131" t="s">
        <v>2934</v>
      </c>
    </row>
    <row r="791" spans="1:7" ht="75" x14ac:dyDescent="0.2">
      <c r="A791" s="131" t="s">
        <v>626</v>
      </c>
      <c r="B791" s="133" t="s">
        <v>283</v>
      </c>
      <c r="C791" s="134">
        <v>88484</v>
      </c>
      <c r="D791" s="131" t="s">
        <v>296</v>
      </c>
      <c r="E791" s="131" t="s">
        <v>285</v>
      </c>
      <c r="F791" s="133" t="s">
        <v>115</v>
      </c>
      <c r="G791" s="131" t="s">
        <v>3824</v>
      </c>
    </row>
    <row r="792" spans="1:7" ht="45" x14ac:dyDescent="0.2">
      <c r="A792" s="131" t="s">
        <v>1592</v>
      </c>
      <c r="B792" s="133" t="s">
        <v>288</v>
      </c>
      <c r="C792" s="134">
        <v>82324</v>
      </c>
      <c r="D792" s="131" t="s">
        <v>285</v>
      </c>
      <c r="E792" s="131" t="s">
        <v>1535</v>
      </c>
      <c r="F792" s="133" t="s">
        <v>117</v>
      </c>
      <c r="G792" s="131" t="s">
        <v>1593</v>
      </c>
    </row>
    <row r="793" spans="1:7" ht="45" x14ac:dyDescent="0.2">
      <c r="A793" s="131" t="s">
        <v>1594</v>
      </c>
      <c r="B793" s="133" t="s">
        <v>288</v>
      </c>
      <c r="C793" s="134">
        <v>82325</v>
      </c>
      <c r="D793" s="131" t="s">
        <v>285</v>
      </c>
      <c r="E793" s="131" t="s">
        <v>1535</v>
      </c>
      <c r="F793" s="133" t="s">
        <v>117</v>
      </c>
      <c r="G793" s="131" t="s">
        <v>1595</v>
      </c>
    </row>
    <row r="794" spans="1:7" ht="30" x14ac:dyDescent="0.2">
      <c r="A794" s="131" t="s">
        <v>2448</v>
      </c>
      <c r="B794" s="133" t="s">
        <v>283</v>
      </c>
      <c r="C794" s="134">
        <v>84679</v>
      </c>
      <c r="D794" s="131" t="s">
        <v>2193</v>
      </c>
      <c r="E794" s="131" t="s">
        <v>394</v>
      </c>
      <c r="F794" s="133" t="s">
        <v>117</v>
      </c>
      <c r="G794" s="131" t="s">
        <v>2449</v>
      </c>
    </row>
    <row r="795" spans="1:7" ht="45" x14ac:dyDescent="0.2">
      <c r="A795" s="131" t="s">
        <v>2935</v>
      </c>
      <c r="B795" s="133" t="s">
        <v>288</v>
      </c>
      <c r="C795" s="134">
        <v>40658</v>
      </c>
      <c r="D795" s="131" t="s">
        <v>2676</v>
      </c>
      <c r="E795" s="131" t="s">
        <v>2936</v>
      </c>
      <c r="F795" s="133" t="s">
        <v>1183</v>
      </c>
      <c r="G795" s="131" t="s">
        <v>2937</v>
      </c>
    </row>
    <row r="796" spans="1:7" ht="30" x14ac:dyDescent="0.2">
      <c r="A796" s="131" t="s">
        <v>627</v>
      </c>
      <c r="B796" s="133" t="s">
        <v>283</v>
      </c>
      <c r="C796" s="134">
        <v>78738</v>
      </c>
      <c r="D796" s="131" t="s">
        <v>296</v>
      </c>
      <c r="E796" s="131" t="s">
        <v>394</v>
      </c>
      <c r="F796" s="133" t="s">
        <v>115</v>
      </c>
      <c r="G796" s="131" t="s">
        <v>628</v>
      </c>
    </row>
    <row r="797" spans="1:7" ht="45" x14ac:dyDescent="0.2">
      <c r="A797" s="131" t="s">
        <v>629</v>
      </c>
      <c r="B797" s="133" t="s">
        <v>283</v>
      </c>
      <c r="C797" s="134">
        <v>82377</v>
      </c>
      <c r="D797" s="131" t="s">
        <v>296</v>
      </c>
      <c r="E797" s="131" t="s">
        <v>394</v>
      </c>
      <c r="F797" s="133" t="s">
        <v>115</v>
      </c>
      <c r="G797" s="131" t="s">
        <v>630</v>
      </c>
    </row>
    <row r="798" spans="1:7" ht="45" x14ac:dyDescent="0.2">
      <c r="A798" s="131" t="s">
        <v>631</v>
      </c>
      <c r="B798" s="133" t="s">
        <v>283</v>
      </c>
      <c r="C798" s="134">
        <v>78784</v>
      </c>
      <c r="D798" s="131" t="s">
        <v>296</v>
      </c>
      <c r="E798" s="131" t="s">
        <v>394</v>
      </c>
      <c r="F798" s="133" t="s">
        <v>115</v>
      </c>
      <c r="G798" s="131" t="s">
        <v>632</v>
      </c>
    </row>
    <row r="799" spans="1:7" ht="45" x14ac:dyDescent="0.2">
      <c r="A799" s="131" t="s">
        <v>633</v>
      </c>
      <c r="B799" s="133" t="s">
        <v>283</v>
      </c>
      <c r="C799" s="134">
        <v>90721</v>
      </c>
      <c r="D799" s="131" t="s">
        <v>296</v>
      </c>
      <c r="E799" s="131" t="s">
        <v>321</v>
      </c>
      <c r="F799" s="133" t="s">
        <v>115</v>
      </c>
      <c r="G799" s="131" t="s">
        <v>634</v>
      </c>
    </row>
    <row r="800" spans="1:7" ht="45" x14ac:dyDescent="0.2">
      <c r="A800" s="131" t="s">
        <v>2938</v>
      </c>
      <c r="B800" s="133" t="s">
        <v>283</v>
      </c>
      <c r="C800" s="134">
        <v>64522</v>
      </c>
      <c r="D800" s="131" t="s">
        <v>2676</v>
      </c>
      <c r="E800" s="131" t="s">
        <v>493</v>
      </c>
      <c r="F800" s="133" t="s">
        <v>115</v>
      </c>
      <c r="G800" s="131" t="s">
        <v>2939</v>
      </c>
    </row>
    <row r="801" spans="1:7" ht="30" x14ac:dyDescent="0.2">
      <c r="A801" s="131" t="s">
        <v>2940</v>
      </c>
      <c r="B801" s="133" t="s">
        <v>283</v>
      </c>
      <c r="C801" s="134">
        <v>80661</v>
      </c>
      <c r="D801" s="131" t="s">
        <v>2676</v>
      </c>
      <c r="E801" s="131" t="s">
        <v>493</v>
      </c>
      <c r="F801" s="133" t="s">
        <v>115</v>
      </c>
      <c r="G801" s="131" t="s">
        <v>2941</v>
      </c>
    </row>
    <row r="802" spans="1:7" ht="45" x14ac:dyDescent="0.2">
      <c r="A802" s="131" t="s">
        <v>2942</v>
      </c>
      <c r="B802" s="133" t="s">
        <v>283</v>
      </c>
      <c r="C802" s="134">
        <v>80596</v>
      </c>
      <c r="D802" s="131" t="s">
        <v>2676</v>
      </c>
      <c r="E802" s="131" t="s">
        <v>493</v>
      </c>
      <c r="F802" s="133" t="s">
        <v>117</v>
      </c>
      <c r="G802" s="131" t="s">
        <v>2943</v>
      </c>
    </row>
    <row r="803" spans="1:7" ht="45" x14ac:dyDescent="0.2">
      <c r="A803" s="131" t="s">
        <v>2944</v>
      </c>
      <c r="B803" s="133" t="s">
        <v>283</v>
      </c>
      <c r="C803" s="134">
        <v>80662</v>
      </c>
      <c r="D803" s="131" t="s">
        <v>2676</v>
      </c>
      <c r="E803" s="131" t="s">
        <v>493</v>
      </c>
      <c r="F803" s="133" t="s">
        <v>115</v>
      </c>
      <c r="G803" s="131" t="s">
        <v>2943</v>
      </c>
    </row>
    <row r="804" spans="1:7" ht="60" x14ac:dyDescent="0.2">
      <c r="A804" s="131" t="s">
        <v>2945</v>
      </c>
      <c r="B804" s="133" t="s">
        <v>283</v>
      </c>
      <c r="C804" s="134">
        <v>80663</v>
      </c>
      <c r="D804" s="131" t="s">
        <v>2676</v>
      </c>
      <c r="E804" s="131" t="s">
        <v>493</v>
      </c>
      <c r="F804" s="133" t="s">
        <v>115</v>
      </c>
      <c r="G804" s="131" t="s">
        <v>2946</v>
      </c>
    </row>
    <row r="805" spans="1:7" ht="45" x14ac:dyDescent="0.2">
      <c r="A805" s="131" t="s">
        <v>2947</v>
      </c>
      <c r="B805" s="133" t="s">
        <v>283</v>
      </c>
      <c r="C805" s="134">
        <v>80664</v>
      </c>
      <c r="D805" s="131" t="s">
        <v>2676</v>
      </c>
      <c r="E805" s="131" t="s">
        <v>493</v>
      </c>
      <c r="F805" s="133" t="s">
        <v>115</v>
      </c>
      <c r="G805" s="131" t="s">
        <v>2948</v>
      </c>
    </row>
    <row r="806" spans="1:7" ht="60" x14ac:dyDescent="0.2">
      <c r="A806" s="131" t="s">
        <v>2949</v>
      </c>
      <c r="B806" s="133" t="s">
        <v>283</v>
      </c>
      <c r="C806" s="134">
        <v>80597</v>
      </c>
      <c r="D806" s="131" t="s">
        <v>2676</v>
      </c>
      <c r="E806" s="131" t="s">
        <v>493</v>
      </c>
      <c r="F806" s="133" t="s">
        <v>117</v>
      </c>
      <c r="G806" s="131" t="s">
        <v>2950</v>
      </c>
    </row>
    <row r="807" spans="1:7" ht="60" x14ac:dyDescent="0.2">
      <c r="A807" s="131" t="s">
        <v>2951</v>
      </c>
      <c r="B807" s="133" t="s">
        <v>283</v>
      </c>
      <c r="C807" s="134">
        <v>80665</v>
      </c>
      <c r="D807" s="131" t="s">
        <v>2676</v>
      </c>
      <c r="E807" s="131" t="s">
        <v>493</v>
      </c>
      <c r="F807" s="133" t="s">
        <v>115</v>
      </c>
      <c r="G807" s="131" t="s">
        <v>2952</v>
      </c>
    </row>
    <row r="808" spans="1:7" ht="60" x14ac:dyDescent="0.2">
      <c r="A808" s="131" t="s">
        <v>2953</v>
      </c>
      <c r="B808" s="133" t="s">
        <v>283</v>
      </c>
      <c r="C808" s="134">
        <v>340</v>
      </c>
      <c r="D808" s="131" t="s">
        <v>2676</v>
      </c>
      <c r="E808" s="131" t="s">
        <v>493</v>
      </c>
      <c r="F808" s="133" t="s">
        <v>117</v>
      </c>
      <c r="G808" s="131" t="s">
        <v>2954</v>
      </c>
    </row>
    <row r="809" spans="1:7" ht="45" x14ac:dyDescent="0.2">
      <c r="A809" s="131" t="s">
        <v>2955</v>
      </c>
      <c r="B809" s="133" t="s">
        <v>283</v>
      </c>
      <c r="C809" s="134">
        <v>11505</v>
      </c>
      <c r="D809" s="131" t="s">
        <v>2676</v>
      </c>
      <c r="E809" s="131" t="s">
        <v>493</v>
      </c>
      <c r="F809" s="133" t="s">
        <v>117</v>
      </c>
      <c r="G809" s="131" t="s">
        <v>2956</v>
      </c>
    </row>
    <row r="810" spans="1:7" ht="45" x14ac:dyDescent="0.2">
      <c r="A810" s="131" t="s">
        <v>2957</v>
      </c>
      <c r="B810" s="133" t="s">
        <v>283</v>
      </c>
      <c r="C810" s="134">
        <v>11504</v>
      </c>
      <c r="D810" s="131" t="s">
        <v>2676</v>
      </c>
      <c r="E810" s="131" t="s">
        <v>493</v>
      </c>
      <c r="F810" s="133" t="s">
        <v>117</v>
      </c>
      <c r="G810" s="131" t="s">
        <v>2956</v>
      </c>
    </row>
    <row r="811" spans="1:7" ht="45" x14ac:dyDescent="0.2">
      <c r="A811" s="131" t="s">
        <v>2958</v>
      </c>
      <c r="B811" s="133" t="s">
        <v>283</v>
      </c>
      <c r="C811" s="134">
        <v>80776</v>
      </c>
      <c r="D811" s="131" t="s">
        <v>2676</v>
      </c>
      <c r="E811" s="131" t="s">
        <v>493</v>
      </c>
      <c r="F811" s="133" t="s">
        <v>116</v>
      </c>
      <c r="G811" s="131" t="s">
        <v>2959</v>
      </c>
    </row>
    <row r="812" spans="1:7" ht="30" x14ac:dyDescent="0.2">
      <c r="A812" s="131" t="s">
        <v>2960</v>
      </c>
      <c r="B812" s="133" t="s">
        <v>283</v>
      </c>
      <c r="C812" s="134">
        <v>80025</v>
      </c>
      <c r="D812" s="131" t="s">
        <v>2676</v>
      </c>
      <c r="E812" s="131" t="s">
        <v>493</v>
      </c>
      <c r="F812" s="133" t="s">
        <v>115</v>
      </c>
      <c r="G812" s="131" t="s">
        <v>2961</v>
      </c>
    </row>
    <row r="813" spans="1:7" ht="30" x14ac:dyDescent="0.2">
      <c r="A813" s="131" t="s">
        <v>2962</v>
      </c>
      <c r="B813" s="133" t="s">
        <v>283</v>
      </c>
      <c r="C813" s="134">
        <v>80024</v>
      </c>
      <c r="D813" s="131" t="s">
        <v>2676</v>
      </c>
      <c r="E813" s="131" t="s">
        <v>493</v>
      </c>
      <c r="F813" s="133" t="s">
        <v>115</v>
      </c>
      <c r="G813" s="131" t="s">
        <v>2963</v>
      </c>
    </row>
    <row r="814" spans="1:7" ht="30" x14ac:dyDescent="0.2">
      <c r="A814" s="131" t="s">
        <v>2964</v>
      </c>
      <c r="B814" s="133" t="s">
        <v>283</v>
      </c>
      <c r="C814" s="134">
        <v>24109</v>
      </c>
      <c r="D814" s="131" t="s">
        <v>2676</v>
      </c>
      <c r="E814" s="131" t="s">
        <v>493</v>
      </c>
      <c r="F814" s="133" t="s">
        <v>115</v>
      </c>
      <c r="G814" s="131" t="s">
        <v>2965</v>
      </c>
    </row>
    <row r="815" spans="1:7" ht="30" x14ac:dyDescent="0.2">
      <c r="A815" s="131" t="s">
        <v>2966</v>
      </c>
      <c r="B815" s="133" t="s">
        <v>283</v>
      </c>
      <c r="C815" s="134">
        <v>24015</v>
      </c>
      <c r="D815" s="131" t="s">
        <v>2676</v>
      </c>
      <c r="E815" s="131" t="s">
        <v>493</v>
      </c>
      <c r="F815" s="133" t="s">
        <v>115</v>
      </c>
      <c r="G815" s="131" t="s">
        <v>2967</v>
      </c>
    </row>
    <row r="816" spans="1:7" ht="30" x14ac:dyDescent="0.2">
      <c r="A816" s="131" t="s">
        <v>2968</v>
      </c>
      <c r="B816" s="133" t="s">
        <v>283</v>
      </c>
      <c r="C816" s="134">
        <v>83175</v>
      </c>
      <c r="D816" s="131" t="s">
        <v>2676</v>
      </c>
      <c r="E816" s="131" t="s">
        <v>493</v>
      </c>
      <c r="F816" s="133" t="s">
        <v>116</v>
      </c>
      <c r="G816" s="131" t="s">
        <v>2967</v>
      </c>
    </row>
    <row r="817" spans="1:7" ht="30" x14ac:dyDescent="0.2">
      <c r="A817" s="131" t="s">
        <v>2969</v>
      </c>
      <c r="B817" s="133" t="s">
        <v>283</v>
      </c>
      <c r="C817" s="134">
        <v>83174</v>
      </c>
      <c r="D817" s="131" t="s">
        <v>2676</v>
      </c>
      <c r="E817" s="131" t="s">
        <v>493</v>
      </c>
      <c r="F817" s="133" t="s">
        <v>116</v>
      </c>
      <c r="G817" s="131" t="s">
        <v>2965</v>
      </c>
    </row>
    <row r="818" spans="1:7" ht="30" x14ac:dyDescent="0.2">
      <c r="A818" s="131" t="s">
        <v>2970</v>
      </c>
      <c r="B818" s="133" t="s">
        <v>283</v>
      </c>
      <c r="C818" s="134">
        <v>80598</v>
      </c>
      <c r="D818" s="131" t="s">
        <v>2676</v>
      </c>
      <c r="E818" s="131" t="s">
        <v>493</v>
      </c>
      <c r="F818" s="133" t="s">
        <v>117</v>
      </c>
      <c r="G818" s="131" t="s">
        <v>2971</v>
      </c>
    </row>
    <row r="819" spans="1:7" ht="45" x14ac:dyDescent="0.2">
      <c r="A819" s="131" t="s">
        <v>2972</v>
      </c>
      <c r="B819" s="133" t="s">
        <v>283</v>
      </c>
      <c r="C819" s="134">
        <v>80646</v>
      </c>
      <c r="D819" s="131" t="s">
        <v>2676</v>
      </c>
      <c r="E819" s="131" t="s">
        <v>493</v>
      </c>
      <c r="F819" s="133" t="s">
        <v>1183</v>
      </c>
      <c r="G819" s="131" t="s">
        <v>2973</v>
      </c>
    </row>
    <row r="820" spans="1:7" ht="45" x14ac:dyDescent="0.2">
      <c r="A820" s="131" t="s">
        <v>2974</v>
      </c>
      <c r="B820" s="133" t="s">
        <v>283</v>
      </c>
      <c r="C820" s="134">
        <v>81375</v>
      </c>
      <c r="D820" s="131" t="s">
        <v>2676</v>
      </c>
      <c r="E820" s="131" t="s">
        <v>493</v>
      </c>
      <c r="F820" s="133" t="s">
        <v>117</v>
      </c>
      <c r="G820" s="131" t="s">
        <v>2975</v>
      </c>
    </row>
    <row r="821" spans="1:7" ht="30" x14ac:dyDescent="0.2">
      <c r="A821" s="131" t="s">
        <v>2976</v>
      </c>
      <c r="B821" s="133" t="s">
        <v>283</v>
      </c>
      <c r="C821" s="134">
        <v>81376</v>
      </c>
      <c r="D821" s="131" t="s">
        <v>2676</v>
      </c>
      <c r="E821" s="131" t="s">
        <v>493</v>
      </c>
      <c r="F821" s="133" t="s">
        <v>117</v>
      </c>
      <c r="G821" s="131" t="s">
        <v>2977</v>
      </c>
    </row>
    <row r="822" spans="1:7" ht="45" x14ac:dyDescent="0.2">
      <c r="A822" s="131" t="s">
        <v>2978</v>
      </c>
      <c r="B822" s="133" t="s">
        <v>283</v>
      </c>
      <c r="C822" s="134">
        <v>80600</v>
      </c>
      <c r="D822" s="131" t="s">
        <v>2676</v>
      </c>
      <c r="E822" s="131" t="s">
        <v>493</v>
      </c>
      <c r="F822" s="133" t="s">
        <v>117</v>
      </c>
      <c r="G822" s="131" t="s">
        <v>2979</v>
      </c>
    </row>
    <row r="823" spans="1:7" ht="45" x14ac:dyDescent="0.2">
      <c r="A823" s="131" t="s">
        <v>2980</v>
      </c>
      <c r="B823" s="133" t="s">
        <v>283</v>
      </c>
      <c r="C823" s="134">
        <v>80601</v>
      </c>
      <c r="D823" s="131" t="s">
        <v>2676</v>
      </c>
      <c r="E823" s="131" t="s">
        <v>493</v>
      </c>
      <c r="F823" s="133" t="s">
        <v>117</v>
      </c>
      <c r="G823" s="131" t="s">
        <v>2981</v>
      </c>
    </row>
    <row r="824" spans="1:7" ht="45" x14ac:dyDescent="0.2">
      <c r="A824" s="131" t="s">
        <v>2982</v>
      </c>
      <c r="B824" s="133" t="s">
        <v>283</v>
      </c>
      <c r="C824" s="134">
        <v>80666</v>
      </c>
      <c r="D824" s="131" t="s">
        <v>2676</v>
      </c>
      <c r="E824" s="131" t="s">
        <v>493</v>
      </c>
      <c r="F824" s="133" t="s">
        <v>115</v>
      </c>
      <c r="G824" s="131" t="s">
        <v>2983</v>
      </c>
    </row>
    <row r="825" spans="1:7" ht="45" x14ac:dyDescent="0.2">
      <c r="A825" s="131" t="s">
        <v>2984</v>
      </c>
      <c r="B825" s="133" t="s">
        <v>283</v>
      </c>
      <c r="C825" s="134">
        <v>80718</v>
      </c>
      <c r="D825" s="131" t="s">
        <v>2676</v>
      </c>
      <c r="E825" s="131" t="s">
        <v>493</v>
      </c>
      <c r="F825" s="133" t="s">
        <v>116</v>
      </c>
      <c r="G825" s="131" t="s">
        <v>2983</v>
      </c>
    </row>
    <row r="826" spans="1:7" ht="45" x14ac:dyDescent="0.2">
      <c r="A826" s="131" t="s">
        <v>2148</v>
      </c>
      <c r="B826" s="133" t="s">
        <v>288</v>
      </c>
      <c r="C826" s="134">
        <v>61662</v>
      </c>
      <c r="D826" s="131" t="s">
        <v>2149</v>
      </c>
      <c r="E826" s="131" t="s">
        <v>493</v>
      </c>
      <c r="F826" s="133" t="s">
        <v>117</v>
      </c>
      <c r="G826" s="131" t="s">
        <v>2150</v>
      </c>
    </row>
    <row r="827" spans="1:7" ht="45" x14ac:dyDescent="0.2">
      <c r="A827" s="131" t="s">
        <v>2151</v>
      </c>
      <c r="B827" s="133" t="s">
        <v>288</v>
      </c>
      <c r="C827" s="134">
        <v>89228</v>
      </c>
      <c r="D827" s="131" t="s">
        <v>2149</v>
      </c>
      <c r="E827" s="131" t="s">
        <v>493</v>
      </c>
      <c r="F827" s="133" t="s">
        <v>117</v>
      </c>
      <c r="G827" s="131" t="s">
        <v>2152</v>
      </c>
    </row>
    <row r="828" spans="1:7" ht="45" x14ac:dyDescent="0.2">
      <c r="A828" s="131" t="s">
        <v>2153</v>
      </c>
      <c r="B828" s="133" t="s">
        <v>288</v>
      </c>
      <c r="C828" s="134">
        <v>89229</v>
      </c>
      <c r="D828" s="131" t="s">
        <v>2149</v>
      </c>
      <c r="E828" s="131" t="s">
        <v>493</v>
      </c>
      <c r="F828" s="133" t="s">
        <v>117</v>
      </c>
      <c r="G828" s="131" t="s">
        <v>2152</v>
      </c>
    </row>
    <row r="829" spans="1:7" ht="30" x14ac:dyDescent="0.2">
      <c r="A829" s="131" t="s">
        <v>2985</v>
      </c>
      <c r="B829" s="133" t="s">
        <v>288</v>
      </c>
      <c r="C829" s="134">
        <v>88528</v>
      </c>
      <c r="D829" s="131" t="s">
        <v>2676</v>
      </c>
      <c r="E829" s="131" t="s">
        <v>493</v>
      </c>
      <c r="F829" s="133" t="s">
        <v>115</v>
      </c>
      <c r="G829" s="131" t="s">
        <v>2728</v>
      </c>
    </row>
    <row r="830" spans="1:7" ht="30" x14ac:dyDescent="0.2">
      <c r="A830" s="131" t="s">
        <v>2986</v>
      </c>
      <c r="B830" s="133" t="s">
        <v>283</v>
      </c>
      <c r="C830" s="134">
        <v>83753</v>
      </c>
      <c r="D830" s="131" t="s">
        <v>2676</v>
      </c>
      <c r="E830" s="131" t="s">
        <v>493</v>
      </c>
      <c r="F830" s="133" t="s">
        <v>115</v>
      </c>
      <c r="G830" s="131" t="s">
        <v>2987</v>
      </c>
    </row>
    <row r="831" spans="1:7" ht="45" x14ac:dyDescent="0.2">
      <c r="A831" s="131" t="s">
        <v>2988</v>
      </c>
      <c r="B831" s="133" t="s">
        <v>283</v>
      </c>
      <c r="C831" s="134">
        <v>80602</v>
      </c>
      <c r="D831" s="131" t="s">
        <v>2676</v>
      </c>
      <c r="E831" s="131" t="s">
        <v>493</v>
      </c>
      <c r="F831" s="133" t="s">
        <v>117</v>
      </c>
      <c r="G831" s="131" t="s">
        <v>2989</v>
      </c>
    </row>
    <row r="832" spans="1:7" ht="60" x14ac:dyDescent="0.2">
      <c r="A832" s="131" t="s">
        <v>2990</v>
      </c>
      <c r="B832" s="133" t="s">
        <v>283</v>
      </c>
      <c r="C832" s="134">
        <v>80667</v>
      </c>
      <c r="D832" s="131" t="s">
        <v>2676</v>
      </c>
      <c r="E832" s="131" t="s">
        <v>493</v>
      </c>
      <c r="F832" s="133" t="s">
        <v>115</v>
      </c>
      <c r="G832" s="131" t="s">
        <v>2991</v>
      </c>
    </row>
    <row r="833" spans="1:7" ht="45" x14ac:dyDescent="0.2">
      <c r="A833" s="131" t="s">
        <v>2992</v>
      </c>
      <c r="B833" s="133" t="s">
        <v>283</v>
      </c>
      <c r="C833" s="134">
        <v>33172</v>
      </c>
      <c r="D833" s="131" t="s">
        <v>2676</v>
      </c>
      <c r="E833" s="131" t="s">
        <v>493</v>
      </c>
      <c r="F833" s="133" t="s">
        <v>117</v>
      </c>
      <c r="G833" s="131" t="s">
        <v>2993</v>
      </c>
    </row>
    <row r="834" spans="1:7" ht="60" x14ac:dyDescent="0.2">
      <c r="A834" s="131" t="s">
        <v>2994</v>
      </c>
      <c r="B834" s="133" t="s">
        <v>283</v>
      </c>
      <c r="C834" s="134">
        <v>339</v>
      </c>
      <c r="D834" s="131" t="s">
        <v>2676</v>
      </c>
      <c r="E834" s="131" t="s">
        <v>493</v>
      </c>
      <c r="F834" s="133" t="s">
        <v>115</v>
      </c>
      <c r="G834" s="131" t="s">
        <v>2995</v>
      </c>
    </row>
    <row r="835" spans="1:7" ht="60" x14ac:dyDescent="0.2">
      <c r="A835" s="131" t="s">
        <v>2996</v>
      </c>
      <c r="B835" s="133" t="s">
        <v>283</v>
      </c>
      <c r="C835" s="134">
        <v>80603</v>
      </c>
      <c r="D835" s="131" t="s">
        <v>2676</v>
      </c>
      <c r="E835" s="131" t="s">
        <v>493</v>
      </c>
      <c r="F835" s="133" t="s">
        <v>117</v>
      </c>
      <c r="G835" s="131" t="s">
        <v>2997</v>
      </c>
    </row>
    <row r="836" spans="1:7" ht="75" x14ac:dyDescent="0.2">
      <c r="A836" s="131" t="s">
        <v>3825</v>
      </c>
      <c r="B836" s="133" t="s">
        <v>283</v>
      </c>
      <c r="C836" s="134">
        <v>93033</v>
      </c>
      <c r="D836" s="131" t="s">
        <v>2676</v>
      </c>
      <c r="E836" s="131" t="s">
        <v>493</v>
      </c>
      <c r="F836" s="133" t="s">
        <v>115</v>
      </c>
      <c r="G836" s="131" t="s">
        <v>3826</v>
      </c>
    </row>
    <row r="837" spans="1:7" ht="45" x14ac:dyDescent="0.2">
      <c r="A837" s="131" t="s">
        <v>2998</v>
      </c>
      <c r="B837" s="133" t="s">
        <v>283</v>
      </c>
      <c r="C837" s="134">
        <v>80668</v>
      </c>
      <c r="D837" s="131" t="s">
        <v>2676</v>
      </c>
      <c r="E837" s="131" t="s">
        <v>493</v>
      </c>
      <c r="F837" s="133" t="s">
        <v>115</v>
      </c>
      <c r="G837" s="131" t="s">
        <v>2999</v>
      </c>
    </row>
    <row r="838" spans="1:7" ht="45" x14ac:dyDescent="0.2">
      <c r="A838" s="131" t="s">
        <v>2154</v>
      </c>
      <c r="B838" s="133" t="s">
        <v>288</v>
      </c>
      <c r="C838" s="134">
        <v>62416</v>
      </c>
      <c r="D838" s="131" t="s">
        <v>2149</v>
      </c>
      <c r="E838" s="131" t="s">
        <v>493</v>
      </c>
      <c r="F838" s="133" t="s">
        <v>117</v>
      </c>
      <c r="G838" s="131" t="s">
        <v>2150</v>
      </c>
    </row>
    <row r="839" spans="1:7" ht="30" x14ac:dyDescent="0.2">
      <c r="A839" s="131" t="s">
        <v>2155</v>
      </c>
      <c r="B839" s="133" t="s">
        <v>288</v>
      </c>
      <c r="C839" s="134">
        <v>63362</v>
      </c>
      <c r="D839" s="131" t="s">
        <v>2149</v>
      </c>
      <c r="E839" s="131" t="s">
        <v>493</v>
      </c>
      <c r="F839" s="133" t="s">
        <v>117</v>
      </c>
      <c r="G839" s="131" t="s">
        <v>2156</v>
      </c>
    </row>
    <row r="840" spans="1:7" ht="45" x14ac:dyDescent="0.2">
      <c r="A840" s="131" t="s">
        <v>2157</v>
      </c>
      <c r="B840" s="133" t="s">
        <v>288</v>
      </c>
      <c r="C840" s="134">
        <v>66560</v>
      </c>
      <c r="D840" s="131" t="s">
        <v>2149</v>
      </c>
      <c r="E840" s="131" t="s">
        <v>493</v>
      </c>
      <c r="F840" s="133" t="s">
        <v>117</v>
      </c>
      <c r="G840" s="131" t="s">
        <v>2150</v>
      </c>
    </row>
    <row r="841" spans="1:7" ht="45" x14ac:dyDescent="0.2">
      <c r="A841" s="131" t="s">
        <v>2158</v>
      </c>
      <c r="B841" s="133" t="s">
        <v>288</v>
      </c>
      <c r="C841" s="134">
        <v>61663</v>
      </c>
      <c r="D841" s="131" t="s">
        <v>2149</v>
      </c>
      <c r="E841" s="131" t="s">
        <v>493</v>
      </c>
      <c r="F841" s="133" t="s">
        <v>117</v>
      </c>
      <c r="G841" s="131" t="s">
        <v>2150</v>
      </c>
    </row>
    <row r="842" spans="1:7" ht="45" x14ac:dyDescent="0.2">
      <c r="A842" s="131" t="s">
        <v>2159</v>
      </c>
      <c r="B842" s="133" t="s">
        <v>288</v>
      </c>
      <c r="C842" s="134">
        <v>61664</v>
      </c>
      <c r="D842" s="131" t="s">
        <v>2149</v>
      </c>
      <c r="E842" s="131" t="s">
        <v>493</v>
      </c>
      <c r="F842" s="133" t="s">
        <v>117</v>
      </c>
      <c r="G842" s="131" t="s">
        <v>2150</v>
      </c>
    </row>
    <row r="843" spans="1:7" ht="30" x14ac:dyDescent="0.2">
      <c r="A843" s="131" t="s">
        <v>3000</v>
      </c>
      <c r="B843" s="133" t="s">
        <v>283</v>
      </c>
      <c r="C843" s="134">
        <v>80604</v>
      </c>
      <c r="D843" s="131" t="s">
        <v>2676</v>
      </c>
      <c r="E843" s="131" t="s">
        <v>493</v>
      </c>
      <c r="F843" s="133" t="s">
        <v>117</v>
      </c>
      <c r="G843" s="131" t="s">
        <v>3001</v>
      </c>
    </row>
    <row r="844" spans="1:7" ht="30" x14ac:dyDescent="0.2">
      <c r="A844" s="131" t="s">
        <v>3002</v>
      </c>
      <c r="B844" s="133" t="s">
        <v>283</v>
      </c>
      <c r="C844" s="134">
        <v>80605</v>
      </c>
      <c r="D844" s="131" t="s">
        <v>2676</v>
      </c>
      <c r="E844" s="131" t="s">
        <v>493</v>
      </c>
      <c r="F844" s="133" t="s">
        <v>117</v>
      </c>
      <c r="G844" s="131" t="s">
        <v>3003</v>
      </c>
    </row>
    <row r="845" spans="1:7" ht="30" x14ac:dyDescent="0.2">
      <c r="A845" s="131" t="s">
        <v>3004</v>
      </c>
      <c r="B845" s="133" t="s">
        <v>283</v>
      </c>
      <c r="C845" s="134">
        <v>80606</v>
      </c>
      <c r="D845" s="131" t="s">
        <v>2676</v>
      </c>
      <c r="E845" s="131" t="s">
        <v>493</v>
      </c>
      <c r="F845" s="133" t="s">
        <v>117</v>
      </c>
      <c r="G845" s="131" t="s">
        <v>3005</v>
      </c>
    </row>
    <row r="846" spans="1:7" ht="45" x14ac:dyDescent="0.2">
      <c r="A846" s="131" t="s">
        <v>635</v>
      </c>
      <c r="B846" s="133" t="s">
        <v>283</v>
      </c>
      <c r="C846" s="134">
        <v>57067</v>
      </c>
      <c r="D846" s="131" t="s">
        <v>296</v>
      </c>
      <c r="E846" s="131" t="s">
        <v>493</v>
      </c>
      <c r="F846" s="133" t="s">
        <v>115</v>
      </c>
      <c r="G846" s="131" t="s">
        <v>636</v>
      </c>
    </row>
    <row r="847" spans="1:7" ht="45" x14ac:dyDescent="0.2">
      <c r="A847" s="131" t="s">
        <v>637</v>
      </c>
      <c r="B847" s="133" t="s">
        <v>283</v>
      </c>
      <c r="C847" s="134">
        <v>78736</v>
      </c>
      <c r="D847" s="131" t="s">
        <v>296</v>
      </c>
      <c r="E847" s="131" t="s">
        <v>493</v>
      </c>
      <c r="F847" s="133" t="s">
        <v>115</v>
      </c>
      <c r="G847" s="131" t="s">
        <v>638</v>
      </c>
    </row>
    <row r="848" spans="1:7" ht="30" x14ac:dyDescent="0.2">
      <c r="A848" s="131" t="s">
        <v>639</v>
      </c>
      <c r="B848" s="133" t="s">
        <v>283</v>
      </c>
      <c r="C848" s="134">
        <v>79876</v>
      </c>
      <c r="D848" s="131" t="s">
        <v>296</v>
      </c>
      <c r="E848" s="131" t="s">
        <v>493</v>
      </c>
      <c r="F848" s="133" t="s">
        <v>115</v>
      </c>
      <c r="G848" s="131" t="s">
        <v>640</v>
      </c>
    </row>
    <row r="849" spans="1:7" ht="45" x14ac:dyDescent="0.2">
      <c r="A849" s="131" t="s">
        <v>641</v>
      </c>
      <c r="B849" s="133" t="s">
        <v>283</v>
      </c>
      <c r="C849" s="134">
        <v>55908</v>
      </c>
      <c r="D849" s="131" t="s">
        <v>296</v>
      </c>
      <c r="E849" s="131" t="s">
        <v>493</v>
      </c>
      <c r="F849" s="133" t="s">
        <v>115</v>
      </c>
      <c r="G849" s="131" t="s">
        <v>642</v>
      </c>
    </row>
    <row r="850" spans="1:7" ht="30" x14ac:dyDescent="0.2">
      <c r="A850" s="131" t="s">
        <v>643</v>
      </c>
      <c r="B850" s="133" t="s">
        <v>283</v>
      </c>
      <c r="C850" s="134">
        <v>88920</v>
      </c>
      <c r="D850" s="131" t="s">
        <v>296</v>
      </c>
      <c r="E850" s="131" t="s">
        <v>493</v>
      </c>
      <c r="F850" s="133" t="s">
        <v>116</v>
      </c>
      <c r="G850" s="131" t="s">
        <v>644</v>
      </c>
    </row>
    <row r="851" spans="1:7" ht="45" x14ac:dyDescent="0.2">
      <c r="A851" s="131" t="s">
        <v>645</v>
      </c>
      <c r="B851" s="133" t="s">
        <v>283</v>
      </c>
      <c r="C851" s="134">
        <v>88921</v>
      </c>
      <c r="D851" s="131" t="s">
        <v>296</v>
      </c>
      <c r="E851" s="131" t="s">
        <v>493</v>
      </c>
      <c r="F851" s="133" t="s">
        <v>116</v>
      </c>
      <c r="G851" s="131" t="s">
        <v>638</v>
      </c>
    </row>
    <row r="852" spans="1:7" ht="45" x14ac:dyDescent="0.2">
      <c r="A852" s="131" t="s">
        <v>646</v>
      </c>
      <c r="B852" s="133" t="s">
        <v>283</v>
      </c>
      <c r="C852" s="134">
        <v>24008</v>
      </c>
      <c r="D852" s="131" t="s">
        <v>296</v>
      </c>
      <c r="E852" s="131" t="s">
        <v>493</v>
      </c>
      <c r="F852" s="133" t="s">
        <v>115</v>
      </c>
      <c r="G852" s="131" t="s">
        <v>647</v>
      </c>
    </row>
    <row r="853" spans="1:7" ht="30" x14ac:dyDescent="0.2">
      <c r="A853" s="131" t="s">
        <v>648</v>
      </c>
      <c r="B853" s="133" t="s">
        <v>283</v>
      </c>
      <c r="C853" s="134">
        <v>78737</v>
      </c>
      <c r="D853" s="131" t="s">
        <v>296</v>
      </c>
      <c r="E853" s="131" t="s">
        <v>493</v>
      </c>
      <c r="F853" s="133" t="s">
        <v>115</v>
      </c>
      <c r="G853" s="131" t="s">
        <v>644</v>
      </c>
    </row>
    <row r="854" spans="1:7" ht="30" x14ac:dyDescent="0.2">
      <c r="A854" s="131" t="s">
        <v>649</v>
      </c>
      <c r="B854" s="133" t="s">
        <v>283</v>
      </c>
      <c r="C854" s="134">
        <v>84640</v>
      </c>
      <c r="D854" s="131" t="s">
        <v>296</v>
      </c>
      <c r="E854" s="131" t="s">
        <v>493</v>
      </c>
      <c r="F854" s="133" t="s">
        <v>115</v>
      </c>
      <c r="G854" s="131" t="s">
        <v>644</v>
      </c>
    </row>
    <row r="855" spans="1:7" ht="30" x14ac:dyDescent="0.2">
      <c r="A855" s="131" t="s">
        <v>650</v>
      </c>
      <c r="B855" s="133" t="s">
        <v>283</v>
      </c>
      <c r="C855" s="134">
        <v>84625</v>
      </c>
      <c r="D855" s="131" t="s">
        <v>296</v>
      </c>
      <c r="E855" s="131" t="s">
        <v>493</v>
      </c>
      <c r="F855" s="133" t="s">
        <v>115</v>
      </c>
      <c r="G855" s="131" t="s">
        <v>651</v>
      </c>
    </row>
    <row r="856" spans="1:7" ht="45" x14ac:dyDescent="0.2">
      <c r="A856" s="131" t="s">
        <v>652</v>
      </c>
      <c r="B856" s="133" t="s">
        <v>283</v>
      </c>
      <c r="C856" s="134">
        <v>68541</v>
      </c>
      <c r="D856" s="131" t="s">
        <v>296</v>
      </c>
      <c r="E856" s="131" t="s">
        <v>493</v>
      </c>
      <c r="F856" s="133" t="s">
        <v>115</v>
      </c>
      <c r="G856" s="131" t="s">
        <v>653</v>
      </c>
    </row>
    <row r="857" spans="1:7" ht="45" x14ac:dyDescent="0.2">
      <c r="A857" s="131" t="s">
        <v>654</v>
      </c>
      <c r="B857" s="133" t="s">
        <v>283</v>
      </c>
      <c r="C857" s="134">
        <v>63171</v>
      </c>
      <c r="D857" s="131" t="s">
        <v>296</v>
      </c>
      <c r="E857" s="131" t="s">
        <v>493</v>
      </c>
      <c r="F857" s="133" t="s">
        <v>115</v>
      </c>
      <c r="G857" s="131" t="s">
        <v>655</v>
      </c>
    </row>
    <row r="858" spans="1:7" ht="60" x14ac:dyDescent="0.2">
      <c r="A858" s="131" t="s">
        <v>656</v>
      </c>
      <c r="B858" s="133" t="s">
        <v>283</v>
      </c>
      <c r="C858" s="134">
        <v>88471</v>
      </c>
      <c r="D858" s="131" t="s">
        <v>296</v>
      </c>
      <c r="E858" s="131" t="s">
        <v>493</v>
      </c>
      <c r="F858" s="133" t="s">
        <v>115</v>
      </c>
      <c r="G858" s="131" t="s">
        <v>3827</v>
      </c>
    </row>
    <row r="859" spans="1:7" ht="45" x14ac:dyDescent="0.2">
      <c r="A859" s="131" t="s">
        <v>3593</v>
      </c>
      <c r="B859" s="133" t="s">
        <v>283</v>
      </c>
      <c r="C859" s="134">
        <v>87432</v>
      </c>
      <c r="D859" s="131" t="s">
        <v>3443</v>
      </c>
      <c r="E859" s="131" t="s">
        <v>1414</v>
      </c>
      <c r="F859" s="133" t="s">
        <v>117</v>
      </c>
      <c r="G859" s="131" t="s">
        <v>3594</v>
      </c>
    </row>
    <row r="860" spans="1:7" ht="30" x14ac:dyDescent="0.2">
      <c r="A860" s="131" t="s">
        <v>1257</v>
      </c>
      <c r="B860" s="133" t="s">
        <v>283</v>
      </c>
      <c r="C860" s="134">
        <v>88975</v>
      </c>
      <c r="D860" s="131" t="s">
        <v>1158</v>
      </c>
      <c r="E860" s="131" t="s">
        <v>1182</v>
      </c>
      <c r="F860" s="133" t="s">
        <v>117</v>
      </c>
      <c r="G860" s="131" t="s">
        <v>1258</v>
      </c>
    </row>
    <row r="861" spans="1:7" ht="45" x14ac:dyDescent="0.2">
      <c r="A861" s="131" t="s">
        <v>3595</v>
      </c>
      <c r="B861" s="133" t="s">
        <v>283</v>
      </c>
      <c r="C861" s="134">
        <v>85326</v>
      </c>
      <c r="D861" s="131" t="s">
        <v>3443</v>
      </c>
      <c r="E861" s="131" t="s">
        <v>1414</v>
      </c>
      <c r="F861" s="133" t="s">
        <v>117</v>
      </c>
      <c r="G861" s="131" t="s">
        <v>3596</v>
      </c>
    </row>
    <row r="862" spans="1:7" ht="60" x14ac:dyDescent="0.2">
      <c r="A862" s="131" t="s">
        <v>3597</v>
      </c>
      <c r="B862" s="133" t="s">
        <v>283</v>
      </c>
      <c r="C862" s="134">
        <v>85324</v>
      </c>
      <c r="D862" s="131" t="s">
        <v>3443</v>
      </c>
      <c r="E862" s="131" t="s">
        <v>1414</v>
      </c>
      <c r="F862" s="133" t="s">
        <v>117</v>
      </c>
      <c r="G862" s="131" t="s">
        <v>3598</v>
      </c>
    </row>
    <row r="863" spans="1:7" ht="45" x14ac:dyDescent="0.2">
      <c r="A863" s="131" t="s">
        <v>3599</v>
      </c>
      <c r="B863" s="133" t="s">
        <v>283</v>
      </c>
      <c r="C863" s="134">
        <v>85325</v>
      </c>
      <c r="D863" s="131" t="s">
        <v>3443</v>
      </c>
      <c r="E863" s="131" t="s">
        <v>1414</v>
      </c>
      <c r="F863" s="133" t="s">
        <v>117</v>
      </c>
      <c r="G863" s="131" t="s">
        <v>3600</v>
      </c>
    </row>
    <row r="864" spans="1:7" ht="45" x14ac:dyDescent="0.2">
      <c r="A864" s="131" t="s">
        <v>1596</v>
      </c>
      <c r="B864" s="133" t="s">
        <v>283</v>
      </c>
      <c r="C864" s="134">
        <v>91572</v>
      </c>
      <c r="D864" s="131" t="s">
        <v>285</v>
      </c>
      <c r="E864" s="131" t="s">
        <v>285</v>
      </c>
      <c r="F864" s="133" t="s">
        <v>115</v>
      </c>
      <c r="G864" s="131" t="s">
        <v>1597</v>
      </c>
    </row>
    <row r="865" spans="1:7" ht="45" x14ac:dyDescent="0.2">
      <c r="A865" s="131" t="s">
        <v>1598</v>
      </c>
      <c r="B865" s="133" t="s">
        <v>283</v>
      </c>
      <c r="C865" s="134">
        <v>91573</v>
      </c>
      <c r="D865" s="131" t="s">
        <v>285</v>
      </c>
      <c r="E865" s="131" t="s">
        <v>285</v>
      </c>
      <c r="F865" s="133" t="s">
        <v>158</v>
      </c>
      <c r="G865" s="131" t="s">
        <v>1597</v>
      </c>
    </row>
    <row r="866" spans="1:7" ht="30" x14ac:dyDescent="0.2">
      <c r="A866" s="131" t="s">
        <v>657</v>
      </c>
      <c r="B866" s="133" t="s">
        <v>283</v>
      </c>
      <c r="C866" s="134">
        <v>66723</v>
      </c>
      <c r="D866" s="131" t="s">
        <v>296</v>
      </c>
      <c r="E866" s="131" t="s">
        <v>285</v>
      </c>
      <c r="F866" s="133" t="s">
        <v>115</v>
      </c>
      <c r="G866" s="131" t="s">
        <v>658</v>
      </c>
    </row>
    <row r="867" spans="1:7" ht="60" x14ac:dyDescent="0.2">
      <c r="A867" s="131" t="s">
        <v>2036</v>
      </c>
      <c r="B867" s="133" t="s">
        <v>288</v>
      </c>
      <c r="C867" s="134">
        <v>66459</v>
      </c>
      <c r="D867" s="131" t="s">
        <v>660</v>
      </c>
      <c r="E867" s="131" t="s">
        <v>285</v>
      </c>
      <c r="F867" s="133" t="s">
        <v>116</v>
      </c>
      <c r="G867" s="131" t="s">
        <v>2037</v>
      </c>
    </row>
    <row r="868" spans="1:7" ht="60" x14ac:dyDescent="0.2">
      <c r="A868" s="131" t="s">
        <v>2038</v>
      </c>
      <c r="B868" s="133" t="s">
        <v>283</v>
      </c>
      <c r="C868" s="134">
        <v>28456</v>
      </c>
      <c r="D868" s="131" t="s">
        <v>660</v>
      </c>
      <c r="E868" s="131" t="s">
        <v>1182</v>
      </c>
      <c r="F868" s="133" t="s">
        <v>1183</v>
      </c>
      <c r="G868" s="131" t="s">
        <v>2039</v>
      </c>
    </row>
    <row r="869" spans="1:7" ht="75" x14ac:dyDescent="0.2">
      <c r="A869" s="131" t="s">
        <v>2040</v>
      </c>
      <c r="B869" s="133" t="s">
        <v>288</v>
      </c>
      <c r="C869" s="134">
        <v>91380</v>
      </c>
      <c r="D869" s="131" t="s">
        <v>660</v>
      </c>
      <c r="E869" s="131" t="s">
        <v>285</v>
      </c>
      <c r="F869" s="133" t="s">
        <v>117</v>
      </c>
      <c r="G869" s="131" t="s">
        <v>2041</v>
      </c>
    </row>
    <row r="870" spans="1:7" ht="75" x14ac:dyDescent="0.2">
      <c r="A870" s="131" t="s">
        <v>2042</v>
      </c>
      <c r="B870" s="133" t="s">
        <v>288</v>
      </c>
      <c r="C870" s="134">
        <v>3805</v>
      </c>
      <c r="D870" s="131" t="s">
        <v>660</v>
      </c>
      <c r="E870" s="131" t="s">
        <v>285</v>
      </c>
      <c r="F870" s="133" t="s">
        <v>117</v>
      </c>
      <c r="G870" s="131" t="s">
        <v>3828</v>
      </c>
    </row>
    <row r="871" spans="1:7" ht="75" x14ac:dyDescent="0.2">
      <c r="A871" s="131" t="s">
        <v>2043</v>
      </c>
      <c r="B871" s="133" t="s">
        <v>288</v>
      </c>
      <c r="C871" s="134">
        <v>38557</v>
      </c>
      <c r="D871" s="131" t="s">
        <v>660</v>
      </c>
      <c r="E871" s="131" t="s">
        <v>285</v>
      </c>
      <c r="F871" s="133" t="s">
        <v>117</v>
      </c>
      <c r="G871" s="131" t="s">
        <v>2044</v>
      </c>
    </row>
    <row r="872" spans="1:7" ht="135" x14ac:dyDescent="0.2">
      <c r="A872" s="131" t="s">
        <v>2045</v>
      </c>
      <c r="B872" s="133" t="s">
        <v>283</v>
      </c>
      <c r="C872" s="134">
        <v>64895</v>
      </c>
      <c r="D872" s="131" t="s">
        <v>660</v>
      </c>
      <c r="E872" s="131" t="s">
        <v>285</v>
      </c>
      <c r="F872" s="133" t="s">
        <v>115</v>
      </c>
      <c r="G872" s="131" t="s">
        <v>2046</v>
      </c>
    </row>
    <row r="873" spans="1:7" ht="45" x14ac:dyDescent="0.2">
      <c r="A873" s="131" t="s">
        <v>2047</v>
      </c>
      <c r="B873" s="133" t="s">
        <v>288</v>
      </c>
      <c r="C873" s="134">
        <v>67670</v>
      </c>
      <c r="D873" s="131" t="s">
        <v>660</v>
      </c>
      <c r="E873" s="131" t="s">
        <v>1604</v>
      </c>
      <c r="F873" s="133" t="s">
        <v>117</v>
      </c>
      <c r="G873" s="131" t="s">
        <v>2048</v>
      </c>
    </row>
    <row r="874" spans="1:7" ht="45" x14ac:dyDescent="0.2">
      <c r="A874" s="131" t="s">
        <v>2049</v>
      </c>
      <c r="B874" s="133" t="s">
        <v>288</v>
      </c>
      <c r="C874" s="134">
        <v>67671</v>
      </c>
      <c r="D874" s="131" t="s">
        <v>660</v>
      </c>
      <c r="E874" s="131" t="s">
        <v>1604</v>
      </c>
      <c r="F874" s="133" t="s">
        <v>117</v>
      </c>
      <c r="G874" s="131" t="s">
        <v>2050</v>
      </c>
    </row>
    <row r="875" spans="1:7" ht="30" x14ac:dyDescent="0.2">
      <c r="A875" s="131" t="s">
        <v>2051</v>
      </c>
      <c r="B875" s="133" t="s">
        <v>288</v>
      </c>
      <c r="C875" s="134">
        <v>38056</v>
      </c>
      <c r="D875" s="131" t="s">
        <v>660</v>
      </c>
      <c r="E875" s="131" t="s">
        <v>1159</v>
      </c>
      <c r="F875" s="133" t="s">
        <v>117</v>
      </c>
      <c r="G875" s="131" t="s">
        <v>2052</v>
      </c>
    </row>
    <row r="876" spans="1:7" ht="45" x14ac:dyDescent="0.2">
      <c r="A876" s="131" t="s">
        <v>2053</v>
      </c>
      <c r="B876" s="133" t="s">
        <v>288</v>
      </c>
      <c r="C876" s="134">
        <v>24110</v>
      </c>
      <c r="D876" s="131" t="s">
        <v>660</v>
      </c>
      <c r="E876" s="131" t="s">
        <v>318</v>
      </c>
      <c r="F876" s="133" t="s">
        <v>117</v>
      </c>
      <c r="G876" s="131" t="s">
        <v>2054</v>
      </c>
    </row>
    <row r="877" spans="1:7" ht="45" x14ac:dyDescent="0.2">
      <c r="A877" s="131" t="s">
        <v>2055</v>
      </c>
      <c r="B877" s="133" t="s">
        <v>288</v>
      </c>
      <c r="C877" s="134">
        <v>64518</v>
      </c>
      <c r="D877" s="131" t="s">
        <v>660</v>
      </c>
      <c r="E877" s="131" t="s">
        <v>331</v>
      </c>
      <c r="F877" s="133" t="s">
        <v>117</v>
      </c>
      <c r="G877" s="131" t="s">
        <v>2056</v>
      </c>
    </row>
    <row r="878" spans="1:7" ht="60" x14ac:dyDescent="0.2">
      <c r="A878" s="131" t="s">
        <v>2057</v>
      </c>
      <c r="B878" s="133" t="s">
        <v>288</v>
      </c>
      <c r="C878" s="134">
        <v>91719</v>
      </c>
      <c r="D878" s="131" t="s">
        <v>660</v>
      </c>
      <c r="E878" s="131" t="s">
        <v>394</v>
      </c>
      <c r="F878" s="133" t="s">
        <v>117</v>
      </c>
      <c r="G878" s="131" t="s">
        <v>2058</v>
      </c>
    </row>
    <row r="879" spans="1:7" ht="45" x14ac:dyDescent="0.2">
      <c r="A879" s="131" t="s">
        <v>659</v>
      </c>
      <c r="B879" s="133" t="s">
        <v>288</v>
      </c>
      <c r="C879" s="134">
        <v>24354</v>
      </c>
      <c r="D879" s="131" t="s">
        <v>296</v>
      </c>
      <c r="E879" s="131" t="s">
        <v>660</v>
      </c>
      <c r="F879" s="133" t="s">
        <v>116</v>
      </c>
      <c r="G879" s="131" t="s">
        <v>661</v>
      </c>
    </row>
    <row r="880" spans="1:7" ht="45" x14ac:dyDescent="0.2">
      <c r="A880" s="131" t="s">
        <v>662</v>
      </c>
      <c r="B880" s="133" t="s">
        <v>288</v>
      </c>
      <c r="C880" s="134">
        <v>87067</v>
      </c>
      <c r="D880" s="131" t="s">
        <v>296</v>
      </c>
      <c r="E880" s="131" t="s">
        <v>660</v>
      </c>
      <c r="F880" s="133" t="s">
        <v>115</v>
      </c>
      <c r="G880" s="131" t="s">
        <v>663</v>
      </c>
    </row>
    <row r="881" spans="1:7" ht="60" x14ac:dyDescent="0.2">
      <c r="A881" s="131" t="s">
        <v>664</v>
      </c>
      <c r="B881" s="133" t="s">
        <v>288</v>
      </c>
      <c r="C881" s="134">
        <v>68433</v>
      </c>
      <c r="D881" s="131" t="s">
        <v>296</v>
      </c>
      <c r="E881" s="131" t="s">
        <v>660</v>
      </c>
      <c r="F881" s="133" t="s">
        <v>115</v>
      </c>
      <c r="G881" s="131" t="s">
        <v>665</v>
      </c>
    </row>
    <row r="882" spans="1:7" ht="75" x14ac:dyDescent="0.2">
      <c r="A882" s="131" t="s">
        <v>2059</v>
      </c>
      <c r="B882" s="133" t="s">
        <v>288</v>
      </c>
      <c r="C882" s="134">
        <v>65049</v>
      </c>
      <c r="D882" s="131" t="s">
        <v>660</v>
      </c>
      <c r="E882" s="131" t="s">
        <v>1182</v>
      </c>
      <c r="F882" s="133" t="s">
        <v>117</v>
      </c>
      <c r="G882" s="131" t="s">
        <v>2060</v>
      </c>
    </row>
    <row r="883" spans="1:7" ht="30" x14ac:dyDescent="0.2">
      <c r="A883" s="131" t="s">
        <v>2061</v>
      </c>
      <c r="B883" s="133" t="s">
        <v>288</v>
      </c>
      <c r="C883" s="134">
        <v>64588</v>
      </c>
      <c r="D883" s="131" t="s">
        <v>660</v>
      </c>
      <c r="E883" s="131" t="s">
        <v>1530</v>
      </c>
      <c r="F883" s="133" t="s">
        <v>116</v>
      </c>
      <c r="G883" s="131" t="s">
        <v>2062</v>
      </c>
    </row>
    <row r="884" spans="1:7" ht="75" x14ac:dyDescent="0.2">
      <c r="A884" s="131" t="s">
        <v>2063</v>
      </c>
      <c r="B884" s="133" t="s">
        <v>288</v>
      </c>
      <c r="C884" s="134">
        <v>1155</v>
      </c>
      <c r="D884" s="131" t="s">
        <v>660</v>
      </c>
      <c r="E884" s="131" t="s">
        <v>285</v>
      </c>
      <c r="F884" s="133" t="s">
        <v>115</v>
      </c>
      <c r="G884" s="131" t="s">
        <v>2064</v>
      </c>
    </row>
    <row r="885" spans="1:7" ht="45" x14ac:dyDescent="0.2">
      <c r="A885" s="131" t="s">
        <v>2065</v>
      </c>
      <c r="B885" s="133" t="s">
        <v>288</v>
      </c>
      <c r="C885" s="134">
        <v>17404</v>
      </c>
      <c r="D885" s="131" t="s">
        <v>660</v>
      </c>
      <c r="E885" s="131" t="s">
        <v>1604</v>
      </c>
      <c r="F885" s="133" t="s">
        <v>117</v>
      </c>
      <c r="G885" s="131" t="s">
        <v>2066</v>
      </c>
    </row>
    <row r="886" spans="1:7" ht="45" x14ac:dyDescent="0.2">
      <c r="A886" s="131" t="s">
        <v>2067</v>
      </c>
      <c r="B886" s="133" t="s">
        <v>288</v>
      </c>
      <c r="C886" s="134">
        <v>60041</v>
      </c>
      <c r="D886" s="131" t="s">
        <v>660</v>
      </c>
      <c r="E886" s="131" t="s">
        <v>1604</v>
      </c>
      <c r="F886" s="133" t="s">
        <v>117</v>
      </c>
      <c r="G886" s="131" t="s">
        <v>2068</v>
      </c>
    </row>
    <row r="887" spans="1:7" ht="45" x14ac:dyDescent="0.2">
      <c r="A887" s="131" t="s">
        <v>2069</v>
      </c>
      <c r="B887" s="133" t="s">
        <v>288</v>
      </c>
      <c r="C887" s="134">
        <v>11455</v>
      </c>
      <c r="D887" s="131" t="s">
        <v>660</v>
      </c>
      <c r="E887" s="131" t="s">
        <v>1604</v>
      </c>
      <c r="F887" s="133" t="s">
        <v>116</v>
      </c>
      <c r="G887" s="131" t="s">
        <v>2068</v>
      </c>
    </row>
    <row r="888" spans="1:7" ht="45" x14ac:dyDescent="0.2">
      <c r="A888" s="131" t="s">
        <v>2070</v>
      </c>
      <c r="B888" s="133" t="s">
        <v>288</v>
      </c>
      <c r="C888" s="134">
        <v>880</v>
      </c>
      <c r="D888" s="131" t="s">
        <v>660</v>
      </c>
      <c r="E888" s="131" t="s">
        <v>1604</v>
      </c>
      <c r="F888" s="133" t="s">
        <v>117</v>
      </c>
      <c r="G888" s="131" t="s">
        <v>2071</v>
      </c>
    </row>
    <row r="889" spans="1:7" ht="60" x14ac:dyDescent="0.2">
      <c r="A889" s="131" t="s">
        <v>2072</v>
      </c>
      <c r="B889" s="133" t="s">
        <v>288</v>
      </c>
      <c r="C889" s="134">
        <v>71337</v>
      </c>
      <c r="D889" s="131" t="s">
        <v>660</v>
      </c>
      <c r="E889" s="131" t="s">
        <v>482</v>
      </c>
      <c r="F889" s="133" t="s">
        <v>115</v>
      </c>
      <c r="G889" s="131" t="s">
        <v>2073</v>
      </c>
    </row>
    <row r="890" spans="1:7" ht="60" x14ac:dyDescent="0.2">
      <c r="A890" s="131" t="s">
        <v>2074</v>
      </c>
      <c r="B890" s="133" t="s">
        <v>288</v>
      </c>
      <c r="C890" s="134">
        <v>71336</v>
      </c>
      <c r="D890" s="131" t="s">
        <v>660</v>
      </c>
      <c r="E890" s="131" t="s">
        <v>482</v>
      </c>
      <c r="F890" s="133" t="s">
        <v>158</v>
      </c>
      <c r="G890" s="131" t="s">
        <v>2073</v>
      </c>
    </row>
    <row r="891" spans="1:7" ht="45" x14ac:dyDescent="0.2">
      <c r="A891" s="131" t="s">
        <v>2075</v>
      </c>
      <c r="B891" s="133" t="s">
        <v>288</v>
      </c>
      <c r="C891" s="134">
        <v>59040</v>
      </c>
      <c r="D891" s="131" t="s">
        <v>660</v>
      </c>
      <c r="E891" s="131" t="s">
        <v>394</v>
      </c>
      <c r="F891" s="133" t="s">
        <v>117</v>
      </c>
      <c r="G891" s="131" t="s">
        <v>2076</v>
      </c>
    </row>
    <row r="892" spans="1:7" ht="105" x14ac:dyDescent="0.2">
      <c r="A892" s="131" t="s">
        <v>2077</v>
      </c>
      <c r="B892" s="133" t="s">
        <v>283</v>
      </c>
      <c r="C892" s="134">
        <v>87669</v>
      </c>
      <c r="D892" s="131" t="s">
        <v>660</v>
      </c>
      <c r="E892" s="131" t="s">
        <v>32</v>
      </c>
      <c r="F892" s="133" t="s">
        <v>115</v>
      </c>
      <c r="G892" s="131" t="s">
        <v>2078</v>
      </c>
    </row>
    <row r="893" spans="1:7" ht="60" x14ac:dyDescent="0.2">
      <c r="A893" s="131" t="s">
        <v>2079</v>
      </c>
      <c r="B893" s="133" t="s">
        <v>288</v>
      </c>
      <c r="C893" s="134">
        <v>84774</v>
      </c>
      <c r="D893" s="131" t="s">
        <v>660</v>
      </c>
      <c r="E893" s="131" t="s">
        <v>353</v>
      </c>
      <c r="F893" s="133" t="s">
        <v>115</v>
      </c>
      <c r="G893" s="131" t="s">
        <v>2080</v>
      </c>
    </row>
    <row r="894" spans="1:7" ht="60" x14ac:dyDescent="0.2">
      <c r="A894" s="131" t="s">
        <v>2081</v>
      </c>
      <c r="B894" s="133" t="s">
        <v>288</v>
      </c>
      <c r="C894" s="134">
        <v>84725</v>
      </c>
      <c r="D894" s="131" t="s">
        <v>660</v>
      </c>
      <c r="E894" s="131" t="s">
        <v>353</v>
      </c>
      <c r="F894" s="133" t="s">
        <v>116</v>
      </c>
      <c r="G894" s="131" t="s">
        <v>2082</v>
      </c>
    </row>
    <row r="895" spans="1:7" ht="60" x14ac:dyDescent="0.2">
      <c r="A895" s="131" t="s">
        <v>666</v>
      </c>
      <c r="B895" s="133" t="s">
        <v>288</v>
      </c>
      <c r="C895" s="134">
        <v>67206</v>
      </c>
      <c r="D895" s="131" t="s">
        <v>296</v>
      </c>
      <c r="E895" s="131" t="s">
        <v>660</v>
      </c>
      <c r="F895" s="133" t="s">
        <v>117</v>
      </c>
      <c r="G895" s="131" t="s">
        <v>667</v>
      </c>
    </row>
    <row r="896" spans="1:7" ht="60" x14ac:dyDescent="0.2">
      <c r="A896" s="131" t="s">
        <v>668</v>
      </c>
      <c r="B896" s="133" t="s">
        <v>288</v>
      </c>
      <c r="C896" s="134">
        <v>91419</v>
      </c>
      <c r="D896" s="131" t="s">
        <v>296</v>
      </c>
      <c r="E896" s="131" t="s">
        <v>660</v>
      </c>
      <c r="F896" s="133" t="s">
        <v>116</v>
      </c>
      <c r="G896" s="131" t="s">
        <v>669</v>
      </c>
    </row>
    <row r="897" spans="1:7" ht="45" x14ac:dyDescent="0.2">
      <c r="A897" s="131" t="s">
        <v>2083</v>
      </c>
      <c r="B897" s="133" t="s">
        <v>288</v>
      </c>
      <c r="C897" s="134">
        <v>63137</v>
      </c>
      <c r="D897" s="131" t="s">
        <v>660</v>
      </c>
      <c r="E897" s="131" t="s">
        <v>1182</v>
      </c>
      <c r="F897" s="133" t="s">
        <v>117</v>
      </c>
      <c r="G897" s="131" t="s">
        <v>2084</v>
      </c>
    </row>
    <row r="898" spans="1:7" ht="60" x14ac:dyDescent="0.2">
      <c r="A898" s="131" t="s">
        <v>2085</v>
      </c>
      <c r="B898" s="133" t="s">
        <v>288</v>
      </c>
      <c r="C898" s="134">
        <v>62966</v>
      </c>
      <c r="D898" s="131" t="s">
        <v>660</v>
      </c>
      <c r="E898" s="131" t="s">
        <v>613</v>
      </c>
      <c r="F898" s="133" t="s">
        <v>115</v>
      </c>
      <c r="G898" s="131" t="s">
        <v>2086</v>
      </c>
    </row>
    <row r="899" spans="1:7" ht="60" x14ac:dyDescent="0.2">
      <c r="A899" s="131" t="s">
        <v>2087</v>
      </c>
      <c r="B899" s="133" t="s">
        <v>288</v>
      </c>
      <c r="C899" s="134">
        <v>67719</v>
      </c>
      <c r="D899" s="131" t="s">
        <v>660</v>
      </c>
      <c r="E899" s="131" t="s">
        <v>613</v>
      </c>
      <c r="F899" s="133" t="s">
        <v>117</v>
      </c>
      <c r="G899" s="131" t="s">
        <v>2088</v>
      </c>
    </row>
    <row r="900" spans="1:7" ht="60" x14ac:dyDescent="0.2">
      <c r="A900" s="131" t="s">
        <v>2089</v>
      </c>
      <c r="B900" s="133" t="s">
        <v>288</v>
      </c>
      <c r="C900" s="134">
        <v>66637</v>
      </c>
      <c r="D900" s="131" t="s">
        <v>660</v>
      </c>
      <c r="E900" s="131" t="s">
        <v>679</v>
      </c>
      <c r="F900" s="133" t="s">
        <v>115</v>
      </c>
      <c r="G900" s="131" t="s">
        <v>2090</v>
      </c>
    </row>
    <row r="901" spans="1:7" ht="75" x14ac:dyDescent="0.2">
      <c r="A901" s="131" t="s">
        <v>2091</v>
      </c>
      <c r="B901" s="133" t="s">
        <v>288</v>
      </c>
      <c r="C901" s="134">
        <v>88819</v>
      </c>
      <c r="D901" s="131" t="s">
        <v>660</v>
      </c>
      <c r="E901" s="131" t="s">
        <v>285</v>
      </c>
      <c r="F901" s="133" t="s">
        <v>117</v>
      </c>
      <c r="G901" s="131" t="s">
        <v>2092</v>
      </c>
    </row>
    <row r="902" spans="1:7" ht="45" x14ac:dyDescent="0.2">
      <c r="A902" s="131" t="s">
        <v>2093</v>
      </c>
      <c r="B902" s="133" t="s">
        <v>288</v>
      </c>
      <c r="C902" s="134">
        <v>56757</v>
      </c>
      <c r="D902" s="131" t="s">
        <v>660</v>
      </c>
      <c r="E902" s="131" t="s">
        <v>342</v>
      </c>
      <c r="F902" s="133" t="s">
        <v>117</v>
      </c>
      <c r="G902" s="131" t="s">
        <v>2094</v>
      </c>
    </row>
    <row r="903" spans="1:7" ht="75" x14ac:dyDescent="0.2">
      <c r="A903" s="131" t="s">
        <v>2095</v>
      </c>
      <c r="B903" s="133" t="s">
        <v>288</v>
      </c>
      <c r="C903" s="134">
        <v>47059</v>
      </c>
      <c r="D903" s="131" t="s">
        <v>660</v>
      </c>
      <c r="E903" s="131" t="s">
        <v>1182</v>
      </c>
      <c r="F903" s="133" t="s">
        <v>117</v>
      </c>
      <c r="G903" s="131" t="s">
        <v>2096</v>
      </c>
    </row>
    <row r="904" spans="1:7" ht="45" x14ac:dyDescent="0.2">
      <c r="A904" s="131" t="s">
        <v>670</v>
      </c>
      <c r="B904" s="133" t="s">
        <v>288</v>
      </c>
      <c r="C904" s="134">
        <v>65254</v>
      </c>
      <c r="D904" s="131" t="s">
        <v>296</v>
      </c>
      <c r="E904" s="131" t="s">
        <v>660</v>
      </c>
      <c r="F904" s="133" t="s">
        <v>115</v>
      </c>
      <c r="G904" s="131" t="s">
        <v>3829</v>
      </c>
    </row>
    <row r="905" spans="1:7" ht="45" x14ac:dyDescent="0.2">
      <c r="A905" s="131" t="s">
        <v>671</v>
      </c>
      <c r="B905" s="133" t="s">
        <v>288</v>
      </c>
      <c r="C905" s="134">
        <v>85026</v>
      </c>
      <c r="D905" s="131" t="s">
        <v>296</v>
      </c>
      <c r="E905" s="131" t="s">
        <v>660</v>
      </c>
      <c r="F905" s="133" t="s">
        <v>117</v>
      </c>
      <c r="G905" s="131" t="s">
        <v>3829</v>
      </c>
    </row>
    <row r="906" spans="1:7" ht="45" x14ac:dyDescent="0.2">
      <c r="A906" s="131" t="s">
        <v>2097</v>
      </c>
      <c r="B906" s="133" t="s">
        <v>288</v>
      </c>
      <c r="C906" s="134">
        <v>15455</v>
      </c>
      <c r="D906" s="131" t="s">
        <v>660</v>
      </c>
      <c r="E906" s="131" t="s">
        <v>1604</v>
      </c>
      <c r="F906" s="133" t="s">
        <v>117</v>
      </c>
      <c r="G906" s="131" t="s">
        <v>2098</v>
      </c>
    </row>
    <row r="907" spans="1:7" ht="75" x14ac:dyDescent="0.2">
      <c r="A907" s="131" t="s">
        <v>2099</v>
      </c>
      <c r="B907" s="133" t="s">
        <v>288</v>
      </c>
      <c r="C907" s="134">
        <v>30606</v>
      </c>
      <c r="D907" s="131" t="s">
        <v>660</v>
      </c>
      <c r="E907" s="131" t="s">
        <v>285</v>
      </c>
      <c r="F907" s="133" t="s">
        <v>115</v>
      </c>
      <c r="G907" s="131" t="s">
        <v>673</v>
      </c>
    </row>
    <row r="908" spans="1:7" ht="60" x14ac:dyDescent="0.2">
      <c r="A908" s="131" t="s">
        <v>2100</v>
      </c>
      <c r="B908" s="133" t="s">
        <v>288</v>
      </c>
      <c r="C908" s="134">
        <v>76775</v>
      </c>
      <c r="D908" s="131" t="s">
        <v>660</v>
      </c>
      <c r="E908" s="131" t="s">
        <v>285</v>
      </c>
      <c r="F908" s="133" t="s">
        <v>115</v>
      </c>
      <c r="G908" s="131" t="s">
        <v>2101</v>
      </c>
    </row>
    <row r="909" spans="1:7" ht="75" x14ac:dyDescent="0.2">
      <c r="A909" s="131" t="s">
        <v>672</v>
      </c>
      <c r="B909" s="133" t="s">
        <v>288</v>
      </c>
      <c r="C909" s="134">
        <v>60253</v>
      </c>
      <c r="D909" s="131" t="s">
        <v>296</v>
      </c>
      <c r="E909" s="131" t="s">
        <v>660</v>
      </c>
      <c r="F909" s="133" t="s">
        <v>115</v>
      </c>
      <c r="G909" s="131" t="s">
        <v>673</v>
      </c>
    </row>
    <row r="910" spans="1:7" ht="45" x14ac:dyDescent="0.2">
      <c r="A910" s="131" t="s">
        <v>2102</v>
      </c>
      <c r="B910" s="133" t="s">
        <v>283</v>
      </c>
      <c r="C910" s="134">
        <v>84775</v>
      </c>
      <c r="D910" s="131" t="s">
        <v>660</v>
      </c>
      <c r="E910" s="131" t="s">
        <v>1604</v>
      </c>
      <c r="F910" s="133" t="s">
        <v>115</v>
      </c>
      <c r="G910" s="131" t="s">
        <v>3830</v>
      </c>
    </row>
    <row r="911" spans="1:7" ht="45" x14ac:dyDescent="0.2">
      <c r="A911" s="131" t="s">
        <v>2103</v>
      </c>
      <c r="B911" s="133" t="s">
        <v>283</v>
      </c>
      <c r="C911" s="134">
        <v>84726</v>
      </c>
      <c r="D911" s="131" t="s">
        <v>660</v>
      </c>
      <c r="E911" s="131" t="s">
        <v>1604</v>
      </c>
      <c r="F911" s="133" t="s">
        <v>116</v>
      </c>
      <c r="G911" s="131" t="s">
        <v>3830</v>
      </c>
    </row>
    <row r="912" spans="1:7" ht="60" x14ac:dyDescent="0.2">
      <c r="A912" s="131" t="s">
        <v>2104</v>
      </c>
      <c r="B912" s="133" t="s">
        <v>288</v>
      </c>
      <c r="C912" s="134">
        <v>3806</v>
      </c>
      <c r="D912" s="131" t="s">
        <v>660</v>
      </c>
      <c r="E912" s="131" t="s">
        <v>285</v>
      </c>
      <c r="F912" s="133" t="s">
        <v>115</v>
      </c>
      <c r="G912" s="131" t="s">
        <v>665</v>
      </c>
    </row>
    <row r="913" spans="1:7" ht="60" x14ac:dyDescent="0.2">
      <c r="A913" s="131" t="s">
        <v>2105</v>
      </c>
      <c r="B913" s="133" t="s">
        <v>288</v>
      </c>
      <c r="C913" s="134">
        <v>40356</v>
      </c>
      <c r="D913" s="131" t="s">
        <v>660</v>
      </c>
      <c r="E913" s="131" t="s">
        <v>285</v>
      </c>
      <c r="F913" s="133" t="s">
        <v>115</v>
      </c>
      <c r="G913" s="131" t="s">
        <v>665</v>
      </c>
    </row>
    <row r="914" spans="1:7" ht="60" x14ac:dyDescent="0.2">
      <c r="A914" s="131" t="s">
        <v>2106</v>
      </c>
      <c r="B914" s="133" t="s">
        <v>288</v>
      </c>
      <c r="C914" s="134">
        <v>81305</v>
      </c>
      <c r="D914" s="131" t="s">
        <v>660</v>
      </c>
      <c r="E914" s="131" t="s">
        <v>285</v>
      </c>
      <c r="F914" s="133" t="s">
        <v>116</v>
      </c>
      <c r="G914" s="131" t="s">
        <v>2107</v>
      </c>
    </row>
    <row r="915" spans="1:7" ht="45" x14ac:dyDescent="0.2">
      <c r="A915" s="131" t="s">
        <v>2108</v>
      </c>
      <c r="B915" s="133" t="s">
        <v>288</v>
      </c>
      <c r="C915" s="134">
        <v>23454</v>
      </c>
      <c r="D915" s="131" t="s">
        <v>660</v>
      </c>
      <c r="E915" s="131" t="s">
        <v>1604</v>
      </c>
      <c r="F915" s="133" t="s">
        <v>117</v>
      </c>
      <c r="G915" s="131" t="s">
        <v>2109</v>
      </c>
    </row>
    <row r="916" spans="1:7" ht="45" x14ac:dyDescent="0.2">
      <c r="A916" s="131" t="s">
        <v>2110</v>
      </c>
      <c r="B916" s="133" t="s">
        <v>288</v>
      </c>
      <c r="C916" s="134">
        <v>13004</v>
      </c>
      <c r="D916" s="131" t="s">
        <v>660</v>
      </c>
      <c r="E916" s="131" t="s">
        <v>285</v>
      </c>
      <c r="F916" s="133" t="s">
        <v>117</v>
      </c>
      <c r="G916" s="131" t="s">
        <v>2111</v>
      </c>
    </row>
    <row r="917" spans="1:7" ht="60" x14ac:dyDescent="0.2">
      <c r="A917" s="131" t="s">
        <v>674</v>
      </c>
      <c r="B917" s="133" t="s">
        <v>288</v>
      </c>
      <c r="C917" s="134">
        <v>84974</v>
      </c>
      <c r="D917" s="131" t="s">
        <v>296</v>
      </c>
      <c r="E917" s="131" t="s">
        <v>660</v>
      </c>
      <c r="F917" s="133" t="s">
        <v>116</v>
      </c>
      <c r="G917" s="131" t="s">
        <v>675</v>
      </c>
    </row>
    <row r="918" spans="1:7" ht="45" x14ac:dyDescent="0.2">
      <c r="A918" s="131" t="s">
        <v>2112</v>
      </c>
      <c r="B918" s="133" t="s">
        <v>288</v>
      </c>
      <c r="C918" s="134">
        <v>23455</v>
      </c>
      <c r="D918" s="131" t="s">
        <v>660</v>
      </c>
      <c r="E918" s="131" t="s">
        <v>318</v>
      </c>
      <c r="F918" s="133" t="s">
        <v>117</v>
      </c>
      <c r="G918" s="131" t="s">
        <v>2113</v>
      </c>
    </row>
    <row r="919" spans="1:7" ht="45" x14ac:dyDescent="0.2">
      <c r="A919" s="131" t="s">
        <v>2114</v>
      </c>
      <c r="B919" s="133" t="s">
        <v>288</v>
      </c>
      <c r="C919" s="134">
        <v>11456</v>
      </c>
      <c r="D919" s="131" t="s">
        <v>660</v>
      </c>
      <c r="E919" s="131" t="s">
        <v>1604</v>
      </c>
      <c r="F919" s="133" t="s">
        <v>117</v>
      </c>
      <c r="G919" s="131" t="s">
        <v>2115</v>
      </c>
    </row>
    <row r="920" spans="1:7" ht="45" x14ac:dyDescent="0.2">
      <c r="A920" s="131" t="s">
        <v>2116</v>
      </c>
      <c r="B920" s="133" t="s">
        <v>288</v>
      </c>
      <c r="C920" s="134">
        <v>64618</v>
      </c>
      <c r="D920" s="131" t="s">
        <v>660</v>
      </c>
      <c r="E920" s="131" t="s">
        <v>1182</v>
      </c>
      <c r="F920" s="133" t="s">
        <v>117</v>
      </c>
      <c r="G920" s="131" t="s">
        <v>2117</v>
      </c>
    </row>
    <row r="921" spans="1:7" ht="60" x14ac:dyDescent="0.2">
      <c r="A921" s="131" t="s">
        <v>2118</v>
      </c>
      <c r="B921" s="133" t="s">
        <v>288</v>
      </c>
      <c r="C921" s="134">
        <v>88619</v>
      </c>
      <c r="D921" s="131" t="s">
        <v>660</v>
      </c>
      <c r="E921" s="131" t="s">
        <v>285</v>
      </c>
      <c r="F921" s="133" t="s">
        <v>117</v>
      </c>
      <c r="G921" s="131" t="s">
        <v>2119</v>
      </c>
    </row>
    <row r="922" spans="1:7" ht="60" x14ac:dyDescent="0.2">
      <c r="A922" s="131" t="s">
        <v>2120</v>
      </c>
      <c r="B922" s="133" t="s">
        <v>288</v>
      </c>
      <c r="C922" s="134">
        <v>91869</v>
      </c>
      <c r="D922" s="131" t="s">
        <v>660</v>
      </c>
      <c r="E922" s="131" t="s">
        <v>285</v>
      </c>
      <c r="F922" s="133" t="s">
        <v>117</v>
      </c>
      <c r="G922" s="131" t="s">
        <v>2121</v>
      </c>
    </row>
    <row r="923" spans="1:7" ht="60" x14ac:dyDescent="0.2">
      <c r="A923" s="131" t="s">
        <v>676</v>
      </c>
      <c r="B923" s="133" t="s">
        <v>288</v>
      </c>
      <c r="C923" s="134">
        <v>3654</v>
      </c>
      <c r="D923" s="131" t="s">
        <v>296</v>
      </c>
      <c r="E923" s="131" t="s">
        <v>660</v>
      </c>
      <c r="F923" s="133" t="s">
        <v>117</v>
      </c>
      <c r="G923" s="131" t="s">
        <v>677</v>
      </c>
    </row>
    <row r="924" spans="1:7" ht="60" x14ac:dyDescent="0.2">
      <c r="A924" s="131" t="s">
        <v>2122</v>
      </c>
      <c r="B924" s="133" t="s">
        <v>288</v>
      </c>
      <c r="C924" s="134">
        <v>38559</v>
      </c>
      <c r="D924" s="131" t="s">
        <v>660</v>
      </c>
      <c r="E924" s="131" t="s">
        <v>285</v>
      </c>
      <c r="F924" s="133" t="s">
        <v>117</v>
      </c>
      <c r="G924" s="131" t="s">
        <v>2123</v>
      </c>
    </row>
    <row r="925" spans="1:7" ht="30" x14ac:dyDescent="0.2">
      <c r="A925" s="131" t="s">
        <v>2124</v>
      </c>
      <c r="B925" s="133" t="s">
        <v>288</v>
      </c>
      <c r="C925" s="134">
        <v>86217</v>
      </c>
      <c r="D925" s="131" t="s">
        <v>660</v>
      </c>
      <c r="E925" s="131" t="s">
        <v>1604</v>
      </c>
      <c r="F925" s="133" t="s">
        <v>117</v>
      </c>
      <c r="G925" s="131" t="s">
        <v>1970</v>
      </c>
    </row>
    <row r="926" spans="1:7" ht="60" x14ac:dyDescent="0.2">
      <c r="A926" s="131" t="s">
        <v>2125</v>
      </c>
      <c r="B926" s="133" t="s">
        <v>288</v>
      </c>
      <c r="C926" s="134">
        <v>90172</v>
      </c>
      <c r="D926" s="131" t="s">
        <v>660</v>
      </c>
      <c r="E926" s="131" t="s">
        <v>285</v>
      </c>
      <c r="F926" s="133" t="s">
        <v>115</v>
      </c>
      <c r="G926" s="131" t="s">
        <v>2126</v>
      </c>
    </row>
    <row r="927" spans="1:7" ht="30" x14ac:dyDescent="0.2">
      <c r="A927" s="131" t="s">
        <v>2127</v>
      </c>
      <c r="B927" s="133" t="s">
        <v>288</v>
      </c>
      <c r="C927" s="134">
        <v>64592</v>
      </c>
      <c r="D927" s="131" t="s">
        <v>660</v>
      </c>
      <c r="E927" s="131" t="s">
        <v>1530</v>
      </c>
      <c r="F927" s="133" t="s">
        <v>116</v>
      </c>
      <c r="G927" s="131" t="s">
        <v>2128</v>
      </c>
    </row>
    <row r="928" spans="1:7" ht="60" x14ac:dyDescent="0.2">
      <c r="A928" s="131" t="s">
        <v>2129</v>
      </c>
      <c r="B928" s="133" t="s">
        <v>288</v>
      </c>
      <c r="C928" s="134">
        <v>91720</v>
      </c>
      <c r="D928" s="131" t="s">
        <v>660</v>
      </c>
      <c r="E928" s="131" t="s">
        <v>1227</v>
      </c>
      <c r="F928" s="133" t="s">
        <v>117</v>
      </c>
      <c r="G928" s="131" t="s">
        <v>2130</v>
      </c>
    </row>
    <row r="929" spans="1:7" ht="45" x14ac:dyDescent="0.2">
      <c r="A929" s="131" t="s">
        <v>2131</v>
      </c>
      <c r="B929" s="133" t="s">
        <v>288</v>
      </c>
      <c r="C929" s="134">
        <v>47058</v>
      </c>
      <c r="D929" s="131" t="s">
        <v>660</v>
      </c>
      <c r="E929" s="131" t="s">
        <v>1227</v>
      </c>
      <c r="F929" s="133" t="s">
        <v>117</v>
      </c>
      <c r="G929" s="131" t="s">
        <v>2132</v>
      </c>
    </row>
    <row r="930" spans="1:7" ht="45" x14ac:dyDescent="0.2">
      <c r="A930" s="131" t="s">
        <v>2133</v>
      </c>
      <c r="B930" s="133" t="s">
        <v>288</v>
      </c>
      <c r="C930" s="134">
        <v>23958</v>
      </c>
      <c r="D930" s="131" t="s">
        <v>660</v>
      </c>
      <c r="E930" s="131" t="s">
        <v>1227</v>
      </c>
      <c r="F930" s="133" t="s">
        <v>116</v>
      </c>
      <c r="G930" s="131" t="s">
        <v>2134</v>
      </c>
    </row>
    <row r="931" spans="1:7" ht="45" x14ac:dyDescent="0.2">
      <c r="A931" s="131" t="s">
        <v>2135</v>
      </c>
      <c r="B931" s="133" t="s">
        <v>288</v>
      </c>
      <c r="C931" s="134">
        <v>67651</v>
      </c>
      <c r="D931" s="131" t="s">
        <v>660</v>
      </c>
      <c r="E931" s="131" t="s">
        <v>1234</v>
      </c>
      <c r="F931" s="133" t="s">
        <v>117</v>
      </c>
      <c r="G931" s="131" t="s">
        <v>2136</v>
      </c>
    </row>
    <row r="932" spans="1:7" ht="45" x14ac:dyDescent="0.2">
      <c r="A932" s="131" t="s">
        <v>2137</v>
      </c>
      <c r="B932" s="133" t="s">
        <v>283</v>
      </c>
      <c r="C932" s="134">
        <v>90309</v>
      </c>
      <c r="D932" s="131" t="s">
        <v>660</v>
      </c>
      <c r="E932" s="131" t="s">
        <v>331</v>
      </c>
      <c r="F932" s="133" t="s">
        <v>117</v>
      </c>
      <c r="G932" s="131" t="s">
        <v>2138</v>
      </c>
    </row>
    <row r="933" spans="1:7" ht="105" x14ac:dyDescent="0.2">
      <c r="A933" s="131" t="s">
        <v>3831</v>
      </c>
      <c r="B933" s="133" t="s">
        <v>283</v>
      </c>
      <c r="C933" s="134">
        <v>87670</v>
      </c>
      <c r="D933" s="131" t="s">
        <v>660</v>
      </c>
      <c r="E933" s="131" t="s">
        <v>32</v>
      </c>
      <c r="F933" s="133" t="s">
        <v>115</v>
      </c>
      <c r="G933" s="131" t="s">
        <v>2139</v>
      </c>
    </row>
    <row r="934" spans="1:7" ht="90" x14ac:dyDescent="0.2">
      <c r="A934" s="131" t="s">
        <v>2140</v>
      </c>
      <c r="B934" s="133" t="s">
        <v>283</v>
      </c>
      <c r="C934" s="134">
        <v>87667</v>
      </c>
      <c r="D934" s="131" t="s">
        <v>660</v>
      </c>
      <c r="E934" s="131" t="s">
        <v>32</v>
      </c>
      <c r="F934" s="133" t="s">
        <v>115</v>
      </c>
      <c r="G934" s="131" t="s">
        <v>2141</v>
      </c>
    </row>
    <row r="935" spans="1:7" ht="75" x14ac:dyDescent="0.2">
      <c r="A935" s="131" t="s">
        <v>2142</v>
      </c>
      <c r="B935" s="133" t="s">
        <v>288</v>
      </c>
      <c r="C935" s="134">
        <v>91921</v>
      </c>
      <c r="D935" s="131" t="s">
        <v>660</v>
      </c>
      <c r="E935" s="131" t="s">
        <v>1604</v>
      </c>
      <c r="F935" s="133" t="s">
        <v>117</v>
      </c>
      <c r="G935" s="131" t="s">
        <v>2143</v>
      </c>
    </row>
    <row r="936" spans="1:7" ht="90" x14ac:dyDescent="0.2">
      <c r="A936" s="131" t="s">
        <v>3832</v>
      </c>
      <c r="B936" s="133" t="s">
        <v>283</v>
      </c>
      <c r="C936" s="134">
        <v>87668</v>
      </c>
      <c r="D936" s="131" t="s">
        <v>660</v>
      </c>
      <c r="E936" s="131" t="s">
        <v>32</v>
      </c>
      <c r="F936" s="133" t="s">
        <v>115</v>
      </c>
      <c r="G936" s="131" t="s">
        <v>2141</v>
      </c>
    </row>
    <row r="937" spans="1:7" ht="45" x14ac:dyDescent="0.2">
      <c r="A937" s="131" t="s">
        <v>1259</v>
      </c>
      <c r="B937" s="133" t="s">
        <v>283</v>
      </c>
      <c r="C937" s="134">
        <v>91070</v>
      </c>
      <c r="D937" s="131" t="s">
        <v>1158</v>
      </c>
      <c r="E937" s="131" t="s">
        <v>321</v>
      </c>
      <c r="F937" s="133" t="s">
        <v>117</v>
      </c>
      <c r="G937" s="131" t="s">
        <v>1260</v>
      </c>
    </row>
    <row r="938" spans="1:7" ht="30" x14ac:dyDescent="0.2">
      <c r="A938" s="131" t="s">
        <v>1261</v>
      </c>
      <c r="B938" s="133" t="s">
        <v>283</v>
      </c>
      <c r="C938" s="134">
        <v>58958</v>
      </c>
      <c r="D938" s="131" t="s">
        <v>1158</v>
      </c>
      <c r="E938" s="131" t="s">
        <v>1182</v>
      </c>
      <c r="F938" s="133" t="s">
        <v>117</v>
      </c>
      <c r="G938" s="131" t="s">
        <v>1262</v>
      </c>
    </row>
    <row r="939" spans="1:7" ht="30" x14ac:dyDescent="0.2">
      <c r="A939" s="131" t="s">
        <v>1263</v>
      </c>
      <c r="B939" s="133" t="s">
        <v>283</v>
      </c>
      <c r="C939" s="134">
        <v>62414</v>
      </c>
      <c r="D939" s="131" t="s">
        <v>1158</v>
      </c>
      <c r="E939" s="131" t="s">
        <v>1182</v>
      </c>
      <c r="F939" s="133" t="s">
        <v>117</v>
      </c>
      <c r="G939" s="131" t="s">
        <v>1264</v>
      </c>
    </row>
    <row r="940" spans="1:7" ht="45" x14ac:dyDescent="0.2">
      <c r="A940" s="131" t="s">
        <v>1265</v>
      </c>
      <c r="B940" s="133" t="s">
        <v>283</v>
      </c>
      <c r="C940" s="134">
        <v>65203</v>
      </c>
      <c r="D940" s="131" t="s">
        <v>1158</v>
      </c>
      <c r="E940" s="131" t="s">
        <v>389</v>
      </c>
      <c r="F940" s="133" t="s">
        <v>117</v>
      </c>
      <c r="G940" s="131" t="s">
        <v>1266</v>
      </c>
    </row>
    <row r="941" spans="1:7" ht="30" x14ac:dyDescent="0.2">
      <c r="A941" s="131" t="s">
        <v>1267</v>
      </c>
      <c r="B941" s="133" t="s">
        <v>283</v>
      </c>
      <c r="C941" s="134">
        <v>73060</v>
      </c>
      <c r="D941" s="131" t="s">
        <v>1158</v>
      </c>
      <c r="E941" s="131" t="s">
        <v>1182</v>
      </c>
      <c r="F941" s="133" t="s">
        <v>117</v>
      </c>
      <c r="G941" s="131" t="s">
        <v>1268</v>
      </c>
    </row>
    <row r="942" spans="1:7" ht="90" x14ac:dyDescent="0.2">
      <c r="A942" s="131" t="s">
        <v>3601</v>
      </c>
      <c r="B942" s="133" t="s">
        <v>283</v>
      </c>
      <c r="C942" s="134">
        <v>89388</v>
      </c>
      <c r="D942" s="131" t="s">
        <v>3443</v>
      </c>
      <c r="E942" s="131" t="s">
        <v>318</v>
      </c>
      <c r="F942" s="133" t="s">
        <v>117</v>
      </c>
      <c r="G942" s="131" t="s">
        <v>3602</v>
      </c>
    </row>
    <row r="943" spans="1:7" ht="60" x14ac:dyDescent="0.2">
      <c r="A943" s="131" t="s">
        <v>1599</v>
      </c>
      <c r="B943" s="133" t="s">
        <v>283</v>
      </c>
      <c r="C943" s="134">
        <v>83744</v>
      </c>
      <c r="D943" s="131" t="s">
        <v>285</v>
      </c>
      <c r="E943" s="131" t="s">
        <v>300</v>
      </c>
      <c r="F943" s="133" t="s">
        <v>116</v>
      </c>
      <c r="G943" s="131" t="s">
        <v>1600</v>
      </c>
    </row>
    <row r="944" spans="1:7" ht="60" x14ac:dyDescent="0.2">
      <c r="A944" s="131" t="s">
        <v>1601</v>
      </c>
      <c r="B944" s="133" t="s">
        <v>283</v>
      </c>
      <c r="C944" s="134">
        <v>84649</v>
      </c>
      <c r="D944" s="131" t="s">
        <v>285</v>
      </c>
      <c r="E944" s="131" t="s">
        <v>300</v>
      </c>
      <c r="F944" s="133" t="s">
        <v>1183</v>
      </c>
      <c r="G944" s="131" t="s">
        <v>1602</v>
      </c>
    </row>
    <row r="945" spans="1:7" ht="75" x14ac:dyDescent="0.2">
      <c r="A945" s="131" t="s">
        <v>1603</v>
      </c>
      <c r="B945" s="133" t="s">
        <v>283</v>
      </c>
      <c r="C945" s="134">
        <v>91180</v>
      </c>
      <c r="D945" s="131" t="s">
        <v>285</v>
      </c>
      <c r="E945" s="131" t="s">
        <v>1604</v>
      </c>
      <c r="F945" s="133" t="s">
        <v>1183</v>
      </c>
      <c r="G945" s="131" t="s">
        <v>1605</v>
      </c>
    </row>
    <row r="946" spans="1:7" ht="45" x14ac:dyDescent="0.2">
      <c r="A946" s="131" t="s">
        <v>3603</v>
      </c>
      <c r="B946" s="133" t="s">
        <v>283</v>
      </c>
      <c r="C946" s="134">
        <v>89385</v>
      </c>
      <c r="D946" s="131" t="s">
        <v>3443</v>
      </c>
      <c r="E946" s="131" t="s">
        <v>318</v>
      </c>
      <c r="F946" s="133" t="s">
        <v>117</v>
      </c>
      <c r="G946" s="131" t="s">
        <v>3604</v>
      </c>
    </row>
    <row r="947" spans="1:7" ht="45" x14ac:dyDescent="0.2">
      <c r="A947" s="131" t="s">
        <v>3605</v>
      </c>
      <c r="B947" s="133" t="s">
        <v>283</v>
      </c>
      <c r="C947" s="134">
        <v>89377</v>
      </c>
      <c r="D947" s="131" t="s">
        <v>3443</v>
      </c>
      <c r="E947" s="131" t="s">
        <v>318</v>
      </c>
      <c r="F947" s="133" t="s">
        <v>117</v>
      </c>
      <c r="G947" s="131" t="s">
        <v>3606</v>
      </c>
    </row>
    <row r="948" spans="1:7" ht="45" x14ac:dyDescent="0.2">
      <c r="A948" s="131" t="s">
        <v>3607</v>
      </c>
      <c r="B948" s="133" t="s">
        <v>283</v>
      </c>
      <c r="C948" s="134">
        <v>89378</v>
      </c>
      <c r="D948" s="131" t="s">
        <v>3443</v>
      </c>
      <c r="E948" s="131" t="s">
        <v>318</v>
      </c>
      <c r="F948" s="133" t="s">
        <v>116</v>
      </c>
      <c r="G948" s="131" t="s">
        <v>3606</v>
      </c>
    </row>
    <row r="949" spans="1:7" ht="45" x14ac:dyDescent="0.2">
      <c r="A949" s="131" t="s">
        <v>3006</v>
      </c>
      <c r="B949" s="133" t="s">
        <v>283</v>
      </c>
      <c r="C949" s="134">
        <v>80774</v>
      </c>
      <c r="D949" s="131" t="s">
        <v>2676</v>
      </c>
      <c r="E949" s="131" t="s">
        <v>313</v>
      </c>
      <c r="F949" s="133" t="s">
        <v>117</v>
      </c>
      <c r="G949" s="131" t="s">
        <v>3007</v>
      </c>
    </row>
    <row r="950" spans="1:7" ht="30" x14ac:dyDescent="0.2">
      <c r="A950" s="131" t="s">
        <v>3008</v>
      </c>
      <c r="B950" s="133" t="s">
        <v>283</v>
      </c>
      <c r="C950" s="134">
        <v>80669</v>
      </c>
      <c r="D950" s="131" t="s">
        <v>2676</v>
      </c>
      <c r="E950" s="131" t="s">
        <v>313</v>
      </c>
      <c r="F950" s="133" t="s">
        <v>115</v>
      </c>
      <c r="G950" s="131" t="s">
        <v>3009</v>
      </c>
    </row>
    <row r="951" spans="1:7" ht="45" x14ac:dyDescent="0.2">
      <c r="A951" s="131" t="s">
        <v>3010</v>
      </c>
      <c r="B951" s="133" t="s">
        <v>283</v>
      </c>
      <c r="C951" s="134">
        <v>80608</v>
      </c>
      <c r="D951" s="131" t="s">
        <v>2676</v>
      </c>
      <c r="E951" s="131" t="s">
        <v>313</v>
      </c>
      <c r="F951" s="133" t="s">
        <v>117</v>
      </c>
      <c r="G951" s="131" t="s">
        <v>3007</v>
      </c>
    </row>
    <row r="952" spans="1:7" ht="30" x14ac:dyDescent="0.2">
      <c r="A952" s="131" t="s">
        <v>3011</v>
      </c>
      <c r="B952" s="133" t="s">
        <v>283</v>
      </c>
      <c r="C952" s="134">
        <v>80670</v>
      </c>
      <c r="D952" s="131" t="s">
        <v>2676</v>
      </c>
      <c r="E952" s="131" t="s">
        <v>313</v>
      </c>
      <c r="F952" s="133" t="s">
        <v>115</v>
      </c>
      <c r="G952" s="131" t="s">
        <v>3012</v>
      </c>
    </row>
    <row r="953" spans="1:7" ht="45" x14ac:dyDescent="0.2">
      <c r="A953" s="131" t="s">
        <v>3013</v>
      </c>
      <c r="B953" s="133" t="s">
        <v>283</v>
      </c>
      <c r="C953" s="134">
        <v>80609</v>
      </c>
      <c r="D953" s="131" t="s">
        <v>2676</v>
      </c>
      <c r="E953" s="131" t="s">
        <v>313</v>
      </c>
      <c r="F953" s="133" t="s">
        <v>117</v>
      </c>
      <c r="G953" s="131" t="s">
        <v>3007</v>
      </c>
    </row>
    <row r="954" spans="1:7" ht="45" x14ac:dyDescent="0.2">
      <c r="A954" s="131" t="s">
        <v>3014</v>
      </c>
      <c r="B954" s="133" t="s">
        <v>283</v>
      </c>
      <c r="C954" s="134">
        <v>80671</v>
      </c>
      <c r="D954" s="131" t="s">
        <v>2676</v>
      </c>
      <c r="E954" s="131" t="s">
        <v>313</v>
      </c>
      <c r="F954" s="133" t="s">
        <v>115</v>
      </c>
      <c r="G954" s="131" t="s">
        <v>3007</v>
      </c>
    </row>
    <row r="955" spans="1:7" ht="30" x14ac:dyDescent="0.2">
      <c r="A955" s="131" t="s">
        <v>3015</v>
      </c>
      <c r="B955" s="133" t="s">
        <v>283</v>
      </c>
      <c r="C955" s="134">
        <v>80721</v>
      </c>
      <c r="D955" s="131" t="s">
        <v>2676</v>
      </c>
      <c r="E955" s="131" t="s">
        <v>313</v>
      </c>
      <c r="F955" s="133" t="s">
        <v>116</v>
      </c>
      <c r="G955" s="131" t="s">
        <v>3012</v>
      </c>
    </row>
    <row r="956" spans="1:7" ht="45" x14ac:dyDescent="0.2">
      <c r="A956" s="131" t="s">
        <v>3016</v>
      </c>
      <c r="B956" s="133" t="s">
        <v>283</v>
      </c>
      <c r="C956" s="134">
        <v>80610</v>
      </c>
      <c r="D956" s="131" t="s">
        <v>2676</v>
      </c>
      <c r="E956" s="131" t="s">
        <v>313</v>
      </c>
      <c r="F956" s="133" t="s">
        <v>117</v>
      </c>
      <c r="G956" s="131" t="s">
        <v>3017</v>
      </c>
    </row>
    <row r="957" spans="1:7" ht="45" x14ac:dyDescent="0.2">
      <c r="A957" s="131" t="s">
        <v>3018</v>
      </c>
      <c r="B957" s="133" t="s">
        <v>283</v>
      </c>
      <c r="C957" s="134">
        <v>80672</v>
      </c>
      <c r="D957" s="131" t="s">
        <v>2676</v>
      </c>
      <c r="E957" s="131" t="s">
        <v>313</v>
      </c>
      <c r="F957" s="133" t="s">
        <v>115</v>
      </c>
      <c r="G957" s="131" t="s">
        <v>3017</v>
      </c>
    </row>
    <row r="958" spans="1:7" ht="45" x14ac:dyDescent="0.2">
      <c r="A958" s="131" t="s">
        <v>3019</v>
      </c>
      <c r="B958" s="133" t="s">
        <v>288</v>
      </c>
      <c r="C958" s="134">
        <v>81279</v>
      </c>
      <c r="D958" s="131" t="s">
        <v>2676</v>
      </c>
      <c r="E958" s="131" t="s">
        <v>313</v>
      </c>
      <c r="F958" s="133" t="s">
        <v>115</v>
      </c>
      <c r="G958" s="131" t="s">
        <v>3017</v>
      </c>
    </row>
    <row r="959" spans="1:7" ht="45" x14ac:dyDescent="0.2">
      <c r="A959" s="131" t="s">
        <v>3020</v>
      </c>
      <c r="B959" s="133" t="s">
        <v>288</v>
      </c>
      <c r="C959" s="134">
        <v>82426</v>
      </c>
      <c r="D959" s="131" t="s">
        <v>2676</v>
      </c>
      <c r="E959" s="131" t="s">
        <v>313</v>
      </c>
      <c r="F959" s="133" t="s">
        <v>115</v>
      </c>
      <c r="G959" s="131" t="s">
        <v>3017</v>
      </c>
    </row>
    <row r="960" spans="1:7" ht="45" x14ac:dyDescent="0.2">
      <c r="A960" s="131" t="s">
        <v>3021</v>
      </c>
      <c r="B960" s="133" t="s">
        <v>288</v>
      </c>
      <c r="C960" s="134">
        <v>81280</v>
      </c>
      <c r="D960" s="131" t="s">
        <v>2676</v>
      </c>
      <c r="E960" s="131" t="s">
        <v>313</v>
      </c>
      <c r="F960" s="133" t="s">
        <v>116</v>
      </c>
      <c r="G960" s="131" t="s">
        <v>3017</v>
      </c>
    </row>
    <row r="961" spans="1:7" ht="45" x14ac:dyDescent="0.2">
      <c r="A961" s="131" t="s">
        <v>3022</v>
      </c>
      <c r="B961" s="133" t="s">
        <v>283</v>
      </c>
      <c r="C961" s="134">
        <v>83754</v>
      </c>
      <c r="D961" s="131" t="s">
        <v>2676</v>
      </c>
      <c r="E961" s="131" t="s">
        <v>313</v>
      </c>
      <c r="F961" s="133" t="s">
        <v>115</v>
      </c>
      <c r="G961" s="131" t="s">
        <v>3023</v>
      </c>
    </row>
    <row r="962" spans="1:7" ht="60" x14ac:dyDescent="0.2">
      <c r="A962" s="131" t="s">
        <v>1606</v>
      </c>
      <c r="B962" s="133" t="s">
        <v>283</v>
      </c>
      <c r="C962" s="134">
        <v>85474</v>
      </c>
      <c r="D962" s="131" t="s">
        <v>285</v>
      </c>
      <c r="E962" s="131" t="s">
        <v>1607</v>
      </c>
      <c r="F962" s="133" t="s">
        <v>158</v>
      </c>
      <c r="G962" s="131" t="s">
        <v>1608</v>
      </c>
    </row>
    <row r="963" spans="1:7" ht="45" x14ac:dyDescent="0.2">
      <c r="A963" s="131" t="s">
        <v>1609</v>
      </c>
      <c r="B963" s="133" t="s">
        <v>283</v>
      </c>
      <c r="C963" s="134">
        <v>87465</v>
      </c>
      <c r="D963" s="131" t="s">
        <v>285</v>
      </c>
      <c r="E963" s="131" t="s">
        <v>342</v>
      </c>
      <c r="F963" s="133" t="s">
        <v>115</v>
      </c>
      <c r="G963" s="131" t="s">
        <v>1610</v>
      </c>
    </row>
    <row r="964" spans="1:7" ht="45" x14ac:dyDescent="0.2">
      <c r="A964" s="131" t="s">
        <v>1611</v>
      </c>
      <c r="B964" s="133" t="s">
        <v>283</v>
      </c>
      <c r="C964" s="134">
        <v>85830</v>
      </c>
      <c r="D964" s="131" t="s">
        <v>285</v>
      </c>
      <c r="E964" s="131" t="s">
        <v>285</v>
      </c>
      <c r="F964" s="133" t="s">
        <v>158</v>
      </c>
      <c r="G964" s="131" t="s">
        <v>1612</v>
      </c>
    </row>
    <row r="965" spans="1:7" ht="60" x14ac:dyDescent="0.2">
      <c r="A965" s="131" t="s">
        <v>1613</v>
      </c>
      <c r="B965" s="133" t="s">
        <v>283</v>
      </c>
      <c r="C965" s="134">
        <v>80784</v>
      </c>
      <c r="D965" s="131" t="s">
        <v>285</v>
      </c>
      <c r="E965" s="131" t="s">
        <v>1607</v>
      </c>
      <c r="F965" s="133" t="s">
        <v>158</v>
      </c>
      <c r="G965" s="131" t="s">
        <v>1614</v>
      </c>
    </row>
    <row r="966" spans="1:7" ht="30" x14ac:dyDescent="0.2">
      <c r="A966" s="131" t="s">
        <v>1615</v>
      </c>
      <c r="B966" s="133" t="s">
        <v>283</v>
      </c>
      <c r="C966" s="134">
        <v>90027</v>
      </c>
      <c r="D966" s="131" t="s">
        <v>285</v>
      </c>
      <c r="E966" s="131" t="s">
        <v>285</v>
      </c>
      <c r="F966" s="133" t="s">
        <v>115</v>
      </c>
      <c r="G966" s="131" t="s">
        <v>1616</v>
      </c>
    </row>
    <row r="967" spans="1:7" ht="30" x14ac:dyDescent="0.2">
      <c r="A967" s="131" t="s">
        <v>1617</v>
      </c>
      <c r="B967" s="133" t="s">
        <v>283</v>
      </c>
      <c r="C967" s="134">
        <v>90236</v>
      </c>
      <c r="D967" s="131" t="s">
        <v>285</v>
      </c>
      <c r="E967" s="131" t="s">
        <v>285</v>
      </c>
      <c r="F967" s="133" t="s">
        <v>115</v>
      </c>
      <c r="G967" s="131" t="s">
        <v>1616</v>
      </c>
    </row>
    <row r="968" spans="1:7" ht="30" x14ac:dyDescent="0.2">
      <c r="A968" s="131" t="s">
        <v>1618</v>
      </c>
      <c r="B968" s="133" t="s">
        <v>283</v>
      </c>
      <c r="C968" s="134">
        <v>90237</v>
      </c>
      <c r="D968" s="131" t="s">
        <v>285</v>
      </c>
      <c r="E968" s="131" t="s">
        <v>285</v>
      </c>
      <c r="F968" s="133" t="s">
        <v>158</v>
      </c>
      <c r="G968" s="131" t="s">
        <v>1616</v>
      </c>
    </row>
    <row r="969" spans="1:7" ht="30" x14ac:dyDescent="0.2">
      <c r="A969" s="131" t="s">
        <v>1619</v>
      </c>
      <c r="B969" s="133" t="s">
        <v>283</v>
      </c>
      <c r="C969" s="134">
        <v>85675</v>
      </c>
      <c r="D969" s="131" t="s">
        <v>285</v>
      </c>
      <c r="E969" s="131" t="s">
        <v>285</v>
      </c>
      <c r="F969" s="133" t="s">
        <v>158</v>
      </c>
      <c r="G969" s="131" t="s">
        <v>1616</v>
      </c>
    </row>
    <row r="970" spans="1:7" ht="30" x14ac:dyDescent="0.2">
      <c r="A970" s="131" t="s">
        <v>678</v>
      </c>
      <c r="B970" s="133" t="s">
        <v>283</v>
      </c>
      <c r="C970" s="134">
        <v>80985</v>
      </c>
      <c r="D970" s="131" t="s">
        <v>296</v>
      </c>
      <c r="E970" s="131" t="s">
        <v>679</v>
      </c>
      <c r="F970" s="133" t="s">
        <v>115</v>
      </c>
      <c r="G970" s="131" t="s">
        <v>680</v>
      </c>
    </row>
    <row r="971" spans="1:7" ht="30" x14ac:dyDescent="0.2">
      <c r="A971" s="131" t="s">
        <v>681</v>
      </c>
      <c r="B971" s="133" t="s">
        <v>283</v>
      </c>
      <c r="C971" s="134">
        <v>80984</v>
      </c>
      <c r="D971" s="131" t="s">
        <v>296</v>
      </c>
      <c r="E971" s="131" t="s">
        <v>679</v>
      </c>
      <c r="F971" s="133" t="s">
        <v>115</v>
      </c>
      <c r="G971" s="131" t="s">
        <v>682</v>
      </c>
    </row>
    <row r="972" spans="1:7" ht="45" x14ac:dyDescent="0.2">
      <c r="A972" s="131" t="s">
        <v>683</v>
      </c>
      <c r="B972" s="133" t="s">
        <v>283</v>
      </c>
      <c r="C972" s="134">
        <v>80981</v>
      </c>
      <c r="D972" s="131" t="s">
        <v>296</v>
      </c>
      <c r="E972" s="131" t="s">
        <v>679</v>
      </c>
      <c r="F972" s="133" t="s">
        <v>115</v>
      </c>
      <c r="G972" s="131" t="s">
        <v>429</v>
      </c>
    </row>
    <row r="973" spans="1:7" ht="30" x14ac:dyDescent="0.2">
      <c r="A973" s="131" t="s">
        <v>684</v>
      </c>
      <c r="B973" s="133" t="s">
        <v>283</v>
      </c>
      <c r="C973" s="134">
        <v>80982</v>
      </c>
      <c r="D973" s="131" t="s">
        <v>296</v>
      </c>
      <c r="E973" s="131" t="s">
        <v>679</v>
      </c>
      <c r="F973" s="133" t="s">
        <v>115</v>
      </c>
      <c r="G973" s="131" t="s">
        <v>427</v>
      </c>
    </row>
    <row r="974" spans="1:7" ht="30" x14ac:dyDescent="0.2">
      <c r="A974" s="131" t="s">
        <v>685</v>
      </c>
      <c r="B974" s="133" t="s">
        <v>283</v>
      </c>
      <c r="C974" s="134">
        <v>80983</v>
      </c>
      <c r="D974" s="131" t="s">
        <v>296</v>
      </c>
      <c r="E974" s="131" t="s">
        <v>679</v>
      </c>
      <c r="F974" s="133" t="s">
        <v>115</v>
      </c>
      <c r="G974" s="131" t="s">
        <v>427</v>
      </c>
    </row>
    <row r="975" spans="1:7" ht="45" x14ac:dyDescent="0.2">
      <c r="A975" s="131" t="s">
        <v>3024</v>
      </c>
      <c r="B975" s="133" t="s">
        <v>283</v>
      </c>
      <c r="C975" s="134">
        <v>37463</v>
      </c>
      <c r="D975" s="131" t="s">
        <v>2676</v>
      </c>
      <c r="E975" s="131" t="s">
        <v>313</v>
      </c>
      <c r="F975" s="133" t="s">
        <v>117</v>
      </c>
      <c r="G975" s="131" t="s">
        <v>3025</v>
      </c>
    </row>
    <row r="976" spans="1:7" ht="30" x14ac:dyDescent="0.2">
      <c r="A976" s="131" t="s">
        <v>3026</v>
      </c>
      <c r="B976" s="133" t="s">
        <v>283</v>
      </c>
      <c r="C976" s="134">
        <v>1704</v>
      </c>
      <c r="D976" s="131" t="s">
        <v>2676</v>
      </c>
      <c r="E976" s="131" t="s">
        <v>313</v>
      </c>
      <c r="F976" s="133" t="s">
        <v>115</v>
      </c>
      <c r="G976" s="131" t="s">
        <v>3027</v>
      </c>
    </row>
    <row r="977" spans="1:7" ht="60" x14ac:dyDescent="0.2">
      <c r="A977" s="131" t="s">
        <v>686</v>
      </c>
      <c r="B977" s="133" t="s">
        <v>283</v>
      </c>
      <c r="C977" s="134">
        <v>65188</v>
      </c>
      <c r="D977" s="131" t="s">
        <v>296</v>
      </c>
      <c r="E977" s="131" t="s">
        <v>300</v>
      </c>
      <c r="F977" s="133" t="s">
        <v>115</v>
      </c>
      <c r="G977" s="131" t="s">
        <v>687</v>
      </c>
    </row>
    <row r="978" spans="1:7" ht="45" x14ac:dyDescent="0.2">
      <c r="A978" s="131" t="s">
        <v>1620</v>
      </c>
      <c r="B978" s="133" t="s">
        <v>283</v>
      </c>
      <c r="C978" s="134">
        <v>84677</v>
      </c>
      <c r="D978" s="131" t="s">
        <v>285</v>
      </c>
      <c r="E978" s="131" t="s">
        <v>285</v>
      </c>
      <c r="F978" s="133" t="s">
        <v>115</v>
      </c>
      <c r="G978" s="131" t="s">
        <v>1621</v>
      </c>
    </row>
    <row r="979" spans="1:7" ht="60" x14ac:dyDescent="0.2">
      <c r="A979" s="131" t="s">
        <v>688</v>
      </c>
      <c r="B979" s="133" t="s">
        <v>283</v>
      </c>
      <c r="C979" s="134">
        <v>71186</v>
      </c>
      <c r="D979" s="131" t="s">
        <v>296</v>
      </c>
      <c r="E979" s="131" t="s">
        <v>406</v>
      </c>
      <c r="F979" s="133" t="s">
        <v>115</v>
      </c>
      <c r="G979" s="131" t="s">
        <v>689</v>
      </c>
    </row>
    <row r="980" spans="1:7" ht="60" x14ac:dyDescent="0.2">
      <c r="A980" s="131" t="s">
        <v>690</v>
      </c>
      <c r="B980" s="133" t="s">
        <v>283</v>
      </c>
      <c r="C980" s="134">
        <v>71187</v>
      </c>
      <c r="D980" s="131" t="s">
        <v>296</v>
      </c>
      <c r="E980" s="131" t="s">
        <v>406</v>
      </c>
      <c r="F980" s="133" t="s">
        <v>116</v>
      </c>
      <c r="G980" s="131" t="s">
        <v>689</v>
      </c>
    </row>
    <row r="981" spans="1:7" ht="60" x14ac:dyDescent="0.2">
      <c r="A981" s="131" t="s">
        <v>691</v>
      </c>
      <c r="B981" s="133" t="s">
        <v>283</v>
      </c>
      <c r="C981" s="134">
        <v>73669</v>
      </c>
      <c r="D981" s="131" t="s">
        <v>296</v>
      </c>
      <c r="E981" s="131" t="s">
        <v>406</v>
      </c>
      <c r="F981" s="133" t="s">
        <v>115</v>
      </c>
      <c r="G981" s="131" t="s">
        <v>692</v>
      </c>
    </row>
    <row r="982" spans="1:7" ht="60" x14ac:dyDescent="0.2">
      <c r="A982" s="131" t="s">
        <v>693</v>
      </c>
      <c r="B982" s="133" t="s">
        <v>283</v>
      </c>
      <c r="C982" s="134">
        <v>73668</v>
      </c>
      <c r="D982" s="131" t="s">
        <v>296</v>
      </c>
      <c r="E982" s="131" t="s">
        <v>406</v>
      </c>
      <c r="F982" s="133" t="s">
        <v>116</v>
      </c>
      <c r="G982" s="131" t="s">
        <v>692</v>
      </c>
    </row>
    <row r="983" spans="1:7" ht="30" x14ac:dyDescent="0.2">
      <c r="A983" s="131" t="s">
        <v>694</v>
      </c>
      <c r="B983" s="133" t="s">
        <v>283</v>
      </c>
      <c r="C983" s="134">
        <v>66652</v>
      </c>
      <c r="D983" s="131" t="s">
        <v>296</v>
      </c>
      <c r="E983" s="131" t="s">
        <v>313</v>
      </c>
      <c r="F983" s="133" t="s">
        <v>115</v>
      </c>
      <c r="G983" s="131" t="s">
        <v>695</v>
      </c>
    </row>
    <row r="984" spans="1:7" ht="30" x14ac:dyDescent="0.2">
      <c r="A984" s="131" t="s">
        <v>3028</v>
      </c>
      <c r="B984" s="133" t="s">
        <v>283</v>
      </c>
      <c r="C984" s="134">
        <v>6356</v>
      </c>
      <c r="D984" s="131" t="s">
        <v>2676</v>
      </c>
      <c r="E984" s="131" t="s">
        <v>313</v>
      </c>
      <c r="F984" s="133" t="s">
        <v>117</v>
      </c>
      <c r="G984" s="131" t="s">
        <v>3029</v>
      </c>
    </row>
    <row r="985" spans="1:7" ht="45" x14ac:dyDescent="0.2">
      <c r="A985" s="131" t="s">
        <v>3030</v>
      </c>
      <c r="B985" s="133" t="s">
        <v>283</v>
      </c>
      <c r="C985" s="134">
        <v>66811</v>
      </c>
      <c r="D985" s="131" t="s">
        <v>2676</v>
      </c>
      <c r="E985" s="131" t="s">
        <v>313</v>
      </c>
      <c r="F985" s="133" t="s">
        <v>115</v>
      </c>
      <c r="G985" s="131" t="s">
        <v>3031</v>
      </c>
    </row>
    <row r="986" spans="1:7" ht="30" x14ac:dyDescent="0.2">
      <c r="A986" s="131" t="s">
        <v>696</v>
      </c>
      <c r="B986" s="133" t="s">
        <v>283</v>
      </c>
      <c r="C986" s="134">
        <v>90977</v>
      </c>
      <c r="D986" s="131" t="s">
        <v>296</v>
      </c>
      <c r="E986" s="131" t="s">
        <v>321</v>
      </c>
      <c r="F986" s="133" t="s">
        <v>115</v>
      </c>
      <c r="G986" s="131" t="s">
        <v>697</v>
      </c>
    </row>
    <row r="987" spans="1:7" ht="45" x14ac:dyDescent="0.2">
      <c r="A987" s="131" t="s">
        <v>698</v>
      </c>
      <c r="B987" s="133" t="s">
        <v>283</v>
      </c>
      <c r="C987" s="134">
        <v>90979</v>
      </c>
      <c r="D987" s="131" t="s">
        <v>296</v>
      </c>
      <c r="E987" s="131" t="s">
        <v>321</v>
      </c>
      <c r="F987" s="133" t="s">
        <v>115</v>
      </c>
      <c r="G987" s="131" t="s">
        <v>699</v>
      </c>
    </row>
    <row r="988" spans="1:7" ht="45" x14ac:dyDescent="0.2">
      <c r="A988" s="131" t="s">
        <v>3032</v>
      </c>
      <c r="B988" s="133" t="s">
        <v>283</v>
      </c>
      <c r="C988" s="134">
        <v>88168</v>
      </c>
      <c r="D988" s="131" t="s">
        <v>2676</v>
      </c>
      <c r="E988" s="131" t="s">
        <v>313</v>
      </c>
      <c r="F988" s="133" t="s">
        <v>158</v>
      </c>
      <c r="G988" s="131" t="s">
        <v>3031</v>
      </c>
    </row>
    <row r="989" spans="1:7" ht="45" x14ac:dyDescent="0.2">
      <c r="A989" s="131" t="s">
        <v>3033</v>
      </c>
      <c r="B989" s="133" t="s">
        <v>283</v>
      </c>
      <c r="C989" s="134">
        <v>90250</v>
      </c>
      <c r="D989" s="131" t="s">
        <v>2676</v>
      </c>
      <c r="E989" s="131" t="s">
        <v>321</v>
      </c>
      <c r="F989" s="133" t="s">
        <v>117</v>
      </c>
      <c r="G989" s="131" t="s">
        <v>3034</v>
      </c>
    </row>
    <row r="990" spans="1:7" ht="60" x14ac:dyDescent="0.2">
      <c r="A990" s="131" t="s">
        <v>3035</v>
      </c>
      <c r="B990" s="133" t="s">
        <v>283</v>
      </c>
      <c r="C990" s="134">
        <v>90251</v>
      </c>
      <c r="D990" s="131" t="s">
        <v>2676</v>
      </c>
      <c r="E990" s="131" t="s">
        <v>321</v>
      </c>
      <c r="F990" s="133" t="s">
        <v>115</v>
      </c>
      <c r="G990" s="131" t="s">
        <v>3036</v>
      </c>
    </row>
    <row r="991" spans="1:7" ht="60" x14ac:dyDescent="0.2">
      <c r="A991" s="131" t="s">
        <v>3037</v>
      </c>
      <c r="B991" s="133" t="s">
        <v>283</v>
      </c>
      <c r="C991" s="134">
        <v>90252</v>
      </c>
      <c r="D991" s="131" t="s">
        <v>2676</v>
      </c>
      <c r="E991" s="131" t="s">
        <v>321</v>
      </c>
      <c r="F991" s="133" t="s">
        <v>116</v>
      </c>
      <c r="G991" s="131" t="s">
        <v>3036</v>
      </c>
    </row>
    <row r="992" spans="1:7" ht="45" x14ac:dyDescent="0.2">
      <c r="A992" s="131" t="s">
        <v>3038</v>
      </c>
      <c r="B992" s="133" t="s">
        <v>283</v>
      </c>
      <c r="C992" s="134">
        <v>8154</v>
      </c>
      <c r="D992" s="131" t="s">
        <v>2676</v>
      </c>
      <c r="E992" s="131" t="s">
        <v>313</v>
      </c>
      <c r="F992" s="133" t="s">
        <v>116</v>
      </c>
      <c r="G992" s="131" t="s">
        <v>3031</v>
      </c>
    </row>
    <row r="993" spans="1:7" ht="30" x14ac:dyDescent="0.2">
      <c r="A993" s="131" t="s">
        <v>700</v>
      </c>
      <c r="B993" s="133" t="s">
        <v>283</v>
      </c>
      <c r="C993" s="134">
        <v>49959</v>
      </c>
      <c r="D993" s="131" t="s">
        <v>296</v>
      </c>
      <c r="E993" s="131" t="s">
        <v>313</v>
      </c>
      <c r="F993" s="133" t="s">
        <v>115</v>
      </c>
      <c r="G993" s="131" t="s">
        <v>701</v>
      </c>
    </row>
    <row r="994" spans="1:7" ht="90" x14ac:dyDescent="0.2">
      <c r="A994" s="131" t="s">
        <v>3833</v>
      </c>
      <c r="B994" s="133" t="s">
        <v>283</v>
      </c>
      <c r="C994" s="134">
        <v>93032</v>
      </c>
      <c r="D994" s="131" t="s">
        <v>2676</v>
      </c>
      <c r="E994" s="131" t="s">
        <v>313</v>
      </c>
      <c r="F994" s="133" t="s">
        <v>117</v>
      </c>
      <c r="G994" s="131" t="s">
        <v>3834</v>
      </c>
    </row>
    <row r="995" spans="1:7" ht="90" x14ac:dyDescent="0.2">
      <c r="A995" s="131" t="s">
        <v>3835</v>
      </c>
      <c r="B995" s="133" t="s">
        <v>283</v>
      </c>
      <c r="C995" s="134">
        <v>93034</v>
      </c>
      <c r="D995" s="131" t="s">
        <v>2676</v>
      </c>
      <c r="E995" s="131" t="s">
        <v>313</v>
      </c>
      <c r="F995" s="133" t="s">
        <v>115</v>
      </c>
      <c r="G995" s="131" t="s">
        <v>3834</v>
      </c>
    </row>
    <row r="996" spans="1:7" ht="90" x14ac:dyDescent="0.2">
      <c r="A996" s="131" t="s">
        <v>3836</v>
      </c>
      <c r="B996" s="133" t="s">
        <v>283</v>
      </c>
      <c r="C996" s="134">
        <v>93035</v>
      </c>
      <c r="D996" s="131" t="s">
        <v>2676</v>
      </c>
      <c r="E996" s="131" t="s">
        <v>313</v>
      </c>
      <c r="F996" s="133" t="s">
        <v>116</v>
      </c>
      <c r="G996" s="131" t="s">
        <v>3834</v>
      </c>
    </row>
    <row r="997" spans="1:7" ht="45" x14ac:dyDescent="0.2">
      <c r="A997" s="131" t="s">
        <v>3039</v>
      </c>
      <c r="B997" s="133" t="s">
        <v>283</v>
      </c>
      <c r="C997" s="134">
        <v>80611</v>
      </c>
      <c r="D997" s="131" t="s">
        <v>2676</v>
      </c>
      <c r="E997" s="131" t="s">
        <v>313</v>
      </c>
      <c r="F997" s="133" t="s">
        <v>117</v>
      </c>
      <c r="G997" s="131" t="s">
        <v>3040</v>
      </c>
    </row>
    <row r="998" spans="1:7" ht="45" x14ac:dyDescent="0.2">
      <c r="A998" s="131" t="s">
        <v>3041</v>
      </c>
      <c r="B998" s="133" t="s">
        <v>283</v>
      </c>
      <c r="C998" s="134">
        <v>68440</v>
      </c>
      <c r="D998" s="131" t="s">
        <v>2676</v>
      </c>
      <c r="E998" s="131" t="s">
        <v>313</v>
      </c>
      <c r="F998" s="133" t="s">
        <v>115</v>
      </c>
      <c r="G998" s="131" t="s">
        <v>3040</v>
      </c>
    </row>
    <row r="999" spans="1:7" ht="45" x14ac:dyDescent="0.2">
      <c r="A999" s="131" t="s">
        <v>3042</v>
      </c>
      <c r="B999" s="133" t="s">
        <v>283</v>
      </c>
      <c r="C999" s="134">
        <v>66642</v>
      </c>
      <c r="D999" s="131" t="s">
        <v>2676</v>
      </c>
      <c r="E999" s="131" t="s">
        <v>313</v>
      </c>
      <c r="F999" s="133" t="s">
        <v>117</v>
      </c>
      <c r="G999" s="131" t="s">
        <v>3040</v>
      </c>
    </row>
    <row r="1000" spans="1:7" ht="45" x14ac:dyDescent="0.2">
      <c r="A1000" s="131" t="s">
        <v>3043</v>
      </c>
      <c r="B1000" s="133" t="s">
        <v>283</v>
      </c>
      <c r="C1000" s="134">
        <v>38956</v>
      </c>
      <c r="D1000" s="131" t="s">
        <v>2676</v>
      </c>
      <c r="E1000" s="131" t="s">
        <v>313</v>
      </c>
      <c r="F1000" s="133" t="s">
        <v>115</v>
      </c>
      <c r="G1000" s="131" t="s">
        <v>3044</v>
      </c>
    </row>
    <row r="1001" spans="1:7" ht="45" x14ac:dyDescent="0.2">
      <c r="A1001" s="131" t="s">
        <v>3045</v>
      </c>
      <c r="B1001" s="133" t="s">
        <v>283</v>
      </c>
      <c r="C1001" s="134">
        <v>66641</v>
      </c>
      <c r="D1001" s="131" t="s">
        <v>2676</v>
      </c>
      <c r="E1001" s="131" t="s">
        <v>313</v>
      </c>
      <c r="F1001" s="133" t="s">
        <v>116</v>
      </c>
      <c r="G1001" s="131" t="s">
        <v>3044</v>
      </c>
    </row>
    <row r="1002" spans="1:7" ht="45" x14ac:dyDescent="0.2">
      <c r="A1002" s="131" t="s">
        <v>3046</v>
      </c>
      <c r="B1002" s="133" t="s">
        <v>283</v>
      </c>
      <c r="C1002" s="134">
        <v>66645</v>
      </c>
      <c r="D1002" s="131" t="s">
        <v>2676</v>
      </c>
      <c r="E1002" s="131" t="s">
        <v>313</v>
      </c>
      <c r="F1002" s="133" t="s">
        <v>117</v>
      </c>
      <c r="G1002" s="131" t="s">
        <v>3040</v>
      </c>
    </row>
    <row r="1003" spans="1:7" ht="45" x14ac:dyDescent="0.2">
      <c r="A1003" s="131" t="s">
        <v>3047</v>
      </c>
      <c r="B1003" s="133" t="s">
        <v>283</v>
      </c>
      <c r="C1003" s="134">
        <v>38957</v>
      </c>
      <c r="D1003" s="131" t="s">
        <v>2676</v>
      </c>
      <c r="E1003" s="131" t="s">
        <v>313</v>
      </c>
      <c r="F1003" s="133" t="s">
        <v>115</v>
      </c>
      <c r="G1003" s="131" t="s">
        <v>3044</v>
      </c>
    </row>
    <row r="1004" spans="1:7" ht="45" x14ac:dyDescent="0.2">
      <c r="A1004" s="131" t="s">
        <v>3048</v>
      </c>
      <c r="B1004" s="133" t="s">
        <v>283</v>
      </c>
      <c r="C1004" s="134">
        <v>68441</v>
      </c>
      <c r="D1004" s="131" t="s">
        <v>2676</v>
      </c>
      <c r="E1004" s="131" t="s">
        <v>313</v>
      </c>
      <c r="F1004" s="133" t="s">
        <v>158</v>
      </c>
      <c r="G1004" s="131" t="s">
        <v>3044</v>
      </c>
    </row>
    <row r="1005" spans="1:7" ht="45" x14ac:dyDescent="0.2">
      <c r="A1005" s="131" t="s">
        <v>3049</v>
      </c>
      <c r="B1005" s="133" t="s">
        <v>283</v>
      </c>
      <c r="C1005" s="134">
        <v>80723</v>
      </c>
      <c r="D1005" s="131" t="s">
        <v>2676</v>
      </c>
      <c r="E1005" s="131" t="s">
        <v>313</v>
      </c>
      <c r="F1005" s="133" t="s">
        <v>116</v>
      </c>
      <c r="G1005" s="131" t="s">
        <v>3044</v>
      </c>
    </row>
    <row r="1006" spans="1:7" ht="30" x14ac:dyDescent="0.2">
      <c r="A1006" s="131" t="s">
        <v>3050</v>
      </c>
      <c r="B1006" s="133" t="s">
        <v>283</v>
      </c>
      <c r="C1006" s="134">
        <v>12658</v>
      </c>
      <c r="D1006" s="131" t="s">
        <v>2676</v>
      </c>
      <c r="E1006" s="131" t="s">
        <v>313</v>
      </c>
      <c r="F1006" s="133" t="s">
        <v>115</v>
      </c>
      <c r="G1006" s="131" t="s">
        <v>3051</v>
      </c>
    </row>
    <row r="1007" spans="1:7" ht="45" x14ac:dyDescent="0.2">
      <c r="A1007" s="131" t="s">
        <v>3052</v>
      </c>
      <c r="B1007" s="133" t="s">
        <v>283</v>
      </c>
      <c r="C1007" s="134">
        <v>46857</v>
      </c>
      <c r="D1007" s="131" t="s">
        <v>2676</v>
      </c>
      <c r="E1007" s="131" t="s">
        <v>313</v>
      </c>
      <c r="F1007" s="133" t="s">
        <v>115</v>
      </c>
      <c r="G1007" s="131" t="s">
        <v>3053</v>
      </c>
    </row>
    <row r="1008" spans="1:7" ht="75" x14ac:dyDescent="0.2">
      <c r="A1008" s="131" t="s">
        <v>3054</v>
      </c>
      <c r="B1008" s="133" t="s">
        <v>283</v>
      </c>
      <c r="C1008" s="134">
        <v>91920</v>
      </c>
      <c r="D1008" s="131" t="s">
        <v>2676</v>
      </c>
      <c r="E1008" s="131" t="s">
        <v>321</v>
      </c>
      <c r="F1008" s="133" t="s">
        <v>117</v>
      </c>
      <c r="G1008" s="131" t="s">
        <v>3055</v>
      </c>
    </row>
    <row r="1009" spans="1:7" ht="45" x14ac:dyDescent="0.2">
      <c r="A1009" s="131" t="s">
        <v>3056</v>
      </c>
      <c r="B1009" s="133" t="s">
        <v>283</v>
      </c>
      <c r="C1009" s="134">
        <v>57712</v>
      </c>
      <c r="D1009" s="131" t="s">
        <v>2676</v>
      </c>
      <c r="E1009" s="131" t="s">
        <v>313</v>
      </c>
      <c r="F1009" s="133" t="s">
        <v>117</v>
      </c>
      <c r="G1009" s="131" t="s">
        <v>3057</v>
      </c>
    </row>
    <row r="1010" spans="1:7" ht="45" x14ac:dyDescent="0.2">
      <c r="A1010" s="131" t="s">
        <v>3058</v>
      </c>
      <c r="B1010" s="133" t="s">
        <v>283</v>
      </c>
      <c r="C1010" s="134">
        <v>57713</v>
      </c>
      <c r="D1010" s="131" t="s">
        <v>2676</v>
      </c>
      <c r="E1010" s="131" t="s">
        <v>313</v>
      </c>
      <c r="F1010" s="133" t="s">
        <v>115</v>
      </c>
      <c r="G1010" s="131" t="s">
        <v>3057</v>
      </c>
    </row>
    <row r="1011" spans="1:7" ht="45" x14ac:dyDescent="0.2">
      <c r="A1011" s="131" t="s">
        <v>1269</v>
      </c>
      <c r="B1011" s="133" t="s">
        <v>283</v>
      </c>
      <c r="C1011" s="134">
        <v>73076</v>
      </c>
      <c r="D1011" s="131" t="s">
        <v>1158</v>
      </c>
      <c r="E1011" s="131" t="s">
        <v>1182</v>
      </c>
      <c r="F1011" s="133" t="s">
        <v>117</v>
      </c>
      <c r="G1011" s="131" t="s">
        <v>3837</v>
      </c>
    </row>
    <row r="1012" spans="1:7" ht="45" x14ac:dyDescent="0.2">
      <c r="A1012" s="131" t="s">
        <v>1622</v>
      </c>
      <c r="B1012" s="133" t="s">
        <v>283</v>
      </c>
      <c r="C1012" s="134">
        <v>68513</v>
      </c>
      <c r="D1012" s="131" t="s">
        <v>285</v>
      </c>
      <c r="E1012" s="131" t="s">
        <v>285</v>
      </c>
      <c r="F1012" s="133" t="s">
        <v>115</v>
      </c>
      <c r="G1012" s="131" t="s">
        <v>1623</v>
      </c>
    </row>
    <row r="1013" spans="1:7" ht="60" x14ac:dyDescent="0.2">
      <c r="A1013" s="131" t="s">
        <v>1624</v>
      </c>
      <c r="B1013" s="133" t="s">
        <v>283</v>
      </c>
      <c r="C1013" s="134">
        <v>566</v>
      </c>
      <c r="D1013" s="131" t="s">
        <v>285</v>
      </c>
      <c r="E1013" s="131" t="s">
        <v>613</v>
      </c>
      <c r="F1013" s="133" t="s">
        <v>158</v>
      </c>
      <c r="G1013" s="131" t="s">
        <v>1625</v>
      </c>
    </row>
    <row r="1014" spans="1:7" ht="60" x14ac:dyDescent="0.2">
      <c r="A1014" s="131" t="s">
        <v>1626</v>
      </c>
      <c r="B1014" s="133" t="s">
        <v>283</v>
      </c>
      <c r="C1014" s="134">
        <v>565</v>
      </c>
      <c r="D1014" s="131" t="s">
        <v>285</v>
      </c>
      <c r="E1014" s="131" t="s">
        <v>613</v>
      </c>
      <c r="F1014" s="133" t="s">
        <v>158</v>
      </c>
      <c r="G1014" s="131" t="s">
        <v>1627</v>
      </c>
    </row>
    <row r="1015" spans="1:7" ht="45" x14ac:dyDescent="0.2">
      <c r="A1015" s="131" t="s">
        <v>1628</v>
      </c>
      <c r="B1015" s="133" t="s">
        <v>283</v>
      </c>
      <c r="C1015" s="134">
        <v>567</v>
      </c>
      <c r="D1015" s="131" t="s">
        <v>285</v>
      </c>
      <c r="E1015" s="131" t="s">
        <v>613</v>
      </c>
      <c r="F1015" s="133" t="s">
        <v>158</v>
      </c>
      <c r="G1015" s="131" t="s">
        <v>1629</v>
      </c>
    </row>
    <row r="1016" spans="1:7" ht="30" x14ac:dyDescent="0.2">
      <c r="A1016" s="131" t="s">
        <v>1630</v>
      </c>
      <c r="B1016" s="133" t="s">
        <v>283</v>
      </c>
      <c r="C1016" s="134">
        <v>85526</v>
      </c>
      <c r="D1016" s="131" t="s">
        <v>285</v>
      </c>
      <c r="E1016" s="131" t="s">
        <v>342</v>
      </c>
      <c r="F1016" s="133" t="s">
        <v>115</v>
      </c>
      <c r="G1016" s="131" t="s">
        <v>1631</v>
      </c>
    </row>
    <row r="1017" spans="1:7" ht="30" x14ac:dyDescent="0.2">
      <c r="A1017" s="131" t="s">
        <v>1632</v>
      </c>
      <c r="B1017" s="133" t="s">
        <v>288</v>
      </c>
      <c r="C1017" s="134">
        <v>29706</v>
      </c>
      <c r="D1017" s="131" t="s">
        <v>285</v>
      </c>
      <c r="E1017" s="131" t="s">
        <v>1535</v>
      </c>
      <c r="F1017" s="133" t="s">
        <v>1183</v>
      </c>
      <c r="G1017" s="131" t="s">
        <v>1633</v>
      </c>
    </row>
    <row r="1018" spans="1:7" ht="75" x14ac:dyDescent="0.2">
      <c r="A1018" s="131" t="s">
        <v>1634</v>
      </c>
      <c r="B1018" s="133" t="s">
        <v>288</v>
      </c>
      <c r="C1018" s="134">
        <v>87868</v>
      </c>
      <c r="D1018" s="131" t="s">
        <v>285</v>
      </c>
      <c r="E1018" s="131" t="s">
        <v>1535</v>
      </c>
      <c r="F1018" s="133" t="s">
        <v>117</v>
      </c>
      <c r="G1018" s="131" t="s">
        <v>1635</v>
      </c>
    </row>
    <row r="1019" spans="1:7" ht="75" x14ac:dyDescent="0.2">
      <c r="A1019" s="131" t="s">
        <v>1636</v>
      </c>
      <c r="B1019" s="133" t="s">
        <v>288</v>
      </c>
      <c r="C1019" s="134">
        <v>87917</v>
      </c>
      <c r="D1019" s="131" t="s">
        <v>285</v>
      </c>
      <c r="E1019" s="131" t="s">
        <v>1535</v>
      </c>
      <c r="F1019" s="133" t="s">
        <v>115</v>
      </c>
      <c r="G1019" s="131" t="s">
        <v>1635</v>
      </c>
    </row>
    <row r="1020" spans="1:7" ht="30" x14ac:dyDescent="0.2">
      <c r="A1020" s="131" t="s">
        <v>1637</v>
      </c>
      <c r="B1020" s="133" t="s">
        <v>283</v>
      </c>
      <c r="C1020" s="134">
        <v>87867</v>
      </c>
      <c r="D1020" s="131" t="s">
        <v>285</v>
      </c>
      <c r="E1020" s="131" t="s">
        <v>1535</v>
      </c>
      <c r="F1020" s="133" t="s">
        <v>115</v>
      </c>
      <c r="G1020" s="131" t="s">
        <v>1638</v>
      </c>
    </row>
    <row r="1021" spans="1:7" ht="30" x14ac:dyDescent="0.2">
      <c r="A1021" s="131" t="s">
        <v>702</v>
      </c>
      <c r="B1021" s="133" t="s">
        <v>283</v>
      </c>
      <c r="C1021" s="134">
        <v>84641</v>
      </c>
      <c r="D1021" s="131" t="s">
        <v>296</v>
      </c>
      <c r="E1021" s="131" t="s">
        <v>285</v>
      </c>
      <c r="F1021" s="133" t="s">
        <v>115</v>
      </c>
      <c r="G1021" s="131" t="s">
        <v>703</v>
      </c>
    </row>
    <row r="1022" spans="1:7" ht="45" x14ac:dyDescent="0.2">
      <c r="A1022" s="131" t="s">
        <v>3059</v>
      </c>
      <c r="B1022" s="133" t="s">
        <v>283</v>
      </c>
      <c r="C1022" s="134">
        <v>86769</v>
      </c>
      <c r="D1022" s="131" t="s">
        <v>2676</v>
      </c>
      <c r="E1022" s="131" t="s">
        <v>285</v>
      </c>
      <c r="F1022" s="133" t="s">
        <v>115</v>
      </c>
      <c r="G1022" s="131" t="s">
        <v>3060</v>
      </c>
    </row>
    <row r="1023" spans="1:7" ht="45" x14ac:dyDescent="0.2">
      <c r="A1023" s="131" t="s">
        <v>3061</v>
      </c>
      <c r="B1023" s="133" t="s">
        <v>283</v>
      </c>
      <c r="C1023" s="134">
        <v>86770</v>
      </c>
      <c r="D1023" s="131" t="s">
        <v>2676</v>
      </c>
      <c r="E1023" s="131" t="s">
        <v>285</v>
      </c>
      <c r="F1023" s="133" t="s">
        <v>116</v>
      </c>
      <c r="G1023" s="131" t="s">
        <v>3060</v>
      </c>
    </row>
    <row r="1024" spans="1:7" ht="45" x14ac:dyDescent="0.2">
      <c r="A1024" s="131" t="s">
        <v>704</v>
      </c>
      <c r="B1024" s="133" t="s">
        <v>283</v>
      </c>
      <c r="C1024" s="134">
        <v>60647</v>
      </c>
      <c r="D1024" s="131" t="s">
        <v>296</v>
      </c>
      <c r="E1024" s="131" t="s">
        <v>285</v>
      </c>
      <c r="F1024" s="133" t="s">
        <v>115</v>
      </c>
      <c r="G1024" s="131" t="s">
        <v>705</v>
      </c>
    </row>
    <row r="1025" spans="1:7" ht="45" x14ac:dyDescent="0.2">
      <c r="A1025" s="131" t="s">
        <v>3608</v>
      </c>
      <c r="B1025" s="133" t="s">
        <v>283</v>
      </c>
      <c r="C1025" s="134">
        <v>89380</v>
      </c>
      <c r="D1025" s="131" t="s">
        <v>3443</v>
      </c>
      <c r="E1025" s="131" t="s">
        <v>318</v>
      </c>
      <c r="F1025" s="133" t="s">
        <v>117</v>
      </c>
      <c r="G1025" s="131" t="s">
        <v>3609</v>
      </c>
    </row>
    <row r="1026" spans="1:7" ht="45" x14ac:dyDescent="0.2">
      <c r="A1026" s="131" t="s">
        <v>3610</v>
      </c>
      <c r="B1026" s="133" t="s">
        <v>283</v>
      </c>
      <c r="C1026" s="134">
        <v>90522</v>
      </c>
      <c r="D1026" s="131" t="s">
        <v>3443</v>
      </c>
      <c r="E1026" s="131" t="s">
        <v>321</v>
      </c>
      <c r="F1026" s="133" t="s">
        <v>117</v>
      </c>
      <c r="G1026" s="131" t="s">
        <v>3611</v>
      </c>
    </row>
    <row r="1027" spans="1:7" ht="60" x14ac:dyDescent="0.2">
      <c r="A1027" s="131" t="s">
        <v>1639</v>
      </c>
      <c r="B1027" s="133" t="s">
        <v>283</v>
      </c>
      <c r="C1027" s="134">
        <v>84652</v>
      </c>
      <c r="D1027" s="131" t="s">
        <v>285</v>
      </c>
      <c r="E1027" s="131" t="s">
        <v>285</v>
      </c>
      <c r="F1027" s="133" t="s">
        <v>115</v>
      </c>
      <c r="G1027" s="131" t="s">
        <v>1640</v>
      </c>
    </row>
    <row r="1028" spans="1:7" ht="60" x14ac:dyDescent="0.2">
      <c r="A1028" s="131" t="s">
        <v>1641</v>
      </c>
      <c r="B1028" s="133" t="s">
        <v>283</v>
      </c>
      <c r="C1028" s="134">
        <v>88018</v>
      </c>
      <c r="D1028" s="131" t="s">
        <v>285</v>
      </c>
      <c r="E1028" s="131" t="s">
        <v>285</v>
      </c>
      <c r="F1028" s="133" t="s">
        <v>115</v>
      </c>
      <c r="G1028" s="131" t="s">
        <v>1640</v>
      </c>
    </row>
    <row r="1029" spans="1:7" ht="45" x14ac:dyDescent="0.2">
      <c r="A1029" s="131" t="s">
        <v>706</v>
      </c>
      <c r="B1029" s="133" t="s">
        <v>283</v>
      </c>
      <c r="C1029" s="134">
        <v>84635</v>
      </c>
      <c r="D1029" s="131" t="s">
        <v>296</v>
      </c>
      <c r="E1029" s="131" t="s">
        <v>285</v>
      </c>
      <c r="F1029" s="133" t="s">
        <v>115</v>
      </c>
      <c r="G1029" s="131" t="s">
        <v>707</v>
      </c>
    </row>
    <row r="1030" spans="1:7" ht="90" x14ac:dyDescent="0.2">
      <c r="A1030" s="131" t="s">
        <v>1642</v>
      </c>
      <c r="B1030" s="133" t="s">
        <v>283</v>
      </c>
      <c r="C1030" s="134">
        <v>90334</v>
      </c>
      <c r="D1030" s="131" t="s">
        <v>285</v>
      </c>
      <c r="E1030" s="131" t="s">
        <v>321</v>
      </c>
      <c r="F1030" s="133" t="s">
        <v>115</v>
      </c>
      <c r="G1030" s="131" t="s">
        <v>1643</v>
      </c>
    </row>
    <row r="1031" spans="1:7" ht="90" x14ac:dyDescent="0.2">
      <c r="A1031" s="131" t="s">
        <v>1644</v>
      </c>
      <c r="B1031" s="133" t="s">
        <v>283</v>
      </c>
      <c r="C1031" s="134">
        <v>90332</v>
      </c>
      <c r="D1031" s="131" t="s">
        <v>285</v>
      </c>
      <c r="E1031" s="131" t="s">
        <v>321</v>
      </c>
      <c r="F1031" s="133" t="s">
        <v>115</v>
      </c>
      <c r="G1031" s="131" t="s">
        <v>1645</v>
      </c>
    </row>
    <row r="1032" spans="1:7" ht="135" x14ac:dyDescent="0.2">
      <c r="A1032" s="131" t="s">
        <v>1646</v>
      </c>
      <c r="B1032" s="133" t="s">
        <v>283</v>
      </c>
      <c r="C1032" s="134">
        <v>90471</v>
      </c>
      <c r="D1032" s="131" t="s">
        <v>285</v>
      </c>
      <c r="E1032" s="131" t="s">
        <v>321</v>
      </c>
      <c r="F1032" s="133" t="s">
        <v>115</v>
      </c>
      <c r="G1032" s="131" t="s">
        <v>1647</v>
      </c>
    </row>
    <row r="1033" spans="1:7" ht="135" x14ac:dyDescent="0.2">
      <c r="A1033" s="131" t="s">
        <v>1648</v>
      </c>
      <c r="B1033" s="133" t="s">
        <v>283</v>
      </c>
      <c r="C1033" s="134">
        <v>90469</v>
      </c>
      <c r="D1033" s="131" t="s">
        <v>285</v>
      </c>
      <c r="E1033" s="131" t="s">
        <v>321</v>
      </c>
      <c r="F1033" s="133" t="s">
        <v>115</v>
      </c>
      <c r="G1033" s="131" t="s">
        <v>1649</v>
      </c>
    </row>
    <row r="1034" spans="1:7" ht="165" x14ac:dyDescent="0.2">
      <c r="A1034" s="131" t="s">
        <v>1650</v>
      </c>
      <c r="B1034" s="133" t="s">
        <v>283</v>
      </c>
      <c r="C1034" s="134">
        <v>91121</v>
      </c>
      <c r="D1034" s="131" t="s">
        <v>285</v>
      </c>
      <c r="E1034" s="131" t="s">
        <v>321</v>
      </c>
      <c r="F1034" s="133" t="s">
        <v>115</v>
      </c>
      <c r="G1034" s="131" t="s">
        <v>1651</v>
      </c>
    </row>
    <row r="1035" spans="1:7" ht="120" x14ac:dyDescent="0.2">
      <c r="A1035" s="131" t="s">
        <v>1652</v>
      </c>
      <c r="B1035" s="133" t="s">
        <v>283</v>
      </c>
      <c r="C1035" s="134">
        <v>91119</v>
      </c>
      <c r="D1035" s="131" t="s">
        <v>285</v>
      </c>
      <c r="E1035" s="131" t="s">
        <v>321</v>
      </c>
      <c r="F1035" s="133" t="s">
        <v>115</v>
      </c>
      <c r="G1035" s="131" t="s">
        <v>1653</v>
      </c>
    </row>
    <row r="1036" spans="1:7" ht="75" x14ac:dyDescent="0.2">
      <c r="A1036" s="131" t="s">
        <v>708</v>
      </c>
      <c r="B1036" s="133" t="s">
        <v>283</v>
      </c>
      <c r="C1036" s="134">
        <v>68979</v>
      </c>
      <c r="D1036" s="131" t="s">
        <v>296</v>
      </c>
      <c r="E1036" s="131" t="s">
        <v>305</v>
      </c>
      <c r="F1036" s="133" t="s">
        <v>116</v>
      </c>
      <c r="G1036" s="131" t="s">
        <v>709</v>
      </c>
    </row>
    <row r="1037" spans="1:7" ht="75" x14ac:dyDescent="0.2">
      <c r="A1037" s="131" t="s">
        <v>710</v>
      </c>
      <c r="B1037" s="133" t="s">
        <v>283</v>
      </c>
      <c r="C1037" s="134">
        <v>90820</v>
      </c>
      <c r="D1037" s="131" t="s">
        <v>296</v>
      </c>
      <c r="E1037" s="131" t="s">
        <v>305</v>
      </c>
      <c r="F1037" s="133" t="s">
        <v>115</v>
      </c>
      <c r="G1037" s="131" t="s">
        <v>709</v>
      </c>
    </row>
    <row r="1038" spans="1:7" ht="30" x14ac:dyDescent="0.2">
      <c r="A1038" s="131" t="s">
        <v>711</v>
      </c>
      <c r="B1038" s="133" t="s">
        <v>283</v>
      </c>
      <c r="C1038" s="134">
        <v>86776</v>
      </c>
      <c r="D1038" s="131" t="s">
        <v>296</v>
      </c>
      <c r="E1038" s="131" t="s">
        <v>305</v>
      </c>
      <c r="F1038" s="133" t="s">
        <v>115</v>
      </c>
      <c r="G1038" s="131" t="s">
        <v>712</v>
      </c>
    </row>
    <row r="1039" spans="1:7" ht="45" x14ac:dyDescent="0.2">
      <c r="A1039" s="131" t="s">
        <v>1654</v>
      </c>
      <c r="B1039" s="133" t="s">
        <v>283</v>
      </c>
      <c r="C1039" s="134">
        <v>82404</v>
      </c>
      <c r="D1039" s="131" t="s">
        <v>285</v>
      </c>
      <c r="E1039" s="131" t="s">
        <v>285</v>
      </c>
      <c r="F1039" s="133" t="s">
        <v>115</v>
      </c>
      <c r="G1039" s="131" t="s">
        <v>1655</v>
      </c>
    </row>
    <row r="1040" spans="1:7" ht="75" x14ac:dyDescent="0.2">
      <c r="A1040" s="131" t="s">
        <v>713</v>
      </c>
      <c r="B1040" s="133" t="s">
        <v>283</v>
      </c>
      <c r="C1040" s="134">
        <v>68982</v>
      </c>
      <c r="D1040" s="131" t="s">
        <v>296</v>
      </c>
      <c r="E1040" s="131" t="s">
        <v>305</v>
      </c>
      <c r="F1040" s="133" t="s">
        <v>115</v>
      </c>
      <c r="G1040" s="131" t="s">
        <v>714</v>
      </c>
    </row>
    <row r="1041" spans="1:7" ht="60" x14ac:dyDescent="0.2">
      <c r="A1041" s="131" t="s">
        <v>715</v>
      </c>
      <c r="B1041" s="133" t="s">
        <v>283</v>
      </c>
      <c r="C1041" s="134">
        <v>68983</v>
      </c>
      <c r="D1041" s="131" t="s">
        <v>296</v>
      </c>
      <c r="E1041" s="131" t="s">
        <v>305</v>
      </c>
      <c r="F1041" s="133" t="s">
        <v>116</v>
      </c>
      <c r="G1041" s="131" t="s">
        <v>716</v>
      </c>
    </row>
    <row r="1042" spans="1:7" ht="75" x14ac:dyDescent="0.2">
      <c r="A1042" s="131" t="s">
        <v>1656</v>
      </c>
      <c r="B1042" s="133" t="s">
        <v>283</v>
      </c>
      <c r="C1042" s="134">
        <v>80783</v>
      </c>
      <c r="D1042" s="131" t="s">
        <v>285</v>
      </c>
      <c r="E1042" s="131" t="s">
        <v>515</v>
      </c>
      <c r="F1042" s="133" t="s">
        <v>115</v>
      </c>
      <c r="G1042" s="131" t="s">
        <v>1657</v>
      </c>
    </row>
    <row r="1043" spans="1:7" ht="75" x14ac:dyDescent="0.2">
      <c r="A1043" s="131" t="s">
        <v>1658</v>
      </c>
      <c r="B1043" s="133" t="s">
        <v>283</v>
      </c>
      <c r="C1043" s="134">
        <v>83750</v>
      </c>
      <c r="D1043" s="131" t="s">
        <v>285</v>
      </c>
      <c r="E1043" s="131" t="s">
        <v>515</v>
      </c>
      <c r="F1043" s="133" t="s">
        <v>115</v>
      </c>
      <c r="G1043" s="131" t="s">
        <v>1657</v>
      </c>
    </row>
    <row r="1044" spans="1:7" ht="45" x14ac:dyDescent="0.2">
      <c r="A1044" s="131" t="s">
        <v>717</v>
      </c>
      <c r="B1044" s="133" t="s">
        <v>283</v>
      </c>
      <c r="C1044" s="134">
        <v>68543</v>
      </c>
      <c r="D1044" s="131" t="s">
        <v>296</v>
      </c>
      <c r="E1044" s="131" t="s">
        <v>305</v>
      </c>
      <c r="F1044" s="133" t="s">
        <v>115</v>
      </c>
      <c r="G1044" s="131" t="s">
        <v>718</v>
      </c>
    </row>
    <row r="1045" spans="1:7" ht="45" x14ac:dyDescent="0.2">
      <c r="A1045" s="131" t="s">
        <v>719</v>
      </c>
      <c r="B1045" s="133" t="s">
        <v>283</v>
      </c>
      <c r="C1045" s="134">
        <v>68518</v>
      </c>
      <c r="D1045" s="131" t="s">
        <v>296</v>
      </c>
      <c r="E1045" s="131" t="s">
        <v>305</v>
      </c>
      <c r="F1045" s="133" t="s">
        <v>116</v>
      </c>
      <c r="G1045" s="131" t="s">
        <v>718</v>
      </c>
    </row>
    <row r="1046" spans="1:7" ht="60" x14ac:dyDescent="0.2">
      <c r="A1046" s="131" t="s">
        <v>1659</v>
      </c>
      <c r="B1046" s="133" t="s">
        <v>283</v>
      </c>
      <c r="C1046" s="134">
        <v>91179</v>
      </c>
      <c r="D1046" s="131" t="s">
        <v>285</v>
      </c>
      <c r="E1046" s="131" t="s">
        <v>321</v>
      </c>
      <c r="F1046" s="133" t="s">
        <v>1183</v>
      </c>
      <c r="G1046" s="131" t="s">
        <v>1660</v>
      </c>
    </row>
    <row r="1047" spans="1:7" ht="60" x14ac:dyDescent="0.2">
      <c r="A1047" s="131" t="s">
        <v>132</v>
      </c>
      <c r="B1047" s="133" t="s">
        <v>283</v>
      </c>
      <c r="C1047" s="134">
        <v>90285</v>
      </c>
      <c r="D1047" s="131" t="s">
        <v>1109</v>
      </c>
      <c r="E1047" s="131" t="s">
        <v>321</v>
      </c>
      <c r="F1047" s="133" t="s">
        <v>115</v>
      </c>
      <c r="G1047" s="131" t="s">
        <v>1127</v>
      </c>
    </row>
    <row r="1048" spans="1:7" ht="45" x14ac:dyDescent="0.2">
      <c r="A1048" s="131" t="s">
        <v>1661</v>
      </c>
      <c r="B1048" s="133" t="s">
        <v>283</v>
      </c>
      <c r="C1048" s="134">
        <v>80426</v>
      </c>
      <c r="D1048" s="131" t="s">
        <v>285</v>
      </c>
      <c r="E1048" s="131" t="s">
        <v>389</v>
      </c>
      <c r="F1048" s="133" t="s">
        <v>117</v>
      </c>
      <c r="G1048" s="131" t="s">
        <v>1662</v>
      </c>
    </row>
    <row r="1049" spans="1:7" ht="45" x14ac:dyDescent="0.2">
      <c r="A1049" s="131" t="s">
        <v>1663</v>
      </c>
      <c r="B1049" s="133" t="s">
        <v>283</v>
      </c>
      <c r="C1049" s="134">
        <v>80475</v>
      </c>
      <c r="D1049" s="131" t="s">
        <v>285</v>
      </c>
      <c r="E1049" s="131" t="s">
        <v>1414</v>
      </c>
      <c r="F1049" s="133" t="s">
        <v>1183</v>
      </c>
      <c r="G1049" s="131" t="s">
        <v>1664</v>
      </c>
    </row>
    <row r="1050" spans="1:7" ht="45" x14ac:dyDescent="0.2">
      <c r="A1050" s="131" t="s">
        <v>1665</v>
      </c>
      <c r="B1050" s="133" t="s">
        <v>283</v>
      </c>
      <c r="C1050" s="134">
        <v>80476</v>
      </c>
      <c r="D1050" s="131" t="s">
        <v>285</v>
      </c>
      <c r="E1050" s="131" t="s">
        <v>1414</v>
      </c>
      <c r="F1050" s="133" t="s">
        <v>1183</v>
      </c>
      <c r="G1050" s="131" t="s">
        <v>1666</v>
      </c>
    </row>
    <row r="1051" spans="1:7" ht="45" x14ac:dyDescent="0.2">
      <c r="A1051" s="131" t="s">
        <v>1667</v>
      </c>
      <c r="B1051" s="133" t="s">
        <v>283</v>
      </c>
      <c r="C1051" s="134">
        <v>81224</v>
      </c>
      <c r="D1051" s="131" t="s">
        <v>285</v>
      </c>
      <c r="E1051" s="131" t="s">
        <v>1414</v>
      </c>
      <c r="F1051" s="133" t="s">
        <v>1183</v>
      </c>
      <c r="G1051" s="131" t="s">
        <v>1668</v>
      </c>
    </row>
    <row r="1052" spans="1:7" ht="45" x14ac:dyDescent="0.2">
      <c r="A1052" s="131" t="s">
        <v>1669</v>
      </c>
      <c r="B1052" s="133" t="s">
        <v>283</v>
      </c>
      <c r="C1052" s="134">
        <v>81274</v>
      </c>
      <c r="D1052" s="131" t="s">
        <v>285</v>
      </c>
      <c r="E1052" s="131" t="s">
        <v>1414</v>
      </c>
      <c r="F1052" s="133" t="s">
        <v>1183</v>
      </c>
      <c r="G1052" s="131" t="s">
        <v>1670</v>
      </c>
    </row>
    <row r="1053" spans="1:7" ht="75" x14ac:dyDescent="0.2">
      <c r="A1053" s="131" t="s">
        <v>1671</v>
      </c>
      <c r="B1053" s="133" t="s">
        <v>283</v>
      </c>
      <c r="C1053" s="134">
        <v>53611</v>
      </c>
      <c r="D1053" s="131" t="s">
        <v>285</v>
      </c>
      <c r="E1053" s="131" t="s">
        <v>285</v>
      </c>
      <c r="F1053" s="133" t="s">
        <v>117</v>
      </c>
      <c r="G1053" s="131" t="s">
        <v>1672</v>
      </c>
    </row>
    <row r="1054" spans="1:7" ht="60" x14ac:dyDescent="0.2">
      <c r="A1054" s="131" t="s">
        <v>1673</v>
      </c>
      <c r="B1054" s="133" t="s">
        <v>283</v>
      </c>
      <c r="C1054" s="134">
        <v>61793</v>
      </c>
      <c r="D1054" s="131" t="s">
        <v>285</v>
      </c>
      <c r="E1054" s="131" t="s">
        <v>285</v>
      </c>
      <c r="F1054" s="133" t="s">
        <v>117</v>
      </c>
      <c r="G1054" s="131" t="s">
        <v>1674</v>
      </c>
    </row>
    <row r="1055" spans="1:7" ht="60" x14ac:dyDescent="0.2">
      <c r="A1055" s="131" t="s">
        <v>1675</v>
      </c>
      <c r="B1055" s="133" t="s">
        <v>288</v>
      </c>
      <c r="C1055" s="134">
        <v>91093</v>
      </c>
      <c r="D1055" s="131" t="s">
        <v>285</v>
      </c>
      <c r="E1055" s="131" t="s">
        <v>321</v>
      </c>
      <c r="F1055" s="133" t="s">
        <v>1183</v>
      </c>
      <c r="G1055" s="131" t="s">
        <v>1676</v>
      </c>
    </row>
    <row r="1056" spans="1:7" ht="45" x14ac:dyDescent="0.2">
      <c r="A1056" s="131" t="s">
        <v>1677</v>
      </c>
      <c r="B1056" s="133" t="s">
        <v>283</v>
      </c>
      <c r="C1056" s="134">
        <v>86317</v>
      </c>
      <c r="D1056" s="131" t="s">
        <v>285</v>
      </c>
      <c r="E1056" s="131" t="s">
        <v>1414</v>
      </c>
      <c r="F1056" s="133" t="s">
        <v>1183</v>
      </c>
      <c r="G1056" s="131" t="s">
        <v>1678</v>
      </c>
    </row>
    <row r="1057" spans="1:7" ht="60" x14ac:dyDescent="0.2">
      <c r="A1057" s="131" t="s">
        <v>1679</v>
      </c>
      <c r="B1057" s="133" t="s">
        <v>283</v>
      </c>
      <c r="C1057" s="134">
        <v>81287</v>
      </c>
      <c r="D1057" s="131" t="s">
        <v>285</v>
      </c>
      <c r="E1057" s="131" t="s">
        <v>300</v>
      </c>
      <c r="F1057" s="133" t="s">
        <v>115</v>
      </c>
      <c r="G1057" s="131" t="s">
        <v>1680</v>
      </c>
    </row>
    <row r="1058" spans="1:7" ht="30" x14ac:dyDescent="0.2">
      <c r="A1058" s="131" t="s">
        <v>1681</v>
      </c>
      <c r="B1058" s="133" t="s">
        <v>283</v>
      </c>
      <c r="C1058" s="134">
        <v>80433</v>
      </c>
      <c r="D1058" s="131" t="s">
        <v>285</v>
      </c>
      <c r="E1058" s="131" t="s">
        <v>305</v>
      </c>
      <c r="F1058" s="133" t="s">
        <v>117</v>
      </c>
      <c r="G1058" s="131" t="s">
        <v>1682</v>
      </c>
    </row>
    <row r="1059" spans="1:7" ht="30" x14ac:dyDescent="0.2">
      <c r="A1059" s="131" t="s">
        <v>1683</v>
      </c>
      <c r="B1059" s="133" t="s">
        <v>283</v>
      </c>
      <c r="C1059" s="134">
        <v>81674</v>
      </c>
      <c r="D1059" s="131" t="s">
        <v>285</v>
      </c>
      <c r="E1059" s="131" t="s">
        <v>305</v>
      </c>
      <c r="F1059" s="133" t="s">
        <v>117</v>
      </c>
      <c r="G1059" s="131" t="s">
        <v>1682</v>
      </c>
    </row>
    <row r="1060" spans="1:7" ht="45" x14ac:dyDescent="0.2">
      <c r="A1060" s="131" t="s">
        <v>1684</v>
      </c>
      <c r="B1060" s="133" t="s">
        <v>283</v>
      </c>
      <c r="C1060" s="134">
        <v>80434</v>
      </c>
      <c r="D1060" s="131" t="s">
        <v>285</v>
      </c>
      <c r="E1060" s="131" t="s">
        <v>305</v>
      </c>
      <c r="F1060" s="133" t="s">
        <v>117</v>
      </c>
      <c r="G1060" s="131" t="s">
        <v>1685</v>
      </c>
    </row>
    <row r="1061" spans="1:7" ht="30" x14ac:dyDescent="0.2">
      <c r="A1061" s="131" t="s">
        <v>1686</v>
      </c>
      <c r="B1061" s="133" t="s">
        <v>283</v>
      </c>
      <c r="C1061" s="134">
        <v>81676</v>
      </c>
      <c r="D1061" s="131" t="s">
        <v>285</v>
      </c>
      <c r="E1061" s="131" t="s">
        <v>305</v>
      </c>
      <c r="F1061" s="133" t="s">
        <v>117</v>
      </c>
      <c r="G1061" s="131" t="s">
        <v>1687</v>
      </c>
    </row>
    <row r="1062" spans="1:7" ht="60" x14ac:dyDescent="0.2">
      <c r="A1062" s="131" t="s">
        <v>1688</v>
      </c>
      <c r="B1062" s="133" t="s">
        <v>283</v>
      </c>
      <c r="C1062" s="134">
        <v>80459</v>
      </c>
      <c r="D1062" s="131" t="s">
        <v>285</v>
      </c>
      <c r="E1062" s="131" t="s">
        <v>305</v>
      </c>
      <c r="F1062" s="133" t="s">
        <v>117</v>
      </c>
      <c r="G1062" s="131" t="s">
        <v>1689</v>
      </c>
    </row>
    <row r="1063" spans="1:7" ht="60" x14ac:dyDescent="0.2">
      <c r="A1063" s="131" t="s">
        <v>1690</v>
      </c>
      <c r="B1063" s="133" t="s">
        <v>283</v>
      </c>
      <c r="C1063" s="134">
        <v>81677</v>
      </c>
      <c r="D1063" s="131" t="s">
        <v>285</v>
      </c>
      <c r="E1063" s="131" t="s">
        <v>305</v>
      </c>
      <c r="F1063" s="133" t="s">
        <v>117</v>
      </c>
      <c r="G1063" s="131" t="s">
        <v>1689</v>
      </c>
    </row>
    <row r="1064" spans="1:7" ht="30" x14ac:dyDescent="0.2">
      <c r="A1064" s="131" t="s">
        <v>1691</v>
      </c>
      <c r="B1064" s="133" t="s">
        <v>283</v>
      </c>
      <c r="C1064" s="134">
        <v>80436</v>
      </c>
      <c r="D1064" s="131" t="s">
        <v>285</v>
      </c>
      <c r="E1064" s="131" t="s">
        <v>305</v>
      </c>
      <c r="F1064" s="133" t="s">
        <v>117</v>
      </c>
      <c r="G1064" s="131" t="s">
        <v>1692</v>
      </c>
    </row>
    <row r="1065" spans="1:7" ht="30" x14ac:dyDescent="0.2">
      <c r="A1065" s="131" t="s">
        <v>1693</v>
      </c>
      <c r="B1065" s="133" t="s">
        <v>283</v>
      </c>
      <c r="C1065" s="134">
        <v>88067</v>
      </c>
      <c r="D1065" s="131" t="s">
        <v>285</v>
      </c>
      <c r="E1065" s="131" t="s">
        <v>305</v>
      </c>
      <c r="F1065" s="133" t="s">
        <v>115</v>
      </c>
      <c r="G1065" s="131" t="s">
        <v>1694</v>
      </c>
    </row>
    <row r="1066" spans="1:7" ht="60" x14ac:dyDescent="0.2">
      <c r="A1066" s="131" t="s">
        <v>1695</v>
      </c>
      <c r="B1066" s="133" t="s">
        <v>283</v>
      </c>
      <c r="C1066" s="134">
        <v>90282</v>
      </c>
      <c r="D1066" s="131" t="s">
        <v>285</v>
      </c>
      <c r="E1066" s="131" t="s">
        <v>321</v>
      </c>
      <c r="F1066" s="133" t="s">
        <v>117</v>
      </c>
      <c r="G1066" s="131" t="s">
        <v>1696</v>
      </c>
    </row>
    <row r="1067" spans="1:7" ht="30" x14ac:dyDescent="0.2">
      <c r="A1067" s="131" t="s">
        <v>1697</v>
      </c>
      <c r="B1067" s="133" t="s">
        <v>283</v>
      </c>
      <c r="C1067" s="134">
        <v>80437</v>
      </c>
      <c r="D1067" s="131" t="s">
        <v>285</v>
      </c>
      <c r="E1067" s="131" t="s">
        <v>305</v>
      </c>
      <c r="F1067" s="133" t="s">
        <v>117</v>
      </c>
      <c r="G1067" s="131" t="s">
        <v>1698</v>
      </c>
    </row>
    <row r="1068" spans="1:7" ht="45" x14ac:dyDescent="0.2">
      <c r="A1068" s="131" t="s">
        <v>1699</v>
      </c>
      <c r="B1068" s="133" t="s">
        <v>283</v>
      </c>
      <c r="C1068" s="134">
        <v>90283</v>
      </c>
      <c r="D1068" s="131" t="s">
        <v>285</v>
      </c>
      <c r="E1068" s="131" t="s">
        <v>321</v>
      </c>
      <c r="F1068" s="133" t="s">
        <v>117</v>
      </c>
      <c r="G1068" s="131" t="s">
        <v>1700</v>
      </c>
    </row>
    <row r="1069" spans="1:7" ht="45" x14ac:dyDescent="0.2">
      <c r="A1069" s="131" t="s">
        <v>1701</v>
      </c>
      <c r="B1069" s="133" t="s">
        <v>283</v>
      </c>
      <c r="C1069" s="134">
        <v>64418</v>
      </c>
      <c r="D1069" s="131" t="s">
        <v>285</v>
      </c>
      <c r="E1069" s="131" t="s">
        <v>285</v>
      </c>
      <c r="F1069" s="133" t="s">
        <v>117</v>
      </c>
      <c r="G1069" s="131" t="s">
        <v>1702</v>
      </c>
    </row>
    <row r="1070" spans="1:7" ht="45" x14ac:dyDescent="0.2">
      <c r="A1070" s="131" t="s">
        <v>1703</v>
      </c>
      <c r="B1070" s="133" t="s">
        <v>283</v>
      </c>
      <c r="C1070" s="134">
        <v>80502</v>
      </c>
      <c r="D1070" s="131" t="s">
        <v>285</v>
      </c>
      <c r="E1070" s="131" t="s">
        <v>515</v>
      </c>
      <c r="F1070" s="133" t="s">
        <v>115</v>
      </c>
      <c r="G1070" s="131" t="s">
        <v>1704</v>
      </c>
    </row>
    <row r="1071" spans="1:7" ht="45" x14ac:dyDescent="0.2">
      <c r="A1071" s="131" t="s">
        <v>1705</v>
      </c>
      <c r="B1071" s="133" t="s">
        <v>283</v>
      </c>
      <c r="C1071" s="134">
        <v>91571</v>
      </c>
      <c r="D1071" s="131" t="s">
        <v>285</v>
      </c>
      <c r="E1071" s="131" t="s">
        <v>1414</v>
      </c>
      <c r="F1071" s="133" t="s">
        <v>117</v>
      </c>
      <c r="G1071" s="131" t="s">
        <v>1706</v>
      </c>
    </row>
    <row r="1072" spans="1:7" ht="45" x14ac:dyDescent="0.2">
      <c r="A1072" s="131" t="s">
        <v>1707</v>
      </c>
      <c r="B1072" s="133" t="s">
        <v>283</v>
      </c>
      <c r="C1072" s="134">
        <v>91570</v>
      </c>
      <c r="D1072" s="131" t="s">
        <v>285</v>
      </c>
      <c r="E1072" s="131" t="s">
        <v>1414</v>
      </c>
      <c r="F1072" s="133" t="s">
        <v>115</v>
      </c>
      <c r="G1072" s="131" t="s">
        <v>1706</v>
      </c>
    </row>
    <row r="1073" spans="1:7" ht="45" x14ac:dyDescent="0.2">
      <c r="A1073" s="131" t="s">
        <v>1708</v>
      </c>
      <c r="B1073" s="133" t="s">
        <v>283</v>
      </c>
      <c r="C1073" s="134">
        <v>91569</v>
      </c>
      <c r="D1073" s="131" t="s">
        <v>285</v>
      </c>
      <c r="E1073" s="131" t="s">
        <v>1414</v>
      </c>
      <c r="F1073" s="133" t="s">
        <v>116</v>
      </c>
      <c r="G1073" s="131" t="s">
        <v>1706</v>
      </c>
    </row>
    <row r="1074" spans="1:7" ht="30" x14ac:dyDescent="0.2">
      <c r="A1074" s="131" t="s">
        <v>1709</v>
      </c>
      <c r="B1074" s="133" t="s">
        <v>283</v>
      </c>
      <c r="C1074" s="134">
        <v>85582</v>
      </c>
      <c r="D1074" s="131" t="s">
        <v>285</v>
      </c>
      <c r="E1074" s="131" t="s">
        <v>285</v>
      </c>
      <c r="F1074" s="133" t="s">
        <v>117</v>
      </c>
      <c r="G1074" s="131" t="s">
        <v>1710</v>
      </c>
    </row>
    <row r="1075" spans="1:7" ht="30" x14ac:dyDescent="0.2">
      <c r="A1075" s="131" t="s">
        <v>1711</v>
      </c>
      <c r="B1075" s="133" t="s">
        <v>288</v>
      </c>
      <c r="C1075" s="134">
        <v>48267</v>
      </c>
      <c r="D1075" s="131" t="s">
        <v>285</v>
      </c>
      <c r="E1075" s="131" t="s">
        <v>305</v>
      </c>
      <c r="F1075" s="133" t="s">
        <v>1183</v>
      </c>
      <c r="G1075" s="131" t="s">
        <v>1712</v>
      </c>
    </row>
    <row r="1076" spans="1:7" ht="30" x14ac:dyDescent="0.2">
      <c r="A1076" s="131" t="s">
        <v>1713</v>
      </c>
      <c r="B1076" s="133" t="s">
        <v>283</v>
      </c>
      <c r="C1076" s="134">
        <v>80510</v>
      </c>
      <c r="D1076" s="131" t="s">
        <v>285</v>
      </c>
      <c r="E1076" s="131" t="s">
        <v>285</v>
      </c>
      <c r="F1076" s="133" t="s">
        <v>115</v>
      </c>
      <c r="G1076" s="131" t="s">
        <v>1714</v>
      </c>
    </row>
    <row r="1077" spans="1:7" ht="30" x14ac:dyDescent="0.2">
      <c r="A1077" s="131" t="s">
        <v>1715</v>
      </c>
      <c r="B1077" s="133" t="s">
        <v>283</v>
      </c>
      <c r="C1077" s="134">
        <v>84650</v>
      </c>
      <c r="D1077" s="131" t="s">
        <v>285</v>
      </c>
      <c r="E1077" s="131" t="s">
        <v>285</v>
      </c>
      <c r="F1077" s="133" t="s">
        <v>115</v>
      </c>
      <c r="G1077" s="131" t="s">
        <v>1716</v>
      </c>
    </row>
    <row r="1078" spans="1:7" ht="30" x14ac:dyDescent="0.2">
      <c r="A1078" s="131" t="s">
        <v>1717</v>
      </c>
      <c r="B1078" s="133" t="s">
        <v>283</v>
      </c>
      <c r="C1078" s="134">
        <v>84651</v>
      </c>
      <c r="D1078" s="131" t="s">
        <v>285</v>
      </c>
      <c r="E1078" s="131" t="s">
        <v>285</v>
      </c>
      <c r="F1078" s="133" t="s">
        <v>116</v>
      </c>
      <c r="G1078" s="131" t="s">
        <v>1716</v>
      </c>
    </row>
    <row r="1079" spans="1:7" ht="45" x14ac:dyDescent="0.2">
      <c r="A1079" s="131" t="s">
        <v>1718</v>
      </c>
      <c r="B1079" s="133" t="s">
        <v>283</v>
      </c>
      <c r="C1079" s="134">
        <v>40306</v>
      </c>
      <c r="D1079" s="131" t="s">
        <v>285</v>
      </c>
      <c r="E1079" s="131" t="s">
        <v>1414</v>
      </c>
      <c r="F1079" s="133" t="s">
        <v>1183</v>
      </c>
      <c r="G1079" s="131" t="s">
        <v>1719</v>
      </c>
    </row>
    <row r="1080" spans="1:7" ht="45" x14ac:dyDescent="0.2">
      <c r="A1080" s="131" t="s">
        <v>1720</v>
      </c>
      <c r="B1080" s="133" t="s">
        <v>283</v>
      </c>
      <c r="C1080" s="134">
        <v>90242</v>
      </c>
      <c r="D1080" s="131" t="s">
        <v>285</v>
      </c>
      <c r="E1080" s="131" t="s">
        <v>1414</v>
      </c>
      <c r="F1080" s="133" t="s">
        <v>117</v>
      </c>
      <c r="G1080" s="131" t="s">
        <v>1710</v>
      </c>
    </row>
    <row r="1081" spans="1:7" ht="60" x14ac:dyDescent="0.2">
      <c r="A1081" s="131" t="s">
        <v>1721</v>
      </c>
      <c r="B1081" s="133" t="s">
        <v>283</v>
      </c>
      <c r="C1081" s="134">
        <v>80448</v>
      </c>
      <c r="D1081" s="131" t="s">
        <v>285</v>
      </c>
      <c r="E1081" s="131" t="s">
        <v>285</v>
      </c>
      <c r="F1081" s="133" t="s">
        <v>117</v>
      </c>
      <c r="G1081" s="131" t="s">
        <v>1722</v>
      </c>
    </row>
    <row r="1082" spans="1:7" ht="45" x14ac:dyDescent="0.2">
      <c r="A1082" s="131" t="s">
        <v>1723</v>
      </c>
      <c r="B1082" s="133" t="s">
        <v>283</v>
      </c>
      <c r="C1082" s="134">
        <v>90288</v>
      </c>
      <c r="D1082" s="131" t="s">
        <v>285</v>
      </c>
      <c r="E1082" s="131" t="s">
        <v>305</v>
      </c>
      <c r="F1082" s="133" t="s">
        <v>117</v>
      </c>
      <c r="G1082" s="131" t="s">
        <v>1724</v>
      </c>
    </row>
    <row r="1083" spans="1:7" ht="30" x14ac:dyDescent="0.2">
      <c r="A1083" s="131" t="s">
        <v>1725</v>
      </c>
      <c r="B1083" s="133" t="s">
        <v>283</v>
      </c>
      <c r="C1083" s="134">
        <v>80456</v>
      </c>
      <c r="D1083" s="131" t="s">
        <v>285</v>
      </c>
      <c r="E1083" s="131" t="s">
        <v>305</v>
      </c>
      <c r="F1083" s="133" t="s">
        <v>117</v>
      </c>
      <c r="G1083" s="131" t="s">
        <v>1726</v>
      </c>
    </row>
    <row r="1084" spans="1:7" ht="30" x14ac:dyDescent="0.2">
      <c r="A1084" s="131" t="s">
        <v>1727</v>
      </c>
      <c r="B1084" s="133" t="s">
        <v>283</v>
      </c>
      <c r="C1084" s="134">
        <v>87819</v>
      </c>
      <c r="D1084" s="131" t="s">
        <v>285</v>
      </c>
      <c r="E1084" s="131" t="s">
        <v>305</v>
      </c>
      <c r="F1084" s="133" t="s">
        <v>1183</v>
      </c>
      <c r="G1084" s="131" t="s">
        <v>1726</v>
      </c>
    </row>
    <row r="1085" spans="1:7" ht="60" x14ac:dyDescent="0.2">
      <c r="A1085" s="131" t="s">
        <v>1728</v>
      </c>
      <c r="B1085" s="133" t="s">
        <v>283</v>
      </c>
      <c r="C1085" s="134">
        <v>90287</v>
      </c>
      <c r="D1085" s="131" t="s">
        <v>285</v>
      </c>
      <c r="E1085" s="131" t="s">
        <v>305</v>
      </c>
      <c r="F1085" s="133" t="s">
        <v>117</v>
      </c>
      <c r="G1085" s="131" t="s">
        <v>1729</v>
      </c>
    </row>
    <row r="1086" spans="1:7" ht="30" x14ac:dyDescent="0.2">
      <c r="A1086" s="131" t="s">
        <v>1730</v>
      </c>
      <c r="B1086" s="133" t="s">
        <v>283</v>
      </c>
      <c r="C1086" s="134">
        <v>80457</v>
      </c>
      <c r="D1086" s="131" t="s">
        <v>285</v>
      </c>
      <c r="E1086" s="131" t="s">
        <v>305</v>
      </c>
      <c r="F1086" s="133" t="s">
        <v>117</v>
      </c>
      <c r="G1086" s="131" t="s">
        <v>1731</v>
      </c>
    </row>
    <row r="1087" spans="1:7" ht="30" x14ac:dyDescent="0.2">
      <c r="A1087" s="131" t="s">
        <v>1732</v>
      </c>
      <c r="B1087" s="133" t="s">
        <v>283</v>
      </c>
      <c r="C1087" s="134">
        <v>88976</v>
      </c>
      <c r="D1087" s="131" t="s">
        <v>285</v>
      </c>
      <c r="E1087" s="131" t="s">
        <v>305</v>
      </c>
      <c r="F1087" s="133" t="s">
        <v>1183</v>
      </c>
      <c r="G1087" s="131" t="s">
        <v>1731</v>
      </c>
    </row>
    <row r="1088" spans="1:7" ht="30" x14ac:dyDescent="0.2">
      <c r="A1088" s="131" t="s">
        <v>1733</v>
      </c>
      <c r="B1088" s="133" t="s">
        <v>283</v>
      </c>
      <c r="C1088" s="134">
        <v>80458</v>
      </c>
      <c r="D1088" s="131" t="s">
        <v>285</v>
      </c>
      <c r="E1088" s="131" t="s">
        <v>305</v>
      </c>
      <c r="F1088" s="133" t="s">
        <v>117</v>
      </c>
      <c r="G1088" s="131" t="s">
        <v>1734</v>
      </c>
    </row>
    <row r="1089" spans="1:7" ht="60" x14ac:dyDescent="0.2">
      <c r="A1089" s="131" t="s">
        <v>1735</v>
      </c>
      <c r="B1089" s="133" t="s">
        <v>283</v>
      </c>
      <c r="C1089" s="134">
        <v>90289</v>
      </c>
      <c r="D1089" s="131" t="s">
        <v>285</v>
      </c>
      <c r="E1089" s="131" t="s">
        <v>305</v>
      </c>
      <c r="F1089" s="133" t="s">
        <v>117</v>
      </c>
      <c r="G1089" s="131" t="s">
        <v>1736</v>
      </c>
    </row>
    <row r="1090" spans="1:7" ht="60" x14ac:dyDescent="0.2">
      <c r="A1090" s="131" t="s">
        <v>1737</v>
      </c>
      <c r="B1090" s="133" t="s">
        <v>288</v>
      </c>
      <c r="C1090" s="134">
        <v>85827</v>
      </c>
      <c r="D1090" s="131" t="s">
        <v>285</v>
      </c>
      <c r="E1090" s="131" t="s">
        <v>300</v>
      </c>
      <c r="F1090" s="133" t="s">
        <v>115</v>
      </c>
      <c r="G1090" s="131" t="s">
        <v>1738</v>
      </c>
    </row>
    <row r="1091" spans="1:7" ht="60" x14ac:dyDescent="0.2">
      <c r="A1091" s="131" t="s">
        <v>1739</v>
      </c>
      <c r="B1091" s="133" t="s">
        <v>283</v>
      </c>
      <c r="C1091" s="134">
        <v>91574</v>
      </c>
      <c r="D1091" s="131" t="s">
        <v>285</v>
      </c>
      <c r="E1091" s="131" t="s">
        <v>300</v>
      </c>
      <c r="F1091" s="133" t="s">
        <v>158</v>
      </c>
      <c r="G1091" s="131" t="s">
        <v>3838</v>
      </c>
    </row>
    <row r="1092" spans="1:7" ht="45" x14ac:dyDescent="0.2">
      <c r="A1092" s="131" t="s">
        <v>1740</v>
      </c>
      <c r="B1092" s="133" t="s">
        <v>283</v>
      </c>
      <c r="C1092" s="134">
        <v>71959</v>
      </c>
      <c r="D1092" s="131" t="s">
        <v>285</v>
      </c>
      <c r="E1092" s="131" t="s">
        <v>515</v>
      </c>
      <c r="F1092" s="133" t="s">
        <v>115</v>
      </c>
      <c r="G1092" s="131" t="s">
        <v>1741</v>
      </c>
    </row>
    <row r="1093" spans="1:7" ht="60" x14ac:dyDescent="0.2">
      <c r="A1093" s="131" t="s">
        <v>720</v>
      </c>
      <c r="B1093" s="133" t="s">
        <v>283</v>
      </c>
      <c r="C1093" s="134">
        <v>84633</v>
      </c>
      <c r="D1093" s="131" t="s">
        <v>296</v>
      </c>
      <c r="E1093" s="131" t="s">
        <v>300</v>
      </c>
      <c r="F1093" s="133" t="s">
        <v>115</v>
      </c>
      <c r="G1093" s="131" t="s">
        <v>721</v>
      </c>
    </row>
    <row r="1094" spans="1:7" ht="60" x14ac:dyDescent="0.2">
      <c r="A1094" s="131" t="s">
        <v>722</v>
      </c>
      <c r="B1094" s="133" t="s">
        <v>283</v>
      </c>
      <c r="C1094" s="134">
        <v>73705</v>
      </c>
      <c r="D1094" s="131" t="s">
        <v>296</v>
      </c>
      <c r="E1094" s="131" t="s">
        <v>300</v>
      </c>
      <c r="F1094" s="133" t="s">
        <v>115</v>
      </c>
      <c r="G1094" s="131" t="s">
        <v>723</v>
      </c>
    </row>
    <row r="1095" spans="1:7" ht="60" x14ac:dyDescent="0.2">
      <c r="A1095" s="131" t="s">
        <v>724</v>
      </c>
      <c r="B1095" s="133" t="s">
        <v>283</v>
      </c>
      <c r="C1095" s="134">
        <v>82026</v>
      </c>
      <c r="D1095" s="131" t="s">
        <v>296</v>
      </c>
      <c r="E1095" s="131" t="s">
        <v>300</v>
      </c>
      <c r="F1095" s="133" t="s">
        <v>115</v>
      </c>
      <c r="G1095" s="131" t="s">
        <v>725</v>
      </c>
    </row>
    <row r="1096" spans="1:7" ht="60" x14ac:dyDescent="0.2">
      <c r="A1096" s="131" t="s">
        <v>726</v>
      </c>
      <c r="B1096" s="133" t="s">
        <v>283</v>
      </c>
      <c r="C1096" s="134">
        <v>78744</v>
      </c>
      <c r="D1096" s="131" t="s">
        <v>296</v>
      </c>
      <c r="E1096" s="131" t="s">
        <v>300</v>
      </c>
      <c r="F1096" s="133" t="s">
        <v>115</v>
      </c>
      <c r="G1096" s="131" t="s">
        <v>727</v>
      </c>
    </row>
    <row r="1097" spans="1:7" ht="75" x14ac:dyDescent="0.2">
      <c r="A1097" s="131" t="s">
        <v>728</v>
      </c>
      <c r="B1097" s="133" t="s">
        <v>283</v>
      </c>
      <c r="C1097" s="134">
        <v>88527</v>
      </c>
      <c r="D1097" s="131" t="s">
        <v>296</v>
      </c>
      <c r="E1097" s="131" t="s">
        <v>300</v>
      </c>
      <c r="F1097" s="133" t="s">
        <v>115</v>
      </c>
      <c r="G1097" s="131" t="s">
        <v>729</v>
      </c>
    </row>
    <row r="1098" spans="1:7" ht="60" x14ac:dyDescent="0.2">
      <c r="A1098" s="131" t="s">
        <v>1742</v>
      </c>
      <c r="B1098" s="133" t="s">
        <v>283</v>
      </c>
      <c r="C1098" s="134">
        <v>84644</v>
      </c>
      <c r="D1098" s="131" t="s">
        <v>285</v>
      </c>
      <c r="E1098" s="131" t="s">
        <v>300</v>
      </c>
      <c r="F1098" s="133" t="s">
        <v>115</v>
      </c>
      <c r="G1098" s="131" t="s">
        <v>1743</v>
      </c>
    </row>
    <row r="1099" spans="1:7" ht="45" x14ac:dyDescent="0.2">
      <c r="A1099" s="131" t="s">
        <v>730</v>
      </c>
      <c r="B1099" s="133" t="s">
        <v>283</v>
      </c>
      <c r="C1099" s="134">
        <v>41514</v>
      </c>
      <c r="D1099" s="131" t="s">
        <v>296</v>
      </c>
      <c r="E1099" s="131" t="s">
        <v>318</v>
      </c>
      <c r="F1099" s="133" t="s">
        <v>115</v>
      </c>
      <c r="G1099" s="131" t="s">
        <v>731</v>
      </c>
    </row>
    <row r="1100" spans="1:7" ht="75" x14ac:dyDescent="0.2">
      <c r="A1100" s="131" t="s">
        <v>142</v>
      </c>
      <c r="B1100" s="133" t="s">
        <v>283</v>
      </c>
      <c r="C1100" s="134">
        <v>23554</v>
      </c>
      <c r="D1100" s="131" t="s">
        <v>1109</v>
      </c>
      <c r="E1100" s="131" t="s">
        <v>406</v>
      </c>
      <c r="F1100" s="133" t="s">
        <v>116</v>
      </c>
      <c r="G1100" s="131" t="s">
        <v>1128</v>
      </c>
    </row>
    <row r="1101" spans="1:7" ht="120" x14ac:dyDescent="0.2">
      <c r="A1101" s="131" t="s">
        <v>150</v>
      </c>
      <c r="B1101" s="133" t="s">
        <v>283</v>
      </c>
      <c r="C1101" s="134">
        <v>13154</v>
      </c>
      <c r="D1101" s="131" t="s">
        <v>1109</v>
      </c>
      <c r="E1101" s="131" t="s">
        <v>406</v>
      </c>
      <c r="F1101" s="133" t="s">
        <v>116</v>
      </c>
      <c r="G1101" s="131" t="s">
        <v>1129</v>
      </c>
    </row>
    <row r="1102" spans="1:7" ht="60" x14ac:dyDescent="0.2">
      <c r="A1102" s="131" t="s">
        <v>1130</v>
      </c>
      <c r="B1102" s="133" t="s">
        <v>288</v>
      </c>
      <c r="C1102" s="134">
        <v>91922</v>
      </c>
      <c r="D1102" s="131" t="s">
        <v>1109</v>
      </c>
      <c r="E1102" s="131" t="s">
        <v>406</v>
      </c>
      <c r="F1102" s="133" t="s">
        <v>116</v>
      </c>
      <c r="G1102" s="131" t="s">
        <v>1131</v>
      </c>
    </row>
    <row r="1103" spans="1:7" ht="75" x14ac:dyDescent="0.2">
      <c r="A1103" s="131" t="s">
        <v>146</v>
      </c>
      <c r="B1103" s="133" t="s">
        <v>283</v>
      </c>
      <c r="C1103" s="134">
        <v>85376</v>
      </c>
      <c r="D1103" s="131" t="s">
        <v>1109</v>
      </c>
      <c r="E1103" s="131" t="s">
        <v>406</v>
      </c>
      <c r="F1103" s="133" t="s">
        <v>116</v>
      </c>
      <c r="G1103" s="131" t="s">
        <v>1132</v>
      </c>
    </row>
    <row r="1104" spans="1:7" ht="90" x14ac:dyDescent="0.2">
      <c r="A1104" s="131" t="s">
        <v>145</v>
      </c>
      <c r="B1104" s="133" t="s">
        <v>283</v>
      </c>
      <c r="C1104" s="134">
        <v>85374</v>
      </c>
      <c r="D1104" s="131" t="s">
        <v>1109</v>
      </c>
      <c r="E1104" s="131" t="s">
        <v>406</v>
      </c>
      <c r="F1104" s="133" t="s">
        <v>116</v>
      </c>
      <c r="G1104" s="131" t="s">
        <v>1133</v>
      </c>
    </row>
    <row r="1105" spans="1:7" ht="60" x14ac:dyDescent="0.2">
      <c r="A1105" s="131" t="s">
        <v>1134</v>
      </c>
      <c r="B1105" s="133" t="s">
        <v>288</v>
      </c>
      <c r="C1105" s="134">
        <v>91724</v>
      </c>
      <c r="D1105" s="131" t="s">
        <v>1109</v>
      </c>
      <c r="E1105" s="131" t="s">
        <v>406</v>
      </c>
      <c r="F1105" s="133" t="s">
        <v>116</v>
      </c>
      <c r="G1105" s="131" t="s">
        <v>1135</v>
      </c>
    </row>
    <row r="1106" spans="1:7" ht="75" x14ac:dyDescent="0.2">
      <c r="A1106" s="131" t="s">
        <v>151</v>
      </c>
      <c r="B1106" s="133" t="s">
        <v>283</v>
      </c>
      <c r="C1106" s="134">
        <v>37860</v>
      </c>
      <c r="D1106" s="131" t="s">
        <v>1109</v>
      </c>
      <c r="E1106" s="131" t="s">
        <v>515</v>
      </c>
      <c r="F1106" s="133" t="s">
        <v>115</v>
      </c>
      <c r="G1106" s="131" t="s">
        <v>1136</v>
      </c>
    </row>
    <row r="1107" spans="1:7" ht="45" x14ac:dyDescent="0.2">
      <c r="A1107" s="131" t="s">
        <v>148</v>
      </c>
      <c r="B1107" s="133" t="s">
        <v>283</v>
      </c>
      <c r="C1107" s="134">
        <v>85375</v>
      </c>
      <c r="D1107" s="131" t="s">
        <v>1109</v>
      </c>
      <c r="E1107" s="131" t="s">
        <v>515</v>
      </c>
      <c r="F1107" s="133" t="s">
        <v>116</v>
      </c>
      <c r="G1107" s="131" t="s">
        <v>1137</v>
      </c>
    </row>
    <row r="1108" spans="1:7" ht="45" x14ac:dyDescent="0.2">
      <c r="A1108" s="131" t="s">
        <v>139</v>
      </c>
      <c r="B1108" s="133" t="s">
        <v>283</v>
      </c>
      <c r="C1108" s="134">
        <v>37861</v>
      </c>
      <c r="D1108" s="131" t="s">
        <v>1109</v>
      </c>
      <c r="E1108" s="131" t="s">
        <v>515</v>
      </c>
      <c r="F1108" s="133" t="s">
        <v>115</v>
      </c>
      <c r="G1108" s="131" t="s">
        <v>1138</v>
      </c>
    </row>
    <row r="1109" spans="1:7" ht="75" x14ac:dyDescent="0.2">
      <c r="A1109" s="131" t="s">
        <v>144</v>
      </c>
      <c r="B1109" s="133" t="s">
        <v>283</v>
      </c>
      <c r="C1109" s="134">
        <v>48507</v>
      </c>
      <c r="D1109" s="131" t="s">
        <v>1109</v>
      </c>
      <c r="E1109" s="131" t="s">
        <v>406</v>
      </c>
      <c r="F1109" s="133" t="s">
        <v>116</v>
      </c>
      <c r="G1109" s="131" t="s">
        <v>1139</v>
      </c>
    </row>
    <row r="1110" spans="1:7" ht="60" x14ac:dyDescent="0.2">
      <c r="A1110" s="131" t="s">
        <v>147</v>
      </c>
      <c r="B1110" s="133" t="s">
        <v>283</v>
      </c>
      <c r="C1110" s="134">
        <v>85377</v>
      </c>
      <c r="D1110" s="131" t="s">
        <v>1109</v>
      </c>
      <c r="E1110" s="131" t="s">
        <v>406</v>
      </c>
      <c r="F1110" s="133" t="s">
        <v>116</v>
      </c>
      <c r="G1110" s="131" t="s">
        <v>1140</v>
      </c>
    </row>
    <row r="1111" spans="1:7" ht="60" x14ac:dyDescent="0.2">
      <c r="A1111" s="131" t="s">
        <v>732</v>
      </c>
      <c r="B1111" s="133" t="s">
        <v>283</v>
      </c>
      <c r="C1111" s="134">
        <v>41672</v>
      </c>
      <c r="D1111" s="131" t="s">
        <v>296</v>
      </c>
      <c r="E1111" s="131" t="s">
        <v>300</v>
      </c>
      <c r="F1111" s="133" t="s">
        <v>158</v>
      </c>
      <c r="G1111" s="131" t="s">
        <v>733</v>
      </c>
    </row>
    <row r="1112" spans="1:7" ht="45" x14ac:dyDescent="0.2">
      <c r="A1112" s="131" t="s">
        <v>2450</v>
      </c>
      <c r="B1112" s="133" t="s">
        <v>283</v>
      </c>
      <c r="C1112" s="134">
        <v>84680</v>
      </c>
      <c r="D1112" s="131" t="s">
        <v>2193</v>
      </c>
      <c r="E1112" s="131" t="s">
        <v>394</v>
      </c>
      <c r="F1112" s="133" t="s">
        <v>117</v>
      </c>
      <c r="G1112" s="131" t="s">
        <v>2451</v>
      </c>
    </row>
    <row r="1113" spans="1:7" ht="30" x14ac:dyDescent="0.2">
      <c r="A1113" s="131" t="s">
        <v>1744</v>
      </c>
      <c r="B1113" s="133" t="s">
        <v>288</v>
      </c>
      <c r="C1113" s="134">
        <v>59895</v>
      </c>
      <c r="D1113" s="131" t="s">
        <v>285</v>
      </c>
      <c r="E1113" s="131" t="s">
        <v>285</v>
      </c>
      <c r="F1113" s="133" t="s">
        <v>117</v>
      </c>
      <c r="G1113" s="131" t="s">
        <v>1745</v>
      </c>
    </row>
    <row r="1114" spans="1:7" ht="30" x14ac:dyDescent="0.2">
      <c r="A1114" s="131" t="s">
        <v>1746</v>
      </c>
      <c r="B1114" s="133" t="s">
        <v>288</v>
      </c>
      <c r="C1114" s="134">
        <v>59896</v>
      </c>
      <c r="D1114" s="131" t="s">
        <v>285</v>
      </c>
      <c r="E1114" s="131" t="s">
        <v>285</v>
      </c>
      <c r="F1114" s="133" t="s">
        <v>117</v>
      </c>
      <c r="G1114" s="131" t="s">
        <v>1745</v>
      </c>
    </row>
    <row r="1115" spans="1:7" ht="60" x14ac:dyDescent="0.2">
      <c r="A1115" s="131" t="s">
        <v>2144</v>
      </c>
      <c r="B1115" s="133" t="s">
        <v>288</v>
      </c>
      <c r="C1115" s="134">
        <v>53457</v>
      </c>
      <c r="D1115" s="131" t="s">
        <v>660</v>
      </c>
      <c r="E1115" s="131" t="s">
        <v>1604</v>
      </c>
      <c r="F1115" s="133" t="s">
        <v>117</v>
      </c>
      <c r="G1115" s="131" t="s">
        <v>2145</v>
      </c>
    </row>
    <row r="1116" spans="1:7" ht="45" x14ac:dyDescent="0.2">
      <c r="A1116" s="131" t="s">
        <v>3612</v>
      </c>
      <c r="B1116" s="133" t="s">
        <v>288</v>
      </c>
      <c r="C1116" s="134">
        <v>89379</v>
      </c>
      <c r="D1116" s="131" t="s">
        <v>3443</v>
      </c>
      <c r="E1116" s="131" t="s">
        <v>318</v>
      </c>
      <c r="F1116" s="133" t="s">
        <v>117</v>
      </c>
      <c r="G1116" s="131" t="s">
        <v>3613</v>
      </c>
    </row>
    <row r="1117" spans="1:7" ht="45" x14ac:dyDescent="0.2">
      <c r="A1117" s="131" t="s">
        <v>3614</v>
      </c>
      <c r="B1117" s="133" t="s">
        <v>283</v>
      </c>
      <c r="C1117" s="134">
        <v>90523</v>
      </c>
      <c r="D1117" s="131" t="s">
        <v>3443</v>
      </c>
      <c r="E1117" s="131" t="s">
        <v>321</v>
      </c>
      <c r="F1117" s="133" t="s">
        <v>117</v>
      </c>
      <c r="G1117" s="131" t="s">
        <v>3615</v>
      </c>
    </row>
    <row r="1118" spans="1:7" ht="60" x14ac:dyDescent="0.2">
      <c r="A1118" s="131" t="s">
        <v>3839</v>
      </c>
      <c r="B1118" s="133" t="s">
        <v>283</v>
      </c>
      <c r="C1118" s="134">
        <v>49462</v>
      </c>
      <c r="D1118" s="131" t="s">
        <v>1109</v>
      </c>
      <c r="E1118" s="131" t="s">
        <v>406</v>
      </c>
      <c r="F1118" s="133" t="s">
        <v>116</v>
      </c>
      <c r="G1118" s="131" t="s">
        <v>3840</v>
      </c>
    </row>
    <row r="1119" spans="1:7" ht="60" x14ac:dyDescent="0.2">
      <c r="A1119" s="131" t="s">
        <v>734</v>
      </c>
      <c r="B1119" s="133" t="s">
        <v>283</v>
      </c>
      <c r="C1119" s="134">
        <v>49058</v>
      </c>
      <c r="D1119" s="131" t="s">
        <v>296</v>
      </c>
      <c r="E1119" s="131" t="s">
        <v>300</v>
      </c>
      <c r="F1119" s="133" t="s">
        <v>115</v>
      </c>
      <c r="G1119" s="131" t="s">
        <v>3841</v>
      </c>
    </row>
    <row r="1120" spans="1:7" ht="60" x14ac:dyDescent="0.2">
      <c r="A1120" s="131" t="s">
        <v>735</v>
      </c>
      <c r="B1120" s="133" t="s">
        <v>283</v>
      </c>
      <c r="C1120" s="134">
        <v>79724</v>
      </c>
      <c r="D1120" s="131" t="s">
        <v>296</v>
      </c>
      <c r="E1120" s="131" t="s">
        <v>300</v>
      </c>
      <c r="F1120" s="133" t="s">
        <v>115</v>
      </c>
      <c r="G1120" s="131" t="s">
        <v>736</v>
      </c>
    </row>
    <row r="1121" spans="1:7" ht="60" x14ac:dyDescent="0.2">
      <c r="A1121" s="131" t="s">
        <v>737</v>
      </c>
      <c r="B1121" s="133" t="s">
        <v>283</v>
      </c>
      <c r="C1121" s="134">
        <v>74092</v>
      </c>
      <c r="D1121" s="131" t="s">
        <v>296</v>
      </c>
      <c r="E1121" s="131" t="s">
        <v>300</v>
      </c>
      <c r="F1121" s="133" t="s">
        <v>115</v>
      </c>
      <c r="G1121" s="131" t="s">
        <v>738</v>
      </c>
    </row>
    <row r="1122" spans="1:7" ht="60" x14ac:dyDescent="0.2">
      <c r="A1122" s="131" t="s">
        <v>739</v>
      </c>
      <c r="B1122" s="133" t="s">
        <v>283</v>
      </c>
      <c r="C1122" s="134">
        <v>84634</v>
      </c>
      <c r="D1122" s="131" t="s">
        <v>296</v>
      </c>
      <c r="E1122" s="131" t="s">
        <v>300</v>
      </c>
      <c r="F1122" s="133" t="s">
        <v>115</v>
      </c>
      <c r="G1122" s="131" t="s">
        <v>740</v>
      </c>
    </row>
    <row r="1123" spans="1:7" ht="60" x14ac:dyDescent="0.2">
      <c r="A1123" s="131" t="s">
        <v>1747</v>
      </c>
      <c r="B1123" s="133" t="s">
        <v>283</v>
      </c>
      <c r="C1123" s="134">
        <v>91473</v>
      </c>
      <c r="D1123" s="131" t="s">
        <v>285</v>
      </c>
      <c r="E1123" s="131" t="s">
        <v>300</v>
      </c>
      <c r="F1123" s="133" t="s">
        <v>115</v>
      </c>
      <c r="G1123" s="131" t="s">
        <v>1748</v>
      </c>
    </row>
    <row r="1124" spans="1:7" ht="60" x14ac:dyDescent="0.2">
      <c r="A1124" s="131" t="s">
        <v>741</v>
      </c>
      <c r="B1124" s="133" t="s">
        <v>283</v>
      </c>
      <c r="C1124" s="134">
        <v>91672</v>
      </c>
      <c r="D1124" s="131" t="s">
        <v>296</v>
      </c>
      <c r="E1124" s="131" t="s">
        <v>300</v>
      </c>
      <c r="F1124" s="133" t="s">
        <v>115</v>
      </c>
      <c r="G1124" s="131" t="s">
        <v>742</v>
      </c>
    </row>
    <row r="1125" spans="1:7" ht="60" x14ac:dyDescent="0.2">
      <c r="A1125" s="131" t="s">
        <v>743</v>
      </c>
      <c r="B1125" s="133" t="s">
        <v>283</v>
      </c>
      <c r="C1125" s="134">
        <v>91474</v>
      </c>
      <c r="D1125" s="131" t="s">
        <v>285</v>
      </c>
      <c r="E1125" s="131" t="s">
        <v>300</v>
      </c>
      <c r="F1125" s="133" t="s">
        <v>116</v>
      </c>
      <c r="G1125" s="131" t="s">
        <v>1748</v>
      </c>
    </row>
    <row r="1126" spans="1:7" ht="60" x14ac:dyDescent="0.2">
      <c r="A1126" s="131" t="s">
        <v>3842</v>
      </c>
      <c r="B1126" s="133" t="s">
        <v>283</v>
      </c>
      <c r="C1126" s="134">
        <v>91671</v>
      </c>
      <c r="D1126" s="131" t="s">
        <v>296</v>
      </c>
      <c r="E1126" s="131" t="s">
        <v>300</v>
      </c>
      <c r="F1126" s="133" t="s">
        <v>116</v>
      </c>
      <c r="G1126" s="131" t="s">
        <v>742</v>
      </c>
    </row>
    <row r="1127" spans="1:7" ht="45" x14ac:dyDescent="0.2">
      <c r="A1127" s="131" t="s">
        <v>744</v>
      </c>
      <c r="B1127" s="133" t="s">
        <v>283</v>
      </c>
      <c r="C1127" s="134">
        <v>81000</v>
      </c>
      <c r="D1127" s="131" t="s">
        <v>296</v>
      </c>
      <c r="E1127" s="131" t="s">
        <v>318</v>
      </c>
      <c r="F1127" s="133" t="s">
        <v>115</v>
      </c>
      <c r="G1127" s="131" t="s">
        <v>745</v>
      </c>
    </row>
    <row r="1128" spans="1:7" ht="45" x14ac:dyDescent="0.2">
      <c r="A1128" s="131" t="s">
        <v>746</v>
      </c>
      <c r="B1128" s="133" t="s">
        <v>283</v>
      </c>
      <c r="C1128" s="134">
        <v>88769</v>
      </c>
      <c r="D1128" s="131" t="s">
        <v>296</v>
      </c>
      <c r="E1128" s="131" t="s">
        <v>331</v>
      </c>
      <c r="F1128" s="133" t="s">
        <v>115</v>
      </c>
      <c r="G1128" s="131" t="s">
        <v>332</v>
      </c>
    </row>
    <row r="1129" spans="1:7" ht="30" x14ac:dyDescent="0.2">
      <c r="A1129" s="131" t="s">
        <v>747</v>
      </c>
      <c r="B1129" s="133" t="s">
        <v>283</v>
      </c>
      <c r="C1129" s="134">
        <v>81001</v>
      </c>
      <c r="D1129" s="131" t="s">
        <v>296</v>
      </c>
      <c r="E1129" s="131" t="s">
        <v>285</v>
      </c>
      <c r="F1129" s="133" t="s">
        <v>115</v>
      </c>
      <c r="G1129" s="131" t="s">
        <v>748</v>
      </c>
    </row>
    <row r="1130" spans="1:7" ht="45" x14ac:dyDescent="0.2">
      <c r="A1130" s="131" t="s">
        <v>749</v>
      </c>
      <c r="B1130" s="133" t="s">
        <v>283</v>
      </c>
      <c r="C1130" s="134">
        <v>81002</v>
      </c>
      <c r="D1130" s="131" t="s">
        <v>296</v>
      </c>
      <c r="E1130" s="131" t="s">
        <v>318</v>
      </c>
      <c r="F1130" s="133" t="s">
        <v>115</v>
      </c>
      <c r="G1130" s="131" t="s">
        <v>750</v>
      </c>
    </row>
    <row r="1131" spans="1:7" ht="45" x14ac:dyDescent="0.2">
      <c r="A1131" s="131" t="s">
        <v>751</v>
      </c>
      <c r="B1131" s="133" t="s">
        <v>283</v>
      </c>
      <c r="C1131" s="134">
        <v>81003</v>
      </c>
      <c r="D1131" s="131" t="s">
        <v>296</v>
      </c>
      <c r="E1131" s="131" t="s">
        <v>318</v>
      </c>
      <c r="F1131" s="133" t="s">
        <v>115</v>
      </c>
      <c r="G1131" s="131" t="s">
        <v>752</v>
      </c>
    </row>
    <row r="1132" spans="1:7" ht="45" x14ac:dyDescent="0.2">
      <c r="A1132" s="131" t="s">
        <v>753</v>
      </c>
      <c r="B1132" s="133" t="s">
        <v>283</v>
      </c>
      <c r="C1132" s="134">
        <v>83024</v>
      </c>
      <c r="D1132" s="131" t="s">
        <v>296</v>
      </c>
      <c r="E1132" s="131" t="s">
        <v>305</v>
      </c>
      <c r="F1132" s="133" t="s">
        <v>115</v>
      </c>
      <c r="G1132" s="131" t="s">
        <v>754</v>
      </c>
    </row>
    <row r="1133" spans="1:7" ht="45" x14ac:dyDescent="0.2">
      <c r="A1133" s="131" t="s">
        <v>755</v>
      </c>
      <c r="B1133" s="133" t="s">
        <v>283</v>
      </c>
      <c r="C1133" s="134">
        <v>81004</v>
      </c>
      <c r="D1133" s="131" t="s">
        <v>296</v>
      </c>
      <c r="E1133" s="131" t="s">
        <v>364</v>
      </c>
      <c r="F1133" s="133" t="s">
        <v>115</v>
      </c>
      <c r="G1133" s="131" t="s">
        <v>756</v>
      </c>
    </row>
    <row r="1134" spans="1:7" ht="60" x14ac:dyDescent="0.2">
      <c r="A1134" s="131" t="s">
        <v>757</v>
      </c>
      <c r="B1134" s="133" t="s">
        <v>283</v>
      </c>
      <c r="C1134" s="134">
        <v>86522</v>
      </c>
      <c r="D1134" s="131" t="s">
        <v>296</v>
      </c>
      <c r="E1134" s="131" t="s">
        <v>318</v>
      </c>
      <c r="F1134" s="133" t="s">
        <v>115</v>
      </c>
      <c r="G1134" s="131" t="s">
        <v>758</v>
      </c>
    </row>
    <row r="1135" spans="1:7" ht="45" x14ac:dyDescent="0.2">
      <c r="A1135" s="131" t="s">
        <v>759</v>
      </c>
      <c r="B1135" s="133" t="s">
        <v>283</v>
      </c>
      <c r="C1135" s="134">
        <v>88670</v>
      </c>
      <c r="D1135" s="131" t="s">
        <v>296</v>
      </c>
      <c r="E1135" s="131" t="s">
        <v>394</v>
      </c>
      <c r="F1135" s="133" t="s">
        <v>115</v>
      </c>
      <c r="G1135" s="131" t="s">
        <v>395</v>
      </c>
    </row>
    <row r="1136" spans="1:7" ht="30" x14ac:dyDescent="0.2">
      <c r="A1136" s="131" t="s">
        <v>760</v>
      </c>
      <c r="B1136" s="133" t="s">
        <v>283</v>
      </c>
      <c r="C1136" s="134">
        <v>86520</v>
      </c>
      <c r="D1136" s="131" t="s">
        <v>296</v>
      </c>
      <c r="E1136" s="131" t="s">
        <v>342</v>
      </c>
      <c r="F1136" s="133" t="s">
        <v>115</v>
      </c>
      <c r="G1136" s="131" t="s">
        <v>420</v>
      </c>
    </row>
    <row r="1137" spans="1:7" ht="30" x14ac:dyDescent="0.2">
      <c r="A1137" s="131" t="s">
        <v>761</v>
      </c>
      <c r="B1137" s="133" t="s">
        <v>283</v>
      </c>
      <c r="C1137" s="134">
        <v>81007</v>
      </c>
      <c r="D1137" s="131" t="s">
        <v>296</v>
      </c>
      <c r="E1137" s="131" t="s">
        <v>285</v>
      </c>
      <c r="F1137" s="133" t="s">
        <v>115</v>
      </c>
      <c r="G1137" s="131" t="s">
        <v>762</v>
      </c>
    </row>
    <row r="1138" spans="1:7" ht="30" x14ac:dyDescent="0.2">
      <c r="A1138" s="131" t="s">
        <v>763</v>
      </c>
      <c r="B1138" s="133" t="s">
        <v>283</v>
      </c>
      <c r="C1138" s="134">
        <v>81008</v>
      </c>
      <c r="D1138" s="131" t="s">
        <v>296</v>
      </c>
      <c r="E1138" s="131" t="s">
        <v>285</v>
      </c>
      <c r="F1138" s="133" t="s">
        <v>115</v>
      </c>
      <c r="G1138" s="131" t="s">
        <v>764</v>
      </c>
    </row>
    <row r="1139" spans="1:7" ht="30" x14ac:dyDescent="0.2">
      <c r="A1139" s="131" t="s">
        <v>765</v>
      </c>
      <c r="B1139" s="133" t="s">
        <v>283</v>
      </c>
      <c r="C1139" s="134">
        <v>82774</v>
      </c>
      <c r="D1139" s="131" t="s">
        <v>296</v>
      </c>
      <c r="E1139" s="131" t="s">
        <v>285</v>
      </c>
      <c r="F1139" s="133" t="s">
        <v>115</v>
      </c>
      <c r="G1139" s="131" t="s">
        <v>766</v>
      </c>
    </row>
    <row r="1140" spans="1:7" ht="30" x14ac:dyDescent="0.2">
      <c r="A1140" s="131" t="s">
        <v>767</v>
      </c>
      <c r="B1140" s="133" t="s">
        <v>283</v>
      </c>
      <c r="C1140" s="134">
        <v>81010</v>
      </c>
      <c r="D1140" s="131" t="s">
        <v>296</v>
      </c>
      <c r="E1140" s="131" t="s">
        <v>285</v>
      </c>
      <c r="F1140" s="133" t="s">
        <v>115</v>
      </c>
      <c r="G1140" s="131" t="s">
        <v>768</v>
      </c>
    </row>
    <row r="1141" spans="1:7" ht="30" x14ac:dyDescent="0.2">
      <c r="A1141" s="131" t="s">
        <v>769</v>
      </c>
      <c r="B1141" s="133" t="s">
        <v>283</v>
      </c>
      <c r="C1141" s="134">
        <v>88574</v>
      </c>
      <c r="D1141" s="131" t="s">
        <v>296</v>
      </c>
      <c r="E1141" s="131" t="s">
        <v>285</v>
      </c>
      <c r="F1141" s="133" t="s">
        <v>115</v>
      </c>
      <c r="G1141" s="131" t="s">
        <v>770</v>
      </c>
    </row>
    <row r="1142" spans="1:7" ht="30" x14ac:dyDescent="0.2">
      <c r="A1142" s="131" t="s">
        <v>771</v>
      </c>
      <c r="B1142" s="133" t="s">
        <v>288</v>
      </c>
      <c r="C1142" s="134">
        <v>81092</v>
      </c>
      <c r="D1142" s="131" t="s">
        <v>296</v>
      </c>
      <c r="E1142" s="131" t="s">
        <v>285</v>
      </c>
      <c r="F1142" s="133" t="s">
        <v>115</v>
      </c>
      <c r="G1142" s="131" t="s">
        <v>772</v>
      </c>
    </row>
    <row r="1143" spans="1:7" ht="30" x14ac:dyDescent="0.2">
      <c r="A1143" s="131" t="s">
        <v>773</v>
      </c>
      <c r="B1143" s="133" t="s">
        <v>288</v>
      </c>
      <c r="C1143" s="134">
        <v>81093</v>
      </c>
      <c r="D1143" s="131" t="s">
        <v>296</v>
      </c>
      <c r="E1143" s="131" t="s">
        <v>285</v>
      </c>
      <c r="F1143" s="133" t="s">
        <v>115</v>
      </c>
      <c r="G1143" s="131" t="s">
        <v>602</v>
      </c>
    </row>
    <row r="1144" spans="1:7" ht="30" x14ac:dyDescent="0.2">
      <c r="A1144" s="131" t="s">
        <v>774</v>
      </c>
      <c r="B1144" s="133" t="s">
        <v>283</v>
      </c>
      <c r="C1144" s="134">
        <v>88572</v>
      </c>
      <c r="D1144" s="131" t="s">
        <v>296</v>
      </c>
      <c r="E1144" s="131" t="s">
        <v>285</v>
      </c>
      <c r="F1144" s="133" t="s">
        <v>115</v>
      </c>
      <c r="G1144" s="131" t="s">
        <v>604</v>
      </c>
    </row>
    <row r="1145" spans="1:7" ht="30" x14ac:dyDescent="0.2">
      <c r="A1145" s="131" t="s">
        <v>775</v>
      </c>
      <c r="B1145" s="133" t="s">
        <v>283</v>
      </c>
      <c r="C1145" s="134">
        <v>88770</v>
      </c>
      <c r="D1145" s="131" t="s">
        <v>296</v>
      </c>
      <c r="E1145" s="131" t="s">
        <v>342</v>
      </c>
      <c r="F1145" s="133" t="s">
        <v>115</v>
      </c>
      <c r="G1145" s="131" t="s">
        <v>476</v>
      </c>
    </row>
    <row r="1146" spans="1:7" ht="45" x14ac:dyDescent="0.2">
      <c r="A1146" s="131" t="s">
        <v>776</v>
      </c>
      <c r="B1146" s="133" t="s">
        <v>283</v>
      </c>
      <c r="C1146" s="134">
        <v>88722</v>
      </c>
      <c r="D1146" s="131" t="s">
        <v>296</v>
      </c>
      <c r="E1146" s="131" t="s">
        <v>482</v>
      </c>
      <c r="F1146" s="133" t="s">
        <v>115</v>
      </c>
      <c r="G1146" s="131" t="s">
        <v>483</v>
      </c>
    </row>
    <row r="1147" spans="1:7" ht="60" x14ac:dyDescent="0.2">
      <c r="A1147" s="131" t="s">
        <v>777</v>
      </c>
      <c r="B1147" s="133" t="s">
        <v>283</v>
      </c>
      <c r="C1147" s="134">
        <v>91470</v>
      </c>
      <c r="D1147" s="131" t="s">
        <v>296</v>
      </c>
      <c r="E1147" s="131" t="s">
        <v>300</v>
      </c>
      <c r="F1147" s="133" t="s">
        <v>115</v>
      </c>
      <c r="G1147" s="131" t="s">
        <v>498</v>
      </c>
    </row>
    <row r="1148" spans="1:7" ht="60" x14ac:dyDescent="0.2">
      <c r="A1148" s="131" t="s">
        <v>778</v>
      </c>
      <c r="B1148" s="133" t="s">
        <v>283</v>
      </c>
      <c r="C1148" s="134">
        <v>81014</v>
      </c>
      <c r="D1148" s="131" t="s">
        <v>296</v>
      </c>
      <c r="E1148" s="131" t="s">
        <v>300</v>
      </c>
      <c r="F1148" s="133" t="s">
        <v>115</v>
      </c>
      <c r="G1148" s="131" t="s">
        <v>779</v>
      </c>
    </row>
    <row r="1149" spans="1:7" ht="60" x14ac:dyDescent="0.2">
      <c r="A1149" s="131" t="s">
        <v>780</v>
      </c>
      <c r="B1149" s="133" t="s">
        <v>283</v>
      </c>
      <c r="C1149" s="134">
        <v>86867</v>
      </c>
      <c r="D1149" s="131" t="s">
        <v>296</v>
      </c>
      <c r="E1149" s="131" t="s">
        <v>300</v>
      </c>
      <c r="F1149" s="133" t="s">
        <v>115</v>
      </c>
      <c r="G1149" s="131" t="s">
        <v>781</v>
      </c>
    </row>
    <row r="1150" spans="1:7" ht="30" x14ac:dyDescent="0.2">
      <c r="A1150" s="131" t="s">
        <v>782</v>
      </c>
      <c r="B1150" s="133" t="s">
        <v>283</v>
      </c>
      <c r="C1150" s="134">
        <v>65854</v>
      </c>
      <c r="D1150" s="131" t="s">
        <v>296</v>
      </c>
      <c r="E1150" s="131" t="s">
        <v>285</v>
      </c>
      <c r="F1150" s="133" t="s">
        <v>115</v>
      </c>
      <c r="G1150" s="131" t="s">
        <v>783</v>
      </c>
    </row>
    <row r="1151" spans="1:7" ht="45" x14ac:dyDescent="0.2">
      <c r="A1151" s="131" t="s">
        <v>784</v>
      </c>
      <c r="B1151" s="133" t="s">
        <v>283</v>
      </c>
      <c r="C1151" s="134">
        <v>81019</v>
      </c>
      <c r="D1151" s="131" t="s">
        <v>296</v>
      </c>
      <c r="E1151" s="131" t="s">
        <v>318</v>
      </c>
      <c r="F1151" s="133" t="s">
        <v>115</v>
      </c>
      <c r="G1151" s="131" t="s">
        <v>785</v>
      </c>
    </row>
    <row r="1152" spans="1:7" ht="45" x14ac:dyDescent="0.2">
      <c r="A1152" s="131" t="s">
        <v>786</v>
      </c>
      <c r="B1152" s="133" t="s">
        <v>288</v>
      </c>
      <c r="C1152" s="134">
        <v>91472</v>
      </c>
      <c r="D1152" s="131" t="s">
        <v>296</v>
      </c>
      <c r="E1152" s="131" t="s">
        <v>285</v>
      </c>
      <c r="F1152" s="133" t="s">
        <v>115</v>
      </c>
      <c r="G1152" s="131" t="s">
        <v>787</v>
      </c>
    </row>
    <row r="1153" spans="1:7" ht="30" x14ac:dyDescent="0.2">
      <c r="A1153" s="131" t="s">
        <v>788</v>
      </c>
      <c r="B1153" s="133" t="s">
        <v>283</v>
      </c>
      <c r="C1153" s="134">
        <v>81021</v>
      </c>
      <c r="D1153" s="131" t="s">
        <v>296</v>
      </c>
      <c r="E1153" s="131" t="s">
        <v>285</v>
      </c>
      <c r="F1153" s="133" t="s">
        <v>158</v>
      </c>
      <c r="G1153" s="131" t="s">
        <v>596</v>
      </c>
    </row>
    <row r="1154" spans="1:7" ht="30" x14ac:dyDescent="0.2">
      <c r="A1154" s="131" t="s">
        <v>789</v>
      </c>
      <c r="B1154" s="133" t="s">
        <v>283</v>
      </c>
      <c r="C1154" s="134">
        <v>81020</v>
      </c>
      <c r="D1154" s="131" t="s">
        <v>296</v>
      </c>
      <c r="E1154" s="131" t="s">
        <v>285</v>
      </c>
      <c r="F1154" s="133" t="s">
        <v>158</v>
      </c>
      <c r="G1154" s="131" t="s">
        <v>790</v>
      </c>
    </row>
    <row r="1155" spans="1:7" ht="30" x14ac:dyDescent="0.2">
      <c r="A1155" s="131" t="s">
        <v>791</v>
      </c>
      <c r="B1155" s="133" t="s">
        <v>283</v>
      </c>
      <c r="C1155" s="134">
        <v>81022</v>
      </c>
      <c r="D1155" s="131" t="s">
        <v>296</v>
      </c>
      <c r="E1155" s="131" t="s">
        <v>285</v>
      </c>
      <c r="F1155" s="133" t="s">
        <v>158</v>
      </c>
      <c r="G1155" s="131" t="s">
        <v>602</v>
      </c>
    </row>
    <row r="1156" spans="1:7" ht="30" x14ac:dyDescent="0.2">
      <c r="A1156" s="131" t="s">
        <v>792</v>
      </c>
      <c r="B1156" s="133" t="s">
        <v>283</v>
      </c>
      <c r="C1156" s="134">
        <v>88575</v>
      </c>
      <c r="D1156" s="131" t="s">
        <v>296</v>
      </c>
      <c r="E1156" s="131" t="s">
        <v>285</v>
      </c>
      <c r="F1156" s="133" t="s">
        <v>115</v>
      </c>
      <c r="G1156" s="131" t="s">
        <v>604</v>
      </c>
    </row>
    <row r="1157" spans="1:7" ht="30" x14ac:dyDescent="0.2">
      <c r="A1157" s="131" t="s">
        <v>793</v>
      </c>
      <c r="B1157" s="133" t="s">
        <v>283</v>
      </c>
      <c r="C1157" s="134">
        <v>88972</v>
      </c>
      <c r="D1157" s="131" t="s">
        <v>296</v>
      </c>
      <c r="E1157" s="131" t="s">
        <v>482</v>
      </c>
      <c r="F1157" s="133" t="s">
        <v>115</v>
      </c>
      <c r="G1157" s="131" t="s">
        <v>794</v>
      </c>
    </row>
    <row r="1158" spans="1:7" ht="30" x14ac:dyDescent="0.2">
      <c r="A1158" s="131" t="s">
        <v>795</v>
      </c>
      <c r="B1158" s="133" t="s">
        <v>283</v>
      </c>
      <c r="C1158" s="134">
        <v>81024</v>
      </c>
      <c r="D1158" s="131" t="s">
        <v>296</v>
      </c>
      <c r="E1158" s="131" t="s">
        <v>482</v>
      </c>
      <c r="F1158" s="133" t="s">
        <v>115</v>
      </c>
      <c r="G1158" s="131" t="s">
        <v>796</v>
      </c>
    </row>
    <row r="1159" spans="1:7" ht="45" x14ac:dyDescent="0.2">
      <c r="A1159" s="131" t="s">
        <v>797</v>
      </c>
      <c r="B1159" s="133" t="s">
        <v>283</v>
      </c>
      <c r="C1159" s="134">
        <v>81025</v>
      </c>
      <c r="D1159" s="131" t="s">
        <v>296</v>
      </c>
      <c r="E1159" s="131" t="s">
        <v>394</v>
      </c>
      <c r="F1159" s="133" t="s">
        <v>115</v>
      </c>
      <c r="G1159" s="131" t="s">
        <v>798</v>
      </c>
    </row>
    <row r="1160" spans="1:7" ht="30" x14ac:dyDescent="0.2">
      <c r="A1160" s="131" t="s">
        <v>799</v>
      </c>
      <c r="B1160" s="133" t="s">
        <v>283</v>
      </c>
      <c r="C1160" s="134">
        <v>24016</v>
      </c>
      <c r="D1160" s="131" t="s">
        <v>296</v>
      </c>
      <c r="E1160" s="131" t="s">
        <v>493</v>
      </c>
      <c r="F1160" s="133" t="s">
        <v>115</v>
      </c>
      <c r="G1160" s="131" t="s">
        <v>640</v>
      </c>
    </row>
    <row r="1161" spans="1:7" ht="30" x14ac:dyDescent="0.2">
      <c r="A1161" s="131" t="s">
        <v>800</v>
      </c>
      <c r="B1161" s="133" t="s">
        <v>283</v>
      </c>
      <c r="C1161" s="134">
        <v>23955</v>
      </c>
      <c r="D1161" s="131" t="s">
        <v>296</v>
      </c>
      <c r="E1161" s="131" t="s">
        <v>493</v>
      </c>
      <c r="F1161" s="133" t="s">
        <v>115</v>
      </c>
      <c r="G1161" s="131" t="s">
        <v>801</v>
      </c>
    </row>
    <row r="1162" spans="1:7" ht="60" x14ac:dyDescent="0.2">
      <c r="A1162" s="131" t="s">
        <v>802</v>
      </c>
      <c r="B1162" s="133" t="s">
        <v>288</v>
      </c>
      <c r="C1162" s="134">
        <v>48960</v>
      </c>
      <c r="D1162" s="131" t="s">
        <v>296</v>
      </c>
      <c r="E1162" s="131" t="s">
        <v>660</v>
      </c>
      <c r="F1162" s="133" t="s">
        <v>115</v>
      </c>
      <c r="G1162" s="131" t="s">
        <v>803</v>
      </c>
    </row>
    <row r="1163" spans="1:7" ht="75" x14ac:dyDescent="0.2">
      <c r="A1163" s="131" t="s">
        <v>804</v>
      </c>
      <c r="B1163" s="133" t="s">
        <v>283</v>
      </c>
      <c r="C1163" s="134">
        <v>88526</v>
      </c>
      <c r="D1163" s="131" t="s">
        <v>296</v>
      </c>
      <c r="E1163" s="131" t="s">
        <v>300</v>
      </c>
      <c r="F1163" s="133" t="s">
        <v>115</v>
      </c>
      <c r="G1163" s="131" t="s">
        <v>805</v>
      </c>
    </row>
    <row r="1164" spans="1:7" ht="60" x14ac:dyDescent="0.2">
      <c r="A1164" s="131" t="s">
        <v>806</v>
      </c>
      <c r="B1164" s="133" t="s">
        <v>283</v>
      </c>
      <c r="C1164" s="134">
        <v>86521</v>
      </c>
      <c r="D1164" s="131" t="s">
        <v>296</v>
      </c>
      <c r="E1164" s="131" t="s">
        <v>300</v>
      </c>
      <c r="F1164" s="133" t="s">
        <v>115</v>
      </c>
      <c r="G1164" s="131" t="s">
        <v>807</v>
      </c>
    </row>
    <row r="1165" spans="1:7" ht="45" x14ac:dyDescent="0.2">
      <c r="A1165" s="131" t="s">
        <v>808</v>
      </c>
      <c r="B1165" s="133" t="s">
        <v>283</v>
      </c>
      <c r="C1165" s="134">
        <v>81029</v>
      </c>
      <c r="D1165" s="131" t="s">
        <v>296</v>
      </c>
      <c r="E1165" s="131" t="s">
        <v>318</v>
      </c>
      <c r="F1165" s="133" t="s">
        <v>115</v>
      </c>
      <c r="G1165" s="131" t="s">
        <v>809</v>
      </c>
    </row>
    <row r="1166" spans="1:7" ht="30" x14ac:dyDescent="0.2">
      <c r="A1166" s="131" t="s">
        <v>810</v>
      </c>
      <c r="B1166" s="133" t="s">
        <v>283</v>
      </c>
      <c r="C1166" s="134">
        <v>81030</v>
      </c>
      <c r="D1166" s="131" t="s">
        <v>296</v>
      </c>
      <c r="E1166" s="131" t="s">
        <v>331</v>
      </c>
      <c r="F1166" s="133" t="s">
        <v>115</v>
      </c>
      <c r="G1166" s="131" t="s">
        <v>811</v>
      </c>
    </row>
    <row r="1167" spans="1:7" ht="30" x14ac:dyDescent="0.2">
      <c r="A1167" s="131" t="s">
        <v>812</v>
      </c>
      <c r="B1167" s="133" t="s">
        <v>283</v>
      </c>
      <c r="C1167" s="134">
        <v>81031</v>
      </c>
      <c r="D1167" s="131" t="s">
        <v>296</v>
      </c>
      <c r="E1167" s="131" t="s">
        <v>285</v>
      </c>
      <c r="F1167" s="133" t="s">
        <v>115</v>
      </c>
      <c r="G1167" s="131" t="s">
        <v>813</v>
      </c>
    </row>
    <row r="1168" spans="1:7" ht="45" x14ac:dyDescent="0.2">
      <c r="A1168" s="131" t="s">
        <v>814</v>
      </c>
      <c r="B1168" s="133" t="s">
        <v>283</v>
      </c>
      <c r="C1168" s="134">
        <v>88476</v>
      </c>
      <c r="D1168" s="131" t="s">
        <v>296</v>
      </c>
      <c r="E1168" s="131" t="s">
        <v>285</v>
      </c>
      <c r="F1168" s="133" t="s">
        <v>115</v>
      </c>
      <c r="G1168" s="131" t="s">
        <v>815</v>
      </c>
    </row>
    <row r="1169" spans="1:7" ht="30" x14ac:dyDescent="0.2">
      <c r="A1169" s="131" t="s">
        <v>816</v>
      </c>
      <c r="B1169" s="133" t="s">
        <v>283</v>
      </c>
      <c r="C1169" s="134">
        <v>81032</v>
      </c>
      <c r="D1169" s="131" t="s">
        <v>296</v>
      </c>
      <c r="E1169" s="131" t="s">
        <v>285</v>
      </c>
      <c r="F1169" s="133" t="s">
        <v>115</v>
      </c>
      <c r="G1169" s="131" t="s">
        <v>817</v>
      </c>
    </row>
    <row r="1170" spans="1:7" ht="45" x14ac:dyDescent="0.2">
      <c r="A1170" s="131" t="s">
        <v>818</v>
      </c>
      <c r="B1170" s="133" t="s">
        <v>283</v>
      </c>
      <c r="C1170" s="134">
        <v>86524</v>
      </c>
      <c r="D1170" s="131" t="s">
        <v>296</v>
      </c>
      <c r="E1170" s="131" t="s">
        <v>422</v>
      </c>
      <c r="F1170" s="133" t="s">
        <v>115</v>
      </c>
      <c r="G1170" s="131" t="s">
        <v>819</v>
      </c>
    </row>
    <row r="1171" spans="1:7" ht="30" x14ac:dyDescent="0.2">
      <c r="A1171" s="131" t="s">
        <v>820</v>
      </c>
      <c r="B1171" s="133" t="s">
        <v>283</v>
      </c>
      <c r="C1171" s="134">
        <v>81034</v>
      </c>
      <c r="D1171" s="131" t="s">
        <v>296</v>
      </c>
      <c r="E1171" s="131" t="s">
        <v>285</v>
      </c>
      <c r="F1171" s="133" t="s">
        <v>115</v>
      </c>
      <c r="G1171" s="131" t="s">
        <v>821</v>
      </c>
    </row>
    <row r="1172" spans="1:7" ht="60" x14ac:dyDescent="0.2">
      <c r="A1172" s="131" t="s">
        <v>822</v>
      </c>
      <c r="B1172" s="133" t="s">
        <v>283</v>
      </c>
      <c r="C1172" s="134">
        <v>86523</v>
      </c>
      <c r="D1172" s="131" t="s">
        <v>296</v>
      </c>
      <c r="E1172" s="131" t="s">
        <v>318</v>
      </c>
      <c r="F1172" s="133" t="s">
        <v>115</v>
      </c>
      <c r="G1172" s="131" t="s">
        <v>823</v>
      </c>
    </row>
    <row r="1173" spans="1:7" ht="60" x14ac:dyDescent="0.2">
      <c r="A1173" s="131" t="s">
        <v>824</v>
      </c>
      <c r="B1173" s="133" t="s">
        <v>283</v>
      </c>
      <c r="C1173" s="134">
        <v>88477</v>
      </c>
      <c r="D1173" s="131" t="s">
        <v>296</v>
      </c>
      <c r="E1173" s="131" t="s">
        <v>300</v>
      </c>
      <c r="F1173" s="133" t="s">
        <v>115</v>
      </c>
      <c r="G1173" s="131" t="s">
        <v>825</v>
      </c>
    </row>
    <row r="1174" spans="1:7" ht="60" x14ac:dyDescent="0.2">
      <c r="A1174" s="131" t="s">
        <v>826</v>
      </c>
      <c r="B1174" s="133" t="s">
        <v>283</v>
      </c>
      <c r="C1174" s="134">
        <v>81035</v>
      </c>
      <c r="D1174" s="131" t="s">
        <v>296</v>
      </c>
      <c r="E1174" s="131" t="s">
        <v>300</v>
      </c>
      <c r="F1174" s="133" t="s">
        <v>115</v>
      </c>
      <c r="G1174" s="131" t="s">
        <v>827</v>
      </c>
    </row>
    <row r="1175" spans="1:7" ht="60" x14ac:dyDescent="0.2">
      <c r="A1175" s="131" t="s">
        <v>828</v>
      </c>
      <c r="B1175" s="133" t="s">
        <v>283</v>
      </c>
      <c r="C1175" s="134">
        <v>81074</v>
      </c>
      <c r="D1175" s="131" t="s">
        <v>296</v>
      </c>
      <c r="E1175" s="131" t="s">
        <v>285</v>
      </c>
      <c r="F1175" s="133" t="s">
        <v>115</v>
      </c>
      <c r="G1175" s="131" t="s">
        <v>829</v>
      </c>
    </row>
    <row r="1176" spans="1:7" ht="45" x14ac:dyDescent="0.2">
      <c r="A1176" s="131" t="s">
        <v>830</v>
      </c>
      <c r="B1176" s="133" t="s">
        <v>283</v>
      </c>
      <c r="C1176" s="134">
        <v>81076</v>
      </c>
      <c r="D1176" s="131" t="s">
        <v>296</v>
      </c>
      <c r="E1176" s="131" t="s">
        <v>285</v>
      </c>
      <c r="F1176" s="133" t="s">
        <v>115</v>
      </c>
      <c r="G1176" s="131" t="s">
        <v>831</v>
      </c>
    </row>
    <row r="1177" spans="1:7" ht="45" x14ac:dyDescent="0.2">
      <c r="A1177" s="131" t="s">
        <v>832</v>
      </c>
      <c r="B1177" s="133" t="s">
        <v>283</v>
      </c>
      <c r="C1177" s="134">
        <v>81078</v>
      </c>
      <c r="D1177" s="131" t="s">
        <v>296</v>
      </c>
      <c r="E1177" s="131" t="s">
        <v>285</v>
      </c>
      <c r="F1177" s="133" t="s">
        <v>115</v>
      </c>
      <c r="G1177" s="131" t="s">
        <v>833</v>
      </c>
    </row>
    <row r="1178" spans="1:7" ht="30" x14ac:dyDescent="0.2">
      <c r="A1178" s="131" t="s">
        <v>834</v>
      </c>
      <c r="B1178" s="133" t="s">
        <v>283</v>
      </c>
      <c r="C1178" s="134">
        <v>81077</v>
      </c>
      <c r="D1178" s="131" t="s">
        <v>296</v>
      </c>
      <c r="E1178" s="131" t="s">
        <v>285</v>
      </c>
      <c r="F1178" s="133" t="s">
        <v>115</v>
      </c>
      <c r="G1178" s="131" t="s">
        <v>835</v>
      </c>
    </row>
    <row r="1179" spans="1:7" ht="30" x14ac:dyDescent="0.2">
      <c r="A1179" s="131" t="s">
        <v>836</v>
      </c>
      <c r="B1179" s="133" t="s">
        <v>283</v>
      </c>
      <c r="C1179" s="134">
        <v>81079</v>
      </c>
      <c r="D1179" s="131" t="s">
        <v>296</v>
      </c>
      <c r="E1179" s="131" t="s">
        <v>32</v>
      </c>
      <c r="F1179" s="133" t="s">
        <v>115</v>
      </c>
      <c r="G1179" s="131" t="s">
        <v>3843</v>
      </c>
    </row>
    <row r="1180" spans="1:7" ht="30" x14ac:dyDescent="0.2">
      <c r="A1180" s="131" t="s">
        <v>837</v>
      </c>
      <c r="B1180" s="133" t="s">
        <v>283</v>
      </c>
      <c r="C1180" s="134">
        <v>81080</v>
      </c>
      <c r="D1180" s="131" t="s">
        <v>296</v>
      </c>
      <c r="E1180" s="131" t="s">
        <v>32</v>
      </c>
      <c r="F1180" s="133" t="s">
        <v>158</v>
      </c>
      <c r="G1180" s="131" t="s">
        <v>838</v>
      </c>
    </row>
    <row r="1181" spans="1:7" ht="45" x14ac:dyDescent="0.2">
      <c r="A1181" s="131" t="s">
        <v>839</v>
      </c>
      <c r="B1181" s="133" t="s">
        <v>283</v>
      </c>
      <c r="C1181" s="134">
        <v>81082</v>
      </c>
      <c r="D1181" s="131" t="s">
        <v>296</v>
      </c>
      <c r="E1181" s="131" t="s">
        <v>331</v>
      </c>
      <c r="F1181" s="133" t="s">
        <v>115</v>
      </c>
      <c r="G1181" s="131" t="s">
        <v>840</v>
      </c>
    </row>
    <row r="1182" spans="1:7" ht="30" x14ac:dyDescent="0.2">
      <c r="A1182" s="131" t="s">
        <v>841</v>
      </c>
      <c r="B1182" s="133" t="s">
        <v>283</v>
      </c>
      <c r="C1182" s="134">
        <v>81083</v>
      </c>
      <c r="D1182" s="131" t="s">
        <v>296</v>
      </c>
      <c r="E1182" s="131" t="s">
        <v>394</v>
      </c>
      <c r="F1182" s="133" t="s">
        <v>115</v>
      </c>
      <c r="G1182" s="131" t="s">
        <v>842</v>
      </c>
    </row>
    <row r="1183" spans="1:7" ht="45" x14ac:dyDescent="0.2">
      <c r="A1183" s="131" t="s">
        <v>843</v>
      </c>
      <c r="B1183" s="133" t="s">
        <v>283</v>
      </c>
      <c r="C1183" s="134">
        <v>81084</v>
      </c>
      <c r="D1183" s="131" t="s">
        <v>296</v>
      </c>
      <c r="E1183" s="131" t="s">
        <v>318</v>
      </c>
      <c r="F1183" s="133" t="s">
        <v>115</v>
      </c>
      <c r="G1183" s="131" t="s">
        <v>844</v>
      </c>
    </row>
    <row r="1184" spans="1:7" ht="45" x14ac:dyDescent="0.2">
      <c r="A1184" s="131" t="s">
        <v>845</v>
      </c>
      <c r="B1184" s="133" t="s">
        <v>283</v>
      </c>
      <c r="C1184" s="134">
        <v>81075</v>
      </c>
      <c r="D1184" s="131" t="s">
        <v>296</v>
      </c>
      <c r="E1184" s="131" t="s">
        <v>285</v>
      </c>
      <c r="F1184" s="133" t="s">
        <v>115</v>
      </c>
      <c r="G1184" s="131" t="s">
        <v>846</v>
      </c>
    </row>
    <row r="1185" spans="1:7" ht="45" x14ac:dyDescent="0.2">
      <c r="A1185" s="131" t="s">
        <v>847</v>
      </c>
      <c r="B1185" s="133" t="s">
        <v>283</v>
      </c>
      <c r="C1185" s="134">
        <v>90976</v>
      </c>
      <c r="D1185" s="131" t="s">
        <v>296</v>
      </c>
      <c r="E1185" s="131" t="s">
        <v>321</v>
      </c>
      <c r="F1185" s="133" t="s">
        <v>115</v>
      </c>
      <c r="G1185" s="131" t="s">
        <v>848</v>
      </c>
    </row>
    <row r="1186" spans="1:7" ht="45" x14ac:dyDescent="0.2">
      <c r="A1186" s="131" t="s">
        <v>849</v>
      </c>
      <c r="B1186" s="133" t="s">
        <v>283</v>
      </c>
      <c r="C1186" s="134">
        <v>90971</v>
      </c>
      <c r="D1186" s="131" t="s">
        <v>296</v>
      </c>
      <c r="E1186" s="131" t="s">
        <v>321</v>
      </c>
      <c r="F1186" s="133" t="s">
        <v>115</v>
      </c>
      <c r="G1186" s="131" t="s">
        <v>850</v>
      </c>
    </row>
    <row r="1187" spans="1:7" ht="45" x14ac:dyDescent="0.2">
      <c r="A1187" s="131" t="s">
        <v>851</v>
      </c>
      <c r="B1187" s="133" t="s">
        <v>283</v>
      </c>
      <c r="C1187" s="134">
        <v>90972</v>
      </c>
      <c r="D1187" s="131" t="s">
        <v>296</v>
      </c>
      <c r="E1187" s="131" t="s">
        <v>321</v>
      </c>
      <c r="F1187" s="133" t="s">
        <v>116</v>
      </c>
      <c r="G1187" s="131" t="s">
        <v>850</v>
      </c>
    </row>
    <row r="1188" spans="1:7" ht="45" x14ac:dyDescent="0.2">
      <c r="A1188" s="131" t="s">
        <v>852</v>
      </c>
      <c r="B1188" s="133" t="s">
        <v>283</v>
      </c>
      <c r="C1188" s="134">
        <v>90973</v>
      </c>
      <c r="D1188" s="131" t="s">
        <v>296</v>
      </c>
      <c r="E1188" s="131" t="s">
        <v>321</v>
      </c>
      <c r="F1188" s="133" t="s">
        <v>115</v>
      </c>
      <c r="G1188" s="131" t="s">
        <v>853</v>
      </c>
    </row>
    <row r="1189" spans="1:7" ht="45" x14ac:dyDescent="0.2">
      <c r="A1189" s="131" t="s">
        <v>1270</v>
      </c>
      <c r="B1189" s="133" t="s">
        <v>283</v>
      </c>
      <c r="C1189" s="134">
        <v>79827</v>
      </c>
      <c r="D1189" s="131" t="s">
        <v>1158</v>
      </c>
      <c r="E1189" s="131" t="s">
        <v>394</v>
      </c>
      <c r="F1189" s="133" t="s">
        <v>117</v>
      </c>
      <c r="G1189" s="131" t="s">
        <v>1271</v>
      </c>
    </row>
    <row r="1190" spans="1:7" ht="45" x14ac:dyDescent="0.2">
      <c r="A1190" s="131" t="s">
        <v>854</v>
      </c>
      <c r="B1190" s="133" t="s">
        <v>283</v>
      </c>
      <c r="C1190" s="134">
        <v>91673</v>
      </c>
      <c r="D1190" s="131" t="s">
        <v>296</v>
      </c>
      <c r="E1190" s="131" t="s">
        <v>285</v>
      </c>
      <c r="F1190" s="133" t="s">
        <v>115</v>
      </c>
      <c r="G1190" s="131" t="s">
        <v>855</v>
      </c>
    </row>
    <row r="1191" spans="1:7" ht="60" x14ac:dyDescent="0.2">
      <c r="A1191" s="131" t="s">
        <v>1141</v>
      </c>
      <c r="B1191" s="133" t="s">
        <v>283</v>
      </c>
      <c r="C1191" s="134">
        <v>61669</v>
      </c>
      <c r="D1191" s="131" t="s">
        <v>1109</v>
      </c>
      <c r="E1191" s="131" t="s">
        <v>406</v>
      </c>
      <c r="F1191" s="133" t="s">
        <v>115</v>
      </c>
      <c r="G1191" s="131" t="s">
        <v>1142</v>
      </c>
    </row>
    <row r="1192" spans="1:7" ht="105" x14ac:dyDescent="0.2">
      <c r="A1192" s="131" t="s">
        <v>1143</v>
      </c>
      <c r="B1192" s="133" t="s">
        <v>283</v>
      </c>
      <c r="C1192" s="134">
        <v>85964</v>
      </c>
      <c r="D1192" s="131" t="s">
        <v>1109</v>
      </c>
      <c r="E1192" s="131" t="s">
        <v>406</v>
      </c>
      <c r="F1192" s="133" t="s">
        <v>115</v>
      </c>
      <c r="G1192" s="131" t="s">
        <v>1144</v>
      </c>
    </row>
    <row r="1193" spans="1:7" ht="30" x14ac:dyDescent="0.2">
      <c r="A1193" s="131" t="s">
        <v>3844</v>
      </c>
      <c r="B1193" s="133" t="s">
        <v>288</v>
      </c>
      <c r="C1193" s="134">
        <v>92121</v>
      </c>
      <c r="D1193" s="131" t="s">
        <v>2676</v>
      </c>
      <c r="E1193" s="131" t="s">
        <v>1970</v>
      </c>
      <c r="F1193" s="133" t="s">
        <v>115</v>
      </c>
      <c r="G1193" s="131" t="s">
        <v>2728</v>
      </c>
    </row>
    <row r="1194" spans="1:7" ht="60" x14ac:dyDescent="0.2">
      <c r="A1194" s="131" t="s">
        <v>856</v>
      </c>
      <c r="B1194" s="133" t="s">
        <v>283</v>
      </c>
      <c r="C1194" s="134">
        <v>75852</v>
      </c>
      <c r="D1194" s="131" t="s">
        <v>296</v>
      </c>
      <c r="E1194" s="131" t="s">
        <v>300</v>
      </c>
      <c r="F1194" s="133" t="s">
        <v>115</v>
      </c>
      <c r="G1194" s="131" t="s">
        <v>857</v>
      </c>
    </row>
    <row r="1195" spans="1:7" ht="60" x14ac:dyDescent="0.2">
      <c r="A1195" s="131" t="s">
        <v>858</v>
      </c>
      <c r="B1195" s="133" t="s">
        <v>283</v>
      </c>
      <c r="C1195" s="134">
        <v>75542</v>
      </c>
      <c r="D1195" s="131" t="s">
        <v>296</v>
      </c>
      <c r="E1195" s="131" t="s">
        <v>300</v>
      </c>
      <c r="F1195" s="133" t="s">
        <v>115</v>
      </c>
      <c r="G1195" s="131" t="s">
        <v>859</v>
      </c>
    </row>
    <row r="1196" spans="1:7" ht="60" x14ac:dyDescent="0.2">
      <c r="A1196" s="131" t="s">
        <v>860</v>
      </c>
      <c r="B1196" s="133" t="s">
        <v>283</v>
      </c>
      <c r="C1196" s="134">
        <v>79427</v>
      </c>
      <c r="D1196" s="131" t="s">
        <v>296</v>
      </c>
      <c r="E1196" s="131" t="s">
        <v>300</v>
      </c>
      <c r="F1196" s="133" t="s">
        <v>115</v>
      </c>
      <c r="G1196" s="131" t="s">
        <v>861</v>
      </c>
    </row>
    <row r="1197" spans="1:7" ht="60" x14ac:dyDescent="0.2">
      <c r="A1197" s="131" t="s">
        <v>3616</v>
      </c>
      <c r="B1197" s="133" t="s">
        <v>283</v>
      </c>
      <c r="C1197" s="134">
        <v>82382</v>
      </c>
      <c r="D1197" s="131" t="s">
        <v>3443</v>
      </c>
      <c r="E1197" s="131" t="s">
        <v>318</v>
      </c>
      <c r="F1197" s="133" t="s">
        <v>117</v>
      </c>
      <c r="G1197" s="131" t="s">
        <v>3617</v>
      </c>
    </row>
    <row r="1198" spans="1:7" ht="45" x14ac:dyDescent="0.2">
      <c r="A1198" s="131" t="s">
        <v>3618</v>
      </c>
      <c r="B1198" s="133" t="s">
        <v>283</v>
      </c>
      <c r="C1198" s="134">
        <v>90036</v>
      </c>
      <c r="D1198" s="131" t="s">
        <v>3443</v>
      </c>
      <c r="E1198" s="131" t="s">
        <v>318</v>
      </c>
      <c r="F1198" s="133" t="s">
        <v>117</v>
      </c>
      <c r="G1198" s="131" t="s">
        <v>3619</v>
      </c>
    </row>
    <row r="1199" spans="1:7" ht="45" x14ac:dyDescent="0.2">
      <c r="A1199" s="131" t="s">
        <v>3620</v>
      </c>
      <c r="B1199" s="133" t="s">
        <v>283</v>
      </c>
      <c r="C1199" s="134">
        <v>77193</v>
      </c>
      <c r="D1199" s="131" t="s">
        <v>3443</v>
      </c>
      <c r="E1199" s="131" t="s">
        <v>318</v>
      </c>
      <c r="F1199" s="133" t="s">
        <v>117</v>
      </c>
      <c r="G1199" s="131" t="s">
        <v>3621</v>
      </c>
    </row>
    <row r="1200" spans="1:7" ht="60" x14ac:dyDescent="0.2">
      <c r="A1200" s="131" t="s">
        <v>3622</v>
      </c>
      <c r="B1200" s="133" t="s">
        <v>283</v>
      </c>
      <c r="C1200" s="134">
        <v>81331</v>
      </c>
      <c r="D1200" s="131" t="s">
        <v>3443</v>
      </c>
      <c r="E1200" s="131" t="s">
        <v>318</v>
      </c>
      <c r="F1200" s="133" t="s">
        <v>117</v>
      </c>
      <c r="G1200" s="131" t="s">
        <v>3623</v>
      </c>
    </row>
    <row r="1201" spans="1:7" ht="45" x14ac:dyDescent="0.2">
      <c r="A1201" s="131" t="s">
        <v>3624</v>
      </c>
      <c r="B1201" s="133" t="s">
        <v>288</v>
      </c>
      <c r="C1201" s="134">
        <v>81527</v>
      </c>
      <c r="D1201" s="131" t="s">
        <v>3443</v>
      </c>
      <c r="E1201" s="131" t="s">
        <v>318</v>
      </c>
      <c r="F1201" s="133" t="s">
        <v>115</v>
      </c>
      <c r="G1201" s="131" t="s">
        <v>3625</v>
      </c>
    </row>
    <row r="1202" spans="1:7" ht="60" x14ac:dyDescent="0.2">
      <c r="A1202" s="131" t="s">
        <v>3626</v>
      </c>
      <c r="B1202" s="133" t="s">
        <v>283</v>
      </c>
      <c r="C1202" s="134">
        <v>74459</v>
      </c>
      <c r="D1202" s="131" t="s">
        <v>3443</v>
      </c>
      <c r="E1202" s="131" t="s">
        <v>318</v>
      </c>
      <c r="F1202" s="133" t="s">
        <v>117</v>
      </c>
      <c r="G1202" s="131" t="s">
        <v>3627</v>
      </c>
    </row>
    <row r="1203" spans="1:7" ht="60" x14ac:dyDescent="0.2">
      <c r="A1203" s="131" t="s">
        <v>3628</v>
      </c>
      <c r="B1203" s="133" t="s">
        <v>283</v>
      </c>
      <c r="C1203" s="134">
        <v>132</v>
      </c>
      <c r="D1203" s="131" t="s">
        <v>3443</v>
      </c>
      <c r="E1203" s="131" t="s">
        <v>318</v>
      </c>
      <c r="F1203" s="133" t="s">
        <v>115</v>
      </c>
      <c r="G1203" s="131" t="s">
        <v>3629</v>
      </c>
    </row>
    <row r="1204" spans="1:7" ht="60" x14ac:dyDescent="0.2">
      <c r="A1204" s="131" t="s">
        <v>3630</v>
      </c>
      <c r="B1204" s="133" t="s">
        <v>283</v>
      </c>
      <c r="C1204" s="134">
        <v>80345</v>
      </c>
      <c r="D1204" s="131" t="s">
        <v>3443</v>
      </c>
      <c r="E1204" s="131" t="s">
        <v>318</v>
      </c>
      <c r="F1204" s="133" t="s">
        <v>117</v>
      </c>
      <c r="G1204" s="131" t="s">
        <v>3631</v>
      </c>
    </row>
    <row r="1205" spans="1:7" ht="45" x14ac:dyDescent="0.2">
      <c r="A1205" s="131" t="s">
        <v>3632</v>
      </c>
      <c r="B1205" s="133" t="s">
        <v>283</v>
      </c>
      <c r="C1205" s="134">
        <v>81304</v>
      </c>
      <c r="D1205" s="131" t="s">
        <v>3443</v>
      </c>
      <c r="E1205" s="131" t="s">
        <v>318</v>
      </c>
      <c r="F1205" s="133" t="s">
        <v>116</v>
      </c>
      <c r="G1205" s="131" t="s">
        <v>3633</v>
      </c>
    </row>
    <row r="1206" spans="1:7" ht="60" x14ac:dyDescent="0.2">
      <c r="A1206" s="131" t="s">
        <v>3634</v>
      </c>
      <c r="B1206" s="133" t="s">
        <v>283</v>
      </c>
      <c r="C1206" s="134">
        <v>71536</v>
      </c>
      <c r="D1206" s="131" t="s">
        <v>3443</v>
      </c>
      <c r="E1206" s="131" t="s">
        <v>318</v>
      </c>
      <c r="F1206" s="133" t="s">
        <v>117</v>
      </c>
      <c r="G1206" s="131" t="s">
        <v>3635</v>
      </c>
    </row>
    <row r="1207" spans="1:7" ht="45" x14ac:dyDescent="0.2">
      <c r="A1207" s="131" t="s">
        <v>3636</v>
      </c>
      <c r="B1207" s="133" t="s">
        <v>283</v>
      </c>
      <c r="C1207" s="134">
        <v>87444</v>
      </c>
      <c r="D1207" s="131" t="s">
        <v>3443</v>
      </c>
      <c r="E1207" s="131" t="s">
        <v>318</v>
      </c>
      <c r="F1207" s="133" t="s">
        <v>117</v>
      </c>
      <c r="G1207" s="131" t="s">
        <v>3637</v>
      </c>
    </row>
    <row r="1208" spans="1:7" ht="45" x14ac:dyDescent="0.2">
      <c r="A1208" s="131" t="s">
        <v>3638</v>
      </c>
      <c r="B1208" s="133" t="s">
        <v>283</v>
      </c>
      <c r="C1208" s="134">
        <v>87443</v>
      </c>
      <c r="D1208" s="131" t="s">
        <v>3443</v>
      </c>
      <c r="E1208" s="131" t="s">
        <v>318</v>
      </c>
      <c r="F1208" s="133" t="s">
        <v>116</v>
      </c>
      <c r="G1208" s="131" t="s">
        <v>3637</v>
      </c>
    </row>
    <row r="1209" spans="1:7" ht="75" x14ac:dyDescent="0.2">
      <c r="A1209" s="131" t="s">
        <v>1749</v>
      </c>
      <c r="B1209" s="133" t="s">
        <v>288</v>
      </c>
      <c r="C1209" s="134">
        <v>83524</v>
      </c>
      <c r="D1209" s="131" t="s">
        <v>285</v>
      </c>
      <c r="E1209" s="131" t="s">
        <v>1535</v>
      </c>
      <c r="F1209" s="133" t="s">
        <v>117</v>
      </c>
      <c r="G1209" s="131" t="s">
        <v>1750</v>
      </c>
    </row>
    <row r="1210" spans="1:7" ht="60" x14ac:dyDescent="0.2">
      <c r="A1210" s="131" t="s">
        <v>862</v>
      </c>
      <c r="B1210" s="133" t="s">
        <v>283</v>
      </c>
      <c r="C1210" s="134">
        <v>66853</v>
      </c>
      <c r="D1210" s="131" t="s">
        <v>296</v>
      </c>
      <c r="E1210" s="131" t="s">
        <v>300</v>
      </c>
      <c r="F1210" s="133" t="s">
        <v>115</v>
      </c>
      <c r="G1210" s="131" t="s">
        <v>863</v>
      </c>
    </row>
    <row r="1211" spans="1:7" ht="60" x14ac:dyDescent="0.2">
      <c r="A1211" s="131" t="s">
        <v>864</v>
      </c>
      <c r="B1211" s="133" t="s">
        <v>283</v>
      </c>
      <c r="C1211" s="134">
        <v>66852</v>
      </c>
      <c r="D1211" s="131" t="s">
        <v>296</v>
      </c>
      <c r="E1211" s="131" t="s">
        <v>300</v>
      </c>
      <c r="F1211" s="133" t="s">
        <v>115</v>
      </c>
      <c r="G1211" s="131" t="s">
        <v>865</v>
      </c>
    </row>
    <row r="1212" spans="1:7" ht="75" x14ac:dyDescent="0.2">
      <c r="A1212" s="131" t="s">
        <v>3639</v>
      </c>
      <c r="B1212" s="133" t="s">
        <v>283</v>
      </c>
      <c r="C1212" s="134">
        <v>90063</v>
      </c>
      <c r="D1212" s="131" t="s">
        <v>3443</v>
      </c>
      <c r="E1212" s="131" t="s">
        <v>321</v>
      </c>
      <c r="F1212" s="133" t="s">
        <v>115</v>
      </c>
      <c r="G1212" s="131" t="s">
        <v>3640</v>
      </c>
    </row>
    <row r="1213" spans="1:7" ht="30" x14ac:dyDescent="0.2">
      <c r="A1213" s="131" t="s">
        <v>1751</v>
      </c>
      <c r="B1213" s="133" t="s">
        <v>288</v>
      </c>
      <c r="C1213" s="134">
        <v>86117</v>
      </c>
      <c r="D1213" s="131" t="s">
        <v>285</v>
      </c>
      <c r="E1213" s="131" t="s">
        <v>1604</v>
      </c>
      <c r="F1213" s="133" t="s">
        <v>1183</v>
      </c>
      <c r="G1213" s="131" t="s">
        <v>1752</v>
      </c>
    </row>
    <row r="1214" spans="1:7" ht="30" x14ac:dyDescent="0.2">
      <c r="A1214" s="131" t="s">
        <v>1753</v>
      </c>
      <c r="B1214" s="133" t="s">
        <v>288</v>
      </c>
      <c r="C1214" s="134">
        <v>86118</v>
      </c>
      <c r="D1214" s="131" t="s">
        <v>285</v>
      </c>
      <c r="E1214" s="131" t="s">
        <v>1604</v>
      </c>
      <c r="F1214" s="133" t="s">
        <v>1183</v>
      </c>
      <c r="G1214" s="131" t="s">
        <v>1754</v>
      </c>
    </row>
    <row r="1215" spans="1:7" ht="45" x14ac:dyDescent="0.2">
      <c r="A1215" s="131" t="s">
        <v>866</v>
      </c>
      <c r="B1215" s="133" t="s">
        <v>283</v>
      </c>
      <c r="C1215" s="134">
        <v>57313</v>
      </c>
      <c r="D1215" s="131" t="s">
        <v>296</v>
      </c>
      <c r="E1215" s="131" t="s">
        <v>318</v>
      </c>
      <c r="F1215" s="133" t="s">
        <v>115</v>
      </c>
      <c r="G1215" s="131" t="s">
        <v>867</v>
      </c>
    </row>
    <row r="1216" spans="1:7" ht="30" x14ac:dyDescent="0.2">
      <c r="A1216" s="131" t="s">
        <v>1755</v>
      </c>
      <c r="B1216" s="133" t="s">
        <v>283</v>
      </c>
      <c r="C1216" s="134">
        <v>89224</v>
      </c>
      <c r="D1216" s="131" t="s">
        <v>285</v>
      </c>
      <c r="E1216" s="131" t="s">
        <v>285</v>
      </c>
      <c r="F1216" s="133" t="s">
        <v>158</v>
      </c>
      <c r="G1216" s="131" t="s">
        <v>1756</v>
      </c>
    </row>
    <row r="1217" spans="1:7" ht="30" x14ac:dyDescent="0.2">
      <c r="A1217" s="131" t="s">
        <v>3062</v>
      </c>
      <c r="B1217" s="133" t="s">
        <v>283</v>
      </c>
      <c r="C1217" s="134">
        <v>80679</v>
      </c>
      <c r="D1217" s="131" t="s">
        <v>2676</v>
      </c>
      <c r="E1217" s="131" t="s">
        <v>502</v>
      </c>
      <c r="F1217" s="133" t="s">
        <v>115</v>
      </c>
      <c r="G1217" s="131" t="s">
        <v>2738</v>
      </c>
    </row>
    <row r="1218" spans="1:7" ht="30" x14ac:dyDescent="0.2">
      <c r="A1218" s="131" t="s">
        <v>3063</v>
      </c>
      <c r="B1218" s="133" t="s">
        <v>288</v>
      </c>
      <c r="C1218" s="134">
        <v>59940</v>
      </c>
      <c r="D1218" s="131" t="s">
        <v>2676</v>
      </c>
      <c r="E1218" s="131" t="s">
        <v>502</v>
      </c>
      <c r="F1218" s="133" t="s">
        <v>115</v>
      </c>
      <c r="G1218" s="131" t="s">
        <v>3064</v>
      </c>
    </row>
    <row r="1219" spans="1:7" ht="30" x14ac:dyDescent="0.2">
      <c r="A1219" s="131" t="s">
        <v>3065</v>
      </c>
      <c r="B1219" s="133" t="s">
        <v>283</v>
      </c>
      <c r="C1219" s="134">
        <v>86917</v>
      </c>
      <c r="D1219" s="131" t="s">
        <v>2676</v>
      </c>
      <c r="E1219" s="131" t="s">
        <v>502</v>
      </c>
      <c r="F1219" s="133" t="s">
        <v>117</v>
      </c>
      <c r="G1219" s="131" t="s">
        <v>2703</v>
      </c>
    </row>
    <row r="1220" spans="1:7" ht="45" x14ac:dyDescent="0.2">
      <c r="A1220" s="131" t="s">
        <v>3066</v>
      </c>
      <c r="B1220" s="133" t="s">
        <v>283</v>
      </c>
      <c r="C1220" s="134">
        <v>1235</v>
      </c>
      <c r="D1220" s="131" t="s">
        <v>2676</v>
      </c>
      <c r="E1220" s="131" t="s">
        <v>502</v>
      </c>
      <c r="F1220" s="133" t="s">
        <v>158</v>
      </c>
      <c r="G1220" s="131" t="s">
        <v>3067</v>
      </c>
    </row>
    <row r="1221" spans="1:7" ht="45" x14ac:dyDescent="0.2">
      <c r="A1221" s="131" t="s">
        <v>3068</v>
      </c>
      <c r="B1221" s="133" t="s">
        <v>283</v>
      </c>
      <c r="C1221" s="134">
        <v>80706</v>
      </c>
      <c r="D1221" s="131" t="s">
        <v>2676</v>
      </c>
      <c r="E1221" s="131" t="s">
        <v>502</v>
      </c>
      <c r="F1221" s="133" t="s">
        <v>158</v>
      </c>
      <c r="G1221" s="131" t="s">
        <v>3067</v>
      </c>
    </row>
    <row r="1222" spans="1:7" ht="45" x14ac:dyDescent="0.2">
      <c r="A1222" s="131" t="s">
        <v>3069</v>
      </c>
      <c r="B1222" s="133" t="s">
        <v>288</v>
      </c>
      <c r="C1222" s="134">
        <v>82424</v>
      </c>
      <c r="D1222" s="131" t="s">
        <v>2676</v>
      </c>
      <c r="E1222" s="131" t="s">
        <v>502</v>
      </c>
      <c r="F1222" s="133" t="s">
        <v>115</v>
      </c>
      <c r="G1222" s="131" t="s">
        <v>3070</v>
      </c>
    </row>
    <row r="1223" spans="1:7" ht="45" x14ac:dyDescent="0.2">
      <c r="A1223" s="131" t="s">
        <v>3071</v>
      </c>
      <c r="B1223" s="133" t="s">
        <v>288</v>
      </c>
      <c r="C1223" s="134">
        <v>82393</v>
      </c>
      <c r="D1223" s="131" t="s">
        <v>2676</v>
      </c>
      <c r="E1223" s="131" t="s">
        <v>502</v>
      </c>
      <c r="F1223" s="133" t="s">
        <v>115</v>
      </c>
      <c r="G1223" s="131" t="s">
        <v>3070</v>
      </c>
    </row>
    <row r="1224" spans="1:7" ht="45" x14ac:dyDescent="0.2">
      <c r="A1224" s="131" t="s">
        <v>3072</v>
      </c>
      <c r="B1224" s="133" t="s">
        <v>283</v>
      </c>
      <c r="C1224" s="134">
        <v>89223</v>
      </c>
      <c r="D1224" s="131" t="s">
        <v>2676</v>
      </c>
      <c r="E1224" s="131" t="s">
        <v>502</v>
      </c>
      <c r="F1224" s="133" t="s">
        <v>117</v>
      </c>
      <c r="G1224" s="131" t="s">
        <v>3845</v>
      </c>
    </row>
    <row r="1225" spans="1:7" ht="75" x14ac:dyDescent="0.2">
      <c r="A1225" s="131" t="s">
        <v>3073</v>
      </c>
      <c r="B1225" s="133" t="s">
        <v>288</v>
      </c>
      <c r="C1225" s="134">
        <v>82390</v>
      </c>
      <c r="D1225" s="131" t="s">
        <v>2676</v>
      </c>
      <c r="E1225" s="131" t="s">
        <v>502</v>
      </c>
      <c r="F1225" s="133" t="s">
        <v>115</v>
      </c>
      <c r="G1225" s="131" t="s">
        <v>3074</v>
      </c>
    </row>
    <row r="1226" spans="1:7" ht="75" x14ac:dyDescent="0.2">
      <c r="A1226" s="131" t="s">
        <v>3075</v>
      </c>
      <c r="B1226" s="133" t="s">
        <v>288</v>
      </c>
      <c r="C1226" s="134">
        <v>82389</v>
      </c>
      <c r="D1226" s="131" t="s">
        <v>2676</v>
      </c>
      <c r="E1226" s="131" t="s">
        <v>502</v>
      </c>
      <c r="F1226" s="133" t="s">
        <v>115</v>
      </c>
      <c r="G1226" s="131" t="s">
        <v>3074</v>
      </c>
    </row>
    <row r="1227" spans="1:7" ht="30" x14ac:dyDescent="0.2">
      <c r="A1227" s="131" t="s">
        <v>3076</v>
      </c>
      <c r="B1227" s="133" t="s">
        <v>283</v>
      </c>
      <c r="C1227" s="134">
        <v>80708</v>
      </c>
      <c r="D1227" s="131" t="s">
        <v>2676</v>
      </c>
      <c r="E1227" s="131" t="s">
        <v>502</v>
      </c>
      <c r="F1227" s="133" t="s">
        <v>158</v>
      </c>
      <c r="G1227" s="131" t="s">
        <v>3077</v>
      </c>
    </row>
    <row r="1228" spans="1:7" ht="45" x14ac:dyDescent="0.2">
      <c r="A1228" s="131" t="s">
        <v>3078</v>
      </c>
      <c r="B1228" s="133" t="s">
        <v>283</v>
      </c>
      <c r="C1228" s="134">
        <v>87455</v>
      </c>
      <c r="D1228" s="131" t="s">
        <v>2676</v>
      </c>
      <c r="E1228" s="131" t="s">
        <v>502</v>
      </c>
      <c r="F1228" s="133" t="s">
        <v>158</v>
      </c>
      <c r="G1228" s="131" t="s">
        <v>3079</v>
      </c>
    </row>
    <row r="1229" spans="1:7" ht="30" x14ac:dyDescent="0.2">
      <c r="A1229" s="131" t="s">
        <v>3080</v>
      </c>
      <c r="B1229" s="133" t="s">
        <v>283</v>
      </c>
      <c r="C1229" s="134">
        <v>16808</v>
      </c>
      <c r="D1229" s="131" t="s">
        <v>2676</v>
      </c>
      <c r="E1229" s="131" t="s">
        <v>502</v>
      </c>
      <c r="F1229" s="133" t="s">
        <v>158</v>
      </c>
      <c r="G1229" s="131" t="s">
        <v>3077</v>
      </c>
    </row>
    <row r="1230" spans="1:7" ht="30" x14ac:dyDescent="0.2">
      <c r="A1230" s="131" t="s">
        <v>3081</v>
      </c>
      <c r="B1230" s="133" t="s">
        <v>288</v>
      </c>
      <c r="C1230" s="134">
        <v>67448</v>
      </c>
      <c r="D1230" s="131" t="s">
        <v>2676</v>
      </c>
      <c r="E1230" s="131" t="s">
        <v>502</v>
      </c>
      <c r="F1230" s="133" t="s">
        <v>1183</v>
      </c>
      <c r="G1230" s="131" t="s">
        <v>3082</v>
      </c>
    </row>
    <row r="1231" spans="1:7" ht="30" x14ac:dyDescent="0.2">
      <c r="A1231" s="131" t="s">
        <v>3083</v>
      </c>
      <c r="B1231" s="133" t="s">
        <v>283</v>
      </c>
      <c r="C1231" s="134">
        <v>80707</v>
      </c>
      <c r="D1231" s="131" t="s">
        <v>2676</v>
      </c>
      <c r="E1231" s="131" t="s">
        <v>502</v>
      </c>
      <c r="F1231" s="133" t="s">
        <v>158</v>
      </c>
      <c r="G1231" s="131" t="s">
        <v>3084</v>
      </c>
    </row>
    <row r="1232" spans="1:7" ht="30" x14ac:dyDescent="0.2">
      <c r="A1232" s="131" t="s">
        <v>868</v>
      </c>
      <c r="B1232" s="133" t="s">
        <v>283</v>
      </c>
      <c r="C1232" s="134">
        <v>88621</v>
      </c>
      <c r="D1232" s="131" t="s">
        <v>296</v>
      </c>
      <c r="E1232" s="131" t="s">
        <v>502</v>
      </c>
      <c r="F1232" s="133" t="s">
        <v>115</v>
      </c>
      <c r="G1232" s="131" t="s">
        <v>870</v>
      </c>
    </row>
    <row r="1233" spans="1:7" ht="60" x14ac:dyDescent="0.2">
      <c r="A1233" s="131" t="s">
        <v>3846</v>
      </c>
      <c r="B1233" s="133" t="s">
        <v>283</v>
      </c>
      <c r="C1233" s="134">
        <v>78782</v>
      </c>
      <c r="D1233" s="131" t="s">
        <v>296</v>
      </c>
      <c r="E1233" s="131" t="s">
        <v>502</v>
      </c>
      <c r="F1233" s="133" t="s">
        <v>115</v>
      </c>
      <c r="G1233" s="131" t="s">
        <v>869</v>
      </c>
    </row>
    <row r="1234" spans="1:7" ht="60" x14ac:dyDescent="0.2">
      <c r="A1234" s="131" t="s">
        <v>3085</v>
      </c>
      <c r="B1234" s="133" t="s">
        <v>283</v>
      </c>
      <c r="C1234" s="134">
        <v>58965</v>
      </c>
      <c r="D1234" s="131" t="s">
        <v>2676</v>
      </c>
      <c r="E1234" s="131" t="s">
        <v>502</v>
      </c>
      <c r="F1234" s="133" t="s">
        <v>115</v>
      </c>
      <c r="G1234" s="131" t="s">
        <v>3086</v>
      </c>
    </row>
    <row r="1235" spans="1:7" ht="60" x14ac:dyDescent="0.2">
      <c r="A1235" s="131" t="s">
        <v>3087</v>
      </c>
      <c r="B1235" s="133" t="s">
        <v>288</v>
      </c>
      <c r="C1235" s="134">
        <v>82391</v>
      </c>
      <c r="D1235" s="131" t="s">
        <v>2676</v>
      </c>
      <c r="E1235" s="131" t="s">
        <v>502</v>
      </c>
      <c r="F1235" s="133" t="s">
        <v>115</v>
      </c>
      <c r="G1235" s="131" t="s">
        <v>3088</v>
      </c>
    </row>
    <row r="1236" spans="1:7" ht="60" x14ac:dyDescent="0.2">
      <c r="A1236" s="131" t="s">
        <v>3089</v>
      </c>
      <c r="B1236" s="133" t="s">
        <v>288</v>
      </c>
      <c r="C1236" s="134">
        <v>82392</v>
      </c>
      <c r="D1236" s="131" t="s">
        <v>2676</v>
      </c>
      <c r="E1236" s="131" t="s">
        <v>502</v>
      </c>
      <c r="F1236" s="133" t="s">
        <v>115</v>
      </c>
      <c r="G1236" s="131" t="s">
        <v>3088</v>
      </c>
    </row>
    <row r="1237" spans="1:7" ht="60" x14ac:dyDescent="0.2">
      <c r="A1237" s="131" t="s">
        <v>3090</v>
      </c>
      <c r="B1237" s="133" t="s">
        <v>283</v>
      </c>
      <c r="C1237" s="134">
        <v>80780</v>
      </c>
      <c r="D1237" s="131" t="s">
        <v>2676</v>
      </c>
      <c r="E1237" s="131" t="s">
        <v>502</v>
      </c>
      <c r="F1237" s="133" t="s">
        <v>158</v>
      </c>
      <c r="G1237" s="131" t="s">
        <v>3086</v>
      </c>
    </row>
    <row r="1238" spans="1:7" ht="30" x14ac:dyDescent="0.2">
      <c r="A1238" s="131" t="s">
        <v>871</v>
      </c>
      <c r="B1238" s="133" t="s">
        <v>283</v>
      </c>
      <c r="C1238" s="134">
        <v>88671</v>
      </c>
      <c r="D1238" s="131" t="s">
        <v>296</v>
      </c>
      <c r="E1238" s="131" t="s">
        <v>502</v>
      </c>
      <c r="F1238" s="133" t="s">
        <v>115</v>
      </c>
      <c r="G1238" s="131" t="s">
        <v>872</v>
      </c>
    </row>
    <row r="1239" spans="1:7" ht="30" x14ac:dyDescent="0.2">
      <c r="A1239" s="131" t="s">
        <v>873</v>
      </c>
      <c r="B1239" s="133" t="s">
        <v>283</v>
      </c>
      <c r="C1239" s="134">
        <v>88672</v>
      </c>
      <c r="D1239" s="131" t="s">
        <v>296</v>
      </c>
      <c r="E1239" s="131" t="s">
        <v>502</v>
      </c>
      <c r="F1239" s="133" t="s">
        <v>115</v>
      </c>
      <c r="G1239" s="131" t="s">
        <v>874</v>
      </c>
    </row>
    <row r="1240" spans="1:7" ht="30" x14ac:dyDescent="0.2">
      <c r="A1240" s="131" t="s">
        <v>875</v>
      </c>
      <c r="B1240" s="133" t="s">
        <v>283</v>
      </c>
      <c r="C1240" s="134">
        <v>88673</v>
      </c>
      <c r="D1240" s="131" t="s">
        <v>296</v>
      </c>
      <c r="E1240" s="131" t="s">
        <v>502</v>
      </c>
      <c r="F1240" s="133" t="s">
        <v>115</v>
      </c>
      <c r="G1240" s="131" t="s">
        <v>876</v>
      </c>
    </row>
    <row r="1241" spans="1:7" ht="45" x14ac:dyDescent="0.2">
      <c r="A1241" s="131" t="s">
        <v>877</v>
      </c>
      <c r="B1241" s="133" t="s">
        <v>283</v>
      </c>
      <c r="C1241" s="134">
        <v>88869</v>
      </c>
      <c r="D1241" s="131" t="s">
        <v>296</v>
      </c>
      <c r="E1241" s="131" t="s">
        <v>502</v>
      </c>
      <c r="F1241" s="133" t="s">
        <v>115</v>
      </c>
      <c r="G1241" s="131" t="s">
        <v>878</v>
      </c>
    </row>
    <row r="1242" spans="1:7" ht="30" x14ac:dyDescent="0.2">
      <c r="A1242" s="131" t="s">
        <v>879</v>
      </c>
      <c r="B1242" s="133" t="s">
        <v>283</v>
      </c>
      <c r="C1242" s="134">
        <v>78781</v>
      </c>
      <c r="D1242" s="131" t="s">
        <v>296</v>
      </c>
      <c r="E1242" s="131" t="s">
        <v>502</v>
      </c>
      <c r="F1242" s="133" t="s">
        <v>115</v>
      </c>
      <c r="G1242" s="131" t="s">
        <v>503</v>
      </c>
    </row>
    <row r="1243" spans="1:7" ht="60" x14ac:dyDescent="0.2">
      <c r="A1243" s="131" t="s">
        <v>3091</v>
      </c>
      <c r="B1243" s="133" t="s">
        <v>283</v>
      </c>
      <c r="C1243" s="134">
        <v>90234</v>
      </c>
      <c r="D1243" s="131" t="s">
        <v>2676</v>
      </c>
      <c r="E1243" s="131" t="s">
        <v>502</v>
      </c>
      <c r="F1243" s="133" t="s">
        <v>115</v>
      </c>
      <c r="G1243" s="131" t="s">
        <v>3086</v>
      </c>
    </row>
    <row r="1244" spans="1:7" ht="60" x14ac:dyDescent="0.2">
      <c r="A1244" s="131" t="s">
        <v>3092</v>
      </c>
      <c r="B1244" s="133" t="s">
        <v>283</v>
      </c>
      <c r="C1244" s="134">
        <v>90235</v>
      </c>
      <c r="D1244" s="131" t="s">
        <v>2676</v>
      </c>
      <c r="E1244" s="131" t="s">
        <v>502</v>
      </c>
      <c r="F1244" s="133" t="s">
        <v>158</v>
      </c>
      <c r="G1244" s="131" t="s">
        <v>3086</v>
      </c>
    </row>
    <row r="1245" spans="1:7" ht="60" x14ac:dyDescent="0.2">
      <c r="A1245" s="131" t="s">
        <v>2452</v>
      </c>
      <c r="B1245" s="133" t="s">
        <v>283</v>
      </c>
      <c r="C1245" s="134">
        <v>82398</v>
      </c>
      <c r="D1245" s="131" t="s">
        <v>2193</v>
      </c>
      <c r="E1245" s="131" t="s">
        <v>613</v>
      </c>
      <c r="F1245" s="133" t="s">
        <v>117</v>
      </c>
      <c r="G1245" s="131" t="s">
        <v>2453</v>
      </c>
    </row>
    <row r="1246" spans="1:7" ht="60" x14ac:dyDescent="0.2">
      <c r="A1246" s="131" t="s">
        <v>2454</v>
      </c>
      <c r="B1246" s="133" t="s">
        <v>283</v>
      </c>
      <c r="C1246" s="134">
        <v>82397</v>
      </c>
      <c r="D1246" s="131" t="s">
        <v>2193</v>
      </c>
      <c r="E1246" s="131" t="s">
        <v>613</v>
      </c>
      <c r="F1246" s="133" t="s">
        <v>115</v>
      </c>
      <c r="G1246" s="131" t="s">
        <v>2453</v>
      </c>
    </row>
    <row r="1247" spans="1:7" ht="60" x14ac:dyDescent="0.2">
      <c r="A1247" s="131" t="s">
        <v>2455</v>
      </c>
      <c r="B1247" s="133" t="s">
        <v>283</v>
      </c>
      <c r="C1247" s="134">
        <v>82396</v>
      </c>
      <c r="D1247" s="131" t="s">
        <v>2193</v>
      </c>
      <c r="E1247" s="131" t="s">
        <v>613</v>
      </c>
      <c r="F1247" s="133" t="s">
        <v>116</v>
      </c>
      <c r="G1247" s="131" t="s">
        <v>2453</v>
      </c>
    </row>
    <row r="1248" spans="1:7" ht="45" x14ac:dyDescent="0.2">
      <c r="A1248" s="131" t="s">
        <v>2456</v>
      </c>
      <c r="B1248" s="133" t="s">
        <v>283</v>
      </c>
      <c r="C1248" s="134">
        <v>87423</v>
      </c>
      <c r="D1248" s="131" t="s">
        <v>2193</v>
      </c>
      <c r="E1248" s="131" t="s">
        <v>613</v>
      </c>
      <c r="F1248" s="133" t="s">
        <v>117</v>
      </c>
      <c r="G1248" s="131" t="s">
        <v>2457</v>
      </c>
    </row>
    <row r="1249" spans="1:7" ht="105" x14ac:dyDescent="0.2">
      <c r="A1249" s="131" t="s">
        <v>2458</v>
      </c>
      <c r="B1249" s="133" t="s">
        <v>283</v>
      </c>
      <c r="C1249" s="134">
        <v>91033</v>
      </c>
      <c r="D1249" s="131" t="s">
        <v>2193</v>
      </c>
      <c r="E1249" s="131" t="s">
        <v>321</v>
      </c>
      <c r="F1249" s="133" t="s">
        <v>115</v>
      </c>
      <c r="G1249" s="131" t="s">
        <v>2459</v>
      </c>
    </row>
    <row r="1250" spans="1:7" ht="60" x14ac:dyDescent="0.2">
      <c r="A1250" s="131" t="s">
        <v>880</v>
      </c>
      <c r="B1250" s="133" t="s">
        <v>283</v>
      </c>
      <c r="C1250" s="134">
        <v>90983</v>
      </c>
      <c r="D1250" s="131" t="s">
        <v>296</v>
      </c>
      <c r="E1250" s="131" t="s">
        <v>613</v>
      </c>
      <c r="F1250" s="133" t="s">
        <v>115</v>
      </c>
      <c r="G1250" s="131" t="s">
        <v>881</v>
      </c>
    </row>
    <row r="1251" spans="1:7" ht="45" x14ac:dyDescent="0.2">
      <c r="A1251" s="131" t="s">
        <v>2460</v>
      </c>
      <c r="B1251" s="133" t="s">
        <v>283</v>
      </c>
      <c r="C1251" s="134">
        <v>3</v>
      </c>
      <c r="D1251" s="131" t="s">
        <v>2193</v>
      </c>
      <c r="E1251" s="131" t="s">
        <v>613</v>
      </c>
      <c r="F1251" s="133" t="s">
        <v>117</v>
      </c>
      <c r="G1251" s="131" t="s">
        <v>2461</v>
      </c>
    </row>
    <row r="1252" spans="1:7" ht="45" x14ac:dyDescent="0.2">
      <c r="A1252" s="131" t="s">
        <v>2462</v>
      </c>
      <c r="B1252" s="133" t="s">
        <v>283</v>
      </c>
      <c r="C1252" s="134">
        <v>39660</v>
      </c>
      <c r="D1252" s="131" t="s">
        <v>2193</v>
      </c>
      <c r="E1252" s="131" t="s">
        <v>613</v>
      </c>
      <c r="F1252" s="133" t="s">
        <v>115</v>
      </c>
      <c r="G1252" s="131" t="s">
        <v>2461</v>
      </c>
    </row>
    <row r="1253" spans="1:7" ht="60" x14ac:dyDescent="0.2">
      <c r="A1253" s="131" t="s">
        <v>2463</v>
      </c>
      <c r="B1253" s="133" t="s">
        <v>283</v>
      </c>
      <c r="C1253" s="134">
        <v>90049</v>
      </c>
      <c r="D1253" s="131" t="s">
        <v>2193</v>
      </c>
      <c r="E1253" s="131" t="s">
        <v>321</v>
      </c>
      <c r="F1253" s="133" t="s">
        <v>117</v>
      </c>
      <c r="G1253" s="131" t="s">
        <v>2464</v>
      </c>
    </row>
    <row r="1254" spans="1:7" ht="45" x14ac:dyDescent="0.2">
      <c r="A1254" s="131" t="s">
        <v>2465</v>
      </c>
      <c r="B1254" s="133" t="s">
        <v>283</v>
      </c>
      <c r="C1254" s="134">
        <v>90315</v>
      </c>
      <c r="D1254" s="131" t="s">
        <v>2193</v>
      </c>
      <c r="E1254" s="131" t="s">
        <v>321</v>
      </c>
      <c r="F1254" s="133" t="s">
        <v>115</v>
      </c>
      <c r="G1254" s="131" t="s">
        <v>2466</v>
      </c>
    </row>
    <row r="1255" spans="1:7" ht="45" x14ac:dyDescent="0.2">
      <c r="A1255" s="131" t="s">
        <v>2467</v>
      </c>
      <c r="B1255" s="133" t="s">
        <v>283</v>
      </c>
      <c r="C1255" s="134">
        <v>6604</v>
      </c>
      <c r="D1255" s="131" t="s">
        <v>2193</v>
      </c>
      <c r="E1255" s="131" t="s">
        <v>613</v>
      </c>
      <c r="F1255" s="133" t="s">
        <v>116</v>
      </c>
      <c r="G1255" s="131" t="s">
        <v>2461</v>
      </c>
    </row>
    <row r="1256" spans="1:7" ht="30" x14ac:dyDescent="0.2">
      <c r="A1256" s="131" t="s">
        <v>2468</v>
      </c>
      <c r="B1256" s="133" t="s">
        <v>283</v>
      </c>
      <c r="C1256" s="134">
        <v>25</v>
      </c>
      <c r="D1256" s="131" t="s">
        <v>2193</v>
      </c>
      <c r="E1256" s="131" t="s">
        <v>613</v>
      </c>
      <c r="F1256" s="133" t="s">
        <v>117</v>
      </c>
      <c r="G1256" s="131" t="s">
        <v>2469</v>
      </c>
    </row>
    <row r="1257" spans="1:7" ht="30" x14ac:dyDescent="0.2">
      <c r="A1257" s="131" t="s">
        <v>2470</v>
      </c>
      <c r="B1257" s="133" t="s">
        <v>283</v>
      </c>
      <c r="C1257" s="134">
        <v>62812</v>
      </c>
      <c r="D1257" s="131" t="s">
        <v>2193</v>
      </c>
      <c r="E1257" s="131" t="s">
        <v>613</v>
      </c>
      <c r="F1257" s="133" t="s">
        <v>115</v>
      </c>
      <c r="G1257" s="131" t="s">
        <v>2469</v>
      </c>
    </row>
    <row r="1258" spans="1:7" ht="75" x14ac:dyDescent="0.2">
      <c r="A1258" s="131" t="s">
        <v>2471</v>
      </c>
      <c r="B1258" s="133" t="s">
        <v>283</v>
      </c>
      <c r="C1258" s="134">
        <v>90050</v>
      </c>
      <c r="D1258" s="131" t="s">
        <v>2193</v>
      </c>
      <c r="E1258" s="131" t="s">
        <v>321</v>
      </c>
      <c r="F1258" s="133" t="s">
        <v>117</v>
      </c>
      <c r="G1258" s="131" t="s">
        <v>2472</v>
      </c>
    </row>
    <row r="1259" spans="1:7" ht="45" x14ac:dyDescent="0.2">
      <c r="A1259" s="131" t="s">
        <v>2473</v>
      </c>
      <c r="B1259" s="133" t="s">
        <v>283</v>
      </c>
      <c r="C1259" s="134">
        <v>90316</v>
      </c>
      <c r="D1259" s="131" t="s">
        <v>2193</v>
      </c>
      <c r="E1259" s="131" t="s">
        <v>321</v>
      </c>
      <c r="F1259" s="133" t="s">
        <v>115</v>
      </c>
      <c r="G1259" s="131" t="s">
        <v>2474</v>
      </c>
    </row>
    <row r="1260" spans="1:7" ht="30" x14ac:dyDescent="0.2">
      <c r="A1260" s="131" t="s">
        <v>2475</v>
      </c>
      <c r="B1260" s="133" t="s">
        <v>283</v>
      </c>
      <c r="C1260" s="134">
        <v>34</v>
      </c>
      <c r="D1260" s="131" t="s">
        <v>2193</v>
      </c>
      <c r="E1260" s="131" t="s">
        <v>613</v>
      </c>
      <c r="F1260" s="133" t="s">
        <v>116</v>
      </c>
      <c r="G1260" s="131" t="s">
        <v>2469</v>
      </c>
    </row>
    <row r="1261" spans="1:7" ht="30" x14ac:dyDescent="0.2">
      <c r="A1261" s="131" t="s">
        <v>2476</v>
      </c>
      <c r="B1261" s="133" t="s">
        <v>283</v>
      </c>
      <c r="C1261" s="134">
        <v>1854</v>
      </c>
      <c r="D1261" s="131" t="s">
        <v>2193</v>
      </c>
      <c r="E1261" s="131" t="s">
        <v>613</v>
      </c>
      <c r="F1261" s="133" t="s">
        <v>117</v>
      </c>
      <c r="G1261" s="131" t="s">
        <v>2477</v>
      </c>
    </row>
    <row r="1262" spans="1:7" ht="30" x14ac:dyDescent="0.2">
      <c r="A1262" s="131" t="s">
        <v>2478</v>
      </c>
      <c r="B1262" s="133" t="s">
        <v>283</v>
      </c>
      <c r="C1262" s="134">
        <v>66070</v>
      </c>
      <c r="D1262" s="131" t="s">
        <v>2193</v>
      </c>
      <c r="E1262" s="131" t="s">
        <v>613</v>
      </c>
      <c r="F1262" s="133" t="s">
        <v>115</v>
      </c>
      <c r="G1262" s="131" t="s">
        <v>2477</v>
      </c>
    </row>
    <row r="1263" spans="1:7" ht="30" x14ac:dyDescent="0.2">
      <c r="A1263" s="131" t="s">
        <v>2479</v>
      </c>
      <c r="B1263" s="133" t="s">
        <v>283</v>
      </c>
      <c r="C1263" s="134">
        <v>64450</v>
      </c>
      <c r="D1263" s="131" t="s">
        <v>2193</v>
      </c>
      <c r="E1263" s="131" t="s">
        <v>613</v>
      </c>
      <c r="F1263" s="133" t="s">
        <v>116</v>
      </c>
      <c r="G1263" s="131" t="s">
        <v>2477</v>
      </c>
    </row>
    <row r="1264" spans="1:7" ht="60" x14ac:dyDescent="0.2">
      <c r="A1264" s="131" t="s">
        <v>882</v>
      </c>
      <c r="B1264" s="133" t="s">
        <v>283</v>
      </c>
      <c r="C1264" s="134">
        <v>90984</v>
      </c>
      <c r="D1264" s="131" t="s">
        <v>296</v>
      </c>
      <c r="E1264" s="131" t="s">
        <v>613</v>
      </c>
      <c r="F1264" s="133" t="s">
        <v>116</v>
      </c>
      <c r="G1264" s="131" t="s">
        <v>881</v>
      </c>
    </row>
    <row r="1265" spans="1:7" ht="30" x14ac:dyDescent="0.2">
      <c r="A1265" s="131" t="s">
        <v>2480</v>
      </c>
      <c r="B1265" s="133" t="s">
        <v>283</v>
      </c>
      <c r="C1265" s="134">
        <v>80438</v>
      </c>
      <c r="D1265" s="131" t="s">
        <v>2193</v>
      </c>
      <c r="E1265" s="131" t="s">
        <v>613</v>
      </c>
      <c r="F1265" s="133" t="s">
        <v>117</v>
      </c>
      <c r="G1265" s="131" t="s">
        <v>2481</v>
      </c>
    </row>
    <row r="1266" spans="1:7" ht="90" x14ac:dyDescent="0.2">
      <c r="A1266" s="131" t="s">
        <v>883</v>
      </c>
      <c r="B1266" s="133" t="s">
        <v>283</v>
      </c>
      <c r="C1266" s="134">
        <v>90985</v>
      </c>
      <c r="D1266" s="131" t="s">
        <v>296</v>
      </c>
      <c r="E1266" s="131" t="s">
        <v>613</v>
      </c>
      <c r="F1266" s="133" t="s">
        <v>115</v>
      </c>
      <c r="G1266" s="131" t="s">
        <v>884</v>
      </c>
    </row>
    <row r="1267" spans="1:7" ht="90" x14ac:dyDescent="0.2">
      <c r="A1267" s="131" t="s">
        <v>885</v>
      </c>
      <c r="B1267" s="133" t="s">
        <v>283</v>
      </c>
      <c r="C1267" s="134">
        <v>90986</v>
      </c>
      <c r="D1267" s="131" t="s">
        <v>296</v>
      </c>
      <c r="E1267" s="131" t="s">
        <v>613</v>
      </c>
      <c r="F1267" s="133" t="s">
        <v>116</v>
      </c>
      <c r="G1267" s="131" t="s">
        <v>886</v>
      </c>
    </row>
    <row r="1268" spans="1:7" ht="45" x14ac:dyDescent="0.2">
      <c r="A1268" s="131" t="s">
        <v>2482</v>
      </c>
      <c r="B1268" s="133" t="s">
        <v>283</v>
      </c>
      <c r="C1268" s="134">
        <v>80334</v>
      </c>
      <c r="D1268" s="131" t="s">
        <v>2193</v>
      </c>
      <c r="E1268" s="131" t="s">
        <v>613</v>
      </c>
      <c r="F1268" s="133" t="s">
        <v>117</v>
      </c>
      <c r="G1268" s="131" t="s">
        <v>2483</v>
      </c>
    </row>
    <row r="1269" spans="1:7" ht="45" x14ac:dyDescent="0.2">
      <c r="A1269" s="131" t="s">
        <v>2484</v>
      </c>
      <c r="B1269" s="133" t="s">
        <v>283</v>
      </c>
      <c r="C1269" s="134">
        <v>80376</v>
      </c>
      <c r="D1269" s="131" t="s">
        <v>2193</v>
      </c>
      <c r="E1269" s="131" t="s">
        <v>613</v>
      </c>
      <c r="F1269" s="133" t="s">
        <v>115</v>
      </c>
      <c r="G1269" s="131" t="s">
        <v>2483</v>
      </c>
    </row>
    <row r="1270" spans="1:7" ht="60" x14ac:dyDescent="0.2">
      <c r="A1270" s="131" t="s">
        <v>2485</v>
      </c>
      <c r="B1270" s="133" t="s">
        <v>283</v>
      </c>
      <c r="C1270" s="134">
        <v>90318</v>
      </c>
      <c r="D1270" s="131" t="s">
        <v>2193</v>
      </c>
      <c r="E1270" s="131" t="s">
        <v>321</v>
      </c>
      <c r="F1270" s="133" t="s">
        <v>115</v>
      </c>
      <c r="G1270" s="131" t="s">
        <v>2486</v>
      </c>
    </row>
    <row r="1271" spans="1:7" ht="60" x14ac:dyDescent="0.2">
      <c r="A1271" s="131" t="s">
        <v>2487</v>
      </c>
      <c r="B1271" s="133" t="s">
        <v>283</v>
      </c>
      <c r="C1271" s="134">
        <v>90317</v>
      </c>
      <c r="D1271" s="131" t="s">
        <v>2193</v>
      </c>
      <c r="E1271" s="131" t="s">
        <v>321</v>
      </c>
      <c r="F1271" s="133" t="s">
        <v>117</v>
      </c>
      <c r="G1271" s="131" t="s">
        <v>2488</v>
      </c>
    </row>
    <row r="1272" spans="1:7" ht="30" x14ac:dyDescent="0.2">
      <c r="A1272" s="131" t="s">
        <v>2489</v>
      </c>
      <c r="B1272" s="133" t="s">
        <v>283</v>
      </c>
      <c r="C1272" s="134">
        <v>80377</v>
      </c>
      <c r="D1272" s="131" t="s">
        <v>2193</v>
      </c>
      <c r="E1272" s="131" t="s">
        <v>613</v>
      </c>
      <c r="F1272" s="133" t="s">
        <v>115</v>
      </c>
      <c r="G1272" s="131" t="s">
        <v>2490</v>
      </c>
    </row>
    <row r="1273" spans="1:7" ht="45" x14ac:dyDescent="0.2">
      <c r="A1273" s="131" t="s">
        <v>887</v>
      </c>
      <c r="B1273" s="133" t="s">
        <v>283</v>
      </c>
      <c r="C1273" s="134">
        <v>90319</v>
      </c>
      <c r="D1273" s="131" t="s">
        <v>2193</v>
      </c>
      <c r="E1273" s="131" t="s">
        <v>321</v>
      </c>
      <c r="F1273" s="133" t="s">
        <v>115</v>
      </c>
      <c r="G1273" s="131" t="s">
        <v>2491</v>
      </c>
    </row>
    <row r="1274" spans="1:7" ht="75" x14ac:dyDescent="0.2">
      <c r="A1274" s="131" t="s">
        <v>3847</v>
      </c>
      <c r="B1274" s="133" t="s">
        <v>283</v>
      </c>
      <c r="C1274" s="134">
        <v>90987</v>
      </c>
      <c r="D1274" s="131" t="s">
        <v>296</v>
      </c>
      <c r="E1274" s="131" t="s">
        <v>613</v>
      </c>
      <c r="F1274" s="133" t="s">
        <v>115</v>
      </c>
      <c r="G1274" s="131" t="s">
        <v>888</v>
      </c>
    </row>
    <row r="1275" spans="1:7" ht="60" x14ac:dyDescent="0.2">
      <c r="A1275" s="131" t="s">
        <v>889</v>
      </c>
      <c r="B1275" s="133" t="s">
        <v>283</v>
      </c>
      <c r="C1275" s="134">
        <v>90988</v>
      </c>
      <c r="D1275" s="131" t="s">
        <v>296</v>
      </c>
      <c r="E1275" s="131" t="s">
        <v>613</v>
      </c>
      <c r="F1275" s="133" t="s">
        <v>116</v>
      </c>
      <c r="G1275" s="131" t="s">
        <v>890</v>
      </c>
    </row>
    <row r="1276" spans="1:7" ht="75" x14ac:dyDescent="0.2">
      <c r="A1276" s="131" t="s">
        <v>891</v>
      </c>
      <c r="B1276" s="133" t="s">
        <v>283</v>
      </c>
      <c r="C1276" s="134">
        <v>90989</v>
      </c>
      <c r="D1276" s="131" t="s">
        <v>296</v>
      </c>
      <c r="E1276" s="131" t="s">
        <v>613</v>
      </c>
      <c r="F1276" s="133" t="s">
        <v>116</v>
      </c>
      <c r="G1276" s="131" t="s">
        <v>892</v>
      </c>
    </row>
    <row r="1277" spans="1:7" ht="45" x14ac:dyDescent="0.2">
      <c r="A1277" s="131" t="s">
        <v>2492</v>
      </c>
      <c r="B1277" s="133" t="s">
        <v>283</v>
      </c>
      <c r="C1277" s="134">
        <v>82476</v>
      </c>
      <c r="D1277" s="131" t="s">
        <v>2193</v>
      </c>
      <c r="E1277" s="131" t="s">
        <v>2493</v>
      </c>
      <c r="F1277" s="133" t="s">
        <v>115</v>
      </c>
      <c r="G1277" s="131" t="s">
        <v>2483</v>
      </c>
    </row>
    <row r="1278" spans="1:7" ht="45" x14ac:dyDescent="0.2">
      <c r="A1278" s="131" t="s">
        <v>2492</v>
      </c>
      <c r="B1278" s="133" t="s">
        <v>283</v>
      </c>
      <c r="C1278" s="134">
        <v>58157</v>
      </c>
      <c r="D1278" s="131" t="s">
        <v>2193</v>
      </c>
      <c r="E1278" s="131" t="s">
        <v>2493</v>
      </c>
      <c r="F1278" s="133" t="s">
        <v>115</v>
      </c>
      <c r="G1278" s="131" t="s">
        <v>2483</v>
      </c>
    </row>
    <row r="1279" spans="1:7" ht="60" x14ac:dyDescent="0.2">
      <c r="A1279" s="131" t="s">
        <v>2494</v>
      </c>
      <c r="B1279" s="133" t="s">
        <v>283</v>
      </c>
      <c r="C1279" s="134">
        <v>16784</v>
      </c>
      <c r="D1279" s="131" t="s">
        <v>2193</v>
      </c>
      <c r="E1279" s="131" t="s">
        <v>2493</v>
      </c>
      <c r="F1279" s="133" t="s">
        <v>115</v>
      </c>
      <c r="G1279" s="131" t="s">
        <v>2495</v>
      </c>
    </row>
    <row r="1280" spans="1:7" ht="45" x14ac:dyDescent="0.2">
      <c r="A1280" s="131" t="s">
        <v>2496</v>
      </c>
      <c r="B1280" s="133" t="s">
        <v>283</v>
      </c>
      <c r="C1280" s="134">
        <v>67826</v>
      </c>
      <c r="D1280" s="131" t="s">
        <v>2193</v>
      </c>
      <c r="E1280" s="131" t="s">
        <v>613</v>
      </c>
      <c r="F1280" s="133" t="s">
        <v>117</v>
      </c>
      <c r="G1280" s="131" t="s">
        <v>2497</v>
      </c>
    </row>
    <row r="1281" spans="1:7" ht="45" x14ac:dyDescent="0.2">
      <c r="A1281" s="131" t="s">
        <v>2498</v>
      </c>
      <c r="B1281" s="133" t="s">
        <v>283</v>
      </c>
      <c r="C1281" s="134">
        <v>67827</v>
      </c>
      <c r="D1281" s="131" t="s">
        <v>2193</v>
      </c>
      <c r="E1281" s="131" t="s">
        <v>613</v>
      </c>
      <c r="F1281" s="133" t="s">
        <v>115</v>
      </c>
      <c r="G1281" s="131" t="s">
        <v>2499</v>
      </c>
    </row>
    <row r="1282" spans="1:7" ht="45" x14ac:dyDescent="0.2">
      <c r="A1282" s="131" t="s">
        <v>2500</v>
      </c>
      <c r="B1282" s="133" t="s">
        <v>283</v>
      </c>
      <c r="C1282" s="134">
        <v>66494</v>
      </c>
      <c r="D1282" s="131" t="s">
        <v>2193</v>
      </c>
      <c r="E1282" s="131" t="s">
        <v>613</v>
      </c>
      <c r="F1282" s="133" t="s">
        <v>1183</v>
      </c>
      <c r="G1282" s="131" t="s">
        <v>2501</v>
      </c>
    </row>
    <row r="1283" spans="1:7" ht="30" x14ac:dyDescent="0.2">
      <c r="A1283" s="131" t="s">
        <v>2502</v>
      </c>
      <c r="B1283" s="133" t="s">
        <v>283</v>
      </c>
      <c r="C1283" s="134">
        <v>80335</v>
      </c>
      <c r="D1283" s="131" t="s">
        <v>2193</v>
      </c>
      <c r="E1283" s="131" t="s">
        <v>613</v>
      </c>
      <c r="F1283" s="133" t="s">
        <v>117</v>
      </c>
      <c r="G1283" s="131" t="s">
        <v>2503</v>
      </c>
    </row>
    <row r="1284" spans="1:7" ht="30" x14ac:dyDescent="0.2">
      <c r="A1284" s="131" t="s">
        <v>2504</v>
      </c>
      <c r="B1284" s="133" t="s">
        <v>283</v>
      </c>
      <c r="C1284" s="134">
        <v>80379</v>
      </c>
      <c r="D1284" s="131" t="s">
        <v>2193</v>
      </c>
      <c r="E1284" s="131" t="s">
        <v>613</v>
      </c>
      <c r="F1284" s="133" t="s">
        <v>115</v>
      </c>
      <c r="G1284" s="131" t="s">
        <v>2503</v>
      </c>
    </row>
    <row r="1285" spans="1:7" ht="45" x14ac:dyDescent="0.2">
      <c r="A1285" s="131" t="s">
        <v>893</v>
      </c>
      <c r="B1285" s="133" t="s">
        <v>283</v>
      </c>
      <c r="C1285" s="134">
        <v>90981</v>
      </c>
      <c r="D1285" s="131" t="s">
        <v>296</v>
      </c>
      <c r="E1285" s="131" t="s">
        <v>613</v>
      </c>
      <c r="F1285" s="133" t="s">
        <v>115</v>
      </c>
      <c r="G1285" s="131" t="s">
        <v>894</v>
      </c>
    </row>
    <row r="1286" spans="1:7" ht="45" x14ac:dyDescent="0.2">
      <c r="A1286" s="131" t="s">
        <v>2505</v>
      </c>
      <c r="B1286" s="133" t="s">
        <v>283</v>
      </c>
      <c r="C1286" s="134">
        <v>90578</v>
      </c>
      <c r="D1286" s="131" t="s">
        <v>2193</v>
      </c>
      <c r="E1286" s="131" t="s">
        <v>321</v>
      </c>
      <c r="F1286" s="133" t="s">
        <v>115</v>
      </c>
      <c r="G1286" s="131" t="s">
        <v>2506</v>
      </c>
    </row>
    <row r="1287" spans="1:7" ht="45" x14ac:dyDescent="0.2">
      <c r="A1287" s="131" t="s">
        <v>2507</v>
      </c>
      <c r="B1287" s="133" t="s">
        <v>283</v>
      </c>
      <c r="C1287" s="134">
        <v>90321</v>
      </c>
      <c r="D1287" s="131" t="s">
        <v>2193</v>
      </c>
      <c r="E1287" s="131" t="s">
        <v>321</v>
      </c>
      <c r="F1287" s="133" t="s">
        <v>117</v>
      </c>
      <c r="G1287" s="131" t="s">
        <v>2508</v>
      </c>
    </row>
    <row r="1288" spans="1:7" ht="45" x14ac:dyDescent="0.2">
      <c r="A1288" s="131" t="s">
        <v>2509</v>
      </c>
      <c r="B1288" s="133" t="s">
        <v>283</v>
      </c>
      <c r="C1288" s="134">
        <v>90051</v>
      </c>
      <c r="D1288" s="131" t="s">
        <v>2193</v>
      </c>
      <c r="E1288" s="131" t="s">
        <v>321</v>
      </c>
      <c r="F1288" s="133" t="s">
        <v>115</v>
      </c>
      <c r="G1288" s="131" t="s">
        <v>2510</v>
      </c>
    </row>
    <row r="1289" spans="1:7" ht="45" x14ac:dyDescent="0.2">
      <c r="A1289" s="131" t="s">
        <v>2511</v>
      </c>
      <c r="B1289" s="133" t="s">
        <v>283</v>
      </c>
      <c r="C1289" s="134">
        <v>90320</v>
      </c>
      <c r="D1289" s="131" t="s">
        <v>2193</v>
      </c>
      <c r="E1289" s="131" t="s">
        <v>321</v>
      </c>
      <c r="F1289" s="133" t="s">
        <v>1183</v>
      </c>
      <c r="G1289" s="131" t="s">
        <v>2512</v>
      </c>
    </row>
    <row r="1290" spans="1:7" ht="45" x14ac:dyDescent="0.2">
      <c r="A1290" s="131" t="s">
        <v>895</v>
      </c>
      <c r="B1290" s="133" t="s">
        <v>283</v>
      </c>
      <c r="C1290" s="134">
        <v>90982</v>
      </c>
      <c r="D1290" s="131" t="s">
        <v>296</v>
      </c>
      <c r="E1290" s="131" t="s">
        <v>613</v>
      </c>
      <c r="F1290" s="133" t="s">
        <v>116</v>
      </c>
      <c r="G1290" s="131" t="s">
        <v>894</v>
      </c>
    </row>
    <row r="1291" spans="1:7" ht="45" x14ac:dyDescent="0.2">
      <c r="A1291" s="131" t="s">
        <v>2513</v>
      </c>
      <c r="B1291" s="133" t="s">
        <v>283</v>
      </c>
      <c r="C1291" s="134">
        <v>80380</v>
      </c>
      <c r="D1291" s="131" t="s">
        <v>2193</v>
      </c>
      <c r="E1291" s="131" t="s">
        <v>613</v>
      </c>
      <c r="F1291" s="133" t="s">
        <v>115</v>
      </c>
      <c r="G1291" s="131" t="s">
        <v>2514</v>
      </c>
    </row>
    <row r="1292" spans="1:7" ht="45" x14ac:dyDescent="0.2">
      <c r="A1292" s="131" t="s">
        <v>2515</v>
      </c>
      <c r="B1292" s="133" t="s">
        <v>283</v>
      </c>
      <c r="C1292" s="134">
        <v>80381</v>
      </c>
      <c r="D1292" s="131" t="s">
        <v>2193</v>
      </c>
      <c r="E1292" s="131" t="s">
        <v>613</v>
      </c>
      <c r="F1292" s="133" t="s">
        <v>115</v>
      </c>
      <c r="G1292" s="131" t="s">
        <v>2516</v>
      </c>
    </row>
    <row r="1293" spans="1:7" ht="30" x14ac:dyDescent="0.2">
      <c r="A1293" s="131" t="s">
        <v>2517</v>
      </c>
      <c r="B1293" s="133" t="s">
        <v>283</v>
      </c>
      <c r="C1293" s="134">
        <v>80382</v>
      </c>
      <c r="D1293" s="131" t="s">
        <v>2193</v>
      </c>
      <c r="E1293" s="131" t="s">
        <v>613</v>
      </c>
      <c r="F1293" s="133" t="s">
        <v>115</v>
      </c>
      <c r="G1293" s="131" t="s">
        <v>2356</v>
      </c>
    </row>
    <row r="1294" spans="1:7" ht="45" x14ac:dyDescent="0.2">
      <c r="A1294" s="131" t="s">
        <v>2518</v>
      </c>
      <c r="B1294" s="133" t="s">
        <v>283</v>
      </c>
      <c r="C1294" s="134">
        <v>80336</v>
      </c>
      <c r="D1294" s="131" t="s">
        <v>2193</v>
      </c>
      <c r="E1294" s="131" t="s">
        <v>613</v>
      </c>
      <c r="F1294" s="133" t="s">
        <v>117</v>
      </c>
      <c r="G1294" s="131" t="s">
        <v>2519</v>
      </c>
    </row>
    <row r="1295" spans="1:7" ht="45" x14ac:dyDescent="0.2">
      <c r="A1295" s="131" t="s">
        <v>2520</v>
      </c>
      <c r="B1295" s="133" t="s">
        <v>283</v>
      </c>
      <c r="C1295" s="134">
        <v>80383</v>
      </c>
      <c r="D1295" s="131" t="s">
        <v>2193</v>
      </c>
      <c r="E1295" s="131" t="s">
        <v>613</v>
      </c>
      <c r="F1295" s="133" t="s">
        <v>115</v>
      </c>
      <c r="G1295" s="131" t="s">
        <v>2521</v>
      </c>
    </row>
    <row r="1296" spans="1:7" ht="30" x14ac:dyDescent="0.2">
      <c r="A1296" s="131" t="s">
        <v>2522</v>
      </c>
      <c r="B1296" s="133" t="s">
        <v>283</v>
      </c>
      <c r="C1296" s="134">
        <v>85628</v>
      </c>
      <c r="D1296" s="131" t="s">
        <v>2193</v>
      </c>
      <c r="E1296" s="131" t="s">
        <v>613</v>
      </c>
      <c r="F1296" s="133" t="s">
        <v>117</v>
      </c>
      <c r="G1296" s="131" t="s">
        <v>2523</v>
      </c>
    </row>
    <row r="1297" spans="1:7" ht="30" x14ac:dyDescent="0.2">
      <c r="A1297" s="131" t="s">
        <v>2524</v>
      </c>
      <c r="B1297" s="133" t="s">
        <v>283</v>
      </c>
      <c r="C1297" s="134">
        <v>65819</v>
      </c>
      <c r="D1297" s="131" t="s">
        <v>2193</v>
      </c>
      <c r="E1297" s="131" t="s">
        <v>613</v>
      </c>
      <c r="F1297" s="133" t="s">
        <v>115</v>
      </c>
      <c r="G1297" s="131" t="s">
        <v>2523</v>
      </c>
    </row>
    <row r="1298" spans="1:7" ht="30" x14ac:dyDescent="0.2">
      <c r="A1298" s="131" t="s">
        <v>2525</v>
      </c>
      <c r="B1298" s="133" t="s">
        <v>283</v>
      </c>
      <c r="C1298" s="134">
        <v>65818</v>
      </c>
      <c r="D1298" s="131" t="s">
        <v>2193</v>
      </c>
      <c r="E1298" s="131" t="s">
        <v>613</v>
      </c>
      <c r="F1298" s="133" t="s">
        <v>116</v>
      </c>
      <c r="G1298" s="131" t="s">
        <v>2523</v>
      </c>
    </row>
    <row r="1299" spans="1:7" ht="75" x14ac:dyDescent="0.2">
      <c r="A1299" s="131" t="s">
        <v>896</v>
      </c>
      <c r="B1299" s="133" t="s">
        <v>283</v>
      </c>
      <c r="C1299" s="134">
        <v>90990</v>
      </c>
      <c r="D1299" s="131" t="s">
        <v>296</v>
      </c>
      <c r="E1299" s="131" t="s">
        <v>613</v>
      </c>
      <c r="F1299" s="133" t="s">
        <v>115</v>
      </c>
      <c r="G1299" s="131" t="s">
        <v>892</v>
      </c>
    </row>
    <row r="1300" spans="1:7" ht="60" x14ac:dyDescent="0.2">
      <c r="A1300" s="131" t="s">
        <v>2526</v>
      </c>
      <c r="B1300" s="133" t="s">
        <v>283</v>
      </c>
      <c r="C1300" s="134">
        <v>60655</v>
      </c>
      <c r="D1300" s="131" t="s">
        <v>2193</v>
      </c>
      <c r="E1300" s="131" t="s">
        <v>613</v>
      </c>
      <c r="F1300" s="133" t="s">
        <v>158</v>
      </c>
      <c r="G1300" s="131" t="s">
        <v>2527</v>
      </c>
    </row>
    <row r="1301" spans="1:7" ht="75" x14ac:dyDescent="0.2">
      <c r="A1301" s="131" t="s">
        <v>2528</v>
      </c>
      <c r="B1301" s="133" t="s">
        <v>283</v>
      </c>
      <c r="C1301" s="134">
        <v>61814</v>
      </c>
      <c r="D1301" s="131" t="s">
        <v>2193</v>
      </c>
      <c r="E1301" s="131" t="s">
        <v>613</v>
      </c>
      <c r="F1301" s="133" t="s">
        <v>158</v>
      </c>
      <c r="G1301" s="131" t="s">
        <v>2529</v>
      </c>
    </row>
    <row r="1302" spans="1:7" ht="75" x14ac:dyDescent="0.2">
      <c r="A1302" s="131" t="s">
        <v>2530</v>
      </c>
      <c r="B1302" s="133" t="s">
        <v>283</v>
      </c>
      <c r="C1302" s="134">
        <v>62813</v>
      </c>
      <c r="D1302" s="131" t="s">
        <v>2193</v>
      </c>
      <c r="E1302" s="131" t="s">
        <v>613</v>
      </c>
      <c r="F1302" s="133" t="s">
        <v>158</v>
      </c>
      <c r="G1302" s="131" t="s">
        <v>2531</v>
      </c>
    </row>
    <row r="1303" spans="1:7" ht="105" x14ac:dyDescent="0.2">
      <c r="A1303" s="131" t="s">
        <v>897</v>
      </c>
      <c r="B1303" s="133" t="s">
        <v>283</v>
      </c>
      <c r="C1303" s="134">
        <v>66854</v>
      </c>
      <c r="D1303" s="131" t="s">
        <v>296</v>
      </c>
      <c r="E1303" s="131" t="s">
        <v>331</v>
      </c>
      <c r="F1303" s="133" t="s">
        <v>115</v>
      </c>
      <c r="G1303" s="131" t="s">
        <v>898</v>
      </c>
    </row>
    <row r="1304" spans="1:7" ht="105" x14ac:dyDescent="0.2">
      <c r="A1304" s="131" t="s">
        <v>899</v>
      </c>
      <c r="B1304" s="133" t="s">
        <v>283</v>
      </c>
      <c r="C1304" s="134">
        <v>9709</v>
      </c>
      <c r="D1304" s="131" t="s">
        <v>296</v>
      </c>
      <c r="E1304" s="131" t="s">
        <v>331</v>
      </c>
      <c r="F1304" s="133" t="s">
        <v>116</v>
      </c>
      <c r="G1304" s="131" t="s">
        <v>898</v>
      </c>
    </row>
    <row r="1305" spans="1:7" ht="45" x14ac:dyDescent="0.2">
      <c r="A1305" s="131" t="s">
        <v>900</v>
      </c>
      <c r="B1305" s="133" t="s">
        <v>283</v>
      </c>
      <c r="C1305" s="134">
        <v>78779</v>
      </c>
      <c r="D1305" s="131" t="s">
        <v>296</v>
      </c>
      <c r="E1305" s="131" t="s">
        <v>331</v>
      </c>
      <c r="F1305" s="133" t="s">
        <v>115</v>
      </c>
      <c r="G1305" s="131" t="s">
        <v>901</v>
      </c>
    </row>
    <row r="1306" spans="1:7" ht="105" x14ac:dyDescent="0.2">
      <c r="A1306" s="131" t="s">
        <v>2532</v>
      </c>
      <c r="B1306" s="133" t="s">
        <v>283</v>
      </c>
      <c r="C1306" s="134">
        <v>91373</v>
      </c>
      <c r="D1306" s="131" t="s">
        <v>2193</v>
      </c>
      <c r="E1306" s="131" t="s">
        <v>321</v>
      </c>
      <c r="F1306" s="133" t="s">
        <v>117</v>
      </c>
      <c r="G1306" s="131" t="s">
        <v>2533</v>
      </c>
    </row>
    <row r="1307" spans="1:7" ht="105" x14ac:dyDescent="0.2">
      <c r="A1307" s="131" t="s">
        <v>2534</v>
      </c>
      <c r="B1307" s="133" t="s">
        <v>283</v>
      </c>
      <c r="C1307" s="134">
        <v>91371</v>
      </c>
      <c r="D1307" s="131" t="s">
        <v>2193</v>
      </c>
      <c r="E1307" s="131" t="s">
        <v>321</v>
      </c>
      <c r="F1307" s="133" t="s">
        <v>115</v>
      </c>
      <c r="G1307" s="131" t="s">
        <v>2533</v>
      </c>
    </row>
    <row r="1308" spans="1:7" ht="105" x14ac:dyDescent="0.2">
      <c r="A1308" s="131" t="s">
        <v>2535</v>
      </c>
      <c r="B1308" s="133" t="s">
        <v>283</v>
      </c>
      <c r="C1308" s="134">
        <v>91372</v>
      </c>
      <c r="D1308" s="131" t="s">
        <v>2193</v>
      </c>
      <c r="E1308" s="131" t="s">
        <v>321</v>
      </c>
      <c r="F1308" s="133" t="s">
        <v>116</v>
      </c>
      <c r="G1308" s="131" t="s">
        <v>2533</v>
      </c>
    </row>
    <row r="1309" spans="1:7" ht="75" x14ac:dyDescent="0.2">
      <c r="A1309" s="131" t="s">
        <v>2536</v>
      </c>
      <c r="B1309" s="133" t="s">
        <v>283</v>
      </c>
      <c r="C1309" s="134">
        <v>91376</v>
      </c>
      <c r="D1309" s="131" t="s">
        <v>2193</v>
      </c>
      <c r="E1309" s="131" t="s">
        <v>321</v>
      </c>
      <c r="F1309" s="133" t="s">
        <v>117</v>
      </c>
      <c r="G1309" s="131" t="s">
        <v>2537</v>
      </c>
    </row>
    <row r="1310" spans="1:7" ht="75" x14ac:dyDescent="0.2">
      <c r="A1310" s="131" t="s">
        <v>2538</v>
      </c>
      <c r="B1310" s="133" t="s">
        <v>283</v>
      </c>
      <c r="C1310" s="134">
        <v>91374</v>
      </c>
      <c r="D1310" s="131" t="s">
        <v>2193</v>
      </c>
      <c r="E1310" s="131" t="s">
        <v>321</v>
      </c>
      <c r="F1310" s="133" t="s">
        <v>115</v>
      </c>
      <c r="G1310" s="131" t="s">
        <v>2537</v>
      </c>
    </row>
    <row r="1311" spans="1:7" ht="75" x14ac:dyDescent="0.2">
      <c r="A1311" s="131" t="s">
        <v>2539</v>
      </c>
      <c r="B1311" s="133" t="s">
        <v>283</v>
      </c>
      <c r="C1311" s="134">
        <v>91375</v>
      </c>
      <c r="D1311" s="131" t="s">
        <v>2193</v>
      </c>
      <c r="E1311" s="131" t="s">
        <v>321</v>
      </c>
      <c r="F1311" s="133" t="s">
        <v>116</v>
      </c>
      <c r="G1311" s="131" t="s">
        <v>2537</v>
      </c>
    </row>
    <row r="1312" spans="1:7" ht="45" x14ac:dyDescent="0.2">
      <c r="A1312" s="131" t="s">
        <v>2540</v>
      </c>
      <c r="B1312" s="133" t="s">
        <v>283</v>
      </c>
      <c r="C1312" s="134">
        <v>64789</v>
      </c>
      <c r="D1312" s="131" t="s">
        <v>2193</v>
      </c>
      <c r="E1312" s="131" t="s">
        <v>2493</v>
      </c>
      <c r="F1312" s="133" t="s">
        <v>117</v>
      </c>
      <c r="G1312" s="131" t="s">
        <v>2541</v>
      </c>
    </row>
    <row r="1313" spans="1:7" ht="45" x14ac:dyDescent="0.2">
      <c r="A1313" s="131" t="s">
        <v>2542</v>
      </c>
      <c r="B1313" s="133" t="s">
        <v>283</v>
      </c>
      <c r="C1313" s="134">
        <v>64791</v>
      </c>
      <c r="D1313" s="131" t="s">
        <v>2193</v>
      </c>
      <c r="E1313" s="131" t="s">
        <v>2493</v>
      </c>
      <c r="F1313" s="133" t="s">
        <v>115</v>
      </c>
      <c r="G1313" s="131" t="s">
        <v>2541</v>
      </c>
    </row>
    <row r="1314" spans="1:7" ht="90" x14ac:dyDescent="0.2">
      <c r="A1314" s="131" t="s">
        <v>2543</v>
      </c>
      <c r="B1314" s="133" t="s">
        <v>283</v>
      </c>
      <c r="C1314" s="134">
        <v>90577</v>
      </c>
      <c r="D1314" s="131" t="s">
        <v>2193</v>
      </c>
      <c r="E1314" s="131" t="s">
        <v>321</v>
      </c>
      <c r="F1314" s="133" t="s">
        <v>1183</v>
      </c>
      <c r="G1314" s="131" t="s">
        <v>2544</v>
      </c>
    </row>
    <row r="1315" spans="1:7" ht="45" x14ac:dyDescent="0.2">
      <c r="A1315" s="131" t="s">
        <v>2545</v>
      </c>
      <c r="B1315" s="133" t="s">
        <v>283</v>
      </c>
      <c r="C1315" s="134">
        <v>90369</v>
      </c>
      <c r="D1315" s="131" t="s">
        <v>2193</v>
      </c>
      <c r="E1315" s="131" t="s">
        <v>321</v>
      </c>
      <c r="F1315" s="133" t="s">
        <v>115</v>
      </c>
      <c r="G1315" s="131" t="s">
        <v>2546</v>
      </c>
    </row>
    <row r="1316" spans="1:7" ht="30" x14ac:dyDescent="0.2">
      <c r="A1316" s="131" t="s">
        <v>902</v>
      </c>
      <c r="B1316" s="133" t="s">
        <v>283</v>
      </c>
      <c r="C1316" s="134">
        <v>73641</v>
      </c>
      <c r="D1316" s="131" t="s">
        <v>296</v>
      </c>
      <c r="E1316" s="131" t="s">
        <v>285</v>
      </c>
      <c r="F1316" s="133" t="s">
        <v>115</v>
      </c>
      <c r="G1316" s="131" t="s">
        <v>903</v>
      </c>
    </row>
    <row r="1317" spans="1:7" ht="60" x14ac:dyDescent="0.2">
      <c r="A1317" s="131" t="s">
        <v>3367</v>
      </c>
      <c r="B1317" s="133" t="s">
        <v>288</v>
      </c>
      <c r="C1317" s="134">
        <v>69095</v>
      </c>
      <c r="D1317" s="131" t="s">
        <v>278</v>
      </c>
      <c r="E1317" s="131" t="s">
        <v>32</v>
      </c>
      <c r="F1317" s="133" t="s">
        <v>115</v>
      </c>
      <c r="G1317" s="131" t="s">
        <v>3368</v>
      </c>
    </row>
    <row r="1318" spans="1:7" ht="45" x14ac:dyDescent="0.2">
      <c r="A1318" s="131" t="s">
        <v>3369</v>
      </c>
      <c r="B1318" s="133" t="s">
        <v>288</v>
      </c>
      <c r="C1318" s="134">
        <v>69096</v>
      </c>
      <c r="D1318" s="131" t="s">
        <v>278</v>
      </c>
      <c r="E1318" s="131" t="s">
        <v>32</v>
      </c>
      <c r="F1318" s="133" t="s">
        <v>115</v>
      </c>
      <c r="G1318" s="131" t="s">
        <v>3370</v>
      </c>
    </row>
    <row r="1319" spans="1:7" ht="45" x14ac:dyDescent="0.2">
      <c r="A1319" s="131" t="s">
        <v>3371</v>
      </c>
      <c r="B1319" s="133" t="s">
        <v>288</v>
      </c>
      <c r="C1319" s="134">
        <v>69097</v>
      </c>
      <c r="D1319" s="131" t="s">
        <v>278</v>
      </c>
      <c r="E1319" s="131" t="s">
        <v>32</v>
      </c>
      <c r="F1319" s="133" t="s">
        <v>115</v>
      </c>
      <c r="G1319" s="131" t="s">
        <v>3372</v>
      </c>
    </row>
    <row r="1320" spans="1:7" ht="45" x14ac:dyDescent="0.2">
      <c r="A1320" s="131" t="s">
        <v>3373</v>
      </c>
      <c r="B1320" s="133" t="s">
        <v>283</v>
      </c>
      <c r="C1320" s="134">
        <v>61810</v>
      </c>
      <c r="D1320" s="131" t="s">
        <v>278</v>
      </c>
      <c r="E1320" s="131" t="s">
        <v>2493</v>
      </c>
      <c r="F1320" s="133" t="s">
        <v>115</v>
      </c>
      <c r="G1320" s="131" t="s">
        <v>3374</v>
      </c>
    </row>
    <row r="1321" spans="1:7" ht="30" x14ac:dyDescent="0.2">
      <c r="A1321" s="131" t="s">
        <v>3375</v>
      </c>
      <c r="B1321" s="133" t="s">
        <v>283</v>
      </c>
      <c r="C1321" s="134">
        <v>55158</v>
      </c>
      <c r="D1321" s="131" t="s">
        <v>278</v>
      </c>
      <c r="E1321" s="131" t="s">
        <v>2493</v>
      </c>
      <c r="F1321" s="133" t="s">
        <v>115</v>
      </c>
      <c r="G1321" s="131" t="s">
        <v>3376</v>
      </c>
    </row>
    <row r="1322" spans="1:7" ht="90" x14ac:dyDescent="0.2">
      <c r="A1322" s="131" t="s">
        <v>3377</v>
      </c>
      <c r="B1322" s="133" t="s">
        <v>283</v>
      </c>
      <c r="C1322" s="134">
        <v>84126</v>
      </c>
      <c r="D1322" s="131" t="s">
        <v>278</v>
      </c>
      <c r="E1322" s="131" t="s">
        <v>297</v>
      </c>
      <c r="F1322" s="133" t="s">
        <v>115</v>
      </c>
      <c r="G1322" s="131" t="s">
        <v>3378</v>
      </c>
    </row>
    <row r="1323" spans="1:7" ht="90" x14ac:dyDescent="0.2">
      <c r="A1323" s="131" t="s">
        <v>3379</v>
      </c>
      <c r="B1323" s="133" t="s">
        <v>283</v>
      </c>
      <c r="C1323" s="134">
        <v>84124</v>
      </c>
      <c r="D1323" s="131" t="s">
        <v>278</v>
      </c>
      <c r="E1323" s="131" t="s">
        <v>297</v>
      </c>
      <c r="F1323" s="133" t="s">
        <v>115</v>
      </c>
      <c r="G1323" s="131" t="s">
        <v>3380</v>
      </c>
    </row>
    <row r="1324" spans="1:7" ht="75" x14ac:dyDescent="0.2">
      <c r="A1324" s="131" t="s">
        <v>3381</v>
      </c>
      <c r="B1324" s="133" t="s">
        <v>283</v>
      </c>
      <c r="C1324" s="134">
        <v>84125</v>
      </c>
      <c r="D1324" s="131" t="s">
        <v>278</v>
      </c>
      <c r="E1324" s="131" t="s">
        <v>297</v>
      </c>
      <c r="F1324" s="133" t="s">
        <v>115</v>
      </c>
      <c r="G1324" s="131" t="s">
        <v>3382</v>
      </c>
    </row>
    <row r="1325" spans="1:7" ht="75" x14ac:dyDescent="0.2">
      <c r="A1325" s="131" t="s">
        <v>3383</v>
      </c>
      <c r="B1325" s="133" t="s">
        <v>283</v>
      </c>
      <c r="C1325" s="134">
        <v>67287</v>
      </c>
      <c r="D1325" s="131" t="s">
        <v>278</v>
      </c>
      <c r="E1325" s="131" t="s">
        <v>32</v>
      </c>
      <c r="F1325" s="133" t="s">
        <v>117</v>
      </c>
      <c r="G1325" s="131" t="s">
        <v>3848</v>
      </c>
    </row>
    <row r="1326" spans="1:7" ht="75" x14ac:dyDescent="0.2">
      <c r="A1326" s="131" t="s">
        <v>3384</v>
      </c>
      <c r="B1326" s="133" t="s">
        <v>283</v>
      </c>
      <c r="C1326" s="134">
        <v>67370</v>
      </c>
      <c r="D1326" s="131" t="s">
        <v>278</v>
      </c>
      <c r="E1326" s="131" t="s">
        <v>32</v>
      </c>
      <c r="F1326" s="133" t="s">
        <v>117</v>
      </c>
      <c r="G1326" s="131" t="s">
        <v>3848</v>
      </c>
    </row>
    <row r="1327" spans="1:7" ht="60" x14ac:dyDescent="0.2">
      <c r="A1327" s="131" t="s">
        <v>3385</v>
      </c>
      <c r="B1327" s="133" t="s">
        <v>283</v>
      </c>
      <c r="C1327" s="134">
        <v>67289</v>
      </c>
      <c r="D1327" s="131" t="s">
        <v>278</v>
      </c>
      <c r="E1327" s="131" t="s">
        <v>32</v>
      </c>
      <c r="F1327" s="133" t="s">
        <v>117</v>
      </c>
      <c r="G1327" s="131" t="s">
        <v>3849</v>
      </c>
    </row>
    <row r="1328" spans="1:7" ht="105" x14ac:dyDescent="0.2">
      <c r="A1328" s="131" t="s">
        <v>140</v>
      </c>
      <c r="B1328" s="133" t="s">
        <v>283</v>
      </c>
      <c r="C1328" s="134">
        <v>379</v>
      </c>
      <c r="D1328" s="131" t="s">
        <v>1109</v>
      </c>
      <c r="E1328" s="131" t="s">
        <v>406</v>
      </c>
      <c r="F1328" s="133" t="s">
        <v>116</v>
      </c>
      <c r="G1328" s="131" t="s">
        <v>1145</v>
      </c>
    </row>
    <row r="1329" spans="1:7" ht="105" x14ac:dyDescent="0.2">
      <c r="A1329" s="131" t="s">
        <v>141</v>
      </c>
      <c r="B1329" s="133" t="s">
        <v>283</v>
      </c>
      <c r="C1329" s="134">
        <v>70325</v>
      </c>
      <c r="D1329" s="131" t="s">
        <v>1109</v>
      </c>
      <c r="E1329" s="131" t="s">
        <v>406</v>
      </c>
      <c r="F1329" s="133" t="s">
        <v>116</v>
      </c>
      <c r="G1329" s="131" t="s">
        <v>1146</v>
      </c>
    </row>
    <row r="1330" spans="1:7" ht="60" x14ac:dyDescent="0.2">
      <c r="A1330" s="131" t="s">
        <v>149</v>
      </c>
      <c r="B1330" s="133" t="s">
        <v>283</v>
      </c>
      <c r="C1330" s="134">
        <v>18854</v>
      </c>
      <c r="D1330" s="131" t="s">
        <v>1109</v>
      </c>
      <c r="E1330" s="131" t="s">
        <v>406</v>
      </c>
      <c r="F1330" s="133" t="s">
        <v>116</v>
      </c>
      <c r="G1330" s="131" t="s">
        <v>1147</v>
      </c>
    </row>
    <row r="1331" spans="1:7" ht="60" x14ac:dyDescent="0.2">
      <c r="A1331" s="131" t="s">
        <v>152</v>
      </c>
      <c r="B1331" s="133" t="s">
        <v>283</v>
      </c>
      <c r="C1331" s="134">
        <v>779</v>
      </c>
      <c r="D1331" s="131" t="s">
        <v>1109</v>
      </c>
      <c r="E1331" s="131" t="s">
        <v>406</v>
      </c>
      <c r="F1331" s="133" t="s">
        <v>116</v>
      </c>
      <c r="G1331" s="131" t="s">
        <v>1148</v>
      </c>
    </row>
    <row r="1332" spans="1:7" ht="60" x14ac:dyDescent="0.2">
      <c r="A1332" s="131" t="s">
        <v>3850</v>
      </c>
      <c r="B1332" s="133" t="s">
        <v>288</v>
      </c>
      <c r="C1332" s="134">
        <v>47160</v>
      </c>
      <c r="D1332" s="131" t="s">
        <v>1109</v>
      </c>
      <c r="E1332" s="131" t="s">
        <v>406</v>
      </c>
      <c r="F1332" s="133" t="s">
        <v>117</v>
      </c>
      <c r="G1332" s="131" t="s">
        <v>1148</v>
      </c>
    </row>
    <row r="1333" spans="1:7" ht="60" x14ac:dyDescent="0.2">
      <c r="A1333" s="131" t="s">
        <v>153</v>
      </c>
      <c r="B1333" s="133" t="s">
        <v>283</v>
      </c>
      <c r="C1333" s="134">
        <v>61453</v>
      </c>
      <c r="D1333" s="131" t="s">
        <v>1109</v>
      </c>
      <c r="E1333" s="131" t="s">
        <v>406</v>
      </c>
      <c r="F1333" s="133" t="s">
        <v>117</v>
      </c>
      <c r="G1333" s="131" t="s">
        <v>1149</v>
      </c>
    </row>
    <row r="1334" spans="1:7" ht="60" x14ac:dyDescent="0.2">
      <c r="A1334" s="131" t="s">
        <v>143</v>
      </c>
      <c r="B1334" s="133" t="s">
        <v>283</v>
      </c>
      <c r="C1334" s="134">
        <v>20457</v>
      </c>
      <c r="D1334" s="131" t="s">
        <v>1109</v>
      </c>
      <c r="E1334" s="131" t="s">
        <v>406</v>
      </c>
      <c r="F1334" s="133" t="s">
        <v>116</v>
      </c>
      <c r="G1334" s="131" t="s">
        <v>1150</v>
      </c>
    </row>
    <row r="1335" spans="1:7" ht="45" x14ac:dyDescent="0.2">
      <c r="A1335" s="131" t="s">
        <v>3641</v>
      </c>
      <c r="B1335" s="133" t="s">
        <v>283</v>
      </c>
      <c r="C1335" s="134">
        <v>89384</v>
      </c>
      <c r="D1335" s="131" t="s">
        <v>3443</v>
      </c>
      <c r="E1335" s="131" t="s">
        <v>1414</v>
      </c>
      <c r="F1335" s="133" t="s">
        <v>117</v>
      </c>
      <c r="G1335" s="131" t="s">
        <v>3642</v>
      </c>
    </row>
    <row r="1336" spans="1:7" ht="45" x14ac:dyDescent="0.2">
      <c r="A1336" s="131" t="s">
        <v>3643</v>
      </c>
      <c r="B1336" s="133" t="s">
        <v>288</v>
      </c>
      <c r="C1336" s="134">
        <v>89419</v>
      </c>
      <c r="D1336" s="131" t="s">
        <v>3443</v>
      </c>
      <c r="E1336" s="131" t="s">
        <v>1414</v>
      </c>
      <c r="F1336" s="133" t="s">
        <v>1183</v>
      </c>
      <c r="G1336" s="131" t="s">
        <v>3642</v>
      </c>
    </row>
    <row r="1337" spans="1:7" ht="45" x14ac:dyDescent="0.2">
      <c r="A1337" s="131" t="s">
        <v>3644</v>
      </c>
      <c r="B1337" s="133" t="s">
        <v>283</v>
      </c>
      <c r="C1337" s="134">
        <v>89382</v>
      </c>
      <c r="D1337" s="131" t="s">
        <v>3443</v>
      </c>
      <c r="E1337" s="131" t="s">
        <v>1414</v>
      </c>
      <c r="F1337" s="133" t="s">
        <v>117</v>
      </c>
      <c r="G1337" s="131" t="s">
        <v>3645</v>
      </c>
    </row>
    <row r="1338" spans="1:7" ht="45" x14ac:dyDescent="0.2">
      <c r="A1338" s="131" t="s">
        <v>3646</v>
      </c>
      <c r="B1338" s="133" t="s">
        <v>283</v>
      </c>
      <c r="C1338" s="134">
        <v>89383</v>
      </c>
      <c r="D1338" s="131" t="s">
        <v>3443</v>
      </c>
      <c r="E1338" s="131" t="s">
        <v>318</v>
      </c>
      <c r="F1338" s="133" t="s">
        <v>117</v>
      </c>
      <c r="G1338" s="131" t="s">
        <v>3647</v>
      </c>
    </row>
    <row r="1339" spans="1:7" ht="45" x14ac:dyDescent="0.2">
      <c r="A1339" s="131" t="s">
        <v>3648</v>
      </c>
      <c r="B1339" s="133" t="s">
        <v>283</v>
      </c>
      <c r="C1339" s="134">
        <v>89391</v>
      </c>
      <c r="D1339" s="131" t="s">
        <v>3443</v>
      </c>
      <c r="E1339" s="131" t="s">
        <v>1414</v>
      </c>
      <c r="F1339" s="133" t="s">
        <v>117</v>
      </c>
      <c r="G1339" s="131" t="s">
        <v>3649</v>
      </c>
    </row>
    <row r="1340" spans="1:7" ht="75" x14ac:dyDescent="0.2">
      <c r="A1340" s="131" t="s">
        <v>904</v>
      </c>
      <c r="B1340" s="133" t="s">
        <v>283</v>
      </c>
      <c r="C1340" s="134">
        <v>75811</v>
      </c>
      <c r="D1340" s="131" t="s">
        <v>296</v>
      </c>
      <c r="E1340" s="131" t="s">
        <v>285</v>
      </c>
      <c r="F1340" s="133" t="s">
        <v>115</v>
      </c>
      <c r="G1340" s="131" t="s">
        <v>905</v>
      </c>
    </row>
    <row r="1341" spans="1:7" ht="90" x14ac:dyDescent="0.2">
      <c r="A1341" s="131" t="s">
        <v>906</v>
      </c>
      <c r="B1341" s="133" t="s">
        <v>283</v>
      </c>
      <c r="C1341" s="134">
        <v>86517</v>
      </c>
      <c r="D1341" s="131" t="s">
        <v>296</v>
      </c>
      <c r="E1341" s="131" t="s">
        <v>285</v>
      </c>
      <c r="F1341" s="133" t="s">
        <v>115</v>
      </c>
      <c r="G1341" s="131" t="s">
        <v>907</v>
      </c>
    </row>
    <row r="1342" spans="1:7" ht="45" x14ac:dyDescent="0.2">
      <c r="A1342" s="131" t="s">
        <v>908</v>
      </c>
      <c r="B1342" s="133" t="s">
        <v>283</v>
      </c>
      <c r="C1342" s="134">
        <v>86518</v>
      </c>
      <c r="D1342" s="131" t="s">
        <v>296</v>
      </c>
      <c r="E1342" s="131" t="s">
        <v>285</v>
      </c>
      <c r="F1342" s="133" t="s">
        <v>115</v>
      </c>
      <c r="G1342" s="131" t="s">
        <v>909</v>
      </c>
    </row>
    <row r="1343" spans="1:7" ht="90" x14ac:dyDescent="0.2">
      <c r="A1343" s="131" t="s">
        <v>910</v>
      </c>
      <c r="B1343" s="133" t="s">
        <v>283</v>
      </c>
      <c r="C1343" s="134">
        <v>82409</v>
      </c>
      <c r="D1343" s="131" t="s">
        <v>296</v>
      </c>
      <c r="E1343" s="131" t="s">
        <v>285</v>
      </c>
      <c r="F1343" s="133" t="s">
        <v>115</v>
      </c>
      <c r="G1343" s="131" t="s">
        <v>911</v>
      </c>
    </row>
    <row r="1344" spans="1:7" ht="60" x14ac:dyDescent="0.2">
      <c r="A1344" s="131" t="s">
        <v>912</v>
      </c>
      <c r="B1344" s="133" t="s">
        <v>283</v>
      </c>
      <c r="C1344" s="134">
        <v>88978</v>
      </c>
      <c r="D1344" s="131" t="s">
        <v>296</v>
      </c>
      <c r="E1344" s="131" t="s">
        <v>285</v>
      </c>
      <c r="F1344" s="133" t="s">
        <v>115</v>
      </c>
      <c r="G1344" s="131" t="s">
        <v>913</v>
      </c>
    </row>
    <row r="1345" spans="1:7" ht="60" x14ac:dyDescent="0.2">
      <c r="A1345" s="131" t="s">
        <v>1272</v>
      </c>
      <c r="B1345" s="133" t="s">
        <v>283</v>
      </c>
      <c r="C1345" s="134">
        <v>65546</v>
      </c>
      <c r="D1345" s="131" t="s">
        <v>1158</v>
      </c>
      <c r="E1345" s="131" t="s">
        <v>394</v>
      </c>
      <c r="F1345" s="133" t="s">
        <v>117</v>
      </c>
      <c r="G1345" s="131" t="s">
        <v>1273</v>
      </c>
    </row>
    <row r="1346" spans="1:7" ht="90" x14ac:dyDescent="0.2">
      <c r="A1346" s="131" t="s">
        <v>1274</v>
      </c>
      <c r="B1346" s="133" t="s">
        <v>283</v>
      </c>
      <c r="C1346" s="134">
        <v>90053</v>
      </c>
      <c r="D1346" s="131" t="s">
        <v>1158</v>
      </c>
      <c r="E1346" s="131" t="s">
        <v>321</v>
      </c>
      <c r="F1346" s="133" t="s">
        <v>117</v>
      </c>
      <c r="G1346" s="131" t="s">
        <v>1275</v>
      </c>
    </row>
    <row r="1347" spans="1:7" ht="60" x14ac:dyDescent="0.2">
      <c r="A1347" s="131" t="s">
        <v>1276</v>
      </c>
      <c r="B1347" s="133" t="s">
        <v>288</v>
      </c>
      <c r="C1347" s="134">
        <v>91370</v>
      </c>
      <c r="D1347" s="131" t="s">
        <v>1158</v>
      </c>
      <c r="E1347" s="131" t="s">
        <v>394</v>
      </c>
      <c r="F1347" s="133" t="s">
        <v>1183</v>
      </c>
      <c r="G1347" s="131" t="s">
        <v>1273</v>
      </c>
    </row>
    <row r="1348" spans="1:7" ht="75" x14ac:dyDescent="0.2">
      <c r="A1348" s="131" t="s">
        <v>1277</v>
      </c>
      <c r="B1348" s="133" t="s">
        <v>283</v>
      </c>
      <c r="C1348" s="134">
        <v>90265</v>
      </c>
      <c r="D1348" s="131" t="s">
        <v>1158</v>
      </c>
      <c r="E1348" s="131" t="s">
        <v>321</v>
      </c>
      <c r="F1348" s="133" t="s">
        <v>117</v>
      </c>
      <c r="G1348" s="131" t="s">
        <v>1278</v>
      </c>
    </row>
    <row r="1349" spans="1:7" ht="75" x14ac:dyDescent="0.2">
      <c r="A1349" s="131" t="s">
        <v>1279</v>
      </c>
      <c r="B1349" s="133" t="s">
        <v>283</v>
      </c>
      <c r="C1349" s="134">
        <v>91025</v>
      </c>
      <c r="D1349" s="131" t="s">
        <v>1158</v>
      </c>
      <c r="E1349" s="131" t="s">
        <v>321</v>
      </c>
      <c r="F1349" s="133" t="s">
        <v>1183</v>
      </c>
      <c r="G1349" s="131" t="s">
        <v>1280</v>
      </c>
    </row>
    <row r="1350" spans="1:7" ht="60" x14ac:dyDescent="0.2">
      <c r="A1350" s="131" t="s">
        <v>1151</v>
      </c>
      <c r="B1350" s="133" t="s">
        <v>288</v>
      </c>
      <c r="C1350" s="134">
        <v>65205</v>
      </c>
      <c r="D1350" s="131" t="s">
        <v>1109</v>
      </c>
      <c r="E1350" s="131" t="s">
        <v>406</v>
      </c>
      <c r="F1350" s="133" t="s">
        <v>116</v>
      </c>
      <c r="G1350" s="131" t="s">
        <v>1152</v>
      </c>
    </row>
    <row r="1351" spans="1:7" ht="30" x14ac:dyDescent="0.2">
      <c r="A1351" s="131" t="s">
        <v>914</v>
      </c>
      <c r="B1351" s="133" t="s">
        <v>283</v>
      </c>
      <c r="C1351" s="134">
        <v>29056</v>
      </c>
      <c r="D1351" s="131" t="s">
        <v>296</v>
      </c>
      <c r="E1351" s="131" t="s">
        <v>285</v>
      </c>
      <c r="F1351" s="133" t="s">
        <v>115</v>
      </c>
      <c r="G1351" s="131" t="s">
        <v>915</v>
      </c>
    </row>
    <row r="1352" spans="1:7" ht="30" x14ac:dyDescent="0.2">
      <c r="A1352" s="131" t="s">
        <v>1281</v>
      </c>
      <c r="B1352" s="133" t="s">
        <v>283</v>
      </c>
      <c r="C1352" s="134">
        <v>65165</v>
      </c>
      <c r="D1352" s="131" t="s">
        <v>1158</v>
      </c>
      <c r="E1352" s="131" t="s">
        <v>1182</v>
      </c>
      <c r="F1352" s="133" t="s">
        <v>117</v>
      </c>
      <c r="G1352" s="131" t="s">
        <v>1282</v>
      </c>
    </row>
    <row r="1353" spans="1:7" ht="45" x14ac:dyDescent="0.2">
      <c r="A1353" s="131" t="s">
        <v>1283</v>
      </c>
      <c r="B1353" s="133" t="s">
        <v>283</v>
      </c>
      <c r="C1353" s="134">
        <v>53057</v>
      </c>
      <c r="D1353" s="131" t="s">
        <v>1158</v>
      </c>
      <c r="E1353" s="131" t="s">
        <v>1182</v>
      </c>
      <c r="F1353" s="133" t="s">
        <v>117</v>
      </c>
      <c r="G1353" s="131" t="s">
        <v>1284</v>
      </c>
    </row>
    <row r="1354" spans="1:7" ht="45" x14ac:dyDescent="0.2">
      <c r="A1354" s="131" t="s">
        <v>1285</v>
      </c>
      <c r="B1354" s="133" t="s">
        <v>283</v>
      </c>
      <c r="C1354" s="134">
        <v>79674</v>
      </c>
      <c r="D1354" s="131" t="s">
        <v>1158</v>
      </c>
      <c r="E1354" s="131" t="s">
        <v>1182</v>
      </c>
      <c r="F1354" s="133" t="s">
        <v>1183</v>
      </c>
      <c r="G1354" s="131" t="s">
        <v>1284</v>
      </c>
    </row>
    <row r="1355" spans="1:7" ht="60" x14ac:dyDescent="0.2">
      <c r="A1355" s="131" t="s">
        <v>3650</v>
      </c>
      <c r="B1355" s="133" t="s">
        <v>283</v>
      </c>
      <c r="C1355" s="134">
        <v>87437</v>
      </c>
      <c r="D1355" s="131" t="s">
        <v>3443</v>
      </c>
      <c r="E1355" s="131" t="s">
        <v>318</v>
      </c>
      <c r="F1355" s="133" t="s">
        <v>117</v>
      </c>
      <c r="G1355" s="131" t="s">
        <v>3651</v>
      </c>
    </row>
    <row r="1356" spans="1:7" ht="45" x14ac:dyDescent="0.2">
      <c r="A1356" s="131" t="s">
        <v>916</v>
      </c>
      <c r="B1356" s="133" t="s">
        <v>283</v>
      </c>
      <c r="C1356" s="134">
        <v>88578</v>
      </c>
      <c r="D1356" s="131" t="s">
        <v>296</v>
      </c>
      <c r="E1356" s="131" t="s">
        <v>285</v>
      </c>
      <c r="F1356" s="133" t="s">
        <v>115</v>
      </c>
      <c r="G1356" s="131" t="s">
        <v>917</v>
      </c>
    </row>
    <row r="1357" spans="1:7" ht="30" x14ac:dyDescent="0.2">
      <c r="A1357" s="131" t="s">
        <v>918</v>
      </c>
      <c r="B1357" s="133" t="s">
        <v>283</v>
      </c>
      <c r="C1357" s="134">
        <v>88569</v>
      </c>
      <c r="D1357" s="131" t="s">
        <v>296</v>
      </c>
      <c r="E1357" s="131" t="s">
        <v>285</v>
      </c>
      <c r="F1357" s="133" t="s">
        <v>115</v>
      </c>
      <c r="G1357" s="131" t="s">
        <v>919</v>
      </c>
    </row>
    <row r="1358" spans="1:7" ht="30" x14ac:dyDescent="0.2">
      <c r="A1358" s="131" t="s">
        <v>920</v>
      </c>
      <c r="B1358" s="133" t="s">
        <v>288</v>
      </c>
      <c r="C1358" s="134">
        <v>91969</v>
      </c>
      <c r="D1358" s="131" t="s">
        <v>296</v>
      </c>
      <c r="E1358" s="131" t="s">
        <v>285</v>
      </c>
      <c r="F1358" s="133" t="s">
        <v>115</v>
      </c>
      <c r="G1358" s="131" t="s">
        <v>921</v>
      </c>
    </row>
    <row r="1359" spans="1:7" ht="30" x14ac:dyDescent="0.2">
      <c r="A1359" s="131" t="s">
        <v>922</v>
      </c>
      <c r="B1359" s="133" t="s">
        <v>288</v>
      </c>
      <c r="C1359" s="134">
        <v>92019</v>
      </c>
      <c r="D1359" s="131" t="s">
        <v>296</v>
      </c>
      <c r="E1359" s="131" t="s">
        <v>285</v>
      </c>
      <c r="F1359" s="133" t="s">
        <v>116</v>
      </c>
      <c r="G1359" s="131" t="s">
        <v>921</v>
      </c>
    </row>
    <row r="1360" spans="1:7" ht="30" x14ac:dyDescent="0.2">
      <c r="A1360" s="131" t="s">
        <v>923</v>
      </c>
      <c r="B1360" s="133" t="s">
        <v>283</v>
      </c>
      <c r="C1360" s="134">
        <v>24010</v>
      </c>
      <c r="D1360" s="131" t="s">
        <v>296</v>
      </c>
      <c r="E1360" s="131" t="s">
        <v>285</v>
      </c>
      <c r="F1360" s="133" t="s">
        <v>115</v>
      </c>
      <c r="G1360" s="131" t="s">
        <v>924</v>
      </c>
    </row>
    <row r="1361" spans="1:7" ht="45" x14ac:dyDescent="0.2">
      <c r="A1361" s="131" t="s">
        <v>925</v>
      </c>
      <c r="B1361" s="133" t="s">
        <v>283</v>
      </c>
      <c r="C1361" s="134">
        <v>86670</v>
      </c>
      <c r="D1361" s="131" t="s">
        <v>296</v>
      </c>
      <c r="E1361" s="131" t="s">
        <v>285</v>
      </c>
      <c r="F1361" s="133" t="s">
        <v>158</v>
      </c>
      <c r="G1361" s="131" t="s">
        <v>926</v>
      </c>
    </row>
    <row r="1362" spans="1:7" ht="45" x14ac:dyDescent="0.2">
      <c r="A1362" s="131" t="s">
        <v>3093</v>
      </c>
      <c r="B1362" s="133" t="s">
        <v>283</v>
      </c>
      <c r="C1362" s="134">
        <v>90220</v>
      </c>
      <c r="D1362" s="131" t="s">
        <v>2676</v>
      </c>
      <c r="E1362" s="131" t="s">
        <v>493</v>
      </c>
      <c r="F1362" s="133" t="s">
        <v>115</v>
      </c>
      <c r="G1362" s="131" t="s">
        <v>3094</v>
      </c>
    </row>
    <row r="1363" spans="1:7" ht="45" x14ac:dyDescent="0.2">
      <c r="A1363" s="131" t="s">
        <v>3095</v>
      </c>
      <c r="B1363" s="133" t="s">
        <v>288</v>
      </c>
      <c r="C1363" s="134">
        <v>90224</v>
      </c>
      <c r="D1363" s="131" t="s">
        <v>2676</v>
      </c>
      <c r="E1363" s="131" t="s">
        <v>493</v>
      </c>
      <c r="F1363" s="133" t="s">
        <v>115</v>
      </c>
      <c r="G1363" s="131" t="s">
        <v>3094</v>
      </c>
    </row>
    <row r="1364" spans="1:7" ht="60" x14ac:dyDescent="0.2">
      <c r="A1364" s="131" t="s">
        <v>3096</v>
      </c>
      <c r="B1364" s="133" t="s">
        <v>283</v>
      </c>
      <c r="C1364" s="134">
        <v>90219</v>
      </c>
      <c r="D1364" s="131" t="s">
        <v>2676</v>
      </c>
      <c r="E1364" s="131" t="s">
        <v>493</v>
      </c>
      <c r="F1364" s="133" t="s">
        <v>158</v>
      </c>
      <c r="G1364" s="131" t="s">
        <v>3097</v>
      </c>
    </row>
    <row r="1365" spans="1:7" ht="45" x14ac:dyDescent="0.2">
      <c r="A1365" s="131" t="s">
        <v>3098</v>
      </c>
      <c r="B1365" s="133" t="s">
        <v>288</v>
      </c>
      <c r="C1365" s="134">
        <v>90226</v>
      </c>
      <c r="D1365" s="131" t="s">
        <v>2676</v>
      </c>
      <c r="E1365" s="131" t="s">
        <v>493</v>
      </c>
      <c r="F1365" s="133" t="s">
        <v>115</v>
      </c>
      <c r="G1365" s="131" t="s">
        <v>3099</v>
      </c>
    </row>
    <row r="1366" spans="1:7" ht="60" x14ac:dyDescent="0.2">
      <c r="A1366" s="131" t="s">
        <v>3100</v>
      </c>
      <c r="B1366" s="133" t="s">
        <v>283</v>
      </c>
      <c r="C1366" s="134">
        <v>90222</v>
      </c>
      <c r="D1366" s="131" t="s">
        <v>2676</v>
      </c>
      <c r="E1366" s="131" t="s">
        <v>493</v>
      </c>
      <c r="F1366" s="133" t="s">
        <v>158</v>
      </c>
      <c r="G1366" s="131" t="s">
        <v>3101</v>
      </c>
    </row>
    <row r="1367" spans="1:7" ht="30" x14ac:dyDescent="0.2">
      <c r="A1367" s="131" t="s">
        <v>1286</v>
      </c>
      <c r="B1367" s="133" t="s">
        <v>283</v>
      </c>
      <c r="C1367" s="134">
        <v>90232</v>
      </c>
      <c r="D1367" s="131" t="s">
        <v>1158</v>
      </c>
      <c r="E1367" s="131" t="s">
        <v>1182</v>
      </c>
      <c r="F1367" s="133" t="s">
        <v>117</v>
      </c>
      <c r="G1367" s="131" t="s">
        <v>1191</v>
      </c>
    </row>
    <row r="1368" spans="1:7" ht="30" x14ac:dyDescent="0.2">
      <c r="A1368" s="131" t="s">
        <v>1287</v>
      </c>
      <c r="B1368" s="133" t="s">
        <v>283</v>
      </c>
      <c r="C1368" s="134">
        <v>90225</v>
      </c>
      <c r="D1368" s="131" t="s">
        <v>1158</v>
      </c>
      <c r="E1368" s="131" t="s">
        <v>1182</v>
      </c>
      <c r="F1368" s="133" t="s">
        <v>117</v>
      </c>
      <c r="G1368" s="131" t="s">
        <v>1191</v>
      </c>
    </row>
    <row r="1369" spans="1:7" ht="30" x14ac:dyDescent="0.2">
      <c r="A1369" s="131" t="s">
        <v>1288</v>
      </c>
      <c r="B1369" s="133" t="s">
        <v>283</v>
      </c>
      <c r="C1369" s="134">
        <v>90238</v>
      </c>
      <c r="D1369" s="131" t="s">
        <v>1158</v>
      </c>
      <c r="E1369" s="131" t="s">
        <v>1182</v>
      </c>
      <c r="F1369" s="133" t="s">
        <v>117</v>
      </c>
      <c r="G1369" s="131" t="s">
        <v>1191</v>
      </c>
    </row>
    <row r="1370" spans="1:7" ht="30" x14ac:dyDescent="0.2">
      <c r="A1370" s="131" t="s">
        <v>1289</v>
      </c>
      <c r="B1370" s="133" t="s">
        <v>283</v>
      </c>
      <c r="C1370" s="134">
        <v>90244</v>
      </c>
      <c r="D1370" s="131" t="s">
        <v>1158</v>
      </c>
      <c r="E1370" s="131" t="s">
        <v>1182</v>
      </c>
      <c r="F1370" s="133" t="s">
        <v>116</v>
      </c>
      <c r="G1370" s="131" t="s">
        <v>1191</v>
      </c>
    </row>
    <row r="1371" spans="1:7" ht="45" x14ac:dyDescent="0.2">
      <c r="A1371" s="131" t="s">
        <v>3102</v>
      </c>
      <c r="B1371" s="133" t="s">
        <v>283</v>
      </c>
      <c r="C1371" s="134">
        <v>90239</v>
      </c>
      <c r="D1371" s="131" t="s">
        <v>2676</v>
      </c>
      <c r="E1371" s="131" t="s">
        <v>364</v>
      </c>
      <c r="F1371" s="133" t="s">
        <v>115</v>
      </c>
      <c r="G1371" s="131" t="s">
        <v>3103</v>
      </c>
    </row>
    <row r="1372" spans="1:7" ht="45" x14ac:dyDescent="0.2">
      <c r="A1372" s="131" t="s">
        <v>3104</v>
      </c>
      <c r="B1372" s="133" t="s">
        <v>283</v>
      </c>
      <c r="C1372" s="134">
        <v>90240</v>
      </c>
      <c r="D1372" s="131" t="s">
        <v>2676</v>
      </c>
      <c r="E1372" s="131" t="s">
        <v>364</v>
      </c>
      <c r="F1372" s="133" t="s">
        <v>115</v>
      </c>
      <c r="G1372" s="131" t="s">
        <v>3103</v>
      </c>
    </row>
    <row r="1373" spans="1:7" ht="45" x14ac:dyDescent="0.2">
      <c r="A1373" s="131" t="s">
        <v>1757</v>
      </c>
      <c r="B1373" s="133" t="s">
        <v>283</v>
      </c>
      <c r="C1373" s="134">
        <v>90233</v>
      </c>
      <c r="D1373" s="131" t="s">
        <v>285</v>
      </c>
      <c r="E1373" s="131" t="s">
        <v>285</v>
      </c>
      <c r="F1373" s="133" t="s">
        <v>115</v>
      </c>
      <c r="G1373" s="131" t="s">
        <v>1623</v>
      </c>
    </row>
    <row r="1374" spans="1:7" ht="30" x14ac:dyDescent="0.2">
      <c r="A1374" s="131" t="s">
        <v>3105</v>
      </c>
      <c r="B1374" s="133" t="s">
        <v>283</v>
      </c>
      <c r="C1374" s="134">
        <v>90230</v>
      </c>
      <c r="D1374" s="131" t="s">
        <v>2676</v>
      </c>
      <c r="E1374" s="131" t="s">
        <v>502</v>
      </c>
      <c r="F1374" s="133" t="s">
        <v>115</v>
      </c>
      <c r="G1374" s="131" t="s">
        <v>2738</v>
      </c>
    </row>
    <row r="1375" spans="1:7" ht="30" x14ac:dyDescent="0.2">
      <c r="A1375" s="131" t="s">
        <v>3106</v>
      </c>
      <c r="B1375" s="133" t="s">
        <v>283</v>
      </c>
      <c r="C1375" s="134">
        <v>90228</v>
      </c>
      <c r="D1375" s="131" t="s">
        <v>2676</v>
      </c>
      <c r="E1375" s="131" t="s">
        <v>502</v>
      </c>
      <c r="F1375" s="133" t="s">
        <v>158</v>
      </c>
      <c r="G1375" s="131" t="s">
        <v>3077</v>
      </c>
    </row>
    <row r="1376" spans="1:7" ht="30" x14ac:dyDescent="0.2">
      <c r="A1376" s="131" t="s">
        <v>927</v>
      </c>
      <c r="B1376" s="133" t="s">
        <v>283</v>
      </c>
      <c r="C1376" s="134">
        <v>84724</v>
      </c>
      <c r="D1376" s="131" t="s">
        <v>296</v>
      </c>
      <c r="E1376" s="131" t="s">
        <v>285</v>
      </c>
      <c r="F1376" s="133" t="s">
        <v>115</v>
      </c>
      <c r="G1376" s="131" t="s">
        <v>928</v>
      </c>
    </row>
    <row r="1377" spans="1:7" ht="30" x14ac:dyDescent="0.2">
      <c r="A1377" s="131" t="s">
        <v>929</v>
      </c>
      <c r="B1377" s="133" t="s">
        <v>283</v>
      </c>
      <c r="C1377" s="134">
        <v>88622</v>
      </c>
      <c r="D1377" s="131" t="s">
        <v>296</v>
      </c>
      <c r="E1377" s="131" t="s">
        <v>285</v>
      </c>
      <c r="F1377" s="133" t="s">
        <v>115</v>
      </c>
      <c r="G1377" s="131" t="s">
        <v>930</v>
      </c>
    </row>
    <row r="1378" spans="1:7" ht="30" x14ac:dyDescent="0.2">
      <c r="A1378" s="131" t="s">
        <v>931</v>
      </c>
      <c r="B1378" s="133" t="s">
        <v>283</v>
      </c>
      <c r="C1378" s="134">
        <v>80980</v>
      </c>
      <c r="D1378" s="131" t="s">
        <v>296</v>
      </c>
      <c r="E1378" s="131" t="s">
        <v>679</v>
      </c>
      <c r="F1378" s="133" t="s">
        <v>115</v>
      </c>
      <c r="G1378" s="131" t="s">
        <v>932</v>
      </c>
    </row>
    <row r="1379" spans="1:7" ht="45" x14ac:dyDescent="0.2">
      <c r="A1379" s="131" t="s">
        <v>933</v>
      </c>
      <c r="B1379" s="133" t="s">
        <v>283</v>
      </c>
      <c r="C1379" s="134">
        <v>80974</v>
      </c>
      <c r="D1379" s="131" t="s">
        <v>296</v>
      </c>
      <c r="E1379" s="131" t="s">
        <v>679</v>
      </c>
      <c r="F1379" s="133" t="s">
        <v>115</v>
      </c>
      <c r="G1379" s="131" t="s">
        <v>934</v>
      </c>
    </row>
    <row r="1380" spans="1:7" ht="45" x14ac:dyDescent="0.2">
      <c r="A1380" s="131" t="s">
        <v>935</v>
      </c>
      <c r="B1380" s="133" t="s">
        <v>283</v>
      </c>
      <c r="C1380" s="134">
        <v>80976</v>
      </c>
      <c r="D1380" s="131" t="s">
        <v>296</v>
      </c>
      <c r="E1380" s="131" t="s">
        <v>679</v>
      </c>
      <c r="F1380" s="133" t="s">
        <v>115</v>
      </c>
      <c r="G1380" s="131" t="s">
        <v>936</v>
      </c>
    </row>
    <row r="1381" spans="1:7" ht="30" x14ac:dyDescent="0.2">
      <c r="A1381" s="131" t="s">
        <v>937</v>
      </c>
      <c r="B1381" s="133" t="s">
        <v>283</v>
      </c>
      <c r="C1381" s="134">
        <v>80975</v>
      </c>
      <c r="D1381" s="131" t="s">
        <v>296</v>
      </c>
      <c r="E1381" s="131" t="s">
        <v>679</v>
      </c>
      <c r="F1381" s="133" t="s">
        <v>115</v>
      </c>
      <c r="G1381" s="131" t="s">
        <v>938</v>
      </c>
    </row>
    <row r="1382" spans="1:7" ht="30" x14ac:dyDescent="0.2">
      <c r="A1382" s="131" t="s">
        <v>939</v>
      </c>
      <c r="B1382" s="133" t="s">
        <v>283</v>
      </c>
      <c r="C1382" s="134">
        <v>80978</v>
      </c>
      <c r="D1382" s="131" t="s">
        <v>296</v>
      </c>
      <c r="E1382" s="131" t="s">
        <v>679</v>
      </c>
      <c r="F1382" s="133" t="s">
        <v>115</v>
      </c>
      <c r="G1382" s="131" t="s">
        <v>940</v>
      </c>
    </row>
    <row r="1383" spans="1:7" ht="30" x14ac:dyDescent="0.2">
      <c r="A1383" s="131" t="s">
        <v>941</v>
      </c>
      <c r="B1383" s="133" t="s">
        <v>283</v>
      </c>
      <c r="C1383" s="134">
        <v>80979</v>
      </c>
      <c r="D1383" s="131" t="s">
        <v>296</v>
      </c>
      <c r="E1383" s="131" t="s">
        <v>679</v>
      </c>
      <c r="F1383" s="133" t="s">
        <v>115</v>
      </c>
      <c r="G1383" s="131" t="s">
        <v>942</v>
      </c>
    </row>
    <row r="1384" spans="1:7" ht="45" x14ac:dyDescent="0.2">
      <c r="A1384" s="131" t="s">
        <v>943</v>
      </c>
      <c r="B1384" s="133" t="s">
        <v>283</v>
      </c>
      <c r="C1384" s="134">
        <v>85725</v>
      </c>
      <c r="D1384" s="131" t="s">
        <v>296</v>
      </c>
      <c r="E1384" s="131" t="s">
        <v>679</v>
      </c>
      <c r="F1384" s="133" t="s">
        <v>115</v>
      </c>
      <c r="G1384" s="131" t="s">
        <v>944</v>
      </c>
    </row>
    <row r="1385" spans="1:7" ht="45" x14ac:dyDescent="0.2">
      <c r="A1385" s="131" t="s">
        <v>945</v>
      </c>
      <c r="B1385" s="133" t="s">
        <v>283</v>
      </c>
      <c r="C1385" s="134">
        <v>80977</v>
      </c>
      <c r="D1385" s="131" t="s">
        <v>296</v>
      </c>
      <c r="E1385" s="131" t="s">
        <v>679</v>
      </c>
      <c r="F1385" s="133" t="s">
        <v>115</v>
      </c>
      <c r="G1385" s="131" t="s">
        <v>936</v>
      </c>
    </row>
    <row r="1386" spans="1:7" ht="45" x14ac:dyDescent="0.2">
      <c r="A1386" s="131" t="s">
        <v>3652</v>
      </c>
      <c r="B1386" s="133" t="s">
        <v>283</v>
      </c>
      <c r="C1386" s="134">
        <v>85540</v>
      </c>
      <c r="D1386" s="131" t="s">
        <v>3443</v>
      </c>
      <c r="E1386" s="131" t="s">
        <v>318</v>
      </c>
      <c r="F1386" s="133" t="s">
        <v>117</v>
      </c>
      <c r="G1386" s="131" t="s">
        <v>3653</v>
      </c>
    </row>
    <row r="1387" spans="1:7" ht="60" x14ac:dyDescent="0.2">
      <c r="A1387" s="131" t="s">
        <v>3654</v>
      </c>
      <c r="B1387" s="133" t="s">
        <v>283</v>
      </c>
      <c r="C1387" s="134">
        <v>80825</v>
      </c>
      <c r="D1387" s="131" t="s">
        <v>3443</v>
      </c>
      <c r="E1387" s="131" t="s">
        <v>318</v>
      </c>
      <c r="F1387" s="133" t="s">
        <v>117</v>
      </c>
      <c r="G1387" s="131" t="s">
        <v>3655</v>
      </c>
    </row>
    <row r="1388" spans="1:7" ht="60" x14ac:dyDescent="0.2">
      <c r="A1388" s="131" t="s">
        <v>3656</v>
      </c>
      <c r="B1388" s="133" t="s">
        <v>283</v>
      </c>
      <c r="C1388" s="134">
        <v>80346</v>
      </c>
      <c r="D1388" s="131" t="s">
        <v>3443</v>
      </c>
      <c r="E1388" s="131" t="s">
        <v>318</v>
      </c>
      <c r="F1388" s="133" t="s">
        <v>117</v>
      </c>
      <c r="G1388" s="131" t="s">
        <v>3657</v>
      </c>
    </row>
    <row r="1389" spans="1:7" ht="60" x14ac:dyDescent="0.2">
      <c r="A1389" s="131" t="s">
        <v>3658</v>
      </c>
      <c r="B1389" s="133" t="s">
        <v>283</v>
      </c>
      <c r="C1389" s="134">
        <v>80363</v>
      </c>
      <c r="D1389" s="131" t="s">
        <v>3443</v>
      </c>
      <c r="E1389" s="131" t="s">
        <v>318</v>
      </c>
      <c r="F1389" s="133" t="s">
        <v>1183</v>
      </c>
      <c r="G1389" s="131" t="s">
        <v>3657</v>
      </c>
    </row>
    <row r="1390" spans="1:7" ht="60" x14ac:dyDescent="0.2">
      <c r="A1390" s="131" t="s">
        <v>3659</v>
      </c>
      <c r="B1390" s="133" t="s">
        <v>283</v>
      </c>
      <c r="C1390" s="134">
        <v>81474</v>
      </c>
      <c r="D1390" s="131" t="s">
        <v>3443</v>
      </c>
      <c r="E1390" s="131" t="s">
        <v>318</v>
      </c>
      <c r="F1390" s="133" t="s">
        <v>117</v>
      </c>
      <c r="G1390" s="131" t="s">
        <v>3660</v>
      </c>
    </row>
    <row r="1391" spans="1:7" ht="45" x14ac:dyDescent="0.2">
      <c r="A1391" s="131" t="s">
        <v>3661</v>
      </c>
      <c r="B1391" s="133" t="s">
        <v>283</v>
      </c>
      <c r="C1391" s="134">
        <v>83743</v>
      </c>
      <c r="D1391" s="131" t="s">
        <v>3443</v>
      </c>
      <c r="E1391" s="131" t="s">
        <v>318</v>
      </c>
      <c r="F1391" s="133" t="s">
        <v>117</v>
      </c>
      <c r="G1391" s="131" t="s">
        <v>3662</v>
      </c>
    </row>
    <row r="1392" spans="1:7" ht="45" x14ac:dyDescent="0.2">
      <c r="A1392" s="131" t="s">
        <v>3663</v>
      </c>
      <c r="B1392" s="133" t="s">
        <v>283</v>
      </c>
      <c r="C1392" s="134">
        <v>71497</v>
      </c>
      <c r="D1392" s="131" t="s">
        <v>3443</v>
      </c>
      <c r="E1392" s="131" t="s">
        <v>318</v>
      </c>
      <c r="F1392" s="133" t="s">
        <v>115</v>
      </c>
      <c r="G1392" s="131" t="s">
        <v>3664</v>
      </c>
    </row>
    <row r="1393" spans="1:7" ht="75" x14ac:dyDescent="0.2">
      <c r="A1393" s="131" t="s">
        <v>3665</v>
      </c>
      <c r="B1393" s="133" t="s">
        <v>283</v>
      </c>
      <c r="C1393" s="134">
        <v>90034</v>
      </c>
      <c r="D1393" s="131" t="s">
        <v>3443</v>
      </c>
      <c r="E1393" s="131" t="s">
        <v>321</v>
      </c>
      <c r="F1393" s="133" t="s">
        <v>117</v>
      </c>
      <c r="G1393" s="131" t="s">
        <v>3666</v>
      </c>
    </row>
    <row r="1394" spans="1:7" ht="90" x14ac:dyDescent="0.2">
      <c r="A1394" s="131" t="s">
        <v>3667</v>
      </c>
      <c r="B1394" s="133" t="s">
        <v>283</v>
      </c>
      <c r="C1394" s="134">
        <v>90043</v>
      </c>
      <c r="D1394" s="131" t="s">
        <v>3443</v>
      </c>
      <c r="E1394" s="131" t="s">
        <v>321</v>
      </c>
      <c r="F1394" s="133" t="s">
        <v>115</v>
      </c>
      <c r="G1394" s="131" t="s">
        <v>3668</v>
      </c>
    </row>
    <row r="1395" spans="1:7" ht="60" x14ac:dyDescent="0.2">
      <c r="A1395" s="131" t="s">
        <v>3669</v>
      </c>
      <c r="B1395" s="133" t="s">
        <v>283</v>
      </c>
      <c r="C1395" s="134">
        <v>74449</v>
      </c>
      <c r="D1395" s="131" t="s">
        <v>3443</v>
      </c>
      <c r="E1395" s="131" t="s">
        <v>318</v>
      </c>
      <c r="F1395" s="133" t="s">
        <v>117</v>
      </c>
      <c r="G1395" s="131" t="s">
        <v>3670</v>
      </c>
    </row>
    <row r="1396" spans="1:7" ht="60" x14ac:dyDescent="0.2">
      <c r="A1396" s="131" t="s">
        <v>3671</v>
      </c>
      <c r="B1396" s="133" t="s">
        <v>283</v>
      </c>
      <c r="C1396" s="134">
        <v>52058</v>
      </c>
      <c r="D1396" s="131" t="s">
        <v>3443</v>
      </c>
      <c r="E1396" s="131" t="s">
        <v>318</v>
      </c>
      <c r="F1396" s="133" t="s">
        <v>117</v>
      </c>
      <c r="G1396" s="131" t="s">
        <v>3672</v>
      </c>
    </row>
    <row r="1397" spans="1:7" ht="75" x14ac:dyDescent="0.2">
      <c r="A1397" s="131" t="s">
        <v>3673</v>
      </c>
      <c r="B1397" s="133" t="s">
        <v>283</v>
      </c>
      <c r="C1397" s="134">
        <v>68978</v>
      </c>
      <c r="D1397" s="131" t="s">
        <v>3443</v>
      </c>
      <c r="E1397" s="131" t="s">
        <v>318</v>
      </c>
      <c r="F1397" s="133" t="s">
        <v>117</v>
      </c>
      <c r="G1397" s="131" t="s">
        <v>3674</v>
      </c>
    </row>
    <row r="1398" spans="1:7" ht="45" x14ac:dyDescent="0.2">
      <c r="A1398" s="131" t="s">
        <v>3675</v>
      </c>
      <c r="B1398" s="133" t="s">
        <v>283</v>
      </c>
      <c r="C1398" s="134">
        <v>68974</v>
      </c>
      <c r="D1398" s="131" t="s">
        <v>3443</v>
      </c>
      <c r="E1398" s="131" t="s">
        <v>318</v>
      </c>
      <c r="F1398" s="133" t="s">
        <v>117</v>
      </c>
      <c r="G1398" s="131" t="s">
        <v>3676</v>
      </c>
    </row>
    <row r="1399" spans="1:7" ht="45" x14ac:dyDescent="0.2">
      <c r="A1399" s="131" t="s">
        <v>3677</v>
      </c>
      <c r="B1399" s="133" t="s">
        <v>283</v>
      </c>
      <c r="C1399" s="134">
        <v>69070</v>
      </c>
      <c r="D1399" s="131" t="s">
        <v>3443</v>
      </c>
      <c r="E1399" s="131" t="s">
        <v>318</v>
      </c>
      <c r="F1399" s="133" t="s">
        <v>117</v>
      </c>
      <c r="G1399" s="131" t="s">
        <v>3678</v>
      </c>
    </row>
    <row r="1400" spans="1:7" ht="60" x14ac:dyDescent="0.2">
      <c r="A1400" s="131" t="s">
        <v>3679</v>
      </c>
      <c r="B1400" s="133" t="s">
        <v>283</v>
      </c>
      <c r="C1400" s="134">
        <v>75856</v>
      </c>
      <c r="D1400" s="131" t="s">
        <v>3443</v>
      </c>
      <c r="E1400" s="131" t="s">
        <v>318</v>
      </c>
      <c r="F1400" s="133" t="s">
        <v>117</v>
      </c>
      <c r="G1400" s="131" t="s">
        <v>3680</v>
      </c>
    </row>
    <row r="1401" spans="1:7" ht="45" x14ac:dyDescent="0.2">
      <c r="A1401" s="131" t="s">
        <v>3681</v>
      </c>
      <c r="B1401" s="133" t="s">
        <v>283</v>
      </c>
      <c r="C1401" s="134">
        <v>40807</v>
      </c>
      <c r="D1401" s="131" t="s">
        <v>3443</v>
      </c>
      <c r="E1401" s="131" t="s">
        <v>318</v>
      </c>
      <c r="F1401" s="133" t="s">
        <v>1183</v>
      </c>
      <c r="G1401" s="131" t="s">
        <v>3682</v>
      </c>
    </row>
    <row r="1402" spans="1:7" ht="60" x14ac:dyDescent="0.2">
      <c r="A1402" s="131" t="s">
        <v>3683</v>
      </c>
      <c r="B1402" s="133" t="s">
        <v>283</v>
      </c>
      <c r="C1402" s="134">
        <v>81324</v>
      </c>
      <c r="D1402" s="131" t="s">
        <v>3443</v>
      </c>
      <c r="E1402" s="131" t="s">
        <v>318</v>
      </c>
      <c r="F1402" s="133" t="s">
        <v>117</v>
      </c>
      <c r="G1402" s="131" t="s">
        <v>3684</v>
      </c>
    </row>
    <row r="1403" spans="1:7" ht="45" x14ac:dyDescent="0.2">
      <c r="A1403" s="131" t="s">
        <v>3685</v>
      </c>
      <c r="B1403" s="133" t="s">
        <v>283</v>
      </c>
      <c r="C1403" s="134">
        <v>84693</v>
      </c>
      <c r="D1403" s="131" t="s">
        <v>3443</v>
      </c>
      <c r="E1403" s="131" t="s">
        <v>318</v>
      </c>
      <c r="F1403" s="133" t="s">
        <v>117</v>
      </c>
      <c r="G1403" s="131" t="s">
        <v>3686</v>
      </c>
    </row>
    <row r="1404" spans="1:7" ht="45" x14ac:dyDescent="0.2">
      <c r="A1404" s="131" t="s">
        <v>3687</v>
      </c>
      <c r="B1404" s="133" t="s">
        <v>283</v>
      </c>
      <c r="C1404" s="134">
        <v>77198</v>
      </c>
      <c r="D1404" s="131" t="s">
        <v>3443</v>
      </c>
      <c r="E1404" s="131" t="s">
        <v>318</v>
      </c>
      <c r="F1404" s="133" t="s">
        <v>117</v>
      </c>
      <c r="G1404" s="131" t="s">
        <v>3688</v>
      </c>
    </row>
    <row r="1405" spans="1:7" ht="60" x14ac:dyDescent="0.2">
      <c r="A1405" s="131" t="s">
        <v>3689</v>
      </c>
      <c r="B1405" s="133" t="s">
        <v>283</v>
      </c>
      <c r="C1405" s="134">
        <v>81326</v>
      </c>
      <c r="D1405" s="131" t="s">
        <v>3443</v>
      </c>
      <c r="E1405" s="131" t="s">
        <v>318</v>
      </c>
      <c r="F1405" s="133" t="s">
        <v>117</v>
      </c>
      <c r="G1405" s="131" t="s">
        <v>3690</v>
      </c>
    </row>
    <row r="1406" spans="1:7" ht="45" x14ac:dyDescent="0.2">
      <c r="A1406" s="131" t="s">
        <v>3691</v>
      </c>
      <c r="B1406" s="133" t="s">
        <v>283</v>
      </c>
      <c r="C1406" s="134">
        <v>15706</v>
      </c>
      <c r="D1406" s="131" t="s">
        <v>3443</v>
      </c>
      <c r="E1406" s="131" t="s">
        <v>318</v>
      </c>
      <c r="F1406" s="133" t="s">
        <v>117</v>
      </c>
      <c r="G1406" s="131" t="s">
        <v>3692</v>
      </c>
    </row>
    <row r="1407" spans="1:7" ht="45" x14ac:dyDescent="0.2">
      <c r="A1407" s="131" t="s">
        <v>3693</v>
      </c>
      <c r="B1407" s="133" t="s">
        <v>283</v>
      </c>
      <c r="C1407" s="134">
        <v>37077</v>
      </c>
      <c r="D1407" s="131" t="s">
        <v>3443</v>
      </c>
      <c r="E1407" s="131" t="s">
        <v>318</v>
      </c>
      <c r="F1407" s="133" t="s">
        <v>117</v>
      </c>
      <c r="G1407" s="131" t="s">
        <v>3694</v>
      </c>
    </row>
    <row r="1408" spans="1:7" ht="45" x14ac:dyDescent="0.2">
      <c r="A1408" s="131" t="s">
        <v>3695</v>
      </c>
      <c r="B1408" s="133" t="s">
        <v>283</v>
      </c>
      <c r="C1408" s="134">
        <v>80365</v>
      </c>
      <c r="D1408" s="131" t="s">
        <v>3443</v>
      </c>
      <c r="E1408" s="131" t="s">
        <v>318</v>
      </c>
      <c r="F1408" s="133" t="s">
        <v>1183</v>
      </c>
      <c r="G1408" s="131" t="s">
        <v>3694</v>
      </c>
    </row>
    <row r="1409" spans="1:7" ht="75" x14ac:dyDescent="0.2">
      <c r="A1409" s="131" t="s">
        <v>3696</v>
      </c>
      <c r="B1409" s="133" t="s">
        <v>283</v>
      </c>
      <c r="C1409" s="134">
        <v>90037</v>
      </c>
      <c r="D1409" s="131" t="s">
        <v>3443</v>
      </c>
      <c r="E1409" s="131" t="s">
        <v>318</v>
      </c>
      <c r="F1409" s="133" t="s">
        <v>117</v>
      </c>
      <c r="G1409" s="131" t="s">
        <v>3697</v>
      </c>
    </row>
    <row r="1410" spans="1:7" ht="45" x14ac:dyDescent="0.2">
      <c r="A1410" s="131" t="s">
        <v>3698</v>
      </c>
      <c r="B1410" s="133" t="s">
        <v>283</v>
      </c>
      <c r="C1410" s="134">
        <v>81174</v>
      </c>
      <c r="D1410" s="131" t="s">
        <v>3443</v>
      </c>
      <c r="E1410" s="131" t="s">
        <v>318</v>
      </c>
      <c r="F1410" s="133" t="s">
        <v>1183</v>
      </c>
      <c r="G1410" s="131" t="s">
        <v>3692</v>
      </c>
    </row>
    <row r="1411" spans="1:7" ht="60" x14ac:dyDescent="0.2">
      <c r="A1411" s="131" t="s">
        <v>3699</v>
      </c>
      <c r="B1411" s="133" t="s">
        <v>283</v>
      </c>
      <c r="C1411" s="134">
        <v>90064</v>
      </c>
      <c r="D1411" s="131" t="s">
        <v>3443</v>
      </c>
      <c r="E1411" s="131" t="s">
        <v>318</v>
      </c>
      <c r="F1411" s="133" t="s">
        <v>117</v>
      </c>
      <c r="G1411" s="131" t="s">
        <v>3700</v>
      </c>
    </row>
    <row r="1412" spans="1:7" ht="45" x14ac:dyDescent="0.2">
      <c r="A1412" s="131" t="s">
        <v>3701</v>
      </c>
      <c r="B1412" s="133" t="s">
        <v>283</v>
      </c>
      <c r="C1412" s="134">
        <v>52158</v>
      </c>
      <c r="D1412" s="131" t="s">
        <v>3443</v>
      </c>
      <c r="E1412" s="131" t="s">
        <v>318</v>
      </c>
      <c r="F1412" s="133" t="s">
        <v>117</v>
      </c>
      <c r="G1412" s="131" t="s">
        <v>3702</v>
      </c>
    </row>
    <row r="1413" spans="1:7" ht="45" x14ac:dyDescent="0.2">
      <c r="A1413" s="131" t="s">
        <v>3703</v>
      </c>
      <c r="B1413" s="133" t="s">
        <v>288</v>
      </c>
      <c r="C1413" s="134">
        <v>102</v>
      </c>
      <c r="D1413" s="131" t="s">
        <v>3443</v>
      </c>
      <c r="E1413" s="131" t="s">
        <v>318</v>
      </c>
      <c r="F1413" s="133" t="s">
        <v>117</v>
      </c>
      <c r="G1413" s="131" t="s">
        <v>3704</v>
      </c>
    </row>
    <row r="1414" spans="1:7" ht="60" x14ac:dyDescent="0.2">
      <c r="A1414" s="131" t="s">
        <v>3705</v>
      </c>
      <c r="B1414" s="133" t="s">
        <v>283</v>
      </c>
      <c r="C1414" s="134">
        <v>91029</v>
      </c>
      <c r="D1414" s="131" t="s">
        <v>3443</v>
      </c>
      <c r="E1414" s="131" t="s">
        <v>318</v>
      </c>
      <c r="F1414" s="133" t="s">
        <v>117</v>
      </c>
      <c r="G1414" s="131" t="s">
        <v>3706</v>
      </c>
    </row>
    <row r="1415" spans="1:7" ht="45" x14ac:dyDescent="0.2">
      <c r="A1415" s="131" t="s">
        <v>3707</v>
      </c>
      <c r="B1415" s="133" t="s">
        <v>283</v>
      </c>
      <c r="C1415" s="134">
        <v>630</v>
      </c>
      <c r="D1415" s="131" t="s">
        <v>3443</v>
      </c>
      <c r="E1415" s="131" t="s">
        <v>318</v>
      </c>
      <c r="F1415" s="133" t="s">
        <v>117</v>
      </c>
      <c r="G1415" s="131" t="s">
        <v>3708</v>
      </c>
    </row>
    <row r="1416" spans="1:7" ht="60" x14ac:dyDescent="0.2">
      <c r="A1416" s="131" t="s">
        <v>3709</v>
      </c>
      <c r="B1416" s="133" t="s">
        <v>283</v>
      </c>
      <c r="C1416" s="134">
        <v>80348</v>
      </c>
      <c r="D1416" s="131" t="s">
        <v>3443</v>
      </c>
      <c r="E1416" s="131" t="s">
        <v>318</v>
      </c>
      <c r="F1416" s="133" t="s">
        <v>117</v>
      </c>
      <c r="G1416" s="131" t="s">
        <v>3710</v>
      </c>
    </row>
    <row r="1417" spans="1:7" ht="75" x14ac:dyDescent="0.2">
      <c r="A1417" s="131" t="s">
        <v>3711</v>
      </c>
      <c r="B1417" s="133" t="s">
        <v>283</v>
      </c>
      <c r="C1417" s="134">
        <v>81328</v>
      </c>
      <c r="D1417" s="131" t="s">
        <v>3443</v>
      </c>
      <c r="E1417" s="131" t="s">
        <v>318</v>
      </c>
      <c r="F1417" s="133" t="s">
        <v>117</v>
      </c>
      <c r="G1417" s="131" t="s">
        <v>3712</v>
      </c>
    </row>
    <row r="1418" spans="1:7" ht="60" x14ac:dyDescent="0.2">
      <c r="A1418" s="131" t="s">
        <v>3713</v>
      </c>
      <c r="B1418" s="133" t="s">
        <v>283</v>
      </c>
      <c r="C1418" s="134">
        <v>91030</v>
      </c>
      <c r="D1418" s="131" t="s">
        <v>3443</v>
      </c>
      <c r="E1418" s="131" t="s">
        <v>321</v>
      </c>
      <c r="F1418" s="133" t="s">
        <v>117</v>
      </c>
      <c r="G1418" s="131" t="s">
        <v>3714</v>
      </c>
    </row>
    <row r="1419" spans="1:7" ht="45" x14ac:dyDescent="0.2">
      <c r="A1419" s="131" t="s">
        <v>3715</v>
      </c>
      <c r="B1419" s="133" t="s">
        <v>283</v>
      </c>
      <c r="C1419" s="134">
        <v>688</v>
      </c>
      <c r="D1419" s="131" t="s">
        <v>3443</v>
      </c>
      <c r="E1419" s="131" t="s">
        <v>318</v>
      </c>
      <c r="F1419" s="133" t="s">
        <v>117</v>
      </c>
      <c r="G1419" s="131" t="s">
        <v>3716</v>
      </c>
    </row>
    <row r="1420" spans="1:7" ht="45" x14ac:dyDescent="0.2">
      <c r="A1420" s="131" t="s">
        <v>3717</v>
      </c>
      <c r="B1420" s="133" t="s">
        <v>283</v>
      </c>
      <c r="C1420" s="134">
        <v>81282</v>
      </c>
      <c r="D1420" s="131" t="s">
        <v>3443</v>
      </c>
      <c r="E1420" s="131" t="s">
        <v>318</v>
      </c>
      <c r="F1420" s="133" t="s">
        <v>1183</v>
      </c>
      <c r="G1420" s="131" t="s">
        <v>3716</v>
      </c>
    </row>
    <row r="1421" spans="1:7" ht="60" x14ac:dyDescent="0.2">
      <c r="A1421" s="131" t="s">
        <v>3718</v>
      </c>
      <c r="B1421" s="133" t="s">
        <v>283</v>
      </c>
      <c r="C1421" s="134">
        <v>90524</v>
      </c>
      <c r="D1421" s="131" t="s">
        <v>3443</v>
      </c>
      <c r="E1421" s="131" t="s">
        <v>321</v>
      </c>
      <c r="F1421" s="133" t="s">
        <v>117</v>
      </c>
      <c r="G1421" s="131" t="s">
        <v>3719</v>
      </c>
    </row>
    <row r="1422" spans="1:7" ht="45" x14ac:dyDescent="0.2">
      <c r="A1422" s="131" t="s">
        <v>3720</v>
      </c>
      <c r="B1422" s="133" t="s">
        <v>283</v>
      </c>
      <c r="C1422" s="134">
        <v>80349</v>
      </c>
      <c r="D1422" s="131" t="s">
        <v>3443</v>
      </c>
      <c r="E1422" s="131" t="s">
        <v>318</v>
      </c>
      <c r="F1422" s="133" t="s">
        <v>117</v>
      </c>
      <c r="G1422" s="131" t="s">
        <v>3721</v>
      </c>
    </row>
    <row r="1423" spans="1:7" ht="45" x14ac:dyDescent="0.2">
      <c r="A1423" s="131" t="s">
        <v>3722</v>
      </c>
      <c r="B1423" s="133" t="s">
        <v>283</v>
      </c>
      <c r="C1423" s="134">
        <v>80366</v>
      </c>
      <c r="D1423" s="131" t="s">
        <v>3443</v>
      </c>
      <c r="E1423" s="131" t="s">
        <v>318</v>
      </c>
      <c r="F1423" s="133" t="s">
        <v>1183</v>
      </c>
      <c r="G1423" s="131" t="s">
        <v>3721</v>
      </c>
    </row>
    <row r="1424" spans="1:7" ht="45" x14ac:dyDescent="0.2">
      <c r="A1424" s="131" t="s">
        <v>3723</v>
      </c>
      <c r="B1424" s="133" t="s">
        <v>283</v>
      </c>
      <c r="C1424" s="134">
        <v>629</v>
      </c>
      <c r="D1424" s="131" t="s">
        <v>3443</v>
      </c>
      <c r="E1424" s="131" t="s">
        <v>318</v>
      </c>
      <c r="F1424" s="133" t="s">
        <v>117</v>
      </c>
      <c r="G1424" s="131" t="s">
        <v>3724</v>
      </c>
    </row>
    <row r="1425" spans="1:7" ht="60" x14ac:dyDescent="0.2">
      <c r="A1425" s="131" t="s">
        <v>1758</v>
      </c>
      <c r="B1425" s="133" t="s">
        <v>288</v>
      </c>
      <c r="C1425" s="134">
        <v>86717</v>
      </c>
      <c r="D1425" s="131" t="s">
        <v>285</v>
      </c>
      <c r="E1425" s="131" t="s">
        <v>285</v>
      </c>
      <c r="F1425" s="133" t="s">
        <v>116</v>
      </c>
      <c r="G1425" s="131" t="s">
        <v>1759</v>
      </c>
    </row>
    <row r="1426" spans="1:7" ht="30" x14ac:dyDescent="0.2">
      <c r="A1426" s="131" t="s">
        <v>1290</v>
      </c>
      <c r="B1426" s="133" t="s">
        <v>283</v>
      </c>
      <c r="C1426" s="134">
        <v>73066</v>
      </c>
      <c r="D1426" s="131" t="s">
        <v>1158</v>
      </c>
      <c r="E1426" s="131" t="s">
        <v>394</v>
      </c>
      <c r="F1426" s="133" t="s">
        <v>117</v>
      </c>
      <c r="G1426" s="131" t="s">
        <v>1291</v>
      </c>
    </row>
    <row r="1427" spans="1:7" ht="30" x14ac:dyDescent="0.2">
      <c r="A1427" s="131" t="s">
        <v>1292</v>
      </c>
      <c r="B1427" s="133" t="s">
        <v>283</v>
      </c>
      <c r="C1427" s="134">
        <v>90266</v>
      </c>
      <c r="D1427" s="131" t="s">
        <v>1158</v>
      </c>
      <c r="E1427" s="131" t="s">
        <v>321</v>
      </c>
      <c r="F1427" s="133" t="s">
        <v>117</v>
      </c>
      <c r="G1427" s="131" t="s">
        <v>1293</v>
      </c>
    </row>
    <row r="1428" spans="1:7" ht="30" x14ac:dyDescent="0.2">
      <c r="A1428" s="131" t="s">
        <v>1294</v>
      </c>
      <c r="B1428" s="133" t="s">
        <v>283</v>
      </c>
      <c r="C1428" s="134">
        <v>73049</v>
      </c>
      <c r="D1428" s="131" t="s">
        <v>1158</v>
      </c>
      <c r="E1428" s="131" t="s">
        <v>394</v>
      </c>
      <c r="F1428" s="133" t="s">
        <v>1183</v>
      </c>
      <c r="G1428" s="131" t="s">
        <v>1295</v>
      </c>
    </row>
    <row r="1429" spans="1:7" ht="30" x14ac:dyDescent="0.2">
      <c r="A1429" s="131" t="s">
        <v>1296</v>
      </c>
      <c r="B1429" s="133" t="s">
        <v>283</v>
      </c>
      <c r="C1429" s="134">
        <v>73542</v>
      </c>
      <c r="D1429" s="131" t="s">
        <v>1158</v>
      </c>
      <c r="E1429" s="131" t="s">
        <v>394</v>
      </c>
      <c r="F1429" s="133" t="s">
        <v>117</v>
      </c>
      <c r="G1429" s="131" t="s">
        <v>1291</v>
      </c>
    </row>
    <row r="1430" spans="1:7" ht="30" x14ac:dyDescent="0.2">
      <c r="A1430" s="131" t="s">
        <v>1297</v>
      </c>
      <c r="B1430" s="133" t="s">
        <v>283</v>
      </c>
      <c r="C1430" s="134">
        <v>90267</v>
      </c>
      <c r="D1430" s="131" t="s">
        <v>1158</v>
      </c>
      <c r="E1430" s="131" t="s">
        <v>321</v>
      </c>
      <c r="F1430" s="133" t="s">
        <v>117</v>
      </c>
      <c r="G1430" s="131" t="s">
        <v>1293</v>
      </c>
    </row>
    <row r="1431" spans="1:7" ht="75" x14ac:dyDescent="0.2">
      <c r="A1431" s="131" t="s">
        <v>2591</v>
      </c>
      <c r="B1431" s="133" t="s">
        <v>283</v>
      </c>
      <c r="C1431" s="134">
        <v>69084</v>
      </c>
      <c r="D1431" s="131" t="s">
        <v>1012</v>
      </c>
      <c r="E1431" s="131" t="s">
        <v>1001</v>
      </c>
      <c r="F1431" s="133" t="s">
        <v>158</v>
      </c>
      <c r="G1431" s="131" t="s">
        <v>2592</v>
      </c>
    </row>
    <row r="1432" spans="1:7" ht="90" x14ac:dyDescent="0.2">
      <c r="A1432" s="131" t="s">
        <v>2593</v>
      </c>
      <c r="B1432" s="133" t="s">
        <v>283</v>
      </c>
      <c r="C1432" s="134">
        <v>354</v>
      </c>
      <c r="D1432" s="131" t="s">
        <v>1012</v>
      </c>
      <c r="E1432" s="131" t="s">
        <v>1001</v>
      </c>
      <c r="F1432" s="133" t="s">
        <v>115</v>
      </c>
      <c r="G1432" s="131" t="s">
        <v>2594</v>
      </c>
    </row>
    <row r="1433" spans="1:7" ht="90" x14ac:dyDescent="0.2">
      <c r="A1433" s="131" t="s">
        <v>2595</v>
      </c>
      <c r="B1433" s="133" t="s">
        <v>283</v>
      </c>
      <c r="C1433" s="134">
        <v>390</v>
      </c>
      <c r="D1433" s="131" t="s">
        <v>1012</v>
      </c>
      <c r="E1433" s="131" t="s">
        <v>1001</v>
      </c>
      <c r="F1433" s="133" t="s">
        <v>115</v>
      </c>
      <c r="G1433" s="131" t="s">
        <v>2596</v>
      </c>
    </row>
    <row r="1434" spans="1:7" ht="75" x14ac:dyDescent="0.2">
      <c r="A1434" s="131" t="s">
        <v>2597</v>
      </c>
      <c r="B1434" s="133" t="s">
        <v>283</v>
      </c>
      <c r="C1434" s="134">
        <v>72386</v>
      </c>
      <c r="D1434" s="131" t="s">
        <v>1012</v>
      </c>
      <c r="E1434" s="131" t="s">
        <v>1001</v>
      </c>
      <c r="F1434" s="133" t="s">
        <v>115</v>
      </c>
      <c r="G1434" s="131" t="s">
        <v>2598</v>
      </c>
    </row>
    <row r="1435" spans="1:7" ht="60" x14ac:dyDescent="0.2">
      <c r="A1435" s="131" t="s">
        <v>2599</v>
      </c>
      <c r="B1435" s="133" t="s">
        <v>283</v>
      </c>
      <c r="C1435" s="134">
        <v>67498</v>
      </c>
      <c r="D1435" s="131" t="s">
        <v>1012</v>
      </c>
      <c r="E1435" s="131" t="s">
        <v>2493</v>
      </c>
      <c r="F1435" s="133" t="s">
        <v>115</v>
      </c>
      <c r="G1435" s="131" t="s">
        <v>2600</v>
      </c>
    </row>
    <row r="1436" spans="1:7" ht="120" x14ac:dyDescent="0.2">
      <c r="A1436" s="131" t="s">
        <v>2601</v>
      </c>
      <c r="B1436" s="133" t="s">
        <v>283</v>
      </c>
      <c r="C1436" s="134">
        <v>350</v>
      </c>
      <c r="D1436" s="131" t="s">
        <v>1012</v>
      </c>
      <c r="E1436" s="131" t="s">
        <v>1001</v>
      </c>
      <c r="F1436" s="133" t="s">
        <v>158</v>
      </c>
      <c r="G1436" s="131" t="s">
        <v>2602</v>
      </c>
    </row>
    <row r="1437" spans="1:7" ht="90" x14ac:dyDescent="0.2">
      <c r="A1437" s="131" t="s">
        <v>2603</v>
      </c>
      <c r="B1437" s="133" t="s">
        <v>283</v>
      </c>
      <c r="C1437" s="134">
        <v>353</v>
      </c>
      <c r="D1437" s="131" t="s">
        <v>1012</v>
      </c>
      <c r="E1437" s="131" t="s">
        <v>1001</v>
      </c>
      <c r="F1437" s="133" t="s">
        <v>158</v>
      </c>
      <c r="G1437" s="131" t="s">
        <v>2604</v>
      </c>
    </row>
    <row r="1438" spans="1:7" ht="75" x14ac:dyDescent="0.2">
      <c r="A1438" s="131" t="s">
        <v>2605</v>
      </c>
      <c r="B1438" s="133" t="s">
        <v>283</v>
      </c>
      <c r="C1438" s="134">
        <v>351</v>
      </c>
      <c r="D1438" s="131" t="s">
        <v>1012</v>
      </c>
      <c r="E1438" s="131" t="s">
        <v>1001</v>
      </c>
      <c r="F1438" s="133" t="s">
        <v>158</v>
      </c>
      <c r="G1438" s="131" t="s">
        <v>2606</v>
      </c>
    </row>
    <row r="1439" spans="1:7" ht="45" x14ac:dyDescent="0.2">
      <c r="A1439" s="131" t="s">
        <v>3107</v>
      </c>
      <c r="B1439" s="133" t="s">
        <v>283</v>
      </c>
      <c r="C1439" s="134">
        <v>88971</v>
      </c>
      <c r="D1439" s="131" t="s">
        <v>2676</v>
      </c>
      <c r="E1439" s="131" t="s">
        <v>285</v>
      </c>
      <c r="F1439" s="133" t="s">
        <v>117</v>
      </c>
      <c r="G1439" s="131" t="s">
        <v>3108</v>
      </c>
    </row>
    <row r="1440" spans="1:7" ht="45" x14ac:dyDescent="0.2">
      <c r="A1440" s="131" t="s">
        <v>3109</v>
      </c>
      <c r="B1440" s="133" t="s">
        <v>283</v>
      </c>
      <c r="C1440" s="134">
        <v>88970</v>
      </c>
      <c r="D1440" s="131" t="s">
        <v>2676</v>
      </c>
      <c r="E1440" s="131" t="s">
        <v>285</v>
      </c>
      <c r="F1440" s="133" t="s">
        <v>115</v>
      </c>
      <c r="G1440" s="131" t="s">
        <v>3108</v>
      </c>
    </row>
    <row r="1441" spans="1:7" ht="45" x14ac:dyDescent="0.2">
      <c r="A1441" s="131" t="s">
        <v>3110</v>
      </c>
      <c r="B1441" s="133" t="s">
        <v>283</v>
      </c>
      <c r="C1441" s="134">
        <v>88969</v>
      </c>
      <c r="D1441" s="131" t="s">
        <v>2676</v>
      </c>
      <c r="E1441" s="131" t="s">
        <v>285</v>
      </c>
      <c r="F1441" s="133" t="s">
        <v>116</v>
      </c>
      <c r="G1441" s="131" t="s">
        <v>3108</v>
      </c>
    </row>
    <row r="1442" spans="1:7" ht="90" x14ac:dyDescent="0.2">
      <c r="A1442" s="131" t="s">
        <v>1760</v>
      </c>
      <c r="B1442" s="133" t="s">
        <v>283</v>
      </c>
      <c r="C1442" s="134">
        <v>91192</v>
      </c>
      <c r="D1442" s="131" t="s">
        <v>285</v>
      </c>
      <c r="E1442" s="131" t="s">
        <v>1604</v>
      </c>
      <c r="F1442" s="133" t="s">
        <v>1183</v>
      </c>
      <c r="G1442" s="131" t="s">
        <v>1761</v>
      </c>
    </row>
    <row r="1443" spans="1:7" ht="60" x14ac:dyDescent="0.2">
      <c r="A1443" s="131" t="s">
        <v>1762</v>
      </c>
      <c r="B1443" s="133" t="s">
        <v>283</v>
      </c>
      <c r="C1443" s="134">
        <v>85674</v>
      </c>
      <c r="D1443" s="131" t="s">
        <v>285</v>
      </c>
      <c r="E1443" s="131" t="s">
        <v>300</v>
      </c>
      <c r="F1443" s="133" t="s">
        <v>158</v>
      </c>
      <c r="G1443" s="131" t="s">
        <v>1763</v>
      </c>
    </row>
    <row r="1444" spans="1:7" ht="60" x14ac:dyDescent="0.2">
      <c r="A1444" s="131" t="s">
        <v>1298</v>
      </c>
      <c r="B1444" s="133" t="s">
        <v>283</v>
      </c>
      <c r="C1444" s="134">
        <v>91169</v>
      </c>
      <c r="D1444" s="131" t="s">
        <v>1158</v>
      </c>
      <c r="E1444" s="131" t="s">
        <v>321</v>
      </c>
      <c r="F1444" s="133" t="s">
        <v>117</v>
      </c>
      <c r="G1444" s="131" t="s">
        <v>1299</v>
      </c>
    </row>
    <row r="1445" spans="1:7" ht="45" x14ac:dyDescent="0.2">
      <c r="A1445" s="131" t="s">
        <v>3725</v>
      </c>
      <c r="B1445" s="133" t="s">
        <v>283</v>
      </c>
      <c r="C1445" s="134">
        <v>80350</v>
      </c>
      <c r="D1445" s="131" t="s">
        <v>3443</v>
      </c>
      <c r="E1445" s="131" t="s">
        <v>1414</v>
      </c>
      <c r="F1445" s="133" t="s">
        <v>117</v>
      </c>
      <c r="G1445" s="131" t="s">
        <v>3726</v>
      </c>
    </row>
    <row r="1446" spans="1:7" ht="60" x14ac:dyDescent="0.2">
      <c r="A1446" s="131" t="s">
        <v>3727</v>
      </c>
      <c r="B1446" s="133" t="s">
        <v>283</v>
      </c>
      <c r="C1446" s="134">
        <v>80351</v>
      </c>
      <c r="D1446" s="131" t="s">
        <v>3443</v>
      </c>
      <c r="E1446" s="131" t="s">
        <v>1414</v>
      </c>
      <c r="F1446" s="133" t="s">
        <v>117</v>
      </c>
      <c r="G1446" s="131" t="s">
        <v>3728</v>
      </c>
    </row>
    <row r="1447" spans="1:7" ht="90" x14ac:dyDescent="0.2">
      <c r="A1447" s="131" t="s">
        <v>3729</v>
      </c>
      <c r="B1447" s="133" t="s">
        <v>283</v>
      </c>
      <c r="C1447" s="134">
        <v>91026</v>
      </c>
      <c r="D1447" s="131" t="s">
        <v>3443</v>
      </c>
      <c r="E1447" s="131" t="s">
        <v>321</v>
      </c>
      <c r="F1447" s="133" t="s">
        <v>117</v>
      </c>
      <c r="G1447" s="131" t="s">
        <v>3730</v>
      </c>
    </row>
    <row r="1448" spans="1:7" ht="90" x14ac:dyDescent="0.2">
      <c r="A1448" s="131" t="s">
        <v>3731</v>
      </c>
      <c r="B1448" s="133" t="s">
        <v>283</v>
      </c>
      <c r="C1448" s="134">
        <v>91027</v>
      </c>
      <c r="D1448" s="131" t="s">
        <v>3443</v>
      </c>
      <c r="E1448" s="131" t="s">
        <v>1414</v>
      </c>
      <c r="F1448" s="133" t="s">
        <v>116</v>
      </c>
      <c r="G1448" s="131" t="s">
        <v>3730</v>
      </c>
    </row>
    <row r="1449" spans="1:7" ht="45" x14ac:dyDescent="0.2">
      <c r="A1449" s="131" t="s">
        <v>3732</v>
      </c>
      <c r="B1449" s="133" t="s">
        <v>283</v>
      </c>
      <c r="C1449" s="134">
        <v>87440</v>
      </c>
      <c r="D1449" s="131" t="s">
        <v>3443</v>
      </c>
      <c r="E1449" s="131" t="s">
        <v>1414</v>
      </c>
      <c r="F1449" s="133" t="s">
        <v>117</v>
      </c>
      <c r="G1449" s="131" t="s">
        <v>3733</v>
      </c>
    </row>
    <row r="1450" spans="1:7" ht="45" x14ac:dyDescent="0.2">
      <c r="A1450" s="131" t="s">
        <v>3111</v>
      </c>
      <c r="B1450" s="133" t="s">
        <v>283</v>
      </c>
      <c r="C1450" s="134">
        <v>64414</v>
      </c>
      <c r="D1450" s="131" t="s">
        <v>2676</v>
      </c>
      <c r="E1450" s="131" t="s">
        <v>353</v>
      </c>
      <c r="F1450" s="133" t="s">
        <v>117</v>
      </c>
      <c r="G1450" s="131" t="s">
        <v>2163</v>
      </c>
    </row>
    <row r="1451" spans="1:7" ht="45" x14ac:dyDescent="0.2">
      <c r="A1451" s="131" t="s">
        <v>3112</v>
      </c>
      <c r="B1451" s="133" t="s">
        <v>283</v>
      </c>
      <c r="C1451" s="134">
        <v>87770</v>
      </c>
      <c r="D1451" s="131" t="s">
        <v>2676</v>
      </c>
      <c r="E1451" s="131" t="s">
        <v>353</v>
      </c>
      <c r="F1451" s="133" t="s">
        <v>1183</v>
      </c>
      <c r="G1451" s="131" t="s">
        <v>2163</v>
      </c>
    </row>
    <row r="1452" spans="1:7" ht="45" x14ac:dyDescent="0.2">
      <c r="A1452" s="131" t="s">
        <v>3113</v>
      </c>
      <c r="B1452" s="133" t="s">
        <v>283</v>
      </c>
      <c r="C1452" s="134">
        <v>88218</v>
      </c>
      <c r="D1452" s="131" t="s">
        <v>2676</v>
      </c>
      <c r="E1452" s="131" t="s">
        <v>353</v>
      </c>
      <c r="F1452" s="133" t="s">
        <v>115</v>
      </c>
      <c r="G1452" s="131" t="s">
        <v>2163</v>
      </c>
    </row>
    <row r="1453" spans="1:7" ht="60" x14ac:dyDescent="0.2">
      <c r="A1453" s="131" t="s">
        <v>3114</v>
      </c>
      <c r="B1453" s="133" t="s">
        <v>283</v>
      </c>
      <c r="C1453" s="134">
        <v>80614</v>
      </c>
      <c r="D1453" s="131" t="s">
        <v>2676</v>
      </c>
      <c r="E1453" s="131" t="s">
        <v>353</v>
      </c>
      <c r="F1453" s="133" t="s">
        <v>117</v>
      </c>
      <c r="G1453" s="131" t="s">
        <v>3115</v>
      </c>
    </row>
    <row r="1454" spans="1:7" ht="60" x14ac:dyDescent="0.2">
      <c r="A1454" s="131" t="s">
        <v>3116</v>
      </c>
      <c r="B1454" s="133" t="s">
        <v>283</v>
      </c>
      <c r="C1454" s="134">
        <v>64416</v>
      </c>
      <c r="D1454" s="131" t="s">
        <v>2676</v>
      </c>
      <c r="E1454" s="131" t="s">
        <v>353</v>
      </c>
      <c r="F1454" s="133" t="s">
        <v>1183</v>
      </c>
      <c r="G1454" s="131" t="s">
        <v>3115</v>
      </c>
    </row>
    <row r="1455" spans="1:7" ht="30" x14ac:dyDescent="0.2">
      <c r="A1455" s="131" t="s">
        <v>3117</v>
      </c>
      <c r="B1455" s="133" t="s">
        <v>283</v>
      </c>
      <c r="C1455" s="134">
        <v>88524</v>
      </c>
      <c r="D1455" s="131" t="s">
        <v>2676</v>
      </c>
      <c r="E1455" s="131" t="s">
        <v>353</v>
      </c>
      <c r="F1455" s="133" t="s">
        <v>117</v>
      </c>
      <c r="G1455" s="131" t="s">
        <v>3118</v>
      </c>
    </row>
    <row r="1456" spans="1:7" ht="30" x14ac:dyDescent="0.2">
      <c r="A1456" s="131" t="s">
        <v>3119</v>
      </c>
      <c r="B1456" s="133" t="s">
        <v>283</v>
      </c>
      <c r="C1456" s="134">
        <v>89269</v>
      </c>
      <c r="D1456" s="131" t="s">
        <v>2676</v>
      </c>
      <c r="E1456" s="131" t="s">
        <v>353</v>
      </c>
      <c r="F1456" s="133" t="s">
        <v>1183</v>
      </c>
      <c r="G1456" s="131" t="s">
        <v>3118</v>
      </c>
    </row>
    <row r="1457" spans="1:7" ht="45" x14ac:dyDescent="0.2">
      <c r="A1457" s="131" t="s">
        <v>2160</v>
      </c>
      <c r="B1457" s="133" t="s">
        <v>288</v>
      </c>
      <c r="C1457" s="134">
        <v>88522</v>
      </c>
      <c r="D1457" s="131" t="s">
        <v>2149</v>
      </c>
      <c r="E1457" s="131" t="s">
        <v>353</v>
      </c>
      <c r="F1457" s="133" t="s">
        <v>117</v>
      </c>
      <c r="G1457" s="131" t="s">
        <v>2161</v>
      </c>
    </row>
    <row r="1458" spans="1:7" ht="45" x14ac:dyDescent="0.2">
      <c r="A1458" s="131" t="s">
        <v>2162</v>
      </c>
      <c r="B1458" s="133" t="s">
        <v>288</v>
      </c>
      <c r="C1458" s="134">
        <v>88523</v>
      </c>
      <c r="D1458" s="131" t="s">
        <v>2149</v>
      </c>
      <c r="E1458" s="131" t="s">
        <v>353</v>
      </c>
      <c r="F1458" s="133" t="s">
        <v>117</v>
      </c>
      <c r="G1458" s="131" t="s">
        <v>2163</v>
      </c>
    </row>
    <row r="1459" spans="1:7" ht="45" x14ac:dyDescent="0.2">
      <c r="A1459" s="131" t="s">
        <v>1300</v>
      </c>
      <c r="B1459" s="133" t="s">
        <v>283</v>
      </c>
      <c r="C1459" s="134">
        <v>37659</v>
      </c>
      <c r="D1459" s="131" t="s">
        <v>1158</v>
      </c>
      <c r="E1459" s="131" t="s">
        <v>1182</v>
      </c>
      <c r="F1459" s="133" t="s">
        <v>117</v>
      </c>
      <c r="G1459" s="131" t="s">
        <v>1301</v>
      </c>
    </row>
    <row r="1460" spans="1:7" ht="45" x14ac:dyDescent="0.2">
      <c r="A1460" s="131" t="s">
        <v>1302</v>
      </c>
      <c r="B1460" s="133" t="s">
        <v>283</v>
      </c>
      <c r="C1460" s="134">
        <v>49457</v>
      </c>
      <c r="D1460" s="131" t="s">
        <v>1158</v>
      </c>
      <c r="E1460" s="131" t="s">
        <v>1182</v>
      </c>
      <c r="F1460" s="133" t="s">
        <v>1183</v>
      </c>
      <c r="G1460" s="131" t="s">
        <v>1303</v>
      </c>
    </row>
    <row r="1461" spans="1:7" ht="45" x14ac:dyDescent="0.2">
      <c r="A1461" s="131" t="s">
        <v>1304</v>
      </c>
      <c r="B1461" s="133" t="s">
        <v>283</v>
      </c>
      <c r="C1461" s="134">
        <v>90268</v>
      </c>
      <c r="D1461" s="131" t="s">
        <v>1158</v>
      </c>
      <c r="E1461" s="131" t="s">
        <v>321</v>
      </c>
      <c r="F1461" s="133" t="s">
        <v>117</v>
      </c>
      <c r="G1461" s="131" t="s">
        <v>1305</v>
      </c>
    </row>
    <row r="1462" spans="1:7" ht="30" x14ac:dyDescent="0.2">
      <c r="A1462" s="131" t="s">
        <v>1306</v>
      </c>
      <c r="B1462" s="133" t="s">
        <v>283</v>
      </c>
      <c r="C1462" s="134">
        <v>37664</v>
      </c>
      <c r="D1462" s="131" t="s">
        <v>1158</v>
      </c>
      <c r="E1462" s="131" t="s">
        <v>1182</v>
      </c>
      <c r="F1462" s="133" t="s">
        <v>117</v>
      </c>
      <c r="G1462" s="131" t="s">
        <v>1307</v>
      </c>
    </row>
    <row r="1463" spans="1:7" ht="30" x14ac:dyDescent="0.2">
      <c r="A1463" s="131" t="s">
        <v>1308</v>
      </c>
      <c r="B1463" s="133" t="s">
        <v>283</v>
      </c>
      <c r="C1463" s="134">
        <v>16811</v>
      </c>
      <c r="D1463" s="131" t="s">
        <v>1158</v>
      </c>
      <c r="E1463" s="131" t="s">
        <v>1182</v>
      </c>
      <c r="F1463" s="133" t="s">
        <v>117</v>
      </c>
      <c r="G1463" s="131" t="s">
        <v>1309</v>
      </c>
    </row>
    <row r="1464" spans="1:7" ht="30" x14ac:dyDescent="0.2">
      <c r="A1464" s="131" t="s">
        <v>1310</v>
      </c>
      <c r="B1464" s="133" t="s">
        <v>283</v>
      </c>
      <c r="C1464" s="134">
        <v>73068</v>
      </c>
      <c r="D1464" s="131" t="s">
        <v>1158</v>
      </c>
      <c r="E1464" s="131" t="s">
        <v>1182</v>
      </c>
      <c r="F1464" s="133" t="s">
        <v>117</v>
      </c>
      <c r="G1464" s="131" t="s">
        <v>1311</v>
      </c>
    </row>
    <row r="1465" spans="1:7" ht="30" x14ac:dyDescent="0.2">
      <c r="A1465" s="131" t="s">
        <v>1312</v>
      </c>
      <c r="B1465" s="133" t="s">
        <v>283</v>
      </c>
      <c r="C1465" s="134">
        <v>73671</v>
      </c>
      <c r="D1465" s="131" t="s">
        <v>1158</v>
      </c>
      <c r="E1465" s="131" t="s">
        <v>1182</v>
      </c>
      <c r="F1465" s="133" t="s">
        <v>1183</v>
      </c>
      <c r="G1465" s="131" t="s">
        <v>1311</v>
      </c>
    </row>
    <row r="1466" spans="1:7" ht="30" x14ac:dyDescent="0.2">
      <c r="A1466" s="131" t="s">
        <v>1764</v>
      </c>
      <c r="B1466" s="133" t="s">
        <v>283</v>
      </c>
      <c r="C1466" s="134">
        <v>87445</v>
      </c>
      <c r="D1466" s="131" t="s">
        <v>285</v>
      </c>
      <c r="E1466" s="131" t="s">
        <v>285</v>
      </c>
      <c r="F1466" s="133" t="s">
        <v>115</v>
      </c>
      <c r="G1466" s="131" t="s">
        <v>1765</v>
      </c>
    </row>
    <row r="1467" spans="1:7" ht="30" x14ac:dyDescent="0.2">
      <c r="A1467" s="131" t="s">
        <v>1766</v>
      </c>
      <c r="B1467" s="133" t="s">
        <v>288</v>
      </c>
      <c r="C1467" s="134">
        <v>80879</v>
      </c>
      <c r="D1467" s="131" t="s">
        <v>285</v>
      </c>
      <c r="E1467" s="131" t="s">
        <v>342</v>
      </c>
      <c r="F1467" s="133" t="s">
        <v>115</v>
      </c>
      <c r="G1467" s="131" t="s">
        <v>1767</v>
      </c>
    </row>
    <row r="1468" spans="1:7" ht="45" x14ac:dyDescent="0.2">
      <c r="A1468" s="131" t="s">
        <v>1768</v>
      </c>
      <c r="B1468" s="133" t="s">
        <v>283</v>
      </c>
      <c r="C1468" s="134">
        <v>80518</v>
      </c>
      <c r="D1468" s="131" t="s">
        <v>285</v>
      </c>
      <c r="E1468" s="131" t="s">
        <v>1607</v>
      </c>
      <c r="F1468" s="133" t="s">
        <v>158</v>
      </c>
      <c r="G1468" s="131" t="s">
        <v>1769</v>
      </c>
    </row>
    <row r="1469" spans="1:7" ht="30" x14ac:dyDescent="0.2">
      <c r="A1469" s="131" t="s">
        <v>1770</v>
      </c>
      <c r="B1469" s="133" t="s">
        <v>288</v>
      </c>
      <c r="C1469" s="134">
        <v>80492</v>
      </c>
      <c r="D1469" s="131" t="s">
        <v>285</v>
      </c>
      <c r="E1469" s="131" t="s">
        <v>342</v>
      </c>
      <c r="F1469" s="133" t="s">
        <v>115</v>
      </c>
      <c r="G1469" s="131" t="s">
        <v>1771</v>
      </c>
    </row>
    <row r="1470" spans="1:7" ht="30" x14ac:dyDescent="0.2">
      <c r="A1470" s="131" t="s">
        <v>1772</v>
      </c>
      <c r="B1470" s="133" t="s">
        <v>283</v>
      </c>
      <c r="C1470" s="134">
        <v>80520</v>
      </c>
      <c r="D1470" s="131" t="s">
        <v>285</v>
      </c>
      <c r="E1470" s="131" t="s">
        <v>1607</v>
      </c>
      <c r="F1470" s="133" t="s">
        <v>158</v>
      </c>
      <c r="G1470" s="131" t="s">
        <v>1773</v>
      </c>
    </row>
    <row r="1471" spans="1:7" ht="60" x14ac:dyDescent="0.2">
      <c r="A1471" s="131" t="s">
        <v>1774</v>
      </c>
      <c r="B1471" s="133" t="s">
        <v>283</v>
      </c>
      <c r="C1471" s="134">
        <v>80521</v>
      </c>
      <c r="D1471" s="131" t="s">
        <v>285</v>
      </c>
      <c r="E1471" s="131" t="s">
        <v>1607</v>
      </c>
      <c r="F1471" s="133" t="s">
        <v>158</v>
      </c>
      <c r="G1471" s="131" t="s">
        <v>1775</v>
      </c>
    </row>
    <row r="1472" spans="1:7" ht="45" x14ac:dyDescent="0.2">
      <c r="A1472" s="131" t="s">
        <v>1776</v>
      </c>
      <c r="B1472" s="133" t="s">
        <v>283</v>
      </c>
      <c r="C1472" s="134">
        <v>81288</v>
      </c>
      <c r="D1472" s="131" t="s">
        <v>285</v>
      </c>
      <c r="E1472" s="131" t="s">
        <v>1607</v>
      </c>
      <c r="F1472" s="133" t="s">
        <v>115</v>
      </c>
      <c r="G1472" s="131" t="s">
        <v>1777</v>
      </c>
    </row>
    <row r="1473" spans="1:7" ht="30" x14ac:dyDescent="0.2">
      <c r="A1473" s="131" t="s">
        <v>1778</v>
      </c>
      <c r="B1473" s="133" t="s">
        <v>283</v>
      </c>
      <c r="C1473" s="134">
        <v>80524</v>
      </c>
      <c r="D1473" s="131" t="s">
        <v>285</v>
      </c>
      <c r="E1473" s="131" t="s">
        <v>1607</v>
      </c>
      <c r="F1473" s="133" t="s">
        <v>158</v>
      </c>
      <c r="G1473" s="131" t="s">
        <v>1779</v>
      </c>
    </row>
    <row r="1474" spans="1:7" ht="30" x14ac:dyDescent="0.2">
      <c r="A1474" s="131" t="s">
        <v>3851</v>
      </c>
      <c r="B1474" s="133" t="s">
        <v>283</v>
      </c>
      <c r="C1474" s="134">
        <v>85966</v>
      </c>
      <c r="D1474" s="131" t="s">
        <v>285</v>
      </c>
      <c r="E1474" s="131" t="s">
        <v>1607</v>
      </c>
      <c r="F1474" s="133" t="s">
        <v>115</v>
      </c>
      <c r="G1474" s="131" t="s">
        <v>1779</v>
      </c>
    </row>
    <row r="1475" spans="1:7" ht="30" x14ac:dyDescent="0.2">
      <c r="A1475" s="131" t="s">
        <v>1780</v>
      </c>
      <c r="B1475" s="133" t="s">
        <v>283</v>
      </c>
      <c r="C1475" s="134">
        <v>80503</v>
      </c>
      <c r="D1475" s="131" t="s">
        <v>285</v>
      </c>
      <c r="E1475" s="131" t="s">
        <v>342</v>
      </c>
      <c r="F1475" s="133" t="s">
        <v>115</v>
      </c>
      <c r="G1475" s="131" t="s">
        <v>1767</v>
      </c>
    </row>
    <row r="1476" spans="1:7" ht="60" x14ac:dyDescent="0.2">
      <c r="A1476" s="131" t="s">
        <v>1781</v>
      </c>
      <c r="B1476" s="133" t="s">
        <v>283</v>
      </c>
      <c r="C1476" s="134">
        <v>81379</v>
      </c>
      <c r="D1476" s="131" t="s">
        <v>285</v>
      </c>
      <c r="E1476" s="131" t="s">
        <v>1607</v>
      </c>
      <c r="F1476" s="133" t="s">
        <v>115</v>
      </c>
      <c r="G1476" s="131" t="s">
        <v>1782</v>
      </c>
    </row>
    <row r="1477" spans="1:7" ht="30" x14ac:dyDescent="0.2">
      <c r="A1477" s="131" t="s">
        <v>1783</v>
      </c>
      <c r="B1477" s="133" t="s">
        <v>283</v>
      </c>
      <c r="C1477" s="134">
        <v>81225</v>
      </c>
      <c r="D1477" s="131" t="s">
        <v>285</v>
      </c>
      <c r="E1477" s="131" t="s">
        <v>285</v>
      </c>
      <c r="F1477" s="133" t="s">
        <v>115</v>
      </c>
      <c r="G1477" s="131" t="s">
        <v>1784</v>
      </c>
    </row>
    <row r="1478" spans="1:7" ht="30" x14ac:dyDescent="0.2">
      <c r="A1478" s="131" t="s">
        <v>3852</v>
      </c>
      <c r="B1478" s="133" t="s">
        <v>283</v>
      </c>
      <c r="C1478" s="134">
        <v>87768</v>
      </c>
      <c r="D1478" s="131" t="s">
        <v>285</v>
      </c>
      <c r="E1478" s="131" t="s">
        <v>285</v>
      </c>
      <c r="F1478" s="133" t="s">
        <v>116</v>
      </c>
      <c r="G1478" s="131" t="s">
        <v>1784</v>
      </c>
    </row>
    <row r="1479" spans="1:7" ht="30" x14ac:dyDescent="0.2">
      <c r="A1479" s="131" t="s">
        <v>1785</v>
      </c>
      <c r="B1479" s="133" t="s">
        <v>283</v>
      </c>
      <c r="C1479" s="134">
        <v>83824</v>
      </c>
      <c r="D1479" s="131" t="s">
        <v>285</v>
      </c>
      <c r="E1479" s="131" t="s">
        <v>285</v>
      </c>
      <c r="F1479" s="133" t="s">
        <v>117</v>
      </c>
      <c r="G1479" s="131" t="s">
        <v>1784</v>
      </c>
    </row>
    <row r="1480" spans="1:7" ht="30" x14ac:dyDescent="0.2">
      <c r="A1480" s="131" t="s">
        <v>1786</v>
      </c>
      <c r="B1480" s="133" t="s">
        <v>283</v>
      </c>
      <c r="C1480" s="134">
        <v>87769</v>
      </c>
      <c r="D1480" s="131" t="s">
        <v>285</v>
      </c>
      <c r="E1480" s="131" t="s">
        <v>285</v>
      </c>
      <c r="F1480" s="133" t="s">
        <v>117</v>
      </c>
      <c r="G1480" s="131" t="s">
        <v>1784</v>
      </c>
    </row>
    <row r="1481" spans="1:7" ht="60" x14ac:dyDescent="0.2">
      <c r="A1481" s="131" t="s">
        <v>1787</v>
      </c>
      <c r="B1481" s="133" t="s">
        <v>283</v>
      </c>
      <c r="C1481" s="134">
        <v>80530</v>
      </c>
      <c r="D1481" s="131" t="s">
        <v>285</v>
      </c>
      <c r="E1481" s="131" t="s">
        <v>1607</v>
      </c>
      <c r="F1481" s="133" t="s">
        <v>158</v>
      </c>
      <c r="G1481" s="131" t="s">
        <v>1788</v>
      </c>
    </row>
    <row r="1482" spans="1:7" ht="60" x14ac:dyDescent="0.2">
      <c r="A1482" s="131" t="s">
        <v>1789</v>
      </c>
      <c r="B1482" s="133" t="s">
        <v>288</v>
      </c>
      <c r="C1482" s="134">
        <v>81277</v>
      </c>
      <c r="D1482" s="131" t="s">
        <v>285</v>
      </c>
      <c r="E1482" s="131" t="s">
        <v>1607</v>
      </c>
      <c r="F1482" s="133" t="s">
        <v>158</v>
      </c>
      <c r="G1482" s="131" t="s">
        <v>1788</v>
      </c>
    </row>
    <row r="1483" spans="1:7" ht="45" x14ac:dyDescent="0.2">
      <c r="A1483" s="131" t="s">
        <v>1790</v>
      </c>
      <c r="B1483" s="133" t="s">
        <v>283</v>
      </c>
      <c r="C1483" s="134">
        <v>82074</v>
      </c>
      <c r="D1483" s="131" t="s">
        <v>285</v>
      </c>
      <c r="E1483" s="131" t="s">
        <v>1607</v>
      </c>
      <c r="F1483" s="133" t="s">
        <v>158</v>
      </c>
      <c r="G1483" s="131" t="s">
        <v>1791</v>
      </c>
    </row>
    <row r="1484" spans="1:7" ht="60" x14ac:dyDescent="0.2">
      <c r="A1484" s="131" t="s">
        <v>1792</v>
      </c>
      <c r="B1484" s="133" t="s">
        <v>283</v>
      </c>
      <c r="C1484" s="134">
        <v>90249</v>
      </c>
      <c r="D1484" s="131" t="s">
        <v>285</v>
      </c>
      <c r="E1484" s="131" t="s">
        <v>321</v>
      </c>
      <c r="F1484" s="133" t="s">
        <v>158</v>
      </c>
      <c r="G1484" s="131" t="s">
        <v>1793</v>
      </c>
    </row>
    <row r="1485" spans="1:7" ht="30" x14ac:dyDescent="0.2">
      <c r="A1485" s="131" t="s">
        <v>1794</v>
      </c>
      <c r="B1485" s="133" t="s">
        <v>283</v>
      </c>
      <c r="C1485" s="134">
        <v>80531</v>
      </c>
      <c r="D1485" s="131" t="s">
        <v>285</v>
      </c>
      <c r="E1485" s="131" t="s">
        <v>1607</v>
      </c>
      <c r="F1485" s="133" t="s">
        <v>158</v>
      </c>
      <c r="G1485" s="131" t="s">
        <v>1795</v>
      </c>
    </row>
    <row r="1486" spans="1:7" ht="45" x14ac:dyDescent="0.2">
      <c r="A1486" s="131" t="s">
        <v>1796</v>
      </c>
      <c r="B1486" s="133" t="s">
        <v>283</v>
      </c>
      <c r="C1486" s="134">
        <v>85574</v>
      </c>
      <c r="D1486" s="131" t="s">
        <v>285</v>
      </c>
      <c r="E1486" s="131" t="s">
        <v>1414</v>
      </c>
      <c r="F1486" s="133" t="s">
        <v>115</v>
      </c>
      <c r="G1486" s="131" t="s">
        <v>1797</v>
      </c>
    </row>
    <row r="1487" spans="1:7" ht="45" x14ac:dyDescent="0.2">
      <c r="A1487" s="131" t="s">
        <v>1798</v>
      </c>
      <c r="B1487" s="133" t="s">
        <v>283</v>
      </c>
      <c r="C1487" s="134">
        <v>85575</v>
      </c>
      <c r="D1487" s="131" t="s">
        <v>285</v>
      </c>
      <c r="E1487" s="131" t="s">
        <v>1414</v>
      </c>
      <c r="F1487" s="133" t="s">
        <v>158</v>
      </c>
      <c r="G1487" s="131" t="s">
        <v>1799</v>
      </c>
    </row>
    <row r="1488" spans="1:7" ht="45" x14ac:dyDescent="0.2">
      <c r="A1488" s="131" t="s">
        <v>1800</v>
      </c>
      <c r="B1488" s="133" t="s">
        <v>283</v>
      </c>
      <c r="C1488" s="134">
        <v>80533</v>
      </c>
      <c r="D1488" s="131" t="s">
        <v>285</v>
      </c>
      <c r="E1488" s="131" t="s">
        <v>1607</v>
      </c>
      <c r="F1488" s="133" t="s">
        <v>158</v>
      </c>
      <c r="G1488" s="131" t="s">
        <v>1801</v>
      </c>
    </row>
    <row r="1489" spans="1:7" ht="30" x14ac:dyDescent="0.2">
      <c r="A1489" s="131" t="s">
        <v>1802</v>
      </c>
      <c r="B1489" s="133" t="s">
        <v>283</v>
      </c>
      <c r="C1489" s="134">
        <v>80532</v>
      </c>
      <c r="D1489" s="131" t="s">
        <v>285</v>
      </c>
      <c r="E1489" s="131" t="s">
        <v>1607</v>
      </c>
      <c r="F1489" s="133" t="s">
        <v>158</v>
      </c>
      <c r="G1489" s="131" t="s">
        <v>1803</v>
      </c>
    </row>
    <row r="1490" spans="1:7" ht="45" x14ac:dyDescent="0.2">
      <c r="A1490" s="131" t="s">
        <v>1804</v>
      </c>
      <c r="B1490" s="133" t="s">
        <v>283</v>
      </c>
      <c r="C1490" s="134">
        <v>90290</v>
      </c>
      <c r="D1490" s="131" t="s">
        <v>285</v>
      </c>
      <c r="E1490" s="131" t="s">
        <v>321</v>
      </c>
      <c r="F1490" s="133" t="s">
        <v>158</v>
      </c>
      <c r="G1490" s="131" t="s">
        <v>1805</v>
      </c>
    </row>
    <row r="1491" spans="1:7" ht="30" x14ac:dyDescent="0.2">
      <c r="A1491" s="131" t="s">
        <v>1806</v>
      </c>
      <c r="B1491" s="133" t="s">
        <v>283</v>
      </c>
      <c r="C1491" s="134">
        <v>80525</v>
      </c>
      <c r="D1491" s="131" t="s">
        <v>285</v>
      </c>
      <c r="E1491" s="131" t="s">
        <v>613</v>
      </c>
      <c r="F1491" s="133" t="s">
        <v>158</v>
      </c>
      <c r="G1491" s="131" t="s">
        <v>1807</v>
      </c>
    </row>
    <row r="1492" spans="1:7" ht="30" x14ac:dyDescent="0.2">
      <c r="A1492" s="131" t="s">
        <v>1808</v>
      </c>
      <c r="B1492" s="133" t="s">
        <v>283</v>
      </c>
      <c r="C1492" s="134">
        <v>87462</v>
      </c>
      <c r="D1492" s="131" t="s">
        <v>285</v>
      </c>
      <c r="E1492" s="131" t="s">
        <v>342</v>
      </c>
      <c r="F1492" s="133" t="s">
        <v>115</v>
      </c>
      <c r="G1492" s="131" t="s">
        <v>1767</v>
      </c>
    </row>
    <row r="1493" spans="1:7" ht="60" x14ac:dyDescent="0.2">
      <c r="A1493" s="131" t="s">
        <v>1809</v>
      </c>
      <c r="B1493" s="133" t="s">
        <v>283</v>
      </c>
      <c r="C1493" s="134">
        <v>81377</v>
      </c>
      <c r="D1493" s="131" t="s">
        <v>285</v>
      </c>
      <c r="E1493" s="131" t="s">
        <v>1607</v>
      </c>
      <c r="F1493" s="133" t="s">
        <v>158</v>
      </c>
      <c r="G1493" s="131" t="s">
        <v>1810</v>
      </c>
    </row>
    <row r="1494" spans="1:7" ht="60" x14ac:dyDescent="0.2">
      <c r="A1494" s="131" t="s">
        <v>946</v>
      </c>
      <c r="B1494" s="133" t="s">
        <v>283</v>
      </c>
      <c r="C1494" s="134">
        <v>75853</v>
      </c>
      <c r="D1494" s="131" t="s">
        <v>296</v>
      </c>
      <c r="E1494" s="131" t="s">
        <v>285</v>
      </c>
      <c r="F1494" s="133" t="s">
        <v>115</v>
      </c>
      <c r="G1494" s="131" t="s">
        <v>947</v>
      </c>
    </row>
    <row r="1495" spans="1:7" ht="60" x14ac:dyDescent="0.2">
      <c r="A1495" s="131" t="s">
        <v>948</v>
      </c>
      <c r="B1495" s="133" t="s">
        <v>283</v>
      </c>
      <c r="C1495" s="134">
        <v>82624</v>
      </c>
      <c r="D1495" s="131" t="s">
        <v>296</v>
      </c>
      <c r="E1495" s="131" t="s">
        <v>300</v>
      </c>
      <c r="F1495" s="133" t="s">
        <v>115</v>
      </c>
      <c r="G1495" s="131" t="s">
        <v>949</v>
      </c>
    </row>
    <row r="1496" spans="1:7" ht="30" x14ac:dyDescent="0.2">
      <c r="A1496" s="131" t="s">
        <v>950</v>
      </c>
      <c r="B1496" s="133" t="s">
        <v>283</v>
      </c>
      <c r="C1496" s="134">
        <v>79126</v>
      </c>
      <c r="D1496" s="131" t="s">
        <v>296</v>
      </c>
      <c r="E1496" s="131" t="s">
        <v>285</v>
      </c>
      <c r="F1496" s="133" t="s">
        <v>115</v>
      </c>
      <c r="G1496" s="131" t="s">
        <v>951</v>
      </c>
    </row>
    <row r="1497" spans="1:7" ht="30" x14ac:dyDescent="0.2">
      <c r="A1497" s="131" t="s">
        <v>3734</v>
      </c>
      <c r="B1497" s="133" t="s">
        <v>283</v>
      </c>
      <c r="C1497" s="134">
        <v>12577</v>
      </c>
      <c r="D1497" s="131" t="s">
        <v>3443</v>
      </c>
      <c r="E1497" s="131" t="s">
        <v>422</v>
      </c>
      <c r="F1497" s="133" t="s">
        <v>117</v>
      </c>
      <c r="G1497" s="131" t="s">
        <v>3735</v>
      </c>
    </row>
    <row r="1498" spans="1:7" ht="30" x14ac:dyDescent="0.2">
      <c r="A1498" s="131" t="s">
        <v>3736</v>
      </c>
      <c r="B1498" s="133" t="s">
        <v>288</v>
      </c>
      <c r="C1498" s="134">
        <v>89469</v>
      </c>
      <c r="D1498" s="131" t="s">
        <v>3443</v>
      </c>
      <c r="E1498" s="131" t="s">
        <v>422</v>
      </c>
      <c r="F1498" s="133" t="s">
        <v>1183</v>
      </c>
      <c r="G1498" s="131" t="s">
        <v>3735</v>
      </c>
    </row>
    <row r="1499" spans="1:7" ht="45" x14ac:dyDescent="0.2">
      <c r="A1499" s="131" t="s">
        <v>3737</v>
      </c>
      <c r="B1499" s="133" t="s">
        <v>283</v>
      </c>
      <c r="C1499" s="134">
        <v>81329</v>
      </c>
      <c r="D1499" s="131" t="s">
        <v>3443</v>
      </c>
      <c r="E1499" s="131" t="s">
        <v>422</v>
      </c>
      <c r="F1499" s="133" t="s">
        <v>117</v>
      </c>
      <c r="G1499" s="131" t="s">
        <v>3853</v>
      </c>
    </row>
    <row r="1500" spans="1:7" ht="60" x14ac:dyDescent="0.2">
      <c r="A1500" s="131" t="s">
        <v>3738</v>
      </c>
      <c r="B1500" s="133" t="s">
        <v>283</v>
      </c>
      <c r="C1500" s="134">
        <v>74476</v>
      </c>
      <c r="D1500" s="131" t="s">
        <v>3443</v>
      </c>
      <c r="E1500" s="131" t="s">
        <v>422</v>
      </c>
      <c r="F1500" s="133" t="s">
        <v>117</v>
      </c>
      <c r="G1500" s="131" t="s">
        <v>3739</v>
      </c>
    </row>
    <row r="1501" spans="1:7" ht="45" x14ac:dyDescent="0.2">
      <c r="A1501" s="131" t="s">
        <v>3740</v>
      </c>
      <c r="B1501" s="133" t="s">
        <v>283</v>
      </c>
      <c r="C1501" s="134">
        <v>161</v>
      </c>
      <c r="D1501" s="131" t="s">
        <v>3443</v>
      </c>
      <c r="E1501" s="131" t="s">
        <v>422</v>
      </c>
      <c r="F1501" s="133" t="s">
        <v>115</v>
      </c>
      <c r="G1501" s="131" t="s">
        <v>3741</v>
      </c>
    </row>
    <row r="1502" spans="1:7" ht="60" x14ac:dyDescent="0.2">
      <c r="A1502" s="131" t="s">
        <v>3854</v>
      </c>
      <c r="B1502" s="133" t="s">
        <v>283</v>
      </c>
      <c r="C1502" s="134">
        <v>64594</v>
      </c>
      <c r="D1502" s="131" t="s">
        <v>3443</v>
      </c>
      <c r="E1502" s="131" t="s">
        <v>422</v>
      </c>
      <c r="F1502" s="133" t="s">
        <v>117</v>
      </c>
      <c r="G1502" s="131" t="s">
        <v>3855</v>
      </c>
    </row>
    <row r="1503" spans="1:7" ht="60" x14ac:dyDescent="0.2">
      <c r="A1503" s="131" t="s">
        <v>3742</v>
      </c>
      <c r="B1503" s="133" t="s">
        <v>283</v>
      </c>
      <c r="C1503" s="134">
        <v>24305</v>
      </c>
      <c r="D1503" s="131" t="s">
        <v>3443</v>
      </c>
      <c r="E1503" s="131" t="s">
        <v>422</v>
      </c>
      <c r="F1503" s="133" t="s">
        <v>115</v>
      </c>
      <c r="G1503" s="131" t="s">
        <v>3856</v>
      </c>
    </row>
    <row r="1504" spans="1:7" ht="45" x14ac:dyDescent="0.2">
      <c r="A1504" s="131" t="s">
        <v>3743</v>
      </c>
      <c r="B1504" s="133" t="s">
        <v>283</v>
      </c>
      <c r="C1504" s="134">
        <v>67871</v>
      </c>
      <c r="D1504" s="131" t="s">
        <v>3443</v>
      </c>
      <c r="E1504" s="131" t="s">
        <v>422</v>
      </c>
      <c r="F1504" s="133" t="s">
        <v>116</v>
      </c>
      <c r="G1504" s="131" t="s">
        <v>3744</v>
      </c>
    </row>
    <row r="1505" spans="1:7" ht="45" x14ac:dyDescent="0.2">
      <c r="A1505" s="131" t="s">
        <v>3745</v>
      </c>
      <c r="B1505" s="133" t="s">
        <v>283</v>
      </c>
      <c r="C1505" s="134">
        <v>80353</v>
      </c>
      <c r="D1505" s="131" t="s">
        <v>3443</v>
      </c>
      <c r="E1505" s="131" t="s">
        <v>422</v>
      </c>
      <c r="F1505" s="133" t="s">
        <v>117</v>
      </c>
      <c r="G1505" s="131" t="s">
        <v>3746</v>
      </c>
    </row>
    <row r="1506" spans="1:7" ht="60" x14ac:dyDescent="0.2">
      <c r="A1506" s="131" t="s">
        <v>3747</v>
      </c>
      <c r="B1506" s="133" t="s">
        <v>283</v>
      </c>
      <c r="C1506" s="134">
        <v>68975</v>
      </c>
      <c r="D1506" s="131" t="s">
        <v>3443</v>
      </c>
      <c r="E1506" s="131" t="s">
        <v>422</v>
      </c>
      <c r="F1506" s="133" t="s">
        <v>117</v>
      </c>
      <c r="G1506" s="131" t="s">
        <v>3748</v>
      </c>
    </row>
    <row r="1507" spans="1:7" ht="45" x14ac:dyDescent="0.2">
      <c r="A1507" s="131" t="s">
        <v>3749</v>
      </c>
      <c r="B1507" s="133" t="s">
        <v>283</v>
      </c>
      <c r="C1507" s="134">
        <v>68175</v>
      </c>
      <c r="D1507" s="131" t="s">
        <v>3443</v>
      </c>
      <c r="E1507" s="131" t="s">
        <v>422</v>
      </c>
      <c r="F1507" s="133" t="s">
        <v>117</v>
      </c>
      <c r="G1507" s="131" t="s">
        <v>3750</v>
      </c>
    </row>
    <row r="1508" spans="1:7" ht="45" x14ac:dyDescent="0.2">
      <c r="A1508" s="131" t="s">
        <v>3751</v>
      </c>
      <c r="B1508" s="133" t="s">
        <v>283</v>
      </c>
      <c r="C1508" s="134">
        <v>80416</v>
      </c>
      <c r="D1508" s="131" t="s">
        <v>3443</v>
      </c>
      <c r="E1508" s="131" t="s">
        <v>422</v>
      </c>
      <c r="F1508" s="133" t="s">
        <v>116</v>
      </c>
      <c r="G1508" s="131" t="s">
        <v>3752</v>
      </c>
    </row>
    <row r="1509" spans="1:7" ht="45" x14ac:dyDescent="0.2">
      <c r="A1509" s="131" t="s">
        <v>3753</v>
      </c>
      <c r="B1509" s="133" t="s">
        <v>283</v>
      </c>
      <c r="C1509" s="134">
        <v>80354</v>
      </c>
      <c r="D1509" s="131" t="s">
        <v>3443</v>
      </c>
      <c r="E1509" s="131" t="s">
        <v>422</v>
      </c>
      <c r="F1509" s="133" t="s">
        <v>117</v>
      </c>
      <c r="G1509" s="131" t="s">
        <v>3754</v>
      </c>
    </row>
    <row r="1510" spans="1:7" ht="60" x14ac:dyDescent="0.2">
      <c r="A1510" s="131" t="s">
        <v>3755</v>
      </c>
      <c r="B1510" s="133" t="s">
        <v>283</v>
      </c>
      <c r="C1510" s="134">
        <v>66828</v>
      </c>
      <c r="D1510" s="131" t="s">
        <v>3443</v>
      </c>
      <c r="E1510" s="131" t="s">
        <v>422</v>
      </c>
      <c r="F1510" s="133" t="s">
        <v>115</v>
      </c>
      <c r="G1510" s="131" t="s">
        <v>3756</v>
      </c>
    </row>
    <row r="1511" spans="1:7" ht="45" x14ac:dyDescent="0.2">
      <c r="A1511" s="131" t="s">
        <v>3757</v>
      </c>
      <c r="B1511" s="133" t="s">
        <v>283</v>
      </c>
      <c r="C1511" s="134">
        <v>37109</v>
      </c>
      <c r="D1511" s="131" t="s">
        <v>3443</v>
      </c>
      <c r="E1511" s="131" t="s">
        <v>422</v>
      </c>
      <c r="F1511" s="133" t="s">
        <v>117</v>
      </c>
      <c r="G1511" s="131" t="s">
        <v>3758</v>
      </c>
    </row>
    <row r="1512" spans="1:7" ht="60" x14ac:dyDescent="0.2">
      <c r="A1512" s="131" t="s">
        <v>3759</v>
      </c>
      <c r="B1512" s="133" t="s">
        <v>283</v>
      </c>
      <c r="C1512" s="134">
        <v>65190</v>
      </c>
      <c r="D1512" s="131" t="s">
        <v>3443</v>
      </c>
      <c r="E1512" s="131" t="s">
        <v>422</v>
      </c>
      <c r="F1512" s="133" t="s">
        <v>117</v>
      </c>
      <c r="G1512" s="131" t="s">
        <v>3756</v>
      </c>
    </row>
    <row r="1513" spans="1:7" ht="45" x14ac:dyDescent="0.2">
      <c r="A1513" s="131" t="s">
        <v>952</v>
      </c>
      <c r="B1513" s="133" t="s">
        <v>283</v>
      </c>
      <c r="C1513" s="134">
        <v>70639</v>
      </c>
      <c r="D1513" s="131" t="s">
        <v>296</v>
      </c>
      <c r="E1513" s="131" t="s">
        <v>422</v>
      </c>
      <c r="F1513" s="133" t="s">
        <v>115</v>
      </c>
      <c r="G1513" s="131" t="s">
        <v>953</v>
      </c>
    </row>
    <row r="1514" spans="1:7" ht="45" x14ac:dyDescent="0.2">
      <c r="A1514" s="131" t="s">
        <v>954</v>
      </c>
      <c r="B1514" s="133" t="s">
        <v>283</v>
      </c>
      <c r="C1514" s="134">
        <v>75825</v>
      </c>
      <c r="D1514" s="131" t="s">
        <v>296</v>
      </c>
      <c r="E1514" s="131" t="s">
        <v>422</v>
      </c>
      <c r="F1514" s="133" t="s">
        <v>115</v>
      </c>
      <c r="G1514" s="131" t="s">
        <v>955</v>
      </c>
    </row>
    <row r="1515" spans="1:7" ht="60" x14ac:dyDescent="0.2">
      <c r="A1515" s="131" t="s">
        <v>3760</v>
      </c>
      <c r="B1515" s="133" t="s">
        <v>288</v>
      </c>
      <c r="C1515" s="134">
        <v>75854</v>
      </c>
      <c r="D1515" s="131" t="s">
        <v>3443</v>
      </c>
      <c r="E1515" s="131" t="s">
        <v>422</v>
      </c>
      <c r="F1515" s="133" t="s">
        <v>117</v>
      </c>
      <c r="G1515" s="131" t="s">
        <v>3761</v>
      </c>
    </row>
    <row r="1516" spans="1:7" ht="60" x14ac:dyDescent="0.2">
      <c r="A1516" s="131" t="s">
        <v>3762</v>
      </c>
      <c r="B1516" s="133" t="s">
        <v>288</v>
      </c>
      <c r="C1516" s="134">
        <v>75863</v>
      </c>
      <c r="D1516" s="131" t="s">
        <v>3443</v>
      </c>
      <c r="E1516" s="131" t="s">
        <v>422</v>
      </c>
      <c r="F1516" s="133" t="s">
        <v>117</v>
      </c>
      <c r="G1516" s="131" t="s">
        <v>3761</v>
      </c>
    </row>
    <row r="1517" spans="1:7" ht="45" x14ac:dyDescent="0.2">
      <c r="A1517" s="131" t="s">
        <v>3763</v>
      </c>
      <c r="B1517" s="133" t="s">
        <v>283</v>
      </c>
      <c r="C1517" s="134">
        <v>74393</v>
      </c>
      <c r="D1517" s="131" t="s">
        <v>3443</v>
      </c>
      <c r="E1517" s="131" t="s">
        <v>422</v>
      </c>
      <c r="F1517" s="133" t="s">
        <v>117</v>
      </c>
      <c r="G1517" s="131" t="s">
        <v>3764</v>
      </c>
    </row>
    <row r="1518" spans="1:7" ht="60" x14ac:dyDescent="0.2">
      <c r="A1518" s="131" t="s">
        <v>3765</v>
      </c>
      <c r="B1518" s="133" t="s">
        <v>283</v>
      </c>
      <c r="C1518" s="134">
        <v>74392</v>
      </c>
      <c r="D1518" s="131" t="s">
        <v>3443</v>
      </c>
      <c r="E1518" s="131" t="s">
        <v>422</v>
      </c>
      <c r="F1518" s="133" t="s">
        <v>117</v>
      </c>
      <c r="G1518" s="131" t="s">
        <v>3766</v>
      </c>
    </row>
    <row r="1519" spans="1:7" ht="30" x14ac:dyDescent="0.2">
      <c r="A1519" s="131" t="s">
        <v>956</v>
      </c>
      <c r="B1519" s="133" t="s">
        <v>288</v>
      </c>
      <c r="C1519" s="134">
        <v>43506</v>
      </c>
      <c r="D1519" s="131" t="s">
        <v>296</v>
      </c>
      <c r="E1519" s="131" t="s">
        <v>285</v>
      </c>
      <c r="F1519" s="133" t="s">
        <v>115</v>
      </c>
      <c r="G1519" s="131" t="s">
        <v>821</v>
      </c>
    </row>
    <row r="1520" spans="1:7" ht="75" x14ac:dyDescent="0.2">
      <c r="A1520" s="131" t="s">
        <v>3767</v>
      </c>
      <c r="B1520" s="133" t="s">
        <v>283</v>
      </c>
      <c r="C1520" s="134">
        <v>89376</v>
      </c>
      <c r="D1520" s="131" t="s">
        <v>3443</v>
      </c>
      <c r="E1520" s="131" t="s">
        <v>1414</v>
      </c>
      <c r="F1520" s="133" t="s">
        <v>117</v>
      </c>
      <c r="G1520" s="131" t="s">
        <v>3768</v>
      </c>
    </row>
    <row r="1521" spans="1:7" ht="120" x14ac:dyDescent="0.2">
      <c r="A1521" s="131" t="s">
        <v>1811</v>
      </c>
      <c r="B1521" s="133" t="s">
        <v>288</v>
      </c>
      <c r="C1521" s="134">
        <v>78674</v>
      </c>
      <c r="D1521" s="131" t="s">
        <v>285</v>
      </c>
      <c r="E1521" s="131" t="s">
        <v>1535</v>
      </c>
      <c r="F1521" s="133" t="s">
        <v>117</v>
      </c>
      <c r="G1521" s="131" t="s">
        <v>1812</v>
      </c>
    </row>
    <row r="1522" spans="1:7" ht="120" x14ac:dyDescent="0.2">
      <c r="A1522" s="131" t="s">
        <v>1813</v>
      </c>
      <c r="B1522" s="133" t="s">
        <v>288</v>
      </c>
      <c r="C1522" s="134">
        <v>78675</v>
      </c>
      <c r="D1522" s="131" t="s">
        <v>285</v>
      </c>
      <c r="E1522" s="131" t="s">
        <v>1535</v>
      </c>
      <c r="F1522" s="133" t="s">
        <v>115</v>
      </c>
      <c r="G1522" s="131" t="s">
        <v>1812</v>
      </c>
    </row>
    <row r="1523" spans="1:7" ht="45" x14ac:dyDescent="0.2">
      <c r="A1523" s="131" t="s">
        <v>1814</v>
      </c>
      <c r="B1523" s="133" t="s">
        <v>283</v>
      </c>
      <c r="C1523" s="134">
        <v>87821</v>
      </c>
      <c r="D1523" s="131" t="s">
        <v>285</v>
      </c>
      <c r="E1523" s="131" t="s">
        <v>1535</v>
      </c>
      <c r="F1523" s="133" t="s">
        <v>117</v>
      </c>
      <c r="G1523" s="131" t="s">
        <v>1815</v>
      </c>
    </row>
    <row r="1524" spans="1:7" ht="45" x14ac:dyDescent="0.2">
      <c r="A1524" s="131" t="s">
        <v>1816</v>
      </c>
      <c r="B1524" s="133" t="s">
        <v>283</v>
      </c>
      <c r="C1524" s="134">
        <v>86067</v>
      </c>
      <c r="D1524" s="131" t="s">
        <v>285</v>
      </c>
      <c r="E1524" s="131" t="s">
        <v>1535</v>
      </c>
      <c r="F1524" s="133" t="s">
        <v>115</v>
      </c>
      <c r="G1524" s="131" t="s">
        <v>1815</v>
      </c>
    </row>
    <row r="1525" spans="1:7" ht="45" x14ac:dyDescent="0.2">
      <c r="A1525" s="131" t="s">
        <v>1313</v>
      </c>
      <c r="B1525" s="133" t="s">
        <v>283</v>
      </c>
      <c r="C1525" s="134">
        <v>41306</v>
      </c>
      <c r="D1525" s="131" t="s">
        <v>1158</v>
      </c>
      <c r="E1525" s="131" t="s">
        <v>1227</v>
      </c>
      <c r="F1525" s="133" t="s">
        <v>117</v>
      </c>
      <c r="G1525" s="131" t="s">
        <v>1314</v>
      </c>
    </row>
    <row r="1526" spans="1:7" ht="45" x14ac:dyDescent="0.2">
      <c r="A1526" s="131" t="s">
        <v>1315</v>
      </c>
      <c r="B1526" s="133" t="s">
        <v>283</v>
      </c>
      <c r="C1526" s="134">
        <v>81974</v>
      </c>
      <c r="D1526" s="131" t="s">
        <v>1158</v>
      </c>
      <c r="E1526" s="131" t="s">
        <v>1227</v>
      </c>
      <c r="F1526" s="133" t="s">
        <v>1183</v>
      </c>
      <c r="G1526" s="131" t="s">
        <v>1314</v>
      </c>
    </row>
    <row r="1527" spans="1:7" ht="30" x14ac:dyDescent="0.2">
      <c r="A1527" s="131" t="s">
        <v>957</v>
      </c>
      <c r="B1527" s="133" t="s">
        <v>283</v>
      </c>
      <c r="C1527" s="134">
        <v>84627</v>
      </c>
      <c r="D1527" s="131" t="s">
        <v>296</v>
      </c>
      <c r="E1527" s="131" t="s">
        <v>353</v>
      </c>
      <c r="F1527" s="133" t="s">
        <v>115</v>
      </c>
      <c r="G1527" s="131" t="s">
        <v>958</v>
      </c>
    </row>
    <row r="1528" spans="1:7" ht="75" x14ac:dyDescent="0.2">
      <c r="A1528" s="131" t="s">
        <v>3769</v>
      </c>
      <c r="B1528" s="133" t="s">
        <v>283</v>
      </c>
      <c r="C1528" s="134">
        <v>90328</v>
      </c>
      <c r="D1528" s="131" t="s">
        <v>3443</v>
      </c>
      <c r="E1528" s="131" t="s">
        <v>300</v>
      </c>
      <c r="F1528" s="133" t="s">
        <v>116</v>
      </c>
      <c r="G1528" s="131" t="s">
        <v>3770</v>
      </c>
    </row>
    <row r="1529" spans="1:7" ht="75" x14ac:dyDescent="0.2">
      <c r="A1529" s="131" t="s">
        <v>3771</v>
      </c>
      <c r="B1529" s="133" t="s">
        <v>283</v>
      </c>
      <c r="C1529" s="134">
        <v>90327</v>
      </c>
      <c r="D1529" s="131" t="s">
        <v>3443</v>
      </c>
      <c r="E1529" s="131" t="s">
        <v>300</v>
      </c>
      <c r="F1529" s="133" t="s">
        <v>115</v>
      </c>
      <c r="G1529" s="131" t="s">
        <v>3770</v>
      </c>
    </row>
    <row r="1530" spans="1:7" ht="75" x14ac:dyDescent="0.2">
      <c r="A1530" s="131" t="s">
        <v>3772</v>
      </c>
      <c r="B1530" s="133" t="s">
        <v>283</v>
      </c>
      <c r="C1530" s="134">
        <v>90325</v>
      </c>
      <c r="D1530" s="131" t="s">
        <v>3443</v>
      </c>
      <c r="E1530" s="131" t="s">
        <v>300</v>
      </c>
      <c r="F1530" s="133" t="s">
        <v>116</v>
      </c>
      <c r="G1530" s="131" t="s">
        <v>3773</v>
      </c>
    </row>
    <row r="1531" spans="1:7" ht="75" x14ac:dyDescent="0.2">
      <c r="A1531" s="131" t="s">
        <v>3774</v>
      </c>
      <c r="B1531" s="133" t="s">
        <v>283</v>
      </c>
      <c r="C1531" s="134">
        <v>90326</v>
      </c>
      <c r="D1531" s="131" t="s">
        <v>3443</v>
      </c>
      <c r="E1531" s="131" t="s">
        <v>300</v>
      </c>
      <c r="F1531" s="133" t="s">
        <v>115</v>
      </c>
      <c r="G1531" s="131" t="s">
        <v>3773</v>
      </c>
    </row>
    <row r="1532" spans="1:7" ht="75" x14ac:dyDescent="0.2">
      <c r="A1532" s="131" t="s">
        <v>133</v>
      </c>
      <c r="B1532" s="133" t="s">
        <v>283</v>
      </c>
      <c r="C1532" s="134">
        <v>85826</v>
      </c>
      <c r="D1532" s="131" t="s">
        <v>1109</v>
      </c>
      <c r="E1532" s="131" t="s">
        <v>515</v>
      </c>
      <c r="F1532" s="133" t="s">
        <v>116</v>
      </c>
      <c r="G1532" s="131" t="s">
        <v>1153</v>
      </c>
    </row>
    <row r="1533" spans="1:7" ht="75" x14ac:dyDescent="0.2">
      <c r="A1533" s="131" t="s">
        <v>3857</v>
      </c>
      <c r="B1533" s="133" t="s">
        <v>283</v>
      </c>
      <c r="C1533" s="134">
        <v>85825</v>
      </c>
      <c r="D1533" s="131" t="s">
        <v>1109</v>
      </c>
      <c r="E1533" s="131" t="s">
        <v>515</v>
      </c>
      <c r="F1533" s="133" t="s">
        <v>117</v>
      </c>
      <c r="G1533" s="131" t="s">
        <v>1153</v>
      </c>
    </row>
    <row r="1534" spans="1:7" ht="60" x14ac:dyDescent="0.2">
      <c r="A1534" s="131" t="s">
        <v>155</v>
      </c>
      <c r="B1534" s="133" t="s">
        <v>283</v>
      </c>
      <c r="C1534" s="134">
        <v>85632</v>
      </c>
      <c r="D1534" s="131" t="s">
        <v>1109</v>
      </c>
      <c r="E1534" s="131" t="s">
        <v>515</v>
      </c>
      <c r="F1534" s="133" t="s">
        <v>117</v>
      </c>
      <c r="G1534" s="131" t="s">
        <v>1154</v>
      </c>
    </row>
    <row r="1535" spans="1:7" ht="60" x14ac:dyDescent="0.2">
      <c r="A1535" s="131" t="s">
        <v>154</v>
      </c>
      <c r="B1535" s="133" t="s">
        <v>283</v>
      </c>
      <c r="C1535" s="134">
        <v>85824</v>
      </c>
      <c r="D1535" s="131" t="s">
        <v>1109</v>
      </c>
      <c r="E1535" s="131" t="s">
        <v>515</v>
      </c>
      <c r="F1535" s="133" t="s">
        <v>116</v>
      </c>
      <c r="G1535" s="131" t="s">
        <v>1154</v>
      </c>
    </row>
    <row r="1536" spans="1:7" ht="45" x14ac:dyDescent="0.2">
      <c r="A1536" s="131" t="s">
        <v>959</v>
      </c>
      <c r="B1536" s="133" t="s">
        <v>283</v>
      </c>
      <c r="C1536" s="134">
        <v>6104</v>
      </c>
      <c r="D1536" s="131" t="s">
        <v>296</v>
      </c>
      <c r="E1536" s="131" t="s">
        <v>318</v>
      </c>
      <c r="F1536" s="133" t="s">
        <v>115</v>
      </c>
      <c r="G1536" s="131" t="s">
        <v>960</v>
      </c>
    </row>
    <row r="1537" spans="1:7" ht="60" x14ac:dyDescent="0.2">
      <c r="A1537" s="131" t="s">
        <v>961</v>
      </c>
      <c r="B1537" s="133" t="s">
        <v>283</v>
      </c>
      <c r="C1537" s="134">
        <v>75857</v>
      </c>
      <c r="D1537" s="131" t="s">
        <v>296</v>
      </c>
      <c r="E1537" s="131" t="s">
        <v>300</v>
      </c>
      <c r="F1537" s="133" t="s">
        <v>115</v>
      </c>
      <c r="G1537" s="131" t="s">
        <v>962</v>
      </c>
    </row>
    <row r="1538" spans="1:7" ht="30" x14ac:dyDescent="0.2">
      <c r="A1538" s="131" t="s">
        <v>1997</v>
      </c>
      <c r="B1538" s="133" t="s">
        <v>283</v>
      </c>
      <c r="C1538" s="134">
        <v>84643</v>
      </c>
      <c r="D1538" s="131" t="s">
        <v>1993</v>
      </c>
      <c r="E1538" s="131" t="s">
        <v>1182</v>
      </c>
      <c r="F1538" s="133" t="s">
        <v>117</v>
      </c>
      <c r="G1538" s="131" t="s">
        <v>1998</v>
      </c>
    </row>
    <row r="1539" spans="1:7" ht="60" x14ac:dyDescent="0.2">
      <c r="A1539" s="131" t="s">
        <v>1999</v>
      </c>
      <c r="B1539" s="133" t="s">
        <v>283</v>
      </c>
      <c r="C1539" s="134">
        <v>90269</v>
      </c>
      <c r="D1539" s="131" t="s">
        <v>1993</v>
      </c>
      <c r="E1539" s="131" t="s">
        <v>321</v>
      </c>
      <c r="F1539" s="133" t="s">
        <v>117</v>
      </c>
      <c r="G1539" s="131" t="s">
        <v>2000</v>
      </c>
    </row>
    <row r="1540" spans="1:7" ht="60" x14ac:dyDescent="0.2">
      <c r="A1540" s="131" t="s">
        <v>3775</v>
      </c>
      <c r="B1540" s="133" t="s">
        <v>283</v>
      </c>
      <c r="C1540" s="134">
        <v>89390</v>
      </c>
      <c r="D1540" s="131" t="s">
        <v>3443</v>
      </c>
      <c r="E1540" s="131" t="s">
        <v>318</v>
      </c>
      <c r="F1540" s="133" t="s">
        <v>117</v>
      </c>
      <c r="G1540" s="131" t="s">
        <v>3776</v>
      </c>
    </row>
    <row r="1541" spans="1:7" ht="45" x14ac:dyDescent="0.2">
      <c r="A1541" s="131" t="s">
        <v>963</v>
      </c>
      <c r="B1541" s="133" t="s">
        <v>283</v>
      </c>
      <c r="C1541" s="134">
        <v>68674</v>
      </c>
      <c r="D1541" s="131" t="s">
        <v>296</v>
      </c>
      <c r="E1541" s="131" t="s">
        <v>482</v>
      </c>
      <c r="F1541" s="133" t="s">
        <v>115</v>
      </c>
      <c r="G1541" s="131" t="s">
        <v>964</v>
      </c>
    </row>
    <row r="1542" spans="1:7" ht="45" x14ac:dyDescent="0.2">
      <c r="A1542" s="131" t="s">
        <v>965</v>
      </c>
      <c r="B1542" s="133" t="s">
        <v>283</v>
      </c>
      <c r="C1542" s="134">
        <v>88475</v>
      </c>
      <c r="D1542" s="131" t="s">
        <v>296</v>
      </c>
      <c r="E1542" s="131" t="s">
        <v>482</v>
      </c>
      <c r="F1542" s="133" t="s">
        <v>115</v>
      </c>
      <c r="G1542" s="131" t="s">
        <v>966</v>
      </c>
    </row>
    <row r="1543" spans="1:7" ht="60" x14ac:dyDescent="0.2">
      <c r="A1543" s="131" t="s">
        <v>967</v>
      </c>
      <c r="B1543" s="133" t="s">
        <v>283</v>
      </c>
      <c r="C1543" s="134">
        <v>41523</v>
      </c>
      <c r="D1543" s="131" t="s">
        <v>296</v>
      </c>
      <c r="E1543" s="131" t="s">
        <v>300</v>
      </c>
      <c r="F1543" s="133" t="s">
        <v>115</v>
      </c>
      <c r="G1543" s="131" t="s">
        <v>968</v>
      </c>
    </row>
    <row r="1544" spans="1:7" ht="60" x14ac:dyDescent="0.2">
      <c r="A1544" s="131" t="s">
        <v>969</v>
      </c>
      <c r="B1544" s="133" t="s">
        <v>283</v>
      </c>
      <c r="C1544" s="134">
        <v>73676</v>
      </c>
      <c r="D1544" s="131" t="s">
        <v>296</v>
      </c>
      <c r="E1544" s="131" t="s">
        <v>300</v>
      </c>
      <c r="F1544" s="133" t="s">
        <v>115</v>
      </c>
      <c r="G1544" s="131" t="s">
        <v>970</v>
      </c>
    </row>
    <row r="1545" spans="1:7" ht="30" x14ac:dyDescent="0.2">
      <c r="A1545" s="131" t="s">
        <v>3120</v>
      </c>
      <c r="B1545" s="133" t="s">
        <v>283</v>
      </c>
      <c r="C1545" s="134">
        <v>76941</v>
      </c>
      <c r="D1545" s="131" t="s">
        <v>2676</v>
      </c>
      <c r="E1545" s="131" t="s">
        <v>972</v>
      </c>
      <c r="F1545" s="133" t="s">
        <v>117</v>
      </c>
      <c r="G1545" s="131" t="s">
        <v>973</v>
      </c>
    </row>
    <row r="1546" spans="1:7" ht="30" x14ac:dyDescent="0.2">
      <c r="A1546" s="131" t="s">
        <v>3121</v>
      </c>
      <c r="B1546" s="133" t="s">
        <v>283</v>
      </c>
      <c r="C1546" s="134">
        <v>38658</v>
      </c>
      <c r="D1546" s="131" t="s">
        <v>2676</v>
      </c>
      <c r="E1546" s="131" t="s">
        <v>972</v>
      </c>
      <c r="F1546" s="133" t="s">
        <v>115</v>
      </c>
      <c r="G1546" s="131" t="s">
        <v>973</v>
      </c>
    </row>
    <row r="1547" spans="1:7" ht="30" x14ac:dyDescent="0.2">
      <c r="A1547" s="131" t="s">
        <v>3122</v>
      </c>
      <c r="B1547" s="133" t="s">
        <v>283</v>
      </c>
      <c r="C1547" s="134">
        <v>76940</v>
      </c>
      <c r="D1547" s="131" t="s">
        <v>2676</v>
      </c>
      <c r="E1547" s="131" t="s">
        <v>972</v>
      </c>
      <c r="F1547" s="133" t="s">
        <v>116</v>
      </c>
      <c r="G1547" s="131" t="s">
        <v>973</v>
      </c>
    </row>
    <row r="1548" spans="1:7" ht="30" x14ac:dyDescent="0.2">
      <c r="A1548" s="131" t="s">
        <v>971</v>
      </c>
      <c r="B1548" s="133" t="s">
        <v>283</v>
      </c>
      <c r="C1548" s="134">
        <v>75392</v>
      </c>
      <c r="D1548" s="131" t="s">
        <v>296</v>
      </c>
      <c r="E1548" s="131" t="s">
        <v>972</v>
      </c>
      <c r="F1548" s="133" t="s">
        <v>115</v>
      </c>
      <c r="G1548" s="131" t="s">
        <v>973</v>
      </c>
    </row>
    <row r="1549" spans="1:7" ht="75" x14ac:dyDescent="0.2">
      <c r="A1549" s="131" t="s">
        <v>974</v>
      </c>
      <c r="B1549" s="133" t="s">
        <v>283</v>
      </c>
      <c r="C1549" s="134">
        <v>86622</v>
      </c>
      <c r="D1549" s="131" t="s">
        <v>296</v>
      </c>
      <c r="E1549" s="131" t="s">
        <v>285</v>
      </c>
      <c r="F1549" s="133" t="s">
        <v>115</v>
      </c>
      <c r="G1549" s="131" t="s">
        <v>975</v>
      </c>
    </row>
    <row r="1550" spans="1:7" ht="60" x14ac:dyDescent="0.2">
      <c r="A1550" s="131" t="s">
        <v>3123</v>
      </c>
      <c r="B1550" s="133" t="s">
        <v>283</v>
      </c>
      <c r="C1550" s="134">
        <v>83738</v>
      </c>
      <c r="D1550" s="131" t="s">
        <v>2676</v>
      </c>
      <c r="E1550" s="131" t="s">
        <v>3124</v>
      </c>
      <c r="F1550" s="133" t="s">
        <v>117</v>
      </c>
      <c r="G1550" s="131" t="s">
        <v>3125</v>
      </c>
    </row>
    <row r="1551" spans="1:7" ht="60" x14ac:dyDescent="0.2">
      <c r="A1551" s="131" t="s">
        <v>3126</v>
      </c>
      <c r="B1551" s="133" t="s">
        <v>283</v>
      </c>
      <c r="C1551" s="134">
        <v>83924</v>
      </c>
      <c r="D1551" s="131" t="s">
        <v>2676</v>
      </c>
      <c r="E1551" s="131" t="s">
        <v>3124</v>
      </c>
      <c r="F1551" s="133" t="s">
        <v>115</v>
      </c>
      <c r="G1551" s="131" t="s">
        <v>3125</v>
      </c>
    </row>
    <row r="1552" spans="1:7" ht="60" x14ac:dyDescent="0.2">
      <c r="A1552" s="131" t="s">
        <v>3127</v>
      </c>
      <c r="B1552" s="133" t="s">
        <v>283</v>
      </c>
      <c r="C1552" s="134">
        <v>83925</v>
      </c>
      <c r="D1552" s="131" t="s">
        <v>2676</v>
      </c>
      <c r="E1552" s="131" t="s">
        <v>3124</v>
      </c>
      <c r="F1552" s="133" t="s">
        <v>116</v>
      </c>
      <c r="G1552" s="131" t="s">
        <v>3125</v>
      </c>
    </row>
    <row r="1553" spans="1:7" ht="30" x14ac:dyDescent="0.2">
      <c r="A1553" s="131" t="s">
        <v>3128</v>
      </c>
      <c r="B1553" s="133" t="s">
        <v>283</v>
      </c>
      <c r="C1553" s="134">
        <v>83739</v>
      </c>
      <c r="D1553" s="131" t="s">
        <v>2676</v>
      </c>
      <c r="E1553" s="131" t="s">
        <v>3124</v>
      </c>
      <c r="F1553" s="133" t="s">
        <v>117</v>
      </c>
      <c r="G1553" s="131" t="s">
        <v>3129</v>
      </c>
    </row>
    <row r="1554" spans="1:7" ht="30" x14ac:dyDescent="0.2">
      <c r="A1554" s="131" t="s">
        <v>3130</v>
      </c>
      <c r="B1554" s="133" t="s">
        <v>283</v>
      </c>
      <c r="C1554" s="134">
        <v>83928</v>
      </c>
      <c r="D1554" s="131" t="s">
        <v>2676</v>
      </c>
      <c r="E1554" s="131" t="s">
        <v>3124</v>
      </c>
      <c r="F1554" s="133" t="s">
        <v>115</v>
      </c>
      <c r="G1554" s="131" t="s">
        <v>3129</v>
      </c>
    </row>
    <row r="1555" spans="1:7" ht="30" x14ac:dyDescent="0.2">
      <c r="A1555" s="131" t="s">
        <v>3131</v>
      </c>
      <c r="B1555" s="133" t="s">
        <v>283</v>
      </c>
      <c r="C1555" s="134">
        <v>83927</v>
      </c>
      <c r="D1555" s="131" t="s">
        <v>2676</v>
      </c>
      <c r="E1555" s="131" t="s">
        <v>3124</v>
      </c>
      <c r="F1555" s="133" t="s">
        <v>116</v>
      </c>
      <c r="G1555" s="131" t="s">
        <v>3129</v>
      </c>
    </row>
    <row r="1556" spans="1:7" ht="30" x14ac:dyDescent="0.2">
      <c r="A1556" s="131" t="s">
        <v>3132</v>
      </c>
      <c r="B1556" s="133" t="s">
        <v>283</v>
      </c>
      <c r="C1556" s="134">
        <v>80615</v>
      </c>
      <c r="D1556" s="131" t="s">
        <v>2676</v>
      </c>
      <c r="E1556" s="131" t="s">
        <v>3124</v>
      </c>
      <c r="F1556" s="133" t="s">
        <v>117</v>
      </c>
      <c r="G1556" s="131" t="s">
        <v>3133</v>
      </c>
    </row>
    <row r="1557" spans="1:7" ht="30" x14ac:dyDescent="0.2">
      <c r="A1557" s="131" t="s">
        <v>3134</v>
      </c>
      <c r="B1557" s="133" t="s">
        <v>283</v>
      </c>
      <c r="C1557" s="134">
        <v>80681</v>
      </c>
      <c r="D1557" s="131" t="s">
        <v>2676</v>
      </c>
      <c r="E1557" s="131" t="s">
        <v>3124</v>
      </c>
      <c r="F1557" s="133" t="s">
        <v>115</v>
      </c>
      <c r="G1557" s="131" t="s">
        <v>3133</v>
      </c>
    </row>
    <row r="1558" spans="1:7" ht="30" x14ac:dyDescent="0.2">
      <c r="A1558" s="131" t="s">
        <v>3135</v>
      </c>
      <c r="B1558" s="133" t="s">
        <v>283</v>
      </c>
      <c r="C1558" s="134">
        <v>80725</v>
      </c>
      <c r="D1558" s="131" t="s">
        <v>2676</v>
      </c>
      <c r="E1558" s="131" t="s">
        <v>3124</v>
      </c>
      <c r="F1558" s="133" t="s">
        <v>116</v>
      </c>
      <c r="G1558" s="131" t="s">
        <v>3133</v>
      </c>
    </row>
    <row r="1559" spans="1:7" ht="45" x14ac:dyDescent="0.2">
      <c r="A1559" s="131" t="s">
        <v>3136</v>
      </c>
      <c r="B1559" s="133" t="s">
        <v>283</v>
      </c>
      <c r="C1559" s="134">
        <v>80682</v>
      </c>
      <c r="D1559" s="131" t="s">
        <v>2676</v>
      </c>
      <c r="E1559" s="131" t="s">
        <v>285</v>
      </c>
      <c r="F1559" s="133" t="s">
        <v>115</v>
      </c>
      <c r="G1559" s="131" t="s">
        <v>3137</v>
      </c>
    </row>
    <row r="1560" spans="1:7" ht="60" x14ac:dyDescent="0.2">
      <c r="A1560" s="131" t="s">
        <v>976</v>
      </c>
      <c r="B1560" s="133" t="s">
        <v>283</v>
      </c>
      <c r="C1560" s="134">
        <v>79426</v>
      </c>
      <c r="D1560" s="131" t="s">
        <v>296</v>
      </c>
      <c r="E1560" s="131" t="s">
        <v>300</v>
      </c>
      <c r="F1560" s="133" t="s">
        <v>115</v>
      </c>
      <c r="G1560" s="131" t="s">
        <v>977</v>
      </c>
    </row>
    <row r="1561" spans="1:7" ht="45" x14ac:dyDescent="0.2">
      <c r="A1561" s="131" t="s">
        <v>1316</v>
      </c>
      <c r="B1561" s="133" t="s">
        <v>283</v>
      </c>
      <c r="C1561" s="134">
        <v>34356</v>
      </c>
      <c r="D1561" s="131" t="s">
        <v>1158</v>
      </c>
      <c r="E1561" s="131" t="s">
        <v>1182</v>
      </c>
      <c r="F1561" s="133" t="s">
        <v>117</v>
      </c>
      <c r="G1561" s="131" t="s">
        <v>1317</v>
      </c>
    </row>
    <row r="1562" spans="1:7" ht="75" x14ac:dyDescent="0.2">
      <c r="A1562" s="131" t="s">
        <v>1155</v>
      </c>
      <c r="B1562" s="133" t="s">
        <v>283</v>
      </c>
      <c r="C1562" s="134">
        <v>64540</v>
      </c>
      <c r="D1562" s="131" t="s">
        <v>1109</v>
      </c>
      <c r="E1562" s="131" t="s">
        <v>406</v>
      </c>
      <c r="F1562" s="133" t="s">
        <v>116</v>
      </c>
      <c r="G1562" s="131" t="s">
        <v>1156</v>
      </c>
    </row>
    <row r="1563" spans="1:7" ht="60" x14ac:dyDescent="0.2">
      <c r="A1563" s="131" t="s">
        <v>978</v>
      </c>
      <c r="B1563" s="133" t="s">
        <v>283</v>
      </c>
      <c r="C1563" s="134">
        <v>33456</v>
      </c>
      <c r="D1563" s="131" t="s">
        <v>296</v>
      </c>
      <c r="E1563" s="131" t="s">
        <v>300</v>
      </c>
      <c r="F1563" s="133" t="s">
        <v>115</v>
      </c>
      <c r="G1563" s="131" t="s">
        <v>979</v>
      </c>
    </row>
    <row r="1564" spans="1:7" ht="60" x14ac:dyDescent="0.2">
      <c r="A1564" s="131" t="s">
        <v>980</v>
      </c>
      <c r="B1564" s="133" t="s">
        <v>283</v>
      </c>
      <c r="C1564" s="134">
        <v>88977</v>
      </c>
      <c r="D1564" s="131" t="s">
        <v>296</v>
      </c>
      <c r="E1564" s="131" t="s">
        <v>300</v>
      </c>
      <c r="F1564" s="133" t="s">
        <v>115</v>
      </c>
      <c r="G1564" s="131" t="s">
        <v>981</v>
      </c>
    </row>
    <row r="1565" spans="1:7" ht="60" x14ac:dyDescent="0.2">
      <c r="A1565" s="131" t="s">
        <v>982</v>
      </c>
      <c r="B1565" s="133" t="s">
        <v>283</v>
      </c>
      <c r="C1565" s="134">
        <v>79229</v>
      </c>
      <c r="D1565" s="131" t="s">
        <v>296</v>
      </c>
      <c r="E1565" s="131" t="s">
        <v>300</v>
      </c>
      <c r="F1565" s="133" t="s">
        <v>115</v>
      </c>
      <c r="G1565" s="131" t="s">
        <v>983</v>
      </c>
    </row>
    <row r="1566" spans="1:7" ht="30" x14ac:dyDescent="0.2">
      <c r="A1566" s="131" t="s">
        <v>3138</v>
      </c>
      <c r="B1566" s="133" t="s">
        <v>283</v>
      </c>
      <c r="C1566" s="134">
        <v>86772</v>
      </c>
      <c r="D1566" s="131" t="s">
        <v>2676</v>
      </c>
      <c r="E1566" s="131" t="s">
        <v>285</v>
      </c>
      <c r="F1566" s="133" t="s">
        <v>115</v>
      </c>
      <c r="G1566" s="131" t="s">
        <v>3139</v>
      </c>
    </row>
    <row r="1567" spans="1:7" ht="60" x14ac:dyDescent="0.2">
      <c r="A1567" s="131" t="s">
        <v>984</v>
      </c>
      <c r="B1567" s="133" t="s">
        <v>283</v>
      </c>
      <c r="C1567" s="134">
        <v>86767</v>
      </c>
      <c r="D1567" s="131" t="s">
        <v>296</v>
      </c>
      <c r="E1567" s="131" t="s">
        <v>285</v>
      </c>
      <c r="F1567" s="133" t="s">
        <v>115</v>
      </c>
      <c r="G1567" s="131" t="s">
        <v>985</v>
      </c>
    </row>
    <row r="1568" spans="1:7" ht="60" x14ac:dyDescent="0.2">
      <c r="A1568" s="131" t="s">
        <v>986</v>
      </c>
      <c r="B1568" s="133" t="s">
        <v>283</v>
      </c>
      <c r="C1568" s="134">
        <v>84638</v>
      </c>
      <c r="D1568" s="131" t="s">
        <v>296</v>
      </c>
      <c r="E1568" s="131" t="s">
        <v>285</v>
      </c>
      <c r="F1568" s="133" t="s">
        <v>115</v>
      </c>
      <c r="G1568" s="131" t="s">
        <v>987</v>
      </c>
    </row>
    <row r="1569" spans="1:7" ht="45" x14ac:dyDescent="0.2">
      <c r="A1569" s="131" t="s">
        <v>2547</v>
      </c>
      <c r="B1569" s="133" t="s">
        <v>283</v>
      </c>
      <c r="C1569" s="134">
        <v>84682</v>
      </c>
      <c r="D1569" s="131" t="s">
        <v>2193</v>
      </c>
      <c r="E1569" s="131" t="s">
        <v>2493</v>
      </c>
      <c r="F1569" s="133" t="s">
        <v>115</v>
      </c>
      <c r="G1569" s="131" t="s">
        <v>2548</v>
      </c>
    </row>
    <row r="1570" spans="1:7" ht="30" x14ac:dyDescent="0.2">
      <c r="A1570" s="131" t="s">
        <v>988</v>
      </c>
      <c r="B1570" s="133" t="s">
        <v>288</v>
      </c>
      <c r="C1570" s="134">
        <v>84224</v>
      </c>
      <c r="D1570" s="131" t="s">
        <v>296</v>
      </c>
      <c r="E1570" s="131" t="s">
        <v>285</v>
      </c>
      <c r="F1570" s="133" t="s">
        <v>115</v>
      </c>
      <c r="G1570" s="131" t="s">
        <v>989</v>
      </c>
    </row>
    <row r="1571" spans="1:7" ht="30" x14ac:dyDescent="0.2">
      <c r="A1571" s="131" t="s">
        <v>516</v>
      </c>
      <c r="B1571" s="133" t="s">
        <v>283</v>
      </c>
      <c r="C1571" s="134">
        <v>79877</v>
      </c>
      <c r="D1571" s="131" t="s">
        <v>296</v>
      </c>
      <c r="E1571" s="131" t="s">
        <v>285</v>
      </c>
      <c r="F1571" s="133" t="s">
        <v>115</v>
      </c>
      <c r="G1571" s="131" t="s">
        <v>516</v>
      </c>
    </row>
    <row r="1572" spans="1:7" ht="75" x14ac:dyDescent="0.2">
      <c r="A1572" s="131" t="s">
        <v>990</v>
      </c>
      <c r="B1572" s="133" t="s">
        <v>283</v>
      </c>
      <c r="C1572" s="134">
        <v>86570</v>
      </c>
      <c r="D1572" s="131" t="s">
        <v>296</v>
      </c>
      <c r="E1572" s="131" t="s">
        <v>331</v>
      </c>
      <c r="F1572" s="133" t="s">
        <v>115</v>
      </c>
      <c r="G1572" s="131" t="s">
        <v>991</v>
      </c>
    </row>
    <row r="1573" spans="1:7" ht="75" x14ac:dyDescent="0.2">
      <c r="A1573" s="131" t="s">
        <v>992</v>
      </c>
      <c r="B1573" s="133" t="s">
        <v>283</v>
      </c>
      <c r="C1573" s="134">
        <v>86571</v>
      </c>
      <c r="D1573" s="131" t="s">
        <v>296</v>
      </c>
      <c r="E1573" s="131" t="s">
        <v>331</v>
      </c>
      <c r="F1573" s="133" t="s">
        <v>116</v>
      </c>
      <c r="G1573" s="131" t="s">
        <v>991</v>
      </c>
    </row>
    <row r="1574" spans="1:7" ht="60" x14ac:dyDescent="0.2">
      <c r="A1574" s="131" t="s">
        <v>993</v>
      </c>
      <c r="B1574" s="133" t="s">
        <v>288</v>
      </c>
      <c r="C1574" s="134">
        <v>70929</v>
      </c>
      <c r="D1574" s="131" t="s">
        <v>296</v>
      </c>
      <c r="E1574" s="131" t="s">
        <v>660</v>
      </c>
      <c r="F1574" s="133" t="s">
        <v>115</v>
      </c>
      <c r="G1574" s="131" t="s">
        <v>994</v>
      </c>
    </row>
    <row r="1575" spans="1:7" ht="60" x14ac:dyDescent="0.2">
      <c r="A1575" s="131" t="s">
        <v>995</v>
      </c>
      <c r="B1575" s="133" t="s">
        <v>288</v>
      </c>
      <c r="C1575" s="134">
        <v>62862</v>
      </c>
      <c r="D1575" s="131" t="s">
        <v>296</v>
      </c>
      <c r="E1575" s="131" t="s">
        <v>660</v>
      </c>
      <c r="F1575" s="133" t="s">
        <v>115</v>
      </c>
      <c r="G1575" s="131" t="s">
        <v>994</v>
      </c>
    </row>
    <row r="1576" spans="1:7" ht="60" x14ac:dyDescent="0.2">
      <c r="A1576" s="131" t="s">
        <v>996</v>
      </c>
      <c r="B1576" s="133" t="s">
        <v>288</v>
      </c>
      <c r="C1576" s="134">
        <v>79374</v>
      </c>
      <c r="D1576" s="131" t="s">
        <v>296</v>
      </c>
      <c r="E1576" s="131" t="s">
        <v>660</v>
      </c>
      <c r="F1576" s="133" t="s">
        <v>115</v>
      </c>
      <c r="G1576" s="131" t="s">
        <v>994</v>
      </c>
    </row>
    <row r="1577" spans="1:7" ht="60" x14ac:dyDescent="0.2">
      <c r="A1577" s="131" t="s">
        <v>997</v>
      </c>
      <c r="B1577" s="133" t="s">
        <v>288</v>
      </c>
      <c r="C1577" s="134">
        <v>60635</v>
      </c>
      <c r="D1577" s="131" t="s">
        <v>296</v>
      </c>
      <c r="E1577" s="131" t="s">
        <v>660</v>
      </c>
      <c r="F1577" s="133" t="s">
        <v>115</v>
      </c>
      <c r="G1577" s="131" t="s">
        <v>994</v>
      </c>
    </row>
    <row r="1578" spans="1:7" ht="45" x14ac:dyDescent="0.2">
      <c r="A1578" s="131" t="s">
        <v>998</v>
      </c>
      <c r="B1578" s="133" t="s">
        <v>283</v>
      </c>
      <c r="C1578" s="134">
        <v>86519</v>
      </c>
      <c r="D1578" s="131" t="s">
        <v>296</v>
      </c>
      <c r="E1578" s="131" t="s">
        <v>285</v>
      </c>
      <c r="F1578" s="133" t="s">
        <v>115</v>
      </c>
      <c r="G1578" s="131" t="s">
        <v>999</v>
      </c>
    </row>
    <row r="1579" spans="1:7" ht="60" x14ac:dyDescent="0.2">
      <c r="A1579" s="131" t="s">
        <v>1000</v>
      </c>
      <c r="B1579" s="133" t="s">
        <v>283</v>
      </c>
      <c r="C1579" s="134">
        <v>79878</v>
      </c>
      <c r="D1579" s="131" t="s">
        <v>296</v>
      </c>
      <c r="E1579" s="131" t="s">
        <v>1001</v>
      </c>
      <c r="F1579" s="133" t="s">
        <v>115</v>
      </c>
      <c r="G1579" s="131" t="s">
        <v>1002</v>
      </c>
    </row>
    <row r="1580" spans="1:7" ht="30" x14ac:dyDescent="0.2">
      <c r="A1580" s="131" t="s">
        <v>3858</v>
      </c>
      <c r="B1580" s="133" t="s">
        <v>288</v>
      </c>
      <c r="C1580" s="134">
        <v>92119</v>
      </c>
      <c r="D1580" s="131" t="s">
        <v>2676</v>
      </c>
      <c r="E1580" s="131" t="s">
        <v>1970</v>
      </c>
      <c r="F1580" s="133" t="s">
        <v>115</v>
      </c>
      <c r="G1580" s="131" t="s">
        <v>2728</v>
      </c>
    </row>
    <row r="1581" spans="1:7" ht="60" x14ac:dyDescent="0.2">
      <c r="A1581" s="131" t="s">
        <v>1003</v>
      </c>
      <c r="B1581" s="133" t="s">
        <v>283</v>
      </c>
      <c r="C1581" s="134">
        <v>79625</v>
      </c>
      <c r="D1581" s="131" t="s">
        <v>296</v>
      </c>
      <c r="E1581" s="131" t="s">
        <v>285</v>
      </c>
      <c r="F1581" s="133" t="s">
        <v>115</v>
      </c>
      <c r="G1581" s="131" t="s">
        <v>1004</v>
      </c>
    </row>
    <row r="1582" spans="1:7" ht="60" x14ac:dyDescent="0.2">
      <c r="A1582" s="131" t="s">
        <v>1005</v>
      </c>
      <c r="B1582" s="133" t="s">
        <v>283</v>
      </c>
      <c r="C1582" s="134">
        <v>79641</v>
      </c>
      <c r="D1582" s="131" t="s">
        <v>296</v>
      </c>
      <c r="E1582" s="131" t="s">
        <v>285</v>
      </c>
      <c r="F1582" s="133" t="s">
        <v>115</v>
      </c>
      <c r="G1582" s="131" t="s">
        <v>1006</v>
      </c>
    </row>
    <row r="1583" spans="1:7" ht="60" x14ac:dyDescent="0.2">
      <c r="A1583" s="131" t="s">
        <v>1007</v>
      </c>
      <c r="B1583" s="133" t="s">
        <v>283</v>
      </c>
      <c r="C1583" s="134">
        <v>81335</v>
      </c>
      <c r="D1583" s="131" t="s">
        <v>296</v>
      </c>
      <c r="E1583" s="131" t="s">
        <v>285</v>
      </c>
      <c r="F1583" s="133" t="s">
        <v>115</v>
      </c>
      <c r="G1583" s="131" t="s">
        <v>1006</v>
      </c>
    </row>
    <row r="1584" spans="1:7" ht="60" x14ac:dyDescent="0.2">
      <c r="A1584" s="131" t="s">
        <v>1008</v>
      </c>
      <c r="B1584" s="133" t="s">
        <v>283</v>
      </c>
      <c r="C1584" s="134">
        <v>78730</v>
      </c>
      <c r="D1584" s="131" t="s">
        <v>296</v>
      </c>
      <c r="E1584" s="131" t="s">
        <v>285</v>
      </c>
      <c r="F1584" s="133" t="s">
        <v>115</v>
      </c>
      <c r="G1584" s="131" t="s">
        <v>1009</v>
      </c>
    </row>
    <row r="1585" spans="1:7" ht="45" x14ac:dyDescent="0.2">
      <c r="A1585" s="131" t="s">
        <v>3140</v>
      </c>
      <c r="B1585" s="133" t="s">
        <v>283</v>
      </c>
      <c r="C1585" s="134">
        <v>80683</v>
      </c>
      <c r="D1585" s="131" t="s">
        <v>2676</v>
      </c>
      <c r="E1585" s="131" t="s">
        <v>285</v>
      </c>
      <c r="F1585" s="133" t="s">
        <v>115</v>
      </c>
      <c r="G1585" s="131" t="s">
        <v>3141</v>
      </c>
    </row>
    <row r="1586" spans="1:7" ht="45" x14ac:dyDescent="0.2">
      <c r="A1586" s="131" t="s">
        <v>3142</v>
      </c>
      <c r="B1586" s="133" t="s">
        <v>288</v>
      </c>
      <c r="C1586" s="134">
        <v>91086</v>
      </c>
      <c r="D1586" s="131" t="s">
        <v>2676</v>
      </c>
      <c r="E1586" s="131" t="s">
        <v>285</v>
      </c>
      <c r="F1586" s="133" t="s">
        <v>115</v>
      </c>
      <c r="G1586" s="131" t="s">
        <v>3141</v>
      </c>
    </row>
    <row r="1587" spans="1:7" ht="45" x14ac:dyDescent="0.2">
      <c r="A1587" s="131" t="s">
        <v>1010</v>
      </c>
      <c r="B1587" s="133" t="s">
        <v>283</v>
      </c>
      <c r="C1587" s="134">
        <v>76374</v>
      </c>
      <c r="D1587" s="131" t="s">
        <v>296</v>
      </c>
      <c r="E1587" s="131" t="s">
        <v>285</v>
      </c>
      <c r="F1587" s="133" t="s">
        <v>115</v>
      </c>
      <c r="G1587" s="131" t="s">
        <v>1011</v>
      </c>
    </row>
    <row r="1588" spans="1:7" ht="45" x14ac:dyDescent="0.2">
      <c r="A1588" s="131" t="s">
        <v>1012</v>
      </c>
      <c r="B1588" s="133" t="s">
        <v>283</v>
      </c>
      <c r="C1588" s="134">
        <v>78740</v>
      </c>
      <c r="D1588" s="131" t="s">
        <v>296</v>
      </c>
      <c r="E1588" s="131" t="s">
        <v>1001</v>
      </c>
      <c r="F1588" s="133" t="s">
        <v>115</v>
      </c>
      <c r="G1588" s="131" t="s">
        <v>831</v>
      </c>
    </row>
    <row r="1589" spans="1:7" ht="45" x14ac:dyDescent="0.2">
      <c r="A1589" s="131" t="s">
        <v>2607</v>
      </c>
      <c r="B1589" s="133" t="s">
        <v>283</v>
      </c>
      <c r="C1589" s="134">
        <v>341</v>
      </c>
      <c r="D1589" s="131" t="s">
        <v>1012</v>
      </c>
      <c r="E1589" s="131" t="s">
        <v>1001</v>
      </c>
      <c r="F1589" s="133" t="s">
        <v>116</v>
      </c>
      <c r="G1589" s="131" t="s">
        <v>2608</v>
      </c>
    </row>
    <row r="1590" spans="1:7" ht="30" x14ac:dyDescent="0.2">
      <c r="A1590" s="131" t="s">
        <v>2609</v>
      </c>
      <c r="B1590" s="133" t="s">
        <v>283</v>
      </c>
      <c r="C1590" s="134">
        <v>178</v>
      </c>
      <c r="D1590" s="131" t="s">
        <v>1012</v>
      </c>
      <c r="E1590" s="131" t="s">
        <v>1001</v>
      </c>
      <c r="F1590" s="133" t="s">
        <v>117</v>
      </c>
      <c r="G1590" s="131" t="s">
        <v>2610</v>
      </c>
    </row>
    <row r="1591" spans="1:7" ht="45" x14ac:dyDescent="0.2">
      <c r="A1591" s="131" t="s">
        <v>2611</v>
      </c>
      <c r="B1591" s="133" t="s">
        <v>283</v>
      </c>
      <c r="C1591" s="134">
        <v>85726</v>
      </c>
      <c r="D1591" s="131" t="s">
        <v>1012</v>
      </c>
      <c r="E1591" s="131" t="s">
        <v>1001</v>
      </c>
      <c r="F1591" s="133" t="s">
        <v>117</v>
      </c>
      <c r="G1591" s="131" t="s">
        <v>2612</v>
      </c>
    </row>
    <row r="1592" spans="1:7" ht="60" x14ac:dyDescent="0.2">
      <c r="A1592" s="131" t="s">
        <v>2613</v>
      </c>
      <c r="B1592" s="133" t="s">
        <v>283</v>
      </c>
      <c r="C1592" s="134">
        <v>245</v>
      </c>
      <c r="D1592" s="131" t="s">
        <v>1012</v>
      </c>
      <c r="E1592" s="131" t="s">
        <v>1001</v>
      </c>
      <c r="F1592" s="133" t="s">
        <v>158</v>
      </c>
      <c r="G1592" s="131" t="s">
        <v>2614</v>
      </c>
    </row>
    <row r="1593" spans="1:7" ht="30" x14ac:dyDescent="0.2">
      <c r="A1593" s="131" t="s">
        <v>2615</v>
      </c>
      <c r="B1593" s="133" t="s">
        <v>288</v>
      </c>
      <c r="C1593" s="134">
        <v>50707</v>
      </c>
      <c r="D1593" s="131" t="s">
        <v>1012</v>
      </c>
      <c r="E1593" s="131" t="s">
        <v>1001</v>
      </c>
      <c r="F1593" s="133" t="s">
        <v>115</v>
      </c>
      <c r="G1593" s="131" t="s">
        <v>2616</v>
      </c>
    </row>
    <row r="1594" spans="1:7" ht="30" x14ac:dyDescent="0.2">
      <c r="A1594" s="131" t="s">
        <v>2617</v>
      </c>
      <c r="B1594" s="133" t="s">
        <v>283</v>
      </c>
      <c r="C1594" s="134">
        <v>49211</v>
      </c>
      <c r="D1594" s="131" t="s">
        <v>1012</v>
      </c>
      <c r="E1594" s="131" t="s">
        <v>1001</v>
      </c>
      <c r="F1594" s="133" t="s">
        <v>116</v>
      </c>
      <c r="G1594" s="131" t="s">
        <v>2618</v>
      </c>
    </row>
    <row r="1595" spans="1:7" ht="45" x14ac:dyDescent="0.2">
      <c r="A1595" s="131" t="s">
        <v>2619</v>
      </c>
      <c r="B1595" s="133" t="s">
        <v>283</v>
      </c>
      <c r="C1595" s="134">
        <v>7106</v>
      </c>
      <c r="D1595" s="131" t="s">
        <v>1012</v>
      </c>
      <c r="E1595" s="131" t="s">
        <v>1001</v>
      </c>
      <c r="F1595" s="133" t="s">
        <v>117</v>
      </c>
      <c r="G1595" s="131" t="s">
        <v>2620</v>
      </c>
    </row>
    <row r="1596" spans="1:7" ht="45" x14ac:dyDescent="0.2">
      <c r="A1596" s="131" t="s">
        <v>2621</v>
      </c>
      <c r="B1596" s="133" t="s">
        <v>283</v>
      </c>
      <c r="C1596" s="134">
        <v>10454</v>
      </c>
      <c r="D1596" s="131" t="s">
        <v>1012</v>
      </c>
      <c r="E1596" s="131" t="s">
        <v>1001</v>
      </c>
      <c r="F1596" s="133" t="s">
        <v>115</v>
      </c>
      <c r="G1596" s="131" t="s">
        <v>2620</v>
      </c>
    </row>
    <row r="1597" spans="1:7" ht="45" x14ac:dyDescent="0.2">
      <c r="A1597" s="131" t="s">
        <v>2622</v>
      </c>
      <c r="B1597" s="133" t="s">
        <v>283</v>
      </c>
      <c r="C1597" s="134">
        <v>10654</v>
      </c>
      <c r="D1597" s="131" t="s">
        <v>1012</v>
      </c>
      <c r="E1597" s="131" t="s">
        <v>1001</v>
      </c>
      <c r="F1597" s="133" t="s">
        <v>117</v>
      </c>
      <c r="G1597" s="131" t="s">
        <v>2623</v>
      </c>
    </row>
    <row r="1598" spans="1:7" ht="60" x14ac:dyDescent="0.2">
      <c r="A1598" s="131" t="s">
        <v>2624</v>
      </c>
      <c r="B1598" s="133" t="s">
        <v>283</v>
      </c>
      <c r="C1598" s="134">
        <v>49212</v>
      </c>
      <c r="D1598" s="131" t="s">
        <v>1012</v>
      </c>
      <c r="E1598" s="131" t="s">
        <v>1001</v>
      </c>
      <c r="F1598" s="133" t="s">
        <v>115</v>
      </c>
      <c r="G1598" s="131" t="s">
        <v>2625</v>
      </c>
    </row>
    <row r="1599" spans="1:7" ht="45" x14ac:dyDescent="0.2">
      <c r="A1599" s="131" t="s">
        <v>2626</v>
      </c>
      <c r="B1599" s="133" t="s">
        <v>283</v>
      </c>
      <c r="C1599" s="134">
        <v>49213</v>
      </c>
      <c r="D1599" s="131" t="s">
        <v>1012</v>
      </c>
      <c r="E1599" s="131" t="s">
        <v>1001</v>
      </c>
      <c r="F1599" s="133" t="s">
        <v>158</v>
      </c>
      <c r="G1599" s="131" t="s">
        <v>2627</v>
      </c>
    </row>
    <row r="1600" spans="1:7" ht="30" x14ac:dyDescent="0.2">
      <c r="A1600" s="131" t="s">
        <v>2628</v>
      </c>
      <c r="B1600" s="133" t="s">
        <v>283</v>
      </c>
      <c r="C1600" s="134">
        <v>342</v>
      </c>
      <c r="D1600" s="131" t="s">
        <v>1012</v>
      </c>
      <c r="E1600" s="131" t="s">
        <v>1001</v>
      </c>
      <c r="F1600" s="133" t="s">
        <v>116</v>
      </c>
      <c r="G1600" s="131" t="s">
        <v>2630</v>
      </c>
    </row>
    <row r="1601" spans="1:7" ht="45" x14ac:dyDescent="0.2">
      <c r="A1601" s="131" t="s">
        <v>3859</v>
      </c>
      <c r="B1601" s="133" t="s">
        <v>283</v>
      </c>
      <c r="C1601" s="134">
        <v>343</v>
      </c>
      <c r="D1601" s="131" t="s">
        <v>1012</v>
      </c>
      <c r="E1601" s="131" t="s">
        <v>1001</v>
      </c>
      <c r="F1601" s="133" t="s">
        <v>117</v>
      </c>
      <c r="G1601" s="131" t="s">
        <v>2629</v>
      </c>
    </row>
    <row r="1602" spans="1:7" ht="45" x14ac:dyDescent="0.2">
      <c r="A1602" s="131" t="s">
        <v>2631</v>
      </c>
      <c r="B1602" s="133" t="s">
        <v>283</v>
      </c>
      <c r="C1602" s="134">
        <v>85774</v>
      </c>
      <c r="D1602" s="131" t="s">
        <v>1012</v>
      </c>
      <c r="E1602" s="131" t="s">
        <v>1001</v>
      </c>
      <c r="F1602" s="133" t="s">
        <v>117</v>
      </c>
      <c r="G1602" s="131" t="s">
        <v>2632</v>
      </c>
    </row>
    <row r="1603" spans="1:7" ht="60" x14ac:dyDescent="0.2">
      <c r="A1603" s="131" t="s">
        <v>2633</v>
      </c>
      <c r="B1603" s="133" t="s">
        <v>283</v>
      </c>
      <c r="C1603" s="134">
        <v>65744</v>
      </c>
      <c r="D1603" s="131" t="s">
        <v>1012</v>
      </c>
      <c r="E1603" s="131" t="s">
        <v>1001</v>
      </c>
      <c r="F1603" s="133" t="s">
        <v>116</v>
      </c>
      <c r="G1603" s="131" t="s">
        <v>2635</v>
      </c>
    </row>
    <row r="1604" spans="1:7" ht="45" x14ac:dyDescent="0.2">
      <c r="A1604" s="131" t="s">
        <v>3860</v>
      </c>
      <c r="B1604" s="133" t="s">
        <v>283</v>
      </c>
      <c r="C1604" s="134">
        <v>336</v>
      </c>
      <c r="D1604" s="131" t="s">
        <v>1012</v>
      </c>
      <c r="E1604" s="131" t="s">
        <v>1001</v>
      </c>
      <c r="F1604" s="133" t="s">
        <v>117</v>
      </c>
      <c r="G1604" s="131" t="s">
        <v>2634</v>
      </c>
    </row>
    <row r="1605" spans="1:7" ht="45" x14ac:dyDescent="0.2">
      <c r="A1605" s="131" t="s">
        <v>2636</v>
      </c>
      <c r="B1605" s="133" t="s">
        <v>283</v>
      </c>
      <c r="C1605" s="134">
        <v>83737</v>
      </c>
      <c r="D1605" s="131" t="s">
        <v>1012</v>
      </c>
      <c r="E1605" s="131" t="s">
        <v>1001</v>
      </c>
      <c r="F1605" s="133" t="s">
        <v>117</v>
      </c>
      <c r="G1605" s="131" t="s">
        <v>2637</v>
      </c>
    </row>
    <row r="1606" spans="1:7" ht="75" x14ac:dyDescent="0.2">
      <c r="A1606" s="131" t="s">
        <v>2638</v>
      </c>
      <c r="B1606" s="133" t="s">
        <v>283</v>
      </c>
      <c r="C1606" s="134">
        <v>59106</v>
      </c>
      <c r="D1606" s="131" t="s">
        <v>1012</v>
      </c>
      <c r="E1606" s="131" t="s">
        <v>1001</v>
      </c>
      <c r="F1606" s="133" t="s">
        <v>117</v>
      </c>
      <c r="G1606" s="131" t="s">
        <v>2639</v>
      </c>
    </row>
    <row r="1607" spans="1:7" ht="75" x14ac:dyDescent="0.2">
      <c r="A1607" s="131" t="s">
        <v>2640</v>
      </c>
      <c r="B1607" s="133" t="s">
        <v>283</v>
      </c>
      <c r="C1607" s="134">
        <v>61713</v>
      </c>
      <c r="D1607" s="131" t="s">
        <v>1012</v>
      </c>
      <c r="E1607" s="131" t="s">
        <v>1001</v>
      </c>
      <c r="F1607" s="133" t="s">
        <v>115</v>
      </c>
      <c r="G1607" s="131" t="s">
        <v>2639</v>
      </c>
    </row>
    <row r="1608" spans="1:7" ht="45" x14ac:dyDescent="0.2">
      <c r="A1608" s="131" t="s">
        <v>2641</v>
      </c>
      <c r="B1608" s="133" t="s">
        <v>283</v>
      </c>
      <c r="C1608" s="134">
        <v>334</v>
      </c>
      <c r="D1608" s="131" t="s">
        <v>1012</v>
      </c>
      <c r="E1608" s="131" t="s">
        <v>1001</v>
      </c>
      <c r="F1608" s="133" t="s">
        <v>115</v>
      </c>
      <c r="G1608" s="131" t="s">
        <v>2642</v>
      </c>
    </row>
    <row r="1609" spans="1:7" ht="60" x14ac:dyDescent="0.2">
      <c r="A1609" s="131" t="s">
        <v>2643</v>
      </c>
      <c r="B1609" s="133" t="s">
        <v>283</v>
      </c>
      <c r="C1609" s="134">
        <v>76776</v>
      </c>
      <c r="D1609" s="131" t="s">
        <v>1012</v>
      </c>
      <c r="E1609" s="131" t="s">
        <v>1001</v>
      </c>
      <c r="F1609" s="133" t="s">
        <v>115</v>
      </c>
      <c r="G1609" s="131" t="s">
        <v>2644</v>
      </c>
    </row>
    <row r="1610" spans="1:7" ht="45" x14ac:dyDescent="0.2">
      <c r="A1610" s="131" t="s">
        <v>2645</v>
      </c>
      <c r="B1610" s="133" t="s">
        <v>283</v>
      </c>
      <c r="C1610" s="134">
        <v>60609</v>
      </c>
      <c r="D1610" s="131" t="s">
        <v>1012</v>
      </c>
      <c r="E1610" s="131" t="s">
        <v>1001</v>
      </c>
      <c r="F1610" s="133" t="s">
        <v>115</v>
      </c>
      <c r="G1610" s="131" t="s">
        <v>2646</v>
      </c>
    </row>
    <row r="1611" spans="1:7" ht="60" x14ac:dyDescent="0.2">
      <c r="A1611" s="131" t="s">
        <v>2647</v>
      </c>
      <c r="B1611" s="133" t="s">
        <v>283</v>
      </c>
      <c r="C1611" s="134">
        <v>76777</v>
      </c>
      <c r="D1611" s="131" t="s">
        <v>1012</v>
      </c>
      <c r="E1611" s="131" t="s">
        <v>1001</v>
      </c>
      <c r="F1611" s="133" t="s">
        <v>115</v>
      </c>
      <c r="G1611" s="131" t="s">
        <v>2648</v>
      </c>
    </row>
    <row r="1612" spans="1:7" ht="60" x14ac:dyDescent="0.2">
      <c r="A1612" s="131" t="s">
        <v>2649</v>
      </c>
      <c r="B1612" s="133" t="s">
        <v>283</v>
      </c>
      <c r="C1612" s="134">
        <v>332</v>
      </c>
      <c r="D1612" s="131" t="s">
        <v>1012</v>
      </c>
      <c r="E1612" s="131" t="s">
        <v>1001</v>
      </c>
      <c r="F1612" s="133" t="s">
        <v>158</v>
      </c>
      <c r="G1612" s="131" t="s">
        <v>2650</v>
      </c>
    </row>
    <row r="1613" spans="1:7" ht="60" x14ac:dyDescent="0.2">
      <c r="A1613" s="131" t="s">
        <v>2651</v>
      </c>
      <c r="B1613" s="133" t="s">
        <v>283</v>
      </c>
      <c r="C1613" s="134">
        <v>333</v>
      </c>
      <c r="D1613" s="131" t="s">
        <v>1012</v>
      </c>
      <c r="E1613" s="131" t="s">
        <v>1001</v>
      </c>
      <c r="F1613" s="133" t="s">
        <v>158</v>
      </c>
      <c r="G1613" s="131" t="s">
        <v>2652</v>
      </c>
    </row>
    <row r="1614" spans="1:7" ht="60" x14ac:dyDescent="0.2">
      <c r="A1614" s="131" t="s">
        <v>2653</v>
      </c>
      <c r="B1614" s="133" t="s">
        <v>283</v>
      </c>
      <c r="C1614" s="134">
        <v>74394</v>
      </c>
      <c r="D1614" s="131" t="s">
        <v>1012</v>
      </c>
      <c r="E1614" s="131" t="s">
        <v>1001</v>
      </c>
      <c r="F1614" s="133" t="s">
        <v>158</v>
      </c>
      <c r="G1614" s="131" t="s">
        <v>2654</v>
      </c>
    </row>
    <row r="1615" spans="1:7" ht="60" x14ac:dyDescent="0.2">
      <c r="A1615" s="131" t="s">
        <v>2655</v>
      </c>
      <c r="B1615" s="133" t="s">
        <v>283</v>
      </c>
      <c r="C1615" s="134">
        <v>89225</v>
      </c>
      <c r="D1615" s="131" t="s">
        <v>1012</v>
      </c>
      <c r="E1615" s="131" t="s">
        <v>1001</v>
      </c>
      <c r="F1615" s="133" t="s">
        <v>117</v>
      </c>
      <c r="G1615" s="131" t="s">
        <v>2656</v>
      </c>
    </row>
    <row r="1616" spans="1:7" ht="45" x14ac:dyDescent="0.2">
      <c r="A1616" s="131" t="s">
        <v>2657</v>
      </c>
      <c r="B1616" s="133" t="s">
        <v>283</v>
      </c>
      <c r="C1616" s="134">
        <v>72938</v>
      </c>
      <c r="D1616" s="131" t="s">
        <v>1012</v>
      </c>
      <c r="E1616" s="131" t="s">
        <v>2493</v>
      </c>
      <c r="F1616" s="133" t="s">
        <v>117</v>
      </c>
      <c r="G1616" s="131" t="s">
        <v>2658</v>
      </c>
    </row>
    <row r="1617" spans="1:7" ht="45" x14ac:dyDescent="0.2">
      <c r="A1617" s="131" t="s">
        <v>2659</v>
      </c>
      <c r="B1617" s="133" t="s">
        <v>283</v>
      </c>
      <c r="C1617" s="134">
        <v>2205</v>
      </c>
      <c r="D1617" s="131" t="s">
        <v>1012</v>
      </c>
      <c r="E1617" s="131" t="s">
        <v>2493</v>
      </c>
      <c r="F1617" s="133" t="s">
        <v>115</v>
      </c>
      <c r="G1617" s="131" t="s">
        <v>3861</v>
      </c>
    </row>
    <row r="1618" spans="1:7" ht="30" x14ac:dyDescent="0.2">
      <c r="A1618" s="131" t="s">
        <v>2660</v>
      </c>
      <c r="B1618" s="133" t="s">
        <v>283</v>
      </c>
      <c r="C1618" s="134">
        <v>66119</v>
      </c>
      <c r="D1618" s="131" t="s">
        <v>1012</v>
      </c>
      <c r="E1618" s="131" t="s">
        <v>2493</v>
      </c>
      <c r="F1618" s="133" t="s">
        <v>117</v>
      </c>
      <c r="G1618" s="131" t="s">
        <v>2661</v>
      </c>
    </row>
    <row r="1619" spans="1:7" ht="45" x14ac:dyDescent="0.2">
      <c r="A1619" s="131" t="s">
        <v>2662</v>
      </c>
      <c r="B1619" s="133" t="s">
        <v>283</v>
      </c>
      <c r="C1619" s="134">
        <v>55457</v>
      </c>
      <c r="D1619" s="131" t="s">
        <v>1012</v>
      </c>
      <c r="E1619" s="131" t="s">
        <v>2493</v>
      </c>
      <c r="F1619" s="133" t="s">
        <v>115</v>
      </c>
      <c r="G1619" s="131" t="s">
        <v>2663</v>
      </c>
    </row>
    <row r="1620" spans="1:7" ht="45" x14ac:dyDescent="0.2">
      <c r="A1620" s="131" t="s">
        <v>2664</v>
      </c>
      <c r="B1620" s="133" t="s">
        <v>283</v>
      </c>
      <c r="C1620" s="134">
        <v>67417</v>
      </c>
      <c r="D1620" s="131" t="s">
        <v>1012</v>
      </c>
      <c r="E1620" s="131" t="s">
        <v>2493</v>
      </c>
      <c r="F1620" s="133" t="s">
        <v>116</v>
      </c>
      <c r="G1620" s="131" t="s">
        <v>2665</v>
      </c>
    </row>
    <row r="1621" spans="1:7" ht="60" x14ac:dyDescent="0.2">
      <c r="A1621" s="131" t="s">
        <v>2666</v>
      </c>
      <c r="B1621" s="133" t="s">
        <v>283</v>
      </c>
      <c r="C1621" s="134">
        <v>335</v>
      </c>
      <c r="D1621" s="131" t="s">
        <v>1012</v>
      </c>
      <c r="E1621" s="131" t="s">
        <v>1001</v>
      </c>
      <c r="F1621" s="133" t="s">
        <v>115</v>
      </c>
      <c r="G1621" s="131" t="s">
        <v>2667</v>
      </c>
    </row>
    <row r="1622" spans="1:7" ht="45" x14ac:dyDescent="0.2">
      <c r="A1622" s="131" t="s">
        <v>2668</v>
      </c>
      <c r="B1622" s="133" t="s">
        <v>283</v>
      </c>
      <c r="C1622" s="134">
        <v>59103</v>
      </c>
      <c r="D1622" s="131" t="s">
        <v>1012</v>
      </c>
      <c r="E1622" s="131" t="s">
        <v>1001</v>
      </c>
      <c r="F1622" s="133" t="s">
        <v>158</v>
      </c>
      <c r="G1622" s="131" t="s">
        <v>2669</v>
      </c>
    </row>
    <row r="1623" spans="1:7" ht="45" x14ac:dyDescent="0.2">
      <c r="A1623" s="131" t="s">
        <v>2670</v>
      </c>
      <c r="B1623" s="133" t="s">
        <v>283</v>
      </c>
      <c r="C1623" s="134">
        <v>82385</v>
      </c>
      <c r="D1623" s="131" t="s">
        <v>1012</v>
      </c>
      <c r="E1623" s="131" t="s">
        <v>1001</v>
      </c>
      <c r="F1623" s="133" t="s">
        <v>158</v>
      </c>
      <c r="G1623" s="131" t="s">
        <v>2671</v>
      </c>
    </row>
    <row r="1624" spans="1:7" ht="60" x14ac:dyDescent="0.2">
      <c r="A1624" s="131" t="s">
        <v>2672</v>
      </c>
      <c r="B1624" s="133" t="s">
        <v>283</v>
      </c>
      <c r="C1624" s="134">
        <v>365</v>
      </c>
      <c r="D1624" s="131" t="s">
        <v>1012</v>
      </c>
      <c r="E1624" s="131" t="s">
        <v>1001</v>
      </c>
      <c r="F1624" s="133" t="s">
        <v>117</v>
      </c>
      <c r="G1624" s="131" t="s">
        <v>2673</v>
      </c>
    </row>
    <row r="1625" spans="1:7" ht="60" x14ac:dyDescent="0.2">
      <c r="A1625" s="131" t="s">
        <v>2674</v>
      </c>
      <c r="B1625" s="133" t="s">
        <v>283</v>
      </c>
      <c r="C1625" s="134">
        <v>363</v>
      </c>
      <c r="D1625" s="131" t="s">
        <v>1012</v>
      </c>
      <c r="E1625" s="131" t="s">
        <v>1001</v>
      </c>
      <c r="F1625" s="133" t="s">
        <v>115</v>
      </c>
      <c r="G1625" s="131" t="s">
        <v>2673</v>
      </c>
    </row>
    <row r="1626" spans="1:7" ht="45" x14ac:dyDescent="0.2">
      <c r="A1626" s="131" t="s">
        <v>3143</v>
      </c>
      <c r="B1626" s="133" t="s">
        <v>283</v>
      </c>
      <c r="C1626" s="134">
        <v>87453</v>
      </c>
      <c r="D1626" s="131" t="s">
        <v>2676</v>
      </c>
      <c r="E1626" s="131" t="s">
        <v>2778</v>
      </c>
      <c r="F1626" s="133" t="s">
        <v>115</v>
      </c>
      <c r="G1626" s="131" t="s">
        <v>3862</v>
      </c>
    </row>
    <row r="1627" spans="1:7" ht="30" x14ac:dyDescent="0.2">
      <c r="A1627" s="131" t="s">
        <v>3144</v>
      </c>
      <c r="B1627" s="133" t="s">
        <v>288</v>
      </c>
      <c r="C1627" s="134">
        <v>17310</v>
      </c>
      <c r="D1627" s="131" t="s">
        <v>2676</v>
      </c>
      <c r="E1627" s="131" t="s">
        <v>1818</v>
      </c>
      <c r="F1627" s="133" t="s">
        <v>1183</v>
      </c>
      <c r="G1627" s="131" t="s">
        <v>3145</v>
      </c>
    </row>
    <row r="1628" spans="1:7" ht="30" x14ac:dyDescent="0.2">
      <c r="A1628" s="131" t="s">
        <v>1817</v>
      </c>
      <c r="B1628" s="133" t="s">
        <v>283</v>
      </c>
      <c r="C1628" s="134">
        <v>67211</v>
      </c>
      <c r="D1628" s="131" t="s">
        <v>285</v>
      </c>
      <c r="E1628" s="131" t="s">
        <v>1818</v>
      </c>
      <c r="F1628" s="133" t="s">
        <v>115</v>
      </c>
      <c r="G1628" s="131" t="s">
        <v>1819</v>
      </c>
    </row>
    <row r="1629" spans="1:7" ht="45" x14ac:dyDescent="0.2">
      <c r="A1629" s="131" t="s">
        <v>1013</v>
      </c>
      <c r="B1629" s="133" t="s">
        <v>283</v>
      </c>
      <c r="C1629" s="134">
        <v>22514</v>
      </c>
      <c r="D1629" s="131" t="s">
        <v>296</v>
      </c>
      <c r="E1629" s="131" t="s">
        <v>364</v>
      </c>
      <c r="F1629" s="133" t="s">
        <v>115</v>
      </c>
      <c r="G1629" s="131" t="s">
        <v>1014</v>
      </c>
    </row>
    <row r="1630" spans="1:7" ht="30" x14ac:dyDescent="0.2">
      <c r="A1630" s="131" t="s">
        <v>3146</v>
      </c>
      <c r="B1630" s="133" t="s">
        <v>283</v>
      </c>
      <c r="C1630" s="134">
        <v>80684</v>
      </c>
      <c r="D1630" s="131" t="s">
        <v>2676</v>
      </c>
      <c r="E1630" s="131" t="s">
        <v>364</v>
      </c>
      <c r="F1630" s="133" t="s">
        <v>115</v>
      </c>
      <c r="G1630" s="131" t="s">
        <v>3147</v>
      </c>
    </row>
    <row r="1631" spans="1:7" ht="30" x14ac:dyDescent="0.2">
      <c r="A1631" s="131" t="s">
        <v>3148</v>
      </c>
      <c r="B1631" s="133" t="s">
        <v>283</v>
      </c>
      <c r="C1631" s="134">
        <v>23607</v>
      </c>
      <c r="D1631" s="131" t="s">
        <v>2676</v>
      </c>
      <c r="E1631" s="131" t="s">
        <v>364</v>
      </c>
      <c r="F1631" s="133" t="s">
        <v>115</v>
      </c>
      <c r="G1631" s="131" t="s">
        <v>3147</v>
      </c>
    </row>
    <row r="1632" spans="1:7" ht="30" x14ac:dyDescent="0.2">
      <c r="A1632" s="131" t="s">
        <v>3149</v>
      </c>
      <c r="B1632" s="133" t="s">
        <v>288</v>
      </c>
      <c r="C1632" s="134">
        <v>45258</v>
      </c>
      <c r="D1632" s="131" t="s">
        <v>2676</v>
      </c>
      <c r="E1632" s="131" t="s">
        <v>364</v>
      </c>
      <c r="F1632" s="133" t="s">
        <v>115</v>
      </c>
      <c r="G1632" s="131" t="s">
        <v>2703</v>
      </c>
    </row>
    <row r="1633" spans="1:7" ht="30" x14ac:dyDescent="0.2">
      <c r="A1633" s="131" t="s">
        <v>3150</v>
      </c>
      <c r="B1633" s="133" t="s">
        <v>288</v>
      </c>
      <c r="C1633" s="134">
        <v>45307</v>
      </c>
      <c r="D1633" s="131" t="s">
        <v>2676</v>
      </c>
      <c r="E1633" s="131" t="s">
        <v>364</v>
      </c>
      <c r="F1633" s="133" t="s">
        <v>115</v>
      </c>
      <c r="G1633" s="131" t="s">
        <v>3151</v>
      </c>
    </row>
    <row r="1634" spans="1:7" ht="45" x14ac:dyDescent="0.2">
      <c r="A1634" s="131" t="s">
        <v>3152</v>
      </c>
      <c r="B1634" s="133" t="s">
        <v>288</v>
      </c>
      <c r="C1634" s="134">
        <v>91471</v>
      </c>
      <c r="D1634" s="131" t="s">
        <v>2676</v>
      </c>
      <c r="E1634" s="131" t="s">
        <v>364</v>
      </c>
      <c r="F1634" s="133" t="s">
        <v>115</v>
      </c>
      <c r="G1634" s="131" t="s">
        <v>3153</v>
      </c>
    </row>
    <row r="1635" spans="1:7" ht="60" x14ac:dyDescent="0.2">
      <c r="A1635" s="131" t="s">
        <v>3154</v>
      </c>
      <c r="B1635" s="133" t="s">
        <v>283</v>
      </c>
      <c r="C1635" s="134">
        <v>38271</v>
      </c>
      <c r="D1635" s="131" t="s">
        <v>2676</v>
      </c>
      <c r="E1635" s="131" t="s">
        <v>364</v>
      </c>
      <c r="F1635" s="133" t="s">
        <v>115</v>
      </c>
      <c r="G1635" s="131" t="s">
        <v>3155</v>
      </c>
    </row>
    <row r="1636" spans="1:7" ht="30" x14ac:dyDescent="0.2">
      <c r="A1636" s="131" t="s">
        <v>3156</v>
      </c>
      <c r="B1636" s="133" t="s">
        <v>283</v>
      </c>
      <c r="C1636" s="134">
        <v>80616</v>
      </c>
      <c r="D1636" s="131" t="s">
        <v>2676</v>
      </c>
      <c r="E1636" s="131" t="s">
        <v>364</v>
      </c>
      <c r="F1636" s="133" t="s">
        <v>117</v>
      </c>
      <c r="G1636" s="131" t="s">
        <v>2703</v>
      </c>
    </row>
    <row r="1637" spans="1:7" ht="30" x14ac:dyDescent="0.2">
      <c r="A1637" s="131" t="s">
        <v>3157</v>
      </c>
      <c r="B1637" s="133" t="s">
        <v>283</v>
      </c>
      <c r="C1637" s="134">
        <v>83574</v>
      </c>
      <c r="D1637" s="131" t="s">
        <v>2676</v>
      </c>
      <c r="E1637" s="131" t="s">
        <v>364</v>
      </c>
      <c r="F1637" s="133" t="s">
        <v>115</v>
      </c>
      <c r="G1637" s="131" t="s">
        <v>2753</v>
      </c>
    </row>
    <row r="1638" spans="1:7" ht="30" x14ac:dyDescent="0.2">
      <c r="A1638" s="131" t="s">
        <v>3158</v>
      </c>
      <c r="B1638" s="133" t="s">
        <v>283</v>
      </c>
      <c r="C1638" s="134">
        <v>83575</v>
      </c>
      <c r="D1638" s="131" t="s">
        <v>2676</v>
      </c>
      <c r="E1638" s="131" t="s">
        <v>364</v>
      </c>
      <c r="F1638" s="133" t="s">
        <v>116</v>
      </c>
      <c r="G1638" s="131" t="s">
        <v>2753</v>
      </c>
    </row>
    <row r="1639" spans="1:7" ht="30" x14ac:dyDescent="0.2">
      <c r="A1639" s="131" t="s">
        <v>3159</v>
      </c>
      <c r="B1639" s="133" t="s">
        <v>283</v>
      </c>
      <c r="C1639" s="134">
        <v>80685</v>
      </c>
      <c r="D1639" s="131" t="s">
        <v>2676</v>
      </c>
      <c r="E1639" s="131" t="s">
        <v>364</v>
      </c>
      <c r="F1639" s="133" t="s">
        <v>115</v>
      </c>
      <c r="G1639" s="131" t="s">
        <v>3147</v>
      </c>
    </row>
    <row r="1640" spans="1:7" ht="30" x14ac:dyDescent="0.2">
      <c r="A1640" s="131" t="s">
        <v>3160</v>
      </c>
      <c r="B1640" s="133" t="s">
        <v>283</v>
      </c>
      <c r="C1640" s="134">
        <v>87220</v>
      </c>
      <c r="D1640" s="131" t="s">
        <v>2676</v>
      </c>
      <c r="E1640" s="131" t="s">
        <v>364</v>
      </c>
      <c r="F1640" s="133" t="s">
        <v>116</v>
      </c>
      <c r="G1640" s="131" t="s">
        <v>3147</v>
      </c>
    </row>
    <row r="1641" spans="1:7" ht="30" x14ac:dyDescent="0.2">
      <c r="A1641" s="131" t="s">
        <v>3161</v>
      </c>
      <c r="B1641" s="133" t="s">
        <v>288</v>
      </c>
      <c r="C1641" s="134">
        <v>69570</v>
      </c>
      <c r="D1641" s="131" t="s">
        <v>2676</v>
      </c>
      <c r="E1641" s="131" t="s">
        <v>364</v>
      </c>
      <c r="F1641" s="133" t="s">
        <v>115</v>
      </c>
      <c r="G1641" s="131" t="s">
        <v>2728</v>
      </c>
    </row>
    <row r="1642" spans="1:7" ht="30" x14ac:dyDescent="0.2">
      <c r="A1642" s="131" t="s">
        <v>2164</v>
      </c>
      <c r="B1642" s="133" t="s">
        <v>288</v>
      </c>
      <c r="C1642" s="134">
        <v>46535</v>
      </c>
      <c r="D1642" s="131" t="s">
        <v>2149</v>
      </c>
      <c r="E1642" s="131" t="s">
        <v>364</v>
      </c>
      <c r="F1642" s="133" t="s">
        <v>117</v>
      </c>
      <c r="G1642" s="131" t="s">
        <v>2165</v>
      </c>
    </row>
    <row r="1643" spans="1:7" ht="30" x14ac:dyDescent="0.2">
      <c r="A1643" s="131" t="s">
        <v>2166</v>
      </c>
      <c r="B1643" s="133" t="s">
        <v>288</v>
      </c>
      <c r="C1643" s="134">
        <v>81333</v>
      </c>
      <c r="D1643" s="131" t="s">
        <v>2149</v>
      </c>
      <c r="E1643" s="131" t="s">
        <v>364</v>
      </c>
      <c r="F1643" s="133" t="s">
        <v>1183</v>
      </c>
      <c r="G1643" s="131" t="s">
        <v>2167</v>
      </c>
    </row>
    <row r="1644" spans="1:7" ht="30" x14ac:dyDescent="0.2">
      <c r="A1644" s="131" t="s">
        <v>3162</v>
      </c>
      <c r="B1644" s="133" t="s">
        <v>288</v>
      </c>
      <c r="C1644" s="134">
        <v>38269</v>
      </c>
      <c r="D1644" s="131" t="s">
        <v>2676</v>
      </c>
      <c r="E1644" s="131" t="s">
        <v>364</v>
      </c>
      <c r="F1644" s="133" t="s">
        <v>115</v>
      </c>
      <c r="G1644" s="131" t="s">
        <v>3163</v>
      </c>
    </row>
    <row r="1645" spans="1:7" ht="45" x14ac:dyDescent="0.2">
      <c r="A1645" s="131" t="s">
        <v>3164</v>
      </c>
      <c r="B1645" s="133" t="s">
        <v>283</v>
      </c>
      <c r="C1645" s="134">
        <v>59127</v>
      </c>
      <c r="D1645" s="131" t="s">
        <v>2676</v>
      </c>
      <c r="E1645" s="131" t="s">
        <v>364</v>
      </c>
      <c r="F1645" s="133" t="s">
        <v>117</v>
      </c>
      <c r="G1645" s="131" t="s">
        <v>2813</v>
      </c>
    </row>
    <row r="1646" spans="1:7" ht="30" x14ac:dyDescent="0.2">
      <c r="A1646" s="131" t="s">
        <v>2168</v>
      </c>
      <c r="B1646" s="133" t="s">
        <v>288</v>
      </c>
      <c r="C1646" s="134">
        <v>37307</v>
      </c>
      <c r="D1646" s="131" t="s">
        <v>2149</v>
      </c>
      <c r="E1646" s="131" t="s">
        <v>364</v>
      </c>
      <c r="F1646" s="133" t="s">
        <v>117</v>
      </c>
      <c r="G1646" s="131" t="s">
        <v>2169</v>
      </c>
    </row>
    <row r="1647" spans="1:7" ht="30" x14ac:dyDescent="0.2">
      <c r="A1647" s="131" t="s">
        <v>3165</v>
      </c>
      <c r="B1647" s="133" t="s">
        <v>283</v>
      </c>
      <c r="C1647" s="134">
        <v>37257</v>
      </c>
      <c r="D1647" s="131" t="s">
        <v>2676</v>
      </c>
      <c r="E1647" s="131" t="s">
        <v>364</v>
      </c>
      <c r="F1647" s="133" t="s">
        <v>158</v>
      </c>
      <c r="G1647" s="131" t="s">
        <v>3166</v>
      </c>
    </row>
    <row r="1648" spans="1:7" ht="45" x14ac:dyDescent="0.2">
      <c r="A1648" s="131" t="s">
        <v>3167</v>
      </c>
      <c r="B1648" s="133" t="s">
        <v>283</v>
      </c>
      <c r="C1648" s="134">
        <v>23707</v>
      </c>
      <c r="D1648" s="131" t="s">
        <v>2676</v>
      </c>
      <c r="E1648" s="131" t="s">
        <v>364</v>
      </c>
      <c r="F1648" s="133" t="s">
        <v>158</v>
      </c>
      <c r="G1648" s="131" t="s">
        <v>3168</v>
      </c>
    </row>
    <row r="1649" spans="1:7" ht="30" x14ac:dyDescent="0.2">
      <c r="A1649" s="131" t="s">
        <v>3169</v>
      </c>
      <c r="B1649" s="133" t="s">
        <v>288</v>
      </c>
      <c r="C1649" s="134">
        <v>80730</v>
      </c>
      <c r="D1649" s="131" t="s">
        <v>2676</v>
      </c>
      <c r="E1649" s="131" t="s">
        <v>364</v>
      </c>
      <c r="F1649" s="133" t="s">
        <v>116</v>
      </c>
      <c r="G1649" s="131" t="s">
        <v>2703</v>
      </c>
    </row>
    <row r="1650" spans="1:7" ht="30" x14ac:dyDescent="0.2">
      <c r="A1650" s="131" t="s">
        <v>3170</v>
      </c>
      <c r="B1650" s="133" t="s">
        <v>283</v>
      </c>
      <c r="C1650" s="134">
        <v>80709</v>
      </c>
      <c r="D1650" s="131" t="s">
        <v>2676</v>
      </c>
      <c r="E1650" s="131" t="s">
        <v>364</v>
      </c>
      <c r="F1650" s="133" t="s">
        <v>158</v>
      </c>
      <c r="G1650" s="131" t="s">
        <v>3166</v>
      </c>
    </row>
    <row r="1651" spans="1:7" ht="30" x14ac:dyDescent="0.2">
      <c r="A1651" s="131" t="s">
        <v>3171</v>
      </c>
      <c r="B1651" s="133" t="s">
        <v>283</v>
      </c>
      <c r="C1651" s="134">
        <v>49858</v>
      </c>
      <c r="D1651" s="131" t="s">
        <v>2676</v>
      </c>
      <c r="E1651" s="131" t="s">
        <v>364</v>
      </c>
      <c r="F1651" s="133" t="s">
        <v>117</v>
      </c>
      <c r="G1651" s="131" t="s">
        <v>3172</v>
      </c>
    </row>
    <row r="1652" spans="1:7" ht="45" x14ac:dyDescent="0.2">
      <c r="A1652" s="131" t="s">
        <v>1015</v>
      </c>
      <c r="B1652" s="133" t="s">
        <v>283</v>
      </c>
      <c r="C1652" s="134">
        <v>79627</v>
      </c>
      <c r="D1652" s="131" t="s">
        <v>296</v>
      </c>
      <c r="E1652" s="131" t="s">
        <v>364</v>
      </c>
      <c r="F1652" s="133" t="s">
        <v>115</v>
      </c>
      <c r="G1652" s="131" t="s">
        <v>1016</v>
      </c>
    </row>
    <row r="1653" spans="1:7" ht="45" x14ac:dyDescent="0.2">
      <c r="A1653" s="131" t="s">
        <v>1017</v>
      </c>
      <c r="B1653" s="133" t="s">
        <v>283</v>
      </c>
      <c r="C1653" s="134">
        <v>79639</v>
      </c>
      <c r="D1653" s="131" t="s">
        <v>296</v>
      </c>
      <c r="E1653" s="131" t="s">
        <v>364</v>
      </c>
      <c r="F1653" s="133" t="s">
        <v>115</v>
      </c>
      <c r="G1653" s="131" t="s">
        <v>1018</v>
      </c>
    </row>
    <row r="1654" spans="1:7" ht="45" x14ac:dyDescent="0.2">
      <c r="A1654" s="131" t="s">
        <v>1019</v>
      </c>
      <c r="B1654" s="133" t="s">
        <v>283</v>
      </c>
      <c r="C1654" s="134">
        <v>3405</v>
      </c>
      <c r="D1654" s="131" t="s">
        <v>296</v>
      </c>
      <c r="E1654" s="131" t="s">
        <v>364</v>
      </c>
      <c r="F1654" s="133" t="s">
        <v>115</v>
      </c>
      <c r="G1654" s="131" t="s">
        <v>1020</v>
      </c>
    </row>
    <row r="1655" spans="1:7" ht="45" x14ac:dyDescent="0.2">
      <c r="A1655" s="131" t="s">
        <v>1021</v>
      </c>
      <c r="B1655" s="133" t="s">
        <v>283</v>
      </c>
      <c r="C1655" s="134">
        <v>91819</v>
      </c>
      <c r="D1655" s="131" t="s">
        <v>296</v>
      </c>
      <c r="E1655" s="131" t="s">
        <v>364</v>
      </c>
      <c r="F1655" s="133" t="s">
        <v>115</v>
      </c>
      <c r="G1655" s="131" t="s">
        <v>1022</v>
      </c>
    </row>
    <row r="1656" spans="1:7" ht="45" x14ac:dyDescent="0.2">
      <c r="A1656" s="131" t="s">
        <v>1820</v>
      </c>
      <c r="B1656" s="133" t="s">
        <v>283</v>
      </c>
      <c r="C1656" s="134">
        <v>82175</v>
      </c>
      <c r="D1656" s="131" t="s">
        <v>285</v>
      </c>
      <c r="E1656" s="131" t="s">
        <v>1414</v>
      </c>
      <c r="F1656" s="133" t="s">
        <v>1183</v>
      </c>
      <c r="G1656" s="131" t="s">
        <v>1821</v>
      </c>
    </row>
    <row r="1657" spans="1:7" ht="45" x14ac:dyDescent="0.2">
      <c r="A1657" s="131" t="s">
        <v>1822</v>
      </c>
      <c r="B1657" s="133" t="s">
        <v>283</v>
      </c>
      <c r="C1657" s="134">
        <v>82174</v>
      </c>
      <c r="D1657" s="131" t="s">
        <v>285</v>
      </c>
      <c r="E1657" s="131" t="s">
        <v>1414</v>
      </c>
      <c r="F1657" s="133" t="s">
        <v>1183</v>
      </c>
      <c r="G1657" s="131" t="s">
        <v>1823</v>
      </c>
    </row>
    <row r="1658" spans="1:7" ht="45" x14ac:dyDescent="0.2">
      <c r="A1658" s="131" t="s">
        <v>1824</v>
      </c>
      <c r="B1658" s="133" t="s">
        <v>283</v>
      </c>
      <c r="C1658" s="134">
        <v>73994</v>
      </c>
      <c r="D1658" s="131" t="s">
        <v>285</v>
      </c>
      <c r="E1658" s="131" t="s">
        <v>1414</v>
      </c>
      <c r="F1658" s="133" t="s">
        <v>1183</v>
      </c>
      <c r="G1658" s="131" t="s">
        <v>1825</v>
      </c>
    </row>
    <row r="1659" spans="1:7" ht="45" x14ac:dyDescent="0.2">
      <c r="A1659" s="131" t="s">
        <v>1826</v>
      </c>
      <c r="B1659" s="133" t="s">
        <v>283</v>
      </c>
      <c r="C1659" s="134">
        <v>80498</v>
      </c>
      <c r="D1659" s="131" t="s">
        <v>285</v>
      </c>
      <c r="E1659" s="131" t="s">
        <v>1414</v>
      </c>
      <c r="F1659" s="133" t="s">
        <v>115</v>
      </c>
      <c r="G1659" s="131" t="s">
        <v>1827</v>
      </c>
    </row>
    <row r="1660" spans="1:7" ht="45" x14ac:dyDescent="0.2">
      <c r="A1660" s="131" t="s">
        <v>1828</v>
      </c>
      <c r="B1660" s="133" t="s">
        <v>283</v>
      </c>
      <c r="C1660" s="134">
        <v>80499</v>
      </c>
      <c r="D1660" s="131" t="s">
        <v>285</v>
      </c>
      <c r="E1660" s="131" t="s">
        <v>1414</v>
      </c>
      <c r="F1660" s="133" t="s">
        <v>115</v>
      </c>
      <c r="G1660" s="131" t="s">
        <v>1827</v>
      </c>
    </row>
    <row r="1661" spans="1:7" ht="45" x14ac:dyDescent="0.2">
      <c r="A1661" s="131" t="s">
        <v>1829</v>
      </c>
      <c r="B1661" s="133" t="s">
        <v>283</v>
      </c>
      <c r="C1661" s="134">
        <v>91177</v>
      </c>
      <c r="D1661" s="131" t="s">
        <v>285</v>
      </c>
      <c r="E1661" s="131" t="s">
        <v>321</v>
      </c>
      <c r="F1661" s="133" t="s">
        <v>115</v>
      </c>
      <c r="G1661" s="131" t="s">
        <v>1830</v>
      </c>
    </row>
    <row r="1662" spans="1:7" ht="30" x14ac:dyDescent="0.2">
      <c r="A1662" s="131" t="s">
        <v>1831</v>
      </c>
      <c r="B1662" s="133" t="s">
        <v>283</v>
      </c>
      <c r="C1662" s="134">
        <v>80501</v>
      </c>
      <c r="D1662" s="131" t="s">
        <v>285</v>
      </c>
      <c r="E1662" s="131" t="s">
        <v>1604</v>
      </c>
      <c r="F1662" s="133" t="s">
        <v>115</v>
      </c>
      <c r="G1662" s="131" t="s">
        <v>1832</v>
      </c>
    </row>
    <row r="1663" spans="1:7" ht="30" x14ac:dyDescent="0.2">
      <c r="A1663" s="131" t="s">
        <v>1833</v>
      </c>
      <c r="B1663" s="133" t="s">
        <v>288</v>
      </c>
      <c r="C1663" s="134">
        <v>80484</v>
      </c>
      <c r="D1663" s="131" t="s">
        <v>285</v>
      </c>
      <c r="E1663" s="131" t="s">
        <v>1604</v>
      </c>
      <c r="F1663" s="133" t="s">
        <v>1183</v>
      </c>
      <c r="G1663" s="131" t="s">
        <v>1834</v>
      </c>
    </row>
    <row r="1664" spans="1:7" ht="30" x14ac:dyDescent="0.2">
      <c r="A1664" s="131" t="s">
        <v>1835</v>
      </c>
      <c r="B1664" s="133" t="s">
        <v>288</v>
      </c>
      <c r="C1664" s="134">
        <v>80485</v>
      </c>
      <c r="D1664" s="131" t="s">
        <v>285</v>
      </c>
      <c r="E1664" s="131" t="s">
        <v>1604</v>
      </c>
      <c r="F1664" s="133" t="s">
        <v>1183</v>
      </c>
      <c r="G1664" s="131" t="s">
        <v>1836</v>
      </c>
    </row>
    <row r="1665" spans="1:7" ht="30" x14ac:dyDescent="0.2">
      <c r="A1665" s="131" t="s">
        <v>3863</v>
      </c>
      <c r="B1665" s="133" t="s">
        <v>283</v>
      </c>
      <c r="C1665" s="134">
        <v>93031</v>
      </c>
      <c r="D1665" s="131" t="s">
        <v>2676</v>
      </c>
      <c r="E1665" s="131" t="s">
        <v>502</v>
      </c>
      <c r="F1665" s="133" t="s">
        <v>116</v>
      </c>
      <c r="G1665" s="131" t="s">
        <v>3864</v>
      </c>
    </row>
    <row r="1666" spans="1:7" ht="30" x14ac:dyDescent="0.2">
      <c r="A1666" s="131" t="s">
        <v>1837</v>
      </c>
      <c r="B1666" s="133" t="s">
        <v>283</v>
      </c>
      <c r="C1666" s="134">
        <v>80516</v>
      </c>
      <c r="D1666" s="131" t="s">
        <v>285</v>
      </c>
      <c r="E1666" s="131" t="s">
        <v>1604</v>
      </c>
      <c r="F1666" s="133" t="s">
        <v>115</v>
      </c>
      <c r="G1666" s="131" t="s">
        <v>1838</v>
      </c>
    </row>
    <row r="1667" spans="1:7" ht="30" x14ac:dyDescent="0.2">
      <c r="A1667" s="131" t="s">
        <v>1839</v>
      </c>
      <c r="B1667" s="133" t="s">
        <v>283</v>
      </c>
      <c r="C1667" s="134">
        <v>88370</v>
      </c>
      <c r="D1667" s="131" t="s">
        <v>285</v>
      </c>
      <c r="E1667" s="131" t="s">
        <v>1604</v>
      </c>
      <c r="F1667" s="133" t="s">
        <v>116</v>
      </c>
      <c r="G1667" s="131" t="s">
        <v>1840</v>
      </c>
    </row>
    <row r="1668" spans="1:7" ht="30" x14ac:dyDescent="0.2">
      <c r="A1668" s="131" t="s">
        <v>1841</v>
      </c>
      <c r="B1668" s="133" t="s">
        <v>283</v>
      </c>
      <c r="C1668" s="134">
        <v>88369</v>
      </c>
      <c r="D1668" s="131" t="s">
        <v>285</v>
      </c>
      <c r="E1668" s="131" t="s">
        <v>1604</v>
      </c>
      <c r="F1668" s="133" t="s">
        <v>115</v>
      </c>
      <c r="G1668" s="131" t="s">
        <v>1840</v>
      </c>
    </row>
    <row r="1669" spans="1:7" ht="30" x14ac:dyDescent="0.2">
      <c r="A1669" s="131" t="s">
        <v>1842</v>
      </c>
      <c r="B1669" s="133" t="s">
        <v>283</v>
      </c>
      <c r="C1669" s="134">
        <v>80787</v>
      </c>
      <c r="D1669" s="131" t="s">
        <v>285</v>
      </c>
      <c r="E1669" s="131" t="s">
        <v>1604</v>
      </c>
      <c r="F1669" s="133" t="s">
        <v>116</v>
      </c>
      <c r="G1669" s="131" t="s">
        <v>1838</v>
      </c>
    </row>
    <row r="1670" spans="1:7" ht="45" x14ac:dyDescent="0.2">
      <c r="A1670" s="131" t="s">
        <v>1843</v>
      </c>
      <c r="B1670" s="133" t="s">
        <v>283</v>
      </c>
      <c r="C1670" s="134">
        <v>85524</v>
      </c>
      <c r="D1670" s="131" t="s">
        <v>285</v>
      </c>
      <c r="E1670" s="131" t="s">
        <v>1414</v>
      </c>
      <c r="F1670" s="133" t="s">
        <v>117</v>
      </c>
      <c r="G1670" s="131" t="s">
        <v>1844</v>
      </c>
    </row>
    <row r="1671" spans="1:7" ht="45" x14ac:dyDescent="0.2">
      <c r="A1671" s="131" t="s">
        <v>1845</v>
      </c>
      <c r="B1671" s="133" t="s">
        <v>283</v>
      </c>
      <c r="C1671" s="134">
        <v>85525</v>
      </c>
      <c r="D1671" s="131" t="s">
        <v>285</v>
      </c>
      <c r="E1671" s="131" t="s">
        <v>1414</v>
      </c>
      <c r="F1671" s="133" t="s">
        <v>1183</v>
      </c>
      <c r="G1671" s="131" t="s">
        <v>1844</v>
      </c>
    </row>
    <row r="1672" spans="1:7" ht="60" x14ac:dyDescent="0.2">
      <c r="A1672" s="131" t="s">
        <v>1846</v>
      </c>
      <c r="B1672" s="133" t="s">
        <v>283</v>
      </c>
      <c r="C1672" s="134">
        <v>84648</v>
      </c>
      <c r="D1672" s="131" t="s">
        <v>285</v>
      </c>
      <c r="E1672" s="131" t="s">
        <v>300</v>
      </c>
      <c r="F1672" s="133" t="s">
        <v>1183</v>
      </c>
      <c r="G1672" s="131" t="s">
        <v>1847</v>
      </c>
    </row>
    <row r="1673" spans="1:7" ht="30" x14ac:dyDescent="0.2">
      <c r="A1673" s="131" t="s">
        <v>3173</v>
      </c>
      <c r="B1673" s="133" t="s">
        <v>283</v>
      </c>
      <c r="C1673" s="134">
        <v>82383</v>
      </c>
      <c r="D1673" s="131" t="s">
        <v>2676</v>
      </c>
      <c r="E1673" s="131" t="s">
        <v>364</v>
      </c>
      <c r="F1673" s="133" t="s">
        <v>117</v>
      </c>
      <c r="G1673" s="131" t="s">
        <v>3174</v>
      </c>
    </row>
    <row r="1674" spans="1:7" ht="30" x14ac:dyDescent="0.2">
      <c r="A1674" s="131" t="s">
        <v>3175</v>
      </c>
      <c r="B1674" s="133" t="s">
        <v>283</v>
      </c>
      <c r="C1674" s="134">
        <v>82425</v>
      </c>
      <c r="D1674" s="131" t="s">
        <v>2676</v>
      </c>
      <c r="E1674" s="131" t="s">
        <v>364</v>
      </c>
      <c r="F1674" s="133" t="s">
        <v>116</v>
      </c>
      <c r="G1674" s="131" t="s">
        <v>3174</v>
      </c>
    </row>
    <row r="1675" spans="1:7" ht="30" x14ac:dyDescent="0.2">
      <c r="A1675" s="131" t="s">
        <v>2170</v>
      </c>
      <c r="B1675" s="133" t="s">
        <v>288</v>
      </c>
      <c r="C1675" s="134">
        <v>25378</v>
      </c>
      <c r="D1675" s="131" t="s">
        <v>2149</v>
      </c>
      <c r="E1675" s="131" t="s">
        <v>2171</v>
      </c>
      <c r="F1675" s="133" t="s">
        <v>117</v>
      </c>
      <c r="G1675" s="131" t="s">
        <v>2172</v>
      </c>
    </row>
    <row r="1676" spans="1:7" ht="30" x14ac:dyDescent="0.2">
      <c r="A1676" s="131" t="s">
        <v>2173</v>
      </c>
      <c r="B1676" s="133" t="s">
        <v>288</v>
      </c>
      <c r="C1676" s="134">
        <v>26307</v>
      </c>
      <c r="D1676" s="131" t="s">
        <v>2149</v>
      </c>
      <c r="E1676" s="131" t="s">
        <v>2171</v>
      </c>
      <c r="F1676" s="133" t="s">
        <v>117</v>
      </c>
      <c r="G1676" s="131" t="s">
        <v>2174</v>
      </c>
    </row>
    <row r="1677" spans="1:7" ht="30" x14ac:dyDescent="0.2">
      <c r="A1677" s="131" t="s">
        <v>3176</v>
      </c>
      <c r="B1677" s="133" t="s">
        <v>283</v>
      </c>
      <c r="C1677" s="134">
        <v>80619</v>
      </c>
      <c r="D1677" s="131" t="s">
        <v>2676</v>
      </c>
      <c r="E1677" s="131" t="s">
        <v>364</v>
      </c>
      <c r="F1677" s="133" t="s">
        <v>117</v>
      </c>
      <c r="G1677" s="131" t="s">
        <v>3177</v>
      </c>
    </row>
    <row r="1678" spans="1:7" ht="30" x14ac:dyDescent="0.2">
      <c r="A1678" s="131" t="s">
        <v>1023</v>
      </c>
      <c r="B1678" s="133" t="s">
        <v>283</v>
      </c>
      <c r="C1678" s="134">
        <v>86668</v>
      </c>
      <c r="D1678" s="131" t="s">
        <v>296</v>
      </c>
      <c r="E1678" s="131" t="s">
        <v>364</v>
      </c>
      <c r="F1678" s="133" t="s">
        <v>115</v>
      </c>
      <c r="G1678" s="131" t="s">
        <v>1024</v>
      </c>
    </row>
    <row r="1679" spans="1:7" ht="30" x14ac:dyDescent="0.2">
      <c r="A1679" s="131" t="s">
        <v>1025</v>
      </c>
      <c r="B1679" s="133" t="s">
        <v>283</v>
      </c>
      <c r="C1679" s="134">
        <v>41675</v>
      </c>
      <c r="D1679" s="131" t="s">
        <v>296</v>
      </c>
      <c r="E1679" s="131" t="s">
        <v>364</v>
      </c>
      <c r="F1679" s="133" t="s">
        <v>115</v>
      </c>
      <c r="G1679" s="131" t="s">
        <v>1026</v>
      </c>
    </row>
    <row r="1680" spans="1:7" ht="30" x14ac:dyDescent="0.2">
      <c r="A1680" s="131" t="s">
        <v>1027</v>
      </c>
      <c r="B1680" s="133" t="s">
        <v>283</v>
      </c>
      <c r="C1680" s="134">
        <v>63167</v>
      </c>
      <c r="D1680" s="131" t="s">
        <v>296</v>
      </c>
      <c r="E1680" s="131" t="s">
        <v>613</v>
      </c>
      <c r="F1680" s="133" t="s">
        <v>115</v>
      </c>
      <c r="G1680" s="131" t="s">
        <v>1028</v>
      </c>
    </row>
    <row r="1681" spans="1:7" ht="30" x14ac:dyDescent="0.2">
      <c r="A1681" s="131" t="s">
        <v>3178</v>
      </c>
      <c r="B1681" s="133" t="s">
        <v>283</v>
      </c>
      <c r="C1681" s="134">
        <v>87225</v>
      </c>
      <c r="D1681" s="131" t="s">
        <v>2676</v>
      </c>
      <c r="E1681" s="131" t="s">
        <v>364</v>
      </c>
      <c r="F1681" s="133" t="s">
        <v>117</v>
      </c>
      <c r="G1681" s="131" t="s">
        <v>2703</v>
      </c>
    </row>
    <row r="1682" spans="1:7" ht="30" x14ac:dyDescent="0.2">
      <c r="A1682" s="131" t="s">
        <v>3179</v>
      </c>
      <c r="B1682" s="133" t="s">
        <v>283</v>
      </c>
      <c r="C1682" s="134">
        <v>87226</v>
      </c>
      <c r="D1682" s="131" t="s">
        <v>2676</v>
      </c>
      <c r="E1682" s="131" t="s">
        <v>364</v>
      </c>
      <c r="F1682" s="133" t="s">
        <v>117</v>
      </c>
      <c r="G1682" s="131" t="s">
        <v>2703</v>
      </c>
    </row>
    <row r="1683" spans="1:7" ht="30" x14ac:dyDescent="0.2">
      <c r="A1683" s="131" t="s">
        <v>3180</v>
      </c>
      <c r="B1683" s="133" t="s">
        <v>283</v>
      </c>
      <c r="C1683" s="134">
        <v>63262</v>
      </c>
      <c r="D1683" s="131" t="s">
        <v>2676</v>
      </c>
      <c r="E1683" s="131" t="s">
        <v>1182</v>
      </c>
      <c r="F1683" s="133" t="s">
        <v>116</v>
      </c>
      <c r="G1683" s="131" t="s">
        <v>3181</v>
      </c>
    </row>
    <row r="1684" spans="1:7" ht="30" x14ac:dyDescent="0.2">
      <c r="A1684" s="131" t="s">
        <v>3182</v>
      </c>
      <c r="B1684" s="133" t="s">
        <v>283</v>
      </c>
      <c r="C1684" s="134">
        <v>74484</v>
      </c>
      <c r="D1684" s="131" t="s">
        <v>2676</v>
      </c>
      <c r="E1684" s="131" t="s">
        <v>364</v>
      </c>
      <c r="F1684" s="133" t="s">
        <v>115</v>
      </c>
      <c r="G1684" s="131" t="s">
        <v>3183</v>
      </c>
    </row>
    <row r="1685" spans="1:7" ht="60" x14ac:dyDescent="0.2">
      <c r="A1685" s="131" t="s">
        <v>3184</v>
      </c>
      <c r="B1685" s="133" t="s">
        <v>283</v>
      </c>
      <c r="C1685" s="134">
        <v>84527</v>
      </c>
      <c r="D1685" s="131" t="s">
        <v>2676</v>
      </c>
      <c r="E1685" s="131" t="s">
        <v>364</v>
      </c>
      <c r="F1685" s="133" t="s">
        <v>115</v>
      </c>
      <c r="G1685" s="131" t="s">
        <v>3185</v>
      </c>
    </row>
    <row r="1686" spans="1:7" ht="45" x14ac:dyDescent="0.2">
      <c r="A1686" s="131" t="s">
        <v>3186</v>
      </c>
      <c r="B1686" s="133" t="s">
        <v>283</v>
      </c>
      <c r="C1686" s="134">
        <v>64426</v>
      </c>
      <c r="D1686" s="131" t="s">
        <v>2676</v>
      </c>
      <c r="E1686" s="131" t="s">
        <v>364</v>
      </c>
      <c r="F1686" s="133" t="s">
        <v>158</v>
      </c>
      <c r="G1686" s="131" t="s">
        <v>3187</v>
      </c>
    </row>
    <row r="1687" spans="1:7" ht="60" x14ac:dyDescent="0.2">
      <c r="A1687" s="131" t="s">
        <v>3188</v>
      </c>
      <c r="B1687" s="133" t="s">
        <v>283</v>
      </c>
      <c r="C1687" s="134">
        <v>59138</v>
      </c>
      <c r="D1687" s="131" t="s">
        <v>2676</v>
      </c>
      <c r="E1687" s="131" t="s">
        <v>364</v>
      </c>
      <c r="F1687" s="133" t="s">
        <v>158</v>
      </c>
      <c r="G1687" s="131" t="s">
        <v>3189</v>
      </c>
    </row>
    <row r="1688" spans="1:7" ht="45" x14ac:dyDescent="0.2">
      <c r="A1688" s="131" t="s">
        <v>3190</v>
      </c>
      <c r="B1688" s="133" t="s">
        <v>283</v>
      </c>
      <c r="C1688" s="134">
        <v>59140</v>
      </c>
      <c r="D1688" s="131" t="s">
        <v>2676</v>
      </c>
      <c r="E1688" s="131" t="s">
        <v>364</v>
      </c>
      <c r="F1688" s="133" t="s">
        <v>158</v>
      </c>
      <c r="G1688" s="131" t="s">
        <v>3191</v>
      </c>
    </row>
    <row r="1689" spans="1:7" ht="45" x14ac:dyDescent="0.2">
      <c r="A1689" s="131" t="s">
        <v>3192</v>
      </c>
      <c r="B1689" s="133" t="s">
        <v>283</v>
      </c>
      <c r="C1689" s="134">
        <v>71960</v>
      </c>
      <c r="D1689" s="131" t="s">
        <v>2676</v>
      </c>
      <c r="E1689" s="131" t="s">
        <v>364</v>
      </c>
      <c r="F1689" s="133" t="s">
        <v>115</v>
      </c>
      <c r="G1689" s="131" t="s">
        <v>3191</v>
      </c>
    </row>
    <row r="1690" spans="1:7" ht="60" x14ac:dyDescent="0.2">
      <c r="A1690" s="131" t="s">
        <v>3193</v>
      </c>
      <c r="B1690" s="133" t="s">
        <v>283</v>
      </c>
      <c r="C1690" s="134">
        <v>91023</v>
      </c>
      <c r="D1690" s="131" t="s">
        <v>2676</v>
      </c>
      <c r="E1690" s="131" t="s">
        <v>364</v>
      </c>
      <c r="F1690" s="133" t="s">
        <v>115</v>
      </c>
      <c r="G1690" s="131" t="s">
        <v>3194</v>
      </c>
    </row>
    <row r="1691" spans="1:7" ht="45" x14ac:dyDescent="0.2">
      <c r="A1691" s="131" t="s">
        <v>3195</v>
      </c>
      <c r="B1691" s="133" t="s">
        <v>283</v>
      </c>
      <c r="C1691" s="134">
        <v>63070</v>
      </c>
      <c r="D1691" s="131" t="s">
        <v>2676</v>
      </c>
      <c r="E1691" s="131" t="s">
        <v>364</v>
      </c>
      <c r="F1691" s="133" t="s">
        <v>158</v>
      </c>
      <c r="G1691" s="131" t="s">
        <v>3196</v>
      </c>
    </row>
    <row r="1692" spans="1:7" ht="45" x14ac:dyDescent="0.2">
      <c r="A1692" s="131" t="s">
        <v>3197</v>
      </c>
      <c r="B1692" s="133" t="s">
        <v>288</v>
      </c>
      <c r="C1692" s="134">
        <v>79234</v>
      </c>
      <c r="D1692" s="131" t="s">
        <v>2676</v>
      </c>
      <c r="E1692" s="131" t="s">
        <v>364</v>
      </c>
      <c r="F1692" s="133" t="s">
        <v>115</v>
      </c>
      <c r="G1692" s="131" t="s">
        <v>3196</v>
      </c>
    </row>
    <row r="1693" spans="1:7" ht="45" x14ac:dyDescent="0.2">
      <c r="A1693" s="131" t="s">
        <v>3198</v>
      </c>
      <c r="B1693" s="133" t="s">
        <v>288</v>
      </c>
      <c r="C1693" s="134">
        <v>63071</v>
      </c>
      <c r="D1693" s="131" t="s">
        <v>2676</v>
      </c>
      <c r="E1693" s="131" t="s">
        <v>364</v>
      </c>
      <c r="F1693" s="133" t="s">
        <v>158</v>
      </c>
      <c r="G1693" s="131" t="s">
        <v>3199</v>
      </c>
    </row>
    <row r="1694" spans="1:7" ht="45" x14ac:dyDescent="0.2">
      <c r="A1694" s="131" t="s">
        <v>3200</v>
      </c>
      <c r="B1694" s="133" t="s">
        <v>283</v>
      </c>
      <c r="C1694" s="134">
        <v>59139</v>
      </c>
      <c r="D1694" s="131" t="s">
        <v>2676</v>
      </c>
      <c r="E1694" s="131" t="s">
        <v>364</v>
      </c>
      <c r="F1694" s="133" t="s">
        <v>158</v>
      </c>
      <c r="G1694" s="131" t="s">
        <v>3201</v>
      </c>
    </row>
    <row r="1695" spans="1:7" ht="45" x14ac:dyDescent="0.2">
      <c r="A1695" s="131" t="s">
        <v>3202</v>
      </c>
      <c r="B1695" s="133" t="s">
        <v>283</v>
      </c>
      <c r="C1695" s="134">
        <v>79176</v>
      </c>
      <c r="D1695" s="131" t="s">
        <v>2676</v>
      </c>
      <c r="E1695" s="131" t="s">
        <v>364</v>
      </c>
      <c r="F1695" s="133" t="s">
        <v>158</v>
      </c>
      <c r="G1695" s="131" t="s">
        <v>3203</v>
      </c>
    </row>
    <row r="1696" spans="1:7" ht="60" x14ac:dyDescent="0.2">
      <c r="A1696" s="131" t="s">
        <v>3204</v>
      </c>
      <c r="B1696" s="133" t="s">
        <v>283</v>
      </c>
      <c r="C1696" s="134">
        <v>91024</v>
      </c>
      <c r="D1696" s="131" t="s">
        <v>2676</v>
      </c>
      <c r="E1696" s="131" t="s">
        <v>364</v>
      </c>
      <c r="F1696" s="133" t="s">
        <v>115</v>
      </c>
      <c r="G1696" s="131" t="s">
        <v>3205</v>
      </c>
    </row>
    <row r="1697" spans="1:7" ht="30" x14ac:dyDescent="0.2">
      <c r="A1697" s="131" t="s">
        <v>3206</v>
      </c>
      <c r="B1697" s="133" t="s">
        <v>283</v>
      </c>
      <c r="C1697" s="134">
        <v>59162</v>
      </c>
      <c r="D1697" s="131" t="s">
        <v>2676</v>
      </c>
      <c r="E1697" s="131" t="s">
        <v>285</v>
      </c>
      <c r="F1697" s="133" t="s">
        <v>116</v>
      </c>
      <c r="G1697" s="131" t="s">
        <v>3207</v>
      </c>
    </row>
    <row r="1698" spans="1:7" ht="30" x14ac:dyDescent="0.2">
      <c r="A1698" s="131" t="s">
        <v>3208</v>
      </c>
      <c r="B1698" s="133" t="s">
        <v>283</v>
      </c>
      <c r="C1698" s="134">
        <v>85535</v>
      </c>
      <c r="D1698" s="131" t="s">
        <v>2676</v>
      </c>
      <c r="E1698" s="131" t="s">
        <v>285</v>
      </c>
      <c r="F1698" s="133" t="s">
        <v>117</v>
      </c>
      <c r="G1698" s="131" t="s">
        <v>3209</v>
      </c>
    </row>
    <row r="1699" spans="1:7" ht="30" x14ac:dyDescent="0.2">
      <c r="A1699" s="131" t="s">
        <v>3210</v>
      </c>
      <c r="B1699" s="133" t="s">
        <v>283</v>
      </c>
      <c r="C1699" s="134">
        <v>85534</v>
      </c>
      <c r="D1699" s="131" t="s">
        <v>2676</v>
      </c>
      <c r="E1699" s="131" t="s">
        <v>285</v>
      </c>
      <c r="F1699" s="133" t="s">
        <v>115</v>
      </c>
      <c r="G1699" s="131" t="s">
        <v>3209</v>
      </c>
    </row>
    <row r="1700" spans="1:7" ht="45" x14ac:dyDescent="0.2">
      <c r="A1700" s="131" t="s">
        <v>3211</v>
      </c>
      <c r="B1700" s="133" t="s">
        <v>283</v>
      </c>
      <c r="C1700" s="134">
        <v>61657</v>
      </c>
      <c r="D1700" s="131" t="s">
        <v>2676</v>
      </c>
      <c r="E1700" s="131" t="s">
        <v>285</v>
      </c>
      <c r="F1700" s="133" t="s">
        <v>115</v>
      </c>
      <c r="G1700" s="131" t="s">
        <v>3212</v>
      </c>
    </row>
    <row r="1701" spans="1:7" ht="30" x14ac:dyDescent="0.2">
      <c r="A1701" s="131" t="s">
        <v>3213</v>
      </c>
      <c r="B1701" s="133" t="s">
        <v>283</v>
      </c>
      <c r="C1701" s="134">
        <v>85576</v>
      </c>
      <c r="D1701" s="131" t="s">
        <v>2676</v>
      </c>
      <c r="E1701" s="131" t="s">
        <v>353</v>
      </c>
      <c r="F1701" s="133" t="s">
        <v>115</v>
      </c>
      <c r="G1701" s="131" t="s">
        <v>3214</v>
      </c>
    </row>
    <row r="1702" spans="1:7" ht="45" x14ac:dyDescent="0.2">
      <c r="A1702" s="131" t="s">
        <v>3215</v>
      </c>
      <c r="B1702" s="133" t="s">
        <v>283</v>
      </c>
      <c r="C1702" s="134">
        <v>84690</v>
      </c>
      <c r="D1702" s="131" t="s">
        <v>2676</v>
      </c>
      <c r="E1702" s="131" t="s">
        <v>493</v>
      </c>
      <c r="F1702" s="133" t="s">
        <v>115</v>
      </c>
      <c r="G1702" s="131" t="s">
        <v>3216</v>
      </c>
    </row>
    <row r="1703" spans="1:7" ht="45" x14ac:dyDescent="0.2">
      <c r="A1703" s="131" t="s">
        <v>3217</v>
      </c>
      <c r="B1703" s="133" t="s">
        <v>283</v>
      </c>
      <c r="C1703" s="134">
        <v>84689</v>
      </c>
      <c r="D1703" s="131" t="s">
        <v>2676</v>
      </c>
      <c r="E1703" s="131" t="s">
        <v>493</v>
      </c>
      <c r="F1703" s="133" t="s">
        <v>116</v>
      </c>
      <c r="G1703" s="131" t="s">
        <v>3216</v>
      </c>
    </row>
    <row r="1704" spans="1:7" ht="30" x14ac:dyDescent="0.2">
      <c r="A1704" s="131" t="s">
        <v>3218</v>
      </c>
      <c r="B1704" s="133" t="s">
        <v>288</v>
      </c>
      <c r="C1704" s="134">
        <v>68399</v>
      </c>
      <c r="D1704" s="131" t="s">
        <v>2676</v>
      </c>
      <c r="E1704" s="131" t="s">
        <v>364</v>
      </c>
      <c r="F1704" s="133" t="s">
        <v>115</v>
      </c>
      <c r="G1704" s="131" t="s">
        <v>3219</v>
      </c>
    </row>
    <row r="1705" spans="1:7" ht="30" x14ac:dyDescent="0.2">
      <c r="A1705" s="131" t="s">
        <v>3220</v>
      </c>
      <c r="B1705" s="133" t="s">
        <v>288</v>
      </c>
      <c r="C1705" s="134">
        <v>68400</v>
      </c>
      <c r="D1705" s="131" t="s">
        <v>2676</v>
      </c>
      <c r="E1705" s="131" t="s">
        <v>364</v>
      </c>
      <c r="F1705" s="133" t="s">
        <v>158</v>
      </c>
      <c r="G1705" s="131" t="s">
        <v>3221</v>
      </c>
    </row>
    <row r="1706" spans="1:7" ht="30" x14ac:dyDescent="0.2">
      <c r="A1706" s="131" t="s">
        <v>3222</v>
      </c>
      <c r="B1706" s="133" t="s">
        <v>288</v>
      </c>
      <c r="C1706" s="134">
        <v>91722</v>
      </c>
      <c r="D1706" s="131" t="s">
        <v>2676</v>
      </c>
      <c r="E1706" s="131" t="s">
        <v>364</v>
      </c>
      <c r="F1706" s="133" t="s">
        <v>117</v>
      </c>
      <c r="G1706" s="131" t="s">
        <v>3223</v>
      </c>
    </row>
    <row r="1707" spans="1:7" ht="30" x14ac:dyDescent="0.2">
      <c r="A1707" s="131" t="s">
        <v>3224</v>
      </c>
      <c r="B1707" s="133" t="s">
        <v>283</v>
      </c>
      <c r="C1707" s="134">
        <v>84824</v>
      </c>
      <c r="D1707" s="131" t="s">
        <v>2676</v>
      </c>
      <c r="E1707" s="131" t="s">
        <v>364</v>
      </c>
      <c r="F1707" s="133" t="s">
        <v>115</v>
      </c>
      <c r="G1707" s="131" t="s">
        <v>3225</v>
      </c>
    </row>
    <row r="1708" spans="1:7" ht="30" x14ac:dyDescent="0.2">
      <c r="A1708" s="131" t="s">
        <v>3226</v>
      </c>
      <c r="B1708" s="133" t="s">
        <v>283</v>
      </c>
      <c r="C1708" s="134">
        <v>84874</v>
      </c>
      <c r="D1708" s="131" t="s">
        <v>2676</v>
      </c>
      <c r="E1708" s="131" t="s">
        <v>364</v>
      </c>
      <c r="F1708" s="133" t="s">
        <v>158</v>
      </c>
      <c r="G1708" s="131" t="s">
        <v>3227</v>
      </c>
    </row>
    <row r="1709" spans="1:7" ht="30" x14ac:dyDescent="0.2">
      <c r="A1709" s="131" t="s">
        <v>3228</v>
      </c>
      <c r="B1709" s="133" t="s">
        <v>283</v>
      </c>
      <c r="C1709" s="134">
        <v>84688</v>
      </c>
      <c r="D1709" s="131" t="s">
        <v>2676</v>
      </c>
      <c r="E1709" s="131" t="s">
        <v>364</v>
      </c>
      <c r="F1709" s="133" t="s">
        <v>117</v>
      </c>
      <c r="G1709" s="131" t="s">
        <v>3229</v>
      </c>
    </row>
    <row r="1710" spans="1:7" ht="30" x14ac:dyDescent="0.2">
      <c r="A1710" s="131" t="s">
        <v>1029</v>
      </c>
      <c r="B1710" s="133" t="s">
        <v>283</v>
      </c>
      <c r="C1710" s="134">
        <v>78776</v>
      </c>
      <c r="D1710" s="131" t="s">
        <v>296</v>
      </c>
      <c r="E1710" s="131" t="s">
        <v>285</v>
      </c>
      <c r="F1710" s="133" t="s">
        <v>115</v>
      </c>
      <c r="G1710" s="131" t="s">
        <v>1030</v>
      </c>
    </row>
    <row r="1711" spans="1:7" ht="45" x14ac:dyDescent="0.2">
      <c r="A1711" s="131" t="s">
        <v>1031</v>
      </c>
      <c r="B1711" s="133" t="s">
        <v>283</v>
      </c>
      <c r="C1711" s="134">
        <v>41680</v>
      </c>
      <c r="D1711" s="131" t="s">
        <v>296</v>
      </c>
      <c r="E1711" s="131" t="s">
        <v>285</v>
      </c>
      <c r="F1711" s="133" t="s">
        <v>115</v>
      </c>
      <c r="G1711" s="131" t="s">
        <v>1032</v>
      </c>
    </row>
    <row r="1712" spans="1:7" ht="30" x14ac:dyDescent="0.2">
      <c r="A1712" s="131" t="s">
        <v>1033</v>
      </c>
      <c r="B1712" s="133" t="s">
        <v>283</v>
      </c>
      <c r="C1712" s="134">
        <v>78777</v>
      </c>
      <c r="D1712" s="131" t="s">
        <v>296</v>
      </c>
      <c r="E1712" s="131" t="s">
        <v>285</v>
      </c>
      <c r="F1712" s="133" t="s">
        <v>115</v>
      </c>
      <c r="G1712" s="131" t="s">
        <v>1034</v>
      </c>
    </row>
    <row r="1713" spans="1:7" ht="30" x14ac:dyDescent="0.2">
      <c r="A1713" s="131" t="s">
        <v>3230</v>
      </c>
      <c r="B1713" s="133" t="s">
        <v>283</v>
      </c>
      <c r="C1713" s="134">
        <v>80620</v>
      </c>
      <c r="D1713" s="131" t="s">
        <v>2676</v>
      </c>
      <c r="E1713" s="131" t="s">
        <v>353</v>
      </c>
      <c r="F1713" s="133" t="s">
        <v>117</v>
      </c>
      <c r="G1713" s="131" t="s">
        <v>3231</v>
      </c>
    </row>
    <row r="1714" spans="1:7" ht="30" x14ac:dyDescent="0.2">
      <c r="A1714" s="131" t="s">
        <v>3232</v>
      </c>
      <c r="B1714" s="133" t="s">
        <v>283</v>
      </c>
      <c r="C1714" s="134">
        <v>80686</v>
      </c>
      <c r="D1714" s="131" t="s">
        <v>2676</v>
      </c>
      <c r="E1714" s="131" t="s">
        <v>353</v>
      </c>
      <c r="F1714" s="133" t="s">
        <v>115</v>
      </c>
      <c r="G1714" s="131" t="s">
        <v>3233</v>
      </c>
    </row>
    <row r="1715" spans="1:7" ht="60" x14ac:dyDescent="0.2">
      <c r="A1715" s="131" t="s">
        <v>3386</v>
      </c>
      <c r="B1715" s="133" t="s">
        <v>288</v>
      </c>
      <c r="C1715" s="134">
        <v>67102</v>
      </c>
      <c r="D1715" s="131" t="s">
        <v>278</v>
      </c>
      <c r="E1715" s="131" t="s">
        <v>406</v>
      </c>
      <c r="F1715" s="133" t="s">
        <v>116</v>
      </c>
      <c r="G1715" s="131" t="s">
        <v>3865</v>
      </c>
    </row>
    <row r="1716" spans="1:7" ht="30" x14ac:dyDescent="0.2">
      <c r="A1716" s="131" t="s">
        <v>3866</v>
      </c>
      <c r="B1716" s="133" t="s">
        <v>288</v>
      </c>
      <c r="C1716" s="134">
        <v>9904</v>
      </c>
      <c r="D1716" s="131" t="s">
        <v>278</v>
      </c>
      <c r="E1716" s="131" t="s">
        <v>1849</v>
      </c>
      <c r="F1716" s="133" t="s">
        <v>117</v>
      </c>
      <c r="G1716" s="131" t="s">
        <v>1970</v>
      </c>
    </row>
    <row r="1717" spans="1:7" ht="60" x14ac:dyDescent="0.2">
      <c r="A1717" s="131" t="s">
        <v>3387</v>
      </c>
      <c r="B1717" s="133" t="s">
        <v>288</v>
      </c>
      <c r="C1717" s="134">
        <v>8254</v>
      </c>
      <c r="D1717" s="131" t="s">
        <v>278</v>
      </c>
      <c r="E1717" s="131" t="s">
        <v>406</v>
      </c>
      <c r="F1717" s="133" t="s">
        <v>116</v>
      </c>
      <c r="G1717" s="131" t="s">
        <v>3865</v>
      </c>
    </row>
    <row r="1718" spans="1:7" ht="30" x14ac:dyDescent="0.2">
      <c r="A1718" s="131" t="s">
        <v>1848</v>
      </c>
      <c r="B1718" s="133" t="s">
        <v>288</v>
      </c>
      <c r="C1718" s="134">
        <v>66113</v>
      </c>
      <c r="D1718" s="131" t="s">
        <v>285</v>
      </c>
      <c r="E1718" s="131" t="s">
        <v>1849</v>
      </c>
      <c r="F1718" s="133" t="s">
        <v>117</v>
      </c>
      <c r="G1718" s="131" t="s">
        <v>1850</v>
      </c>
    </row>
    <row r="1719" spans="1:7" ht="30" x14ac:dyDescent="0.2">
      <c r="A1719" s="131" t="s">
        <v>1851</v>
      </c>
      <c r="B1719" s="133" t="s">
        <v>288</v>
      </c>
      <c r="C1719" s="134">
        <v>69122</v>
      </c>
      <c r="D1719" s="131" t="s">
        <v>285</v>
      </c>
      <c r="E1719" s="131" t="s">
        <v>1849</v>
      </c>
      <c r="F1719" s="133" t="s">
        <v>117</v>
      </c>
      <c r="G1719" s="131" t="s">
        <v>1852</v>
      </c>
    </row>
    <row r="1720" spans="1:7" ht="30" x14ac:dyDescent="0.2">
      <c r="A1720" s="131" t="s">
        <v>1853</v>
      </c>
      <c r="B1720" s="133" t="s">
        <v>288</v>
      </c>
      <c r="C1720" s="134">
        <v>28258</v>
      </c>
      <c r="D1720" s="131" t="s">
        <v>285</v>
      </c>
      <c r="E1720" s="131" t="s">
        <v>1849</v>
      </c>
      <c r="F1720" s="133" t="s">
        <v>117</v>
      </c>
      <c r="G1720" s="131" t="s">
        <v>1854</v>
      </c>
    </row>
    <row r="1721" spans="1:7" ht="60" x14ac:dyDescent="0.2">
      <c r="A1721" s="131" t="s">
        <v>1855</v>
      </c>
      <c r="B1721" s="133" t="s">
        <v>283</v>
      </c>
      <c r="C1721" s="134">
        <v>87617</v>
      </c>
      <c r="D1721" s="131" t="s">
        <v>285</v>
      </c>
      <c r="E1721" s="131" t="s">
        <v>300</v>
      </c>
      <c r="F1721" s="133" t="s">
        <v>115</v>
      </c>
      <c r="G1721" s="131" t="s">
        <v>1856</v>
      </c>
    </row>
    <row r="1722" spans="1:7" ht="60" x14ac:dyDescent="0.2">
      <c r="A1722" s="131" t="s">
        <v>1857</v>
      </c>
      <c r="B1722" s="133" t="s">
        <v>283</v>
      </c>
      <c r="C1722" s="134">
        <v>87467</v>
      </c>
      <c r="D1722" s="131" t="s">
        <v>285</v>
      </c>
      <c r="E1722" s="131" t="s">
        <v>300</v>
      </c>
      <c r="F1722" s="133" t="s">
        <v>158</v>
      </c>
      <c r="G1722" s="131" t="s">
        <v>1856</v>
      </c>
    </row>
    <row r="1723" spans="1:7" ht="60" x14ac:dyDescent="0.2">
      <c r="A1723" s="131" t="s">
        <v>1858</v>
      </c>
      <c r="B1723" s="133" t="s">
        <v>283</v>
      </c>
      <c r="C1723" s="134">
        <v>87464</v>
      </c>
      <c r="D1723" s="131" t="s">
        <v>285</v>
      </c>
      <c r="E1723" s="131" t="s">
        <v>300</v>
      </c>
      <c r="F1723" s="133" t="s">
        <v>115</v>
      </c>
      <c r="G1723" s="131" t="s">
        <v>1859</v>
      </c>
    </row>
    <row r="1724" spans="1:7" ht="60" x14ac:dyDescent="0.2">
      <c r="A1724" s="131" t="s">
        <v>1860</v>
      </c>
      <c r="B1724" s="133" t="s">
        <v>283</v>
      </c>
      <c r="C1724" s="134">
        <v>87470</v>
      </c>
      <c r="D1724" s="131" t="s">
        <v>285</v>
      </c>
      <c r="E1724" s="131" t="s">
        <v>300</v>
      </c>
      <c r="F1724" s="133" t="s">
        <v>158</v>
      </c>
      <c r="G1724" s="131" t="s">
        <v>1859</v>
      </c>
    </row>
    <row r="1725" spans="1:7" ht="105" x14ac:dyDescent="0.2">
      <c r="A1725" s="131" t="s">
        <v>1861</v>
      </c>
      <c r="B1725" s="133" t="s">
        <v>283</v>
      </c>
      <c r="C1725" s="134">
        <v>91195</v>
      </c>
      <c r="D1725" s="131" t="s">
        <v>285</v>
      </c>
      <c r="E1725" s="131" t="s">
        <v>321</v>
      </c>
      <c r="F1725" s="133" t="s">
        <v>115</v>
      </c>
      <c r="G1725" s="131" t="s">
        <v>1862</v>
      </c>
    </row>
    <row r="1726" spans="1:7" ht="60" x14ac:dyDescent="0.2">
      <c r="A1726" s="131" t="s">
        <v>1863</v>
      </c>
      <c r="B1726" s="133" t="s">
        <v>283</v>
      </c>
      <c r="C1726" s="134">
        <v>80431</v>
      </c>
      <c r="D1726" s="131" t="s">
        <v>285</v>
      </c>
      <c r="E1726" s="131" t="s">
        <v>300</v>
      </c>
      <c r="F1726" s="133" t="s">
        <v>117</v>
      </c>
      <c r="G1726" s="131" t="s">
        <v>1864</v>
      </c>
    </row>
    <row r="1727" spans="1:7" ht="60" x14ac:dyDescent="0.2">
      <c r="A1727" s="131" t="s">
        <v>1865</v>
      </c>
      <c r="B1727" s="133" t="s">
        <v>283</v>
      </c>
      <c r="C1727" s="134">
        <v>80478</v>
      </c>
      <c r="D1727" s="131" t="s">
        <v>285</v>
      </c>
      <c r="E1727" s="131" t="s">
        <v>300</v>
      </c>
      <c r="F1727" s="133" t="s">
        <v>1183</v>
      </c>
      <c r="G1727" s="131" t="s">
        <v>1864</v>
      </c>
    </row>
    <row r="1728" spans="1:7" ht="180" x14ac:dyDescent="0.2">
      <c r="A1728" s="131" t="s">
        <v>1866</v>
      </c>
      <c r="B1728" s="133" t="s">
        <v>283</v>
      </c>
      <c r="C1728" s="134">
        <v>90295</v>
      </c>
      <c r="D1728" s="131" t="s">
        <v>285</v>
      </c>
      <c r="E1728" s="131" t="s">
        <v>321</v>
      </c>
      <c r="F1728" s="133" t="s">
        <v>115</v>
      </c>
      <c r="G1728" s="131" t="s">
        <v>1867</v>
      </c>
    </row>
    <row r="1729" spans="1:7" ht="60" x14ac:dyDescent="0.2">
      <c r="A1729" s="131" t="s">
        <v>1868</v>
      </c>
      <c r="B1729" s="133" t="s">
        <v>283</v>
      </c>
      <c r="C1729" s="134">
        <v>87463</v>
      </c>
      <c r="D1729" s="131" t="s">
        <v>285</v>
      </c>
      <c r="E1729" s="131" t="s">
        <v>300</v>
      </c>
      <c r="F1729" s="133" t="s">
        <v>115</v>
      </c>
      <c r="G1729" s="131" t="s">
        <v>1869</v>
      </c>
    </row>
    <row r="1730" spans="1:7" ht="60" x14ac:dyDescent="0.2">
      <c r="A1730" s="131" t="s">
        <v>1870</v>
      </c>
      <c r="B1730" s="133" t="s">
        <v>283</v>
      </c>
      <c r="C1730" s="134">
        <v>87469</v>
      </c>
      <c r="D1730" s="131" t="s">
        <v>285</v>
      </c>
      <c r="E1730" s="131" t="s">
        <v>300</v>
      </c>
      <c r="F1730" s="133" t="s">
        <v>158</v>
      </c>
      <c r="G1730" s="131" t="s">
        <v>1871</v>
      </c>
    </row>
    <row r="1731" spans="1:7" ht="60" x14ac:dyDescent="0.2">
      <c r="A1731" s="131" t="s">
        <v>1872</v>
      </c>
      <c r="B1731" s="133" t="s">
        <v>283</v>
      </c>
      <c r="C1731" s="134">
        <v>90291</v>
      </c>
      <c r="D1731" s="131" t="s">
        <v>285</v>
      </c>
      <c r="E1731" s="131" t="s">
        <v>300</v>
      </c>
      <c r="F1731" s="133" t="s">
        <v>115</v>
      </c>
      <c r="G1731" s="131" t="s">
        <v>1873</v>
      </c>
    </row>
    <row r="1732" spans="1:7" ht="90" x14ac:dyDescent="0.2">
      <c r="A1732" s="131" t="s">
        <v>1874</v>
      </c>
      <c r="B1732" s="133" t="s">
        <v>283</v>
      </c>
      <c r="C1732" s="134">
        <v>83124</v>
      </c>
      <c r="D1732" s="131" t="s">
        <v>285</v>
      </c>
      <c r="E1732" s="131" t="s">
        <v>300</v>
      </c>
      <c r="F1732" s="133" t="s">
        <v>117</v>
      </c>
      <c r="G1732" s="131" t="s">
        <v>1875</v>
      </c>
    </row>
    <row r="1733" spans="1:7" ht="105" x14ac:dyDescent="0.2">
      <c r="A1733" s="131" t="s">
        <v>1876</v>
      </c>
      <c r="B1733" s="133" t="s">
        <v>283</v>
      </c>
      <c r="C1733" s="134">
        <v>91194</v>
      </c>
      <c r="D1733" s="131" t="s">
        <v>285</v>
      </c>
      <c r="E1733" s="131" t="s">
        <v>321</v>
      </c>
      <c r="F1733" s="133" t="s">
        <v>115</v>
      </c>
      <c r="G1733" s="131" t="s">
        <v>3867</v>
      </c>
    </row>
    <row r="1734" spans="1:7" ht="60" x14ac:dyDescent="0.2">
      <c r="A1734" s="131" t="s">
        <v>1877</v>
      </c>
      <c r="B1734" s="133" t="s">
        <v>283</v>
      </c>
      <c r="C1734" s="134">
        <v>83732</v>
      </c>
      <c r="D1734" s="131" t="s">
        <v>285</v>
      </c>
      <c r="E1734" s="131" t="s">
        <v>300</v>
      </c>
      <c r="F1734" s="133" t="s">
        <v>117</v>
      </c>
      <c r="G1734" s="131" t="s">
        <v>1878</v>
      </c>
    </row>
    <row r="1735" spans="1:7" ht="60" x14ac:dyDescent="0.2">
      <c r="A1735" s="131" t="s">
        <v>1879</v>
      </c>
      <c r="B1735" s="133" t="s">
        <v>288</v>
      </c>
      <c r="C1735" s="134">
        <v>77213</v>
      </c>
      <c r="D1735" s="131" t="s">
        <v>285</v>
      </c>
      <c r="E1735" s="131" t="s">
        <v>300</v>
      </c>
      <c r="F1735" s="133" t="s">
        <v>1183</v>
      </c>
      <c r="G1735" s="131" t="s">
        <v>1880</v>
      </c>
    </row>
    <row r="1736" spans="1:7" ht="60" x14ac:dyDescent="0.2">
      <c r="A1736" s="131" t="s">
        <v>1881</v>
      </c>
      <c r="B1736" s="133" t="s">
        <v>283</v>
      </c>
      <c r="C1736" s="134">
        <v>80495</v>
      </c>
      <c r="D1736" s="131" t="s">
        <v>285</v>
      </c>
      <c r="E1736" s="131" t="s">
        <v>300</v>
      </c>
      <c r="F1736" s="133" t="s">
        <v>115</v>
      </c>
      <c r="G1736" s="131" t="s">
        <v>1882</v>
      </c>
    </row>
    <row r="1737" spans="1:7" ht="60" x14ac:dyDescent="0.2">
      <c r="A1737" s="131" t="s">
        <v>1883</v>
      </c>
      <c r="B1737" s="133" t="s">
        <v>283</v>
      </c>
      <c r="C1737" s="134">
        <v>80496</v>
      </c>
      <c r="D1737" s="131" t="s">
        <v>285</v>
      </c>
      <c r="E1737" s="131" t="s">
        <v>300</v>
      </c>
      <c r="F1737" s="133" t="s">
        <v>115</v>
      </c>
      <c r="G1737" s="131" t="s">
        <v>1884</v>
      </c>
    </row>
    <row r="1738" spans="1:7" ht="60" x14ac:dyDescent="0.2">
      <c r="A1738" s="131" t="s">
        <v>1885</v>
      </c>
      <c r="B1738" s="133" t="s">
        <v>283</v>
      </c>
      <c r="C1738" s="134">
        <v>80505</v>
      </c>
      <c r="D1738" s="131" t="s">
        <v>285</v>
      </c>
      <c r="E1738" s="131" t="s">
        <v>300</v>
      </c>
      <c r="F1738" s="133" t="s">
        <v>115</v>
      </c>
      <c r="G1738" s="131" t="s">
        <v>1886</v>
      </c>
    </row>
    <row r="1739" spans="1:7" ht="150" x14ac:dyDescent="0.2">
      <c r="A1739" s="131" t="s">
        <v>1887</v>
      </c>
      <c r="B1739" s="133" t="s">
        <v>283</v>
      </c>
      <c r="C1739" s="134">
        <v>90292</v>
      </c>
      <c r="D1739" s="131" t="s">
        <v>285</v>
      </c>
      <c r="E1739" s="131" t="s">
        <v>321</v>
      </c>
      <c r="F1739" s="133" t="s">
        <v>115</v>
      </c>
      <c r="G1739" s="131" t="s">
        <v>1888</v>
      </c>
    </row>
    <row r="1740" spans="1:7" ht="60" x14ac:dyDescent="0.2">
      <c r="A1740" s="131" t="s">
        <v>1889</v>
      </c>
      <c r="B1740" s="133" t="s">
        <v>283</v>
      </c>
      <c r="C1740" s="134">
        <v>80506</v>
      </c>
      <c r="D1740" s="131" t="s">
        <v>285</v>
      </c>
      <c r="E1740" s="131" t="s">
        <v>300</v>
      </c>
      <c r="F1740" s="133" t="s">
        <v>115</v>
      </c>
      <c r="G1740" s="131" t="s">
        <v>1890</v>
      </c>
    </row>
    <row r="1741" spans="1:7" ht="90" x14ac:dyDescent="0.2">
      <c r="A1741" s="131" t="s">
        <v>1891</v>
      </c>
      <c r="B1741" s="133" t="s">
        <v>283</v>
      </c>
      <c r="C1741" s="134">
        <v>90293</v>
      </c>
      <c r="D1741" s="131" t="s">
        <v>285</v>
      </c>
      <c r="E1741" s="131" t="s">
        <v>321</v>
      </c>
      <c r="F1741" s="133" t="s">
        <v>115</v>
      </c>
      <c r="G1741" s="131" t="s">
        <v>1892</v>
      </c>
    </row>
    <row r="1742" spans="1:7" ht="60" x14ac:dyDescent="0.2">
      <c r="A1742" s="131" t="s">
        <v>1893</v>
      </c>
      <c r="B1742" s="133" t="s">
        <v>283</v>
      </c>
      <c r="C1742" s="134">
        <v>80507</v>
      </c>
      <c r="D1742" s="131" t="s">
        <v>285</v>
      </c>
      <c r="E1742" s="131" t="s">
        <v>300</v>
      </c>
      <c r="F1742" s="133" t="s">
        <v>115</v>
      </c>
      <c r="G1742" s="131" t="s">
        <v>1894</v>
      </c>
    </row>
    <row r="1743" spans="1:7" ht="90" x14ac:dyDescent="0.2">
      <c r="A1743" s="131" t="s">
        <v>1895</v>
      </c>
      <c r="B1743" s="133" t="s">
        <v>283</v>
      </c>
      <c r="C1743" s="134">
        <v>90294</v>
      </c>
      <c r="D1743" s="131" t="s">
        <v>285</v>
      </c>
      <c r="E1743" s="131" t="s">
        <v>321</v>
      </c>
      <c r="F1743" s="133" t="s">
        <v>115</v>
      </c>
      <c r="G1743" s="131" t="s">
        <v>1896</v>
      </c>
    </row>
    <row r="1744" spans="1:7" ht="60" x14ac:dyDescent="0.2">
      <c r="A1744" s="131" t="s">
        <v>1897</v>
      </c>
      <c r="B1744" s="133" t="s">
        <v>283</v>
      </c>
      <c r="C1744" s="134">
        <v>84645</v>
      </c>
      <c r="D1744" s="131" t="s">
        <v>285</v>
      </c>
      <c r="E1744" s="131" t="s">
        <v>300</v>
      </c>
      <c r="F1744" s="133" t="s">
        <v>115</v>
      </c>
      <c r="G1744" s="131" t="s">
        <v>1898</v>
      </c>
    </row>
    <row r="1745" spans="1:7" ht="60" x14ac:dyDescent="0.2">
      <c r="A1745" s="131" t="s">
        <v>1899</v>
      </c>
      <c r="B1745" s="133" t="s">
        <v>283</v>
      </c>
      <c r="C1745" s="134">
        <v>80509</v>
      </c>
      <c r="D1745" s="131" t="s">
        <v>285</v>
      </c>
      <c r="E1745" s="131" t="s">
        <v>300</v>
      </c>
      <c r="F1745" s="133" t="s">
        <v>115</v>
      </c>
      <c r="G1745" s="131" t="s">
        <v>1900</v>
      </c>
    </row>
    <row r="1746" spans="1:7" ht="75" x14ac:dyDescent="0.2">
      <c r="A1746" s="131" t="s">
        <v>1901</v>
      </c>
      <c r="B1746" s="133" t="s">
        <v>283</v>
      </c>
      <c r="C1746" s="134">
        <v>90296</v>
      </c>
      <c r="D1746" s="131" t="s">
        <v>285</v>
      </c>
      <c r="E1746" s="131" t="s">
        <v>321</v>
      </c>
      <c r="F1746" s="133" t="s">
        <v>115</v>
      </c>
      <c r="G1746" s="131" t="s">
        <v>1902</v>
      </c>
    </row>
    <row r="1747" spans="1:7" ht="90" x14ac:dyDescent="0.2">
      <c r="A1747" s="131" t="s">
        <v>1903</v>
      </c>
      <c r="B1747" s="133" t="s">
        <v>283</v>
      </c>
      <c r="C1747" s="134">
        <v>90297</v>
      </c>
      <c r="D1747" s="131" t="s">
        <v>285</v>
      </c>
      <c r="E1747" s="131" t="s">
        <v>321</v>
      </c>
      <c r="F1747" s="133" t="s">
        <v>115</v>
      </c>
      <c r="G1747" s="131" t="s">
        <v>1904</v>
      </c>
    </row>
    <row r="1748" spans="1:7" ht="60" x14ac:dyDescent="0.2">
      <c r="A1748" s="131" t="s">
        <v>1905</v>
      </c>
      <c r="B1748" s="133" t="s">
        <v>283</v>
      </c>
      <c r="C1748" s="134">
        <v>81574</v>
      </c>
      <c r="D1748" s="131" t="s">
        <v>285</v>
      </c>
      <c r="E1748" s="131" t="s">
        <v>300</v>
      </c>
      <c r="F1748" s="133" t="s">
        <v>115</v>
      </c>
      <c r="G1748" s="131" t="s">
        <v>1906</v>
      </c>
    </row>
    <row r="1749" spans="1:7" ht="165" x14ac:dyDescent="0.2">
      <c r="A1749" s="131" t="s">
        <v>1907</v>
      </c>
      <c r="B1749" s="133" t="s">
        <v>283</v>
      </c>
      <c r="C1749" s="134">
        <v>90298</v>
      </c>
      <c r="D1749" s="131" t="s">
        <v>285</v>
      </c>
      <c r="E1749" s="131" t="s">
        <v>321</v>
      </c>
      <c r="F1749" s="133" t="s">
        <v>115</v>
      </c>
      <c r="G1749" s="131" t="s">
        <v>1908</v>
      </c>
    </row>
    <row r="1750" spans="1:7" ht="150" x14ac:dyDescent="0.2">
      <c r="A1750" s="131" t="s">
        <v>1909</v>
      </c>
      <c r="B1750" s="133" t="s">
        <v>283</v>
      </c>
      <c r="C1750" s="134">
        <v>90299</v>
      </c>
      <c r="D1750" s="131" t="s">
        <v>285</v>
      </c>
      <c r="E1750" s="131" t="s">
        <v>321</v>
      </c>
      <c r="F1750" s="133" t="s">
        <v>115</v>
      </c>
      <c r="G1750" s="131" t="s">
        <v>1910</v>
      </c>
    </row>
    <row r="1751" spans="1:7" ht="150" x14ac:dyDescent="0.2">
      <c r="A1751" s="131" t="s">
        <v>1911</v>
      </c>
      <c r="B1751" s="133" t="s">
        <v>283</v>
      </c>
      <c r="C1751" s="134">
        <v>90576</v>
      </c>
      <c r="D1751" s="131" t="s">
        <v>285</v>
      </c>
      <c r="E1751" s="131" t="s">
        <v>321</v>
      </c>
      <c r="F1751" s="133" t="s">
        <v>115</v>
      </c>
      <c r="G1751" s="131" t="s">
        <v>1912</v>
      </c>
    </row>
    <row r="1752" spans="1:7" ht="255" x14ac:dyDescent="0.2">
      <c r="A1752" s="131" t="s">
        <v>1035</v>
      </c>
      <c r="B1752" s="133" t="s">
        <v>283</v>
      </c>
      <c r="C1752" s="134">
        <v>90724</v>
      </c>
      <c r="D1752" s="131" t="s">
        <v>296</v>
      </c>
      <c r="E1752" s="131" t="s">
        <v>300</v>
      </c>
      <c r="F1752" s="133" t="s">
        <v>115</v>
      </c>
      <c r="G1752" s="131" t="s">
        <v>1036</v>
      </c>
    </row>
    <row r="1753" spans="1:7" ht="60" x14ac:dyDescent="0.2">
      <c r="A1753" s="131" t="s">
        <v>1913</v>
      </c>
      <c r="B1753" s="133" t="s">
        <v>283</v>
      </c>
      <c r="C1753" s="134">
        <v>80529</v>
      </c>
      <c r="D1753" s="131" t="s">
        <v>285</v>
      </c>
      <c r="E1753" s="131" t="s">
        <v>300</v>
      </c>
      <c r="F1753" s="133" t="s">
        <v>158</v>
      </c>
      <c r="G1753" s="131" t="s">
        <v>1502</v>
      </c>
    </row>
    <row r="1754" spans="1:7" ht="60" x14ac:dyDescent="0.2">
      <c r="A1754" s="131" t="s">
        <v>1914</v>
      </c>
      <c r="B1754" s="133" t="s">
        <v>283</v>
      </c>
      <c r="C1754" s="134">
        <v>80511</v>
      </c>
      <c r="D1754" s="131" t="s">
        <v>285</v>
      </c>
      <c r="E1754" s="131" t="s">
        <v>300</v>
      </c>
      <c r="F1754" s="133" t="s">
        <v>115</v>
      </c>
      <c r="G1754" s="131" t="s">
        <v>1915</v>
      </c>
    </row>
    <row r="1755" spans="1:7" ht="60" x14ac:dyDescent="0.2">
      <c r="A1755" s="131" t="s">
        <v>1916</v>
      </c>
      <c r="B1755" s="133" t="s">
        <v>283</v>
      </c>
      <c r="C1755" s="134">
        <v>83874</v>
      </c>
      <c r="D1755" s="131" t="s">
        <v>285</v>
      </c>
      <c r="E1755" s="131" t="s">
        <v>300</v>
      </c>
      <c r="F1755" s="133" t="s">
        <v>158</v>
      </c>
      <c r="G1755" s="131" t="s">
        <v>1915</v>
      </c>
    </row>
    <row r="1756" spans="1:7" ht="60" x14ac:dyDescent="0.2">
      <c r="A1756" s="131" t="s">
        <v>1917</v>
      </c>
      <c r="B1756" s="133" t="s">
        <v>283</v>
      </c>
      <c r="C1756" s="134">
        <v>73703</v>
      </c>
      <c r="D1756" s="131" t="s">
        <v>285</v>
      </c>
      <c r="E1756" s="131" t="s">
        <v>300</v>
      </c>
      <c r="F1756" s="133" t="s">
        <v>115</v>
      </c>
      <c r="G1756" s="131" t="s">
        <v>1918</v>
      </c>
    </row>
    <row r="1757" spans="1:7" ht="60" x14ac:dyDescent="0.2">
      <c r="A1757" s="131" t="s">
        <v>1919</v>
      </c>
      <c r="B1757" s="133" t="s">
        <v>283</v>
      </c>
      <c r="C1757" s="134">
        <v>80508</v>
      </c>
      <c r="D1757" s="131" t="s">
        <v>285</v>
      </c>
      <c r="E1757" s="131" t="s">
        <v>300</v>
      </c>
      <c r="F1757" s="133" t="s">
        <v>115</v>
      </c>
      <c r="G1757" s="131" t="s">
        <v>1920</v>
      </c>
    </row>
    <row r="1758" spans="1:7" ht="60" x14ac:dyDescent="0.2">
      <c r="A1758" s="131" t="s">
        <v>1921</v>
      </c>
      <c r="B1758" s="133" t="s">
        <v>283</v>
      </c>
      <c r="C1758" s="134">
        <v>83748</v>
      </c>
      <c r="D1758" s="131" t="s">
        <v>285</v>
      </c>
      <c r="E1758" s="131" t="s">
        <v>300</v>
      </c>
      <c r="F1758" s="133" t="s">
        <v>115</v>
      </c>
      <c r="G1758" s="131" t="s">
        <v>1922</v>
      </c>
    </row>
    <row r="1759" spans="1:7" ht="60" x14ac:dyDescent="0.2">
      <c r="A1759" s="131" t="s">
        <v>1923</v>
      </c>
      <c r="B1759" s="133" t="s">
        <v>283</v>
      </c>
      <c r="C1759" s="134">
        <v>89519</v>
      </c>
      <c r="D1759" s="131" t="s">
        <v>285</v>
      </c>
      <c r="E1759" s="131" t="s">
        <v>300</v>
      </c>
      <c r="F1759" s="133" t="s">
        <v>1183</v>
      </c>
      <c r="G1759" s="131" t="s">
        <v>1922</v>
      </c>
    </row>
    <row r="1760" spans="1:7" ht="135" x14ac:dyDescent="0.2">
      <c r="A1760" s="131" t="s">
        <v>1924</v>
      </c>
      <c r="B1760" s="133" t="s">
        <v>283</v>
      </c>
      <c r="C1760" s="134">
        <v>90300</v>
      </c>
      <c r="D1760" s="131" t="s">
        <v>285</v>
      </c>
      <c r="E1760" s="131" t="s">
        <v>300</v>
      </c>
      <c r="F1760" s="133" t="s">
        <v>115</v>
      </c>
      <c r="G1760" s="131" t="s">
        <v>1925</v>
      </c>
    </row>
    <row r="1761" spans="1:7" ht="60" x14ac:dyDescent="0.2">
      <c r="A1761" s="131" t="s">
        <v>1926</v>
      </c>
      <c r="B1761" s="133" t="s">
        <v>283</v>
      </c>
      <c r="C1761" s="134">
        <v>73702</v>
      </c>
      <c r="D1761" s="131" t="s">
        <v>285</v>
      </c>
      <c r="E1761" s="131" t="s">
        <v>300</v>
      </c>
      <c r="F1761" s="133" t="s">
        <v>115</v>
      </c>
      <c r="G1761" s="131" t="s">
        <v>1927</v>
      </c>
    </row>
    <row r="1762" spans="1:7" ht="75" x14ac:dyDescent="0.2">
      <c r="A1762" s="131" t="s">
        <v>1928</v>
      </c>
      <c r="B1762" s="133" t="s">
        <v>283</v>
      </c>
      <c r="C1762" s="134">
        <v>90301</v>
      </c>
      <c r="D1762" s="131" t="s">
        <v>285</v>
      </c>
      <c r="E1762" s="131" t="s">
        <v>300</v>
      </c>
      <c r="F1762" s="133" t="s">
        <v>115</v>
      </c>
      <c r="G1762" s="131" t="s">
        <v>1929</v>
      </c>
    </row>
    <row r="1763" spans="1:7" ht="60" x14ac:dyDescent="0.2">
      <c r="A1763" s="131" t="s">
        <v>1930</v>
      </c>
      <c r="B1763" s="133" t="s">
        <v>283</v>
      </c>
      <c r="C1763" s="134">
        <v>80480</v>
      </c>
      <c r="D1763" s="131" t="s">
        <v>285</v>
      </c>
      <c r="E1763" s="131" t="s">
        <v>300</v>
      </c>
      <c r="F1763" s="133" t="s">
        <v>1183</v>
      </c>
      <c r="G1763" s="131" t="s">
        <v>1931</v>
      </c>
    </row>
    <row r="1764" spans="1:7" ht="60" x14ac:dyDescent="0.2">
      <c r="A1764" s="131" t="s">
        <v>1932</v>
      </c>
      <c r="B1764" s="133" t="s">
        <v>283</v>
      </c>
      <c r="C1764" s="134">
        <v>86775</v>
      </c>
      <c r="D1764" s="131" t="s">
        <v>285</v>
      </c>
      <c r="E1764" s="131" t="s">
        <v>300</v>
      </c>
      <c r="F1764" s="133" t="s">
        <v>115</v>
      </c>
      <c r="G1764" s="131" t="s">
        <v>1933</v>
      </c>
    </row>
    <row r="1765" spans="1:7" ht="45" x14ac:dyDescent="0.2">
      <c r="A1765" s="131" t="s">
        <v>1318</v>
      </c>
      <c r="B1765" s="133" t="s">
        <v>283</v>
      </c>
      <c r="C1765" s="134">
        <v>73687</v>
      </c>
      <c r="D1765" s="131" t="s">
        <v>1158</v>
      </c>
      <c r="E1765" s="131" t="s">
        <v>1182</v>
      </c>
      <c r="F1765" s="133" t="s">
        <v>1183</v>
      </c>
      <c r="G1765" s="131" t="s">
        <v>1319</v>
      </c>
    </row>
    <row r="1766" spans="1:7" ht="60" x14ac:dyDescent="0.2">
      <c r="A1766" s="131" t="s">
        <v>1320</v>
      </c>
      <c r="B1766" s="133" t="s">
        <v>288</v>
      </c>
      <c r="C1766" s="134">
        <v>91919</v>
      </c>
      <c r="D1766" s="131" t="s">
        <v>1158</v>
      </c>
      <c r="E1766" s="131" t="s">
        <v>1182</v>
      </c>
      <c r="F1766" s="133" t="s">
        <v>1183</v>
      </c>
      <c r="G1766" s="131" t="s">
        <v>1321</v>
      </c>
    </row>
    <row r="1767" spans="1:7" ht="60" x14ac:dyDescent="0.2">
      <c r="A1767" s="131" t="s">
        <v>3777</v>
      </c>
      <c r="B1767" s="133" t="s">
        <v>283</v>
      </c>
      <c r="C1767" s="134">
        <v>72439</v>
      </c>
      <c r="D1767" s="131" t="s">
        <v>3443</v>
      </c>
      <c r="E1767" s="131" t="s">
        <v>318</v>
      </c>
      <c r="F1767" s="133" t="s">
        <v>115</v>
      </c>
      <c r="G1767" s="131" t="s">
        <v>3778</v>
      </c>
    </row>
    <row r="1768" spans="1:7" ht="60" x14ac:dyDescent="0.2">
      <c r="A1768" s="131" t="s">
        <v>1322</v>
      </c>
      <c r="B1768" s="133" t="s">
        <v>283</v>
      </c>
      <c r="C1768" s="134">
        <v>80924</v>
      </c>
      <c r="D1768" s="131" t="s">
        <v>1158</v>
      </c>
      <c r="E1768" s="131" t="s">
        <v>1182</v>
      </c>
      <c r="F1768" s="133" t="s">
        <v>1183</v>
      </c>
      <c r="G1768" s="131" t="s">
        <v>1323</v>
      </c>
    </row>
    <row r="1769" spans="1:7" ht="60" x14ac:dyDescent="0.2">
      <c r="A1769" s="131" t="s">
        <v>1324</v>
      </c>
      <c r="B1769" s="133" t="s">
        <v>288</v>
      </c>
      <c r="C1769" s="134">
        <v>58007</v>
      </c>
      <c r="D1769" s="131" t="s">
        <v>1158</v>
      </c>
      <c r="E1769" s="131" t="s">
        <v>1182</v>
      </c>
      <c r="F1769" s="133" t="s">
        <v>117</v>
      </c>
      <c r="G1769" s="131" t="s">
        <v>1325</v>
      </c>
    </row>
    <row r="1770" spans="1:7" ht="30" x14ac:dyDescent="0.2">
      <c r="A1770" s="131" t="s">
        <v>1326</v>
      </c>
      <c r="B1770" s="133" t="s">
        <v>283</v>
      </c>
      <c r="C1770" s="134">
        <v>39421</v>
      </c>
      <c r="D1770" s="131" t="s">
        <v>1158</v>
      </c>
      <c r="E1770" s="131" t="s">
        <v>1182</v>
      </c>
      <c r="F1770" s="133" t="s">
        <v>117</v>
      </c>
      <c r="G1770" s="131" t="s">
        <v>1327</v>
      </c>
    </row>
    <row r="1771" spans="1:7" ht="30" x14ac:dyDescent="0.2">
      <c r="A1771" s="131" t="s">
        <v>1328</v>
      </c>
      <c r="B1771" s="133" t="s">
        <v>283</v>
      </c>
      <c r="C1771" s="134">
        <v>75145</v>
      </c>
      <c r="D1771" s="131" t="s">
        <v>1158</v>
      </c>
      <c r="E1771" s="131" t="s">
        <v>1182</v>
      </c>
      <c r="F1771" s="133" t="s">
        <v>115</v>
      </c>
      <c r="G1771" s="131" t="s">
        <v>1329</v>
      </c>
    </row>
    <row r="1772" spans="1:7" ht="30" x14ac:dyDescent="0.2">
      <c r="A1772" s="131" t="s">
        <v>1330</v>
      </c>
      <c r="B1772" s="133" t="s">
        <v>283</v>
      </c>
      <c r="C1772" s="134">
        <v>73238</v>
      </c>
      <c r="D1772" s="131" t="s">
        <v>1158</v>
      </c>
      <c r="E1772" s="131" t="s">
        <v>1182</v>
      </c>
      <c r="F1772" s="133" t="s">
        <v>116</v>
      </c>
      <c r="G1772" s="131" t="s">
        <v>1329</v>
      </c>
    </row>
    <row r="1773" spans="1:7" ht="30" x14ac:dyDescent="0.2">
      <c r="A1773" s="131" t="s">
        <v>1331</v>
      </c>
      <c r="B1773" s="133" t="s">
        <v>283</v>
      </c>
      <c r="C1773" s="134">
        <v>83624</v>
      </c>
      <c r="D1773" s="131" t="s">
        <v>1158</v>
      </c>
      <c r="E1773" s="131" t="s">
        <v>1182</v>
      </c>
      <c r="F1773" s="133" t="s">
        <v>117</v>
      </c>
      <c r="G1773" s="131" t="s">
        <v>1332</v>
      </c>
    </row>
    <row r="1774" spans="1:7" ht="30" x14ac:dyDescent="0.2">
      <c r="A1774" s="131" t="s">
        <v>1333</v>
      </c>
      <c r="B1774" s="133" t="s">
        <v>283</v>
      </c>
      <c r="C1774" s="134">
        <v>73053</v>
      </c>
      <c r="D1774" s="131" t="s">
        <v>1158</v>
      </c>
      <c r="E1774" s="131" t="s">
        <v>1182</v>
      </c>
      <c r="F1774" s="133" t="s">
        <v>1183</v>
      </c>
      <c r="G1774" s="131" t="s">
        <v>1332</v>
      </c>
    </row>
    <row r="1775" spans="1:7" ht="30" x14ac:dyDescent="0.2">
      <c r="A1775" s="131" t="s">
        <v>2001</v>
      </c>
      <c r="B1775" s="133" t="s">
        <v>283</v>
      </c>
      <c r="C1775" s="134">
        <v>73071</v>
      </c>
      <c r="D1775" s="131" t="s">
        <v>1993</v>
      </c>
      <c r="E1775" s="131" t="s">
        <v>1182</v>
      </c>
      <c r="F1775" s="133" t="s">
        <v>117</v>
      </c>
      <c r="G1775" s="131" t="s">
        <v>2002</v>
      </c>
    </row>
    <row r="1776" spans="1:7" ht="30" x14ac:dyDescent="0.2">
      <c r="A1776" s="131" t="s">
        <v>2003</v>
      </c>
      <c r="B1776" s="133" t="s">
        <v>283</v>
      </c>
      <c r="C1776" s="134">
        <v>73048</v>
      </c>
      <c r="D1776" s="131" t="s">
        <v>1993</v>
      </c>
      <c r="E1776" s="131" t="s">
        <v>1182</v>
      </c>
      <c r="F1776" s="133" t="s">
        <v>1183</v>
      </c>
      <c r="G1776" s="131" t="s">
        <v>2004</v>
      </c>
    </row>
    <row r="1777" spans="1:7" ht="30" x14ac:dyDescent="0.2">
      <c r="A1777" s="131" t="s">
        <v>2005</v>
      </c>
      <c r="B1777" s="133" t="s">
        <v>283</v>
      </c>
      <c r="C1777" s="134">
        <v>65966</v>
      </c>
      <c r="D1777" s="131" t="s">
        <v>1993</v>
      </c>
      <c r="E1777" s="131" t="s">
        <v>1182</v>
      </c>
      <c r="F1777" s="133" t="s">
        <v>117</v>
      </c>
      <c r="G1777" s="131" t="s">
        <v>2006</v>
      </c>
    </row>
    <row r="1778" spans="1:7" ht="45" x14ac:dyDescent="0.2">
      <c r="A1778" s="131" t="s">
        <v>2007</v>
      </c>
      <c r="B1778" s="133" t="s">
        <v>283</v>
      </c>
      <c r="C1778" s="134">
        <v>76974</v>
      </c>
      <c r="D1778" s="131" t="s">
        <v>1993</v>
      </c>
      <c r="E1778" s="131" t="s">
        <v>1182</v>
      </c>
      <c r="F1778" s="133" t="s">
        <v>1183</v>
      </c>
      <c r="G1778" s="131" t="s">
        <v>2008</v>
      </c>
    </row>
    <row r="1779" spans="1:7" ht="75" x14ac:dyDescent="0.2">
      <c r="A1779" s="131" t="s">
        <v>2009</v>
      </c>
      <c r="B1779" s="133" t="s">
        <v>283</v>
      </c>
      <c r="C1779" s="134">
        <v>90271</v>
      </c>
      <c r="D1779" s="131" t="s">
        <v>1993</v>
      </c>
      <c r="E1779" s="131" t="s">
        <v>321</v>
      </c>
      <c r="F1779" s="133" t="s">
        <v>1183</v>
      </c>
      <c r="G1779" s="131" t="s">
        <v>2010</v>
      </c>
    </row>
    <row r="1780" spans="1:7" ht="30" x14ac:dyDescent="0.2">
      <c r="A1780" s="131" t="s">
        <v>2011</v>
      </c>
      <c r="B1780" s="133" t="s">
        <v>283</v>
      </c>
      <c r="C1780" s="134">
        <v>65788</v>
      </c>
      <c r="D1780" s="131" t="s">
        <v>1993</v>
      </c>
      <c r="E1780" s="131" t="s">
        <v>1182</v>
      </c>
      <c r="F1780" s="133" t="s">
        <v>1183</v>
      </c>
      <c r="G1780" s="131" t="s">
        <v>2006</v>
      </c>
    </row>
    <row r="1781" spans="1:7" ht="30" x14ac:dyDescent="0.2">
      <c r="A1781" s="131" t="s">
        <v>2012</v>
      </c>
      <c r="B1781" s="133" t="s">
        <v>283</v>
      </c>
      <c r="C1781" s="134">
        <v>79327</v>
      </c>
      <c r="D1781" s="131" t="s">
        <v>1993</v>
      </c>
      <c r="E1781" s="131" t="s">
        <v>1182</v>
      </c>
      <c r="F1781" s="133" t="s">
        <v>117</v>
      </c>
      <c r="G1781" s="131" t="s">
        <v>2006</v>
      </c>
    </row>
    <row r="1782" spans="1:7" ht="60" x14ac:dyDescent="0.2">
      <c r="A1782" s="131" t="s">
        <v>2013</v>
      </c>
      <c r="B1782" s="133" t="s">
        <v>283</v>
      </c>
      <c r="C1782" s="134">
        <v>90272</v>
      </c>
      <c r="D1782" s="131" t="s">
        <v>1993</v>
      </c>
      <c r="E1782" s="131" t="s">
        <v>1182</v>
      </c>
      <c r="F1782" s="133" t="s">
        <v>117</v>
      </c>
      <c r="G1782" s="131" t="s">
        <v>2014</v>
      </c>
    </row>
    <row r="1783" spans="1:7" ht="45" x14ac:dyDescent="0.2">
      <c r="A1783" s="131" t="s">
        <v>1334</v>
      </c>
      <c r="B1783" s="133" t="s">
        <v>283</v>
      </c>
      <c r="C1783" s="134">
        <v>11104</v>
      </c>
      <c r="D1783" s="131" t="s">
        <v>1158</v>
      </c>
      <c r="E1783" s="131" t="s">
        <v>1182</v>
      </c>
      <c r="F1783" s="133" t="s">
        <v>117</v>
      </c>
      <c r="G1783" s="131" t="s">
        <v>1335</v>
      </c>
    </row>
    <row r="1784" spans="1:7" ht="45" x14ac:dyDescent="0.2">
      <c r="A1784" s="131" t="s">
        <v>1336</v>
      </c>
      <c r="B1784" s="133" t="s">
        <v>283</v>
      </c>
      <c r="C1784" s="134">
        <v>82405</v>
      </c>
      <c r="D1784" s="131" t="s">
        <v>1158</v>
      </c>
      <c r="E1784" s="131" t="s">
        <v>1234</v>
      </c>
      <c r="F1784" s="133" t="s">
        <v>117</v>
      </c>
      <c r="G1784" s="131" t="s">
        <v>1337</v>
      </c>
    </row>
    <row r="1785" spans="1:7" ht="60" x14ac:dyDescent="0.2">
      <c r="A1785" s="131" t="s">
        <v>167</v>
      </c>
      <c r="B1785" s="133" t="s">
        <v>283</v>
      </c>
      <c r="C1785" s="134">
        <v>67276</v>
      </c>
      <c r="D1785" s="131" t="s">
        <v>278</v>
      </c>
      <c r="E1785" s="131" t="s">
        <v>32</v>
      </c>
      <c r="F1785" s="133" t="s">
        <v>115</v>
      </c>
      <c r="G1785" s="131" t="s">
        <v>3388</v>
      </c>
    </row>
    <row r="1786" spans="1:7" ht="60" x14ac:dyDescent="0.2">
      <c r="A1786" s="131" t="s">
        <v>204</v>
      </c>
      <c r="B1786" s="133" t="s">
        <v>283</v>
      </c>
      <c r="C1786" s="134">
        <v>67336</v>
      </c>
      <c r="D1786" s="131" t="s">
        <v>278</v>
      </c>
      <c r="E1786" s="131" t="s">
        <v>32</v>
      </c>
      <c r="F1786" s="133" t="s">
        <v>115</v>
      </c>
      <c r="G1786" s="131" t="s">
        <v>3388</v>
      </c>
    </row>
    <row r="1787" spans="1:7" ht="75" x14ac:dyDescent="0.2">
      <c r="A1787" s="131" t="s">
        <v>176</v>
      </c>
      <c r="B1787" s="133" t="s">
        <v>283</v>
      </c>
      <c r="C1787" s="134">
        <v>67285</v>
      </c>
      <c r="D1787" s="131" t="s">
        <v>278</v>
      </c>
      <c r="E1787" s="131" t="s">
        <v>32</v>
      </c>
      <c r="F1787" s="133" t="s">
        <v>115</v>
      </c>
      <c r="G1787" s="131" t="s">
        <v>3389</v>
      </c>
    </row>
    <row r="1788" spans="1:7" ht="75" x14ac:dyDescent="0.2">
      <c r="A1788" s="131" t="s">
        <v>213</v>
      </c>
      <c r="B1788" s="133" t="s">
        <v>283</v>
      </c>
      <c r="C1788" s="134">
        <v>67345</v>
      </c>
      <c r="D1788" s="131" t="s">
        <v>278</v>
      </c>
      <c r="E1788" s="131" t="s">
        <v>32</v>
      </c>
      <c r="F1788" s="133" t="s">
        <v>115</v>
      </c>
      <c r="G1788" s="131" t="s">
        <v>3389</v>
      </c>
    </row>
    <row r="1789" spans="1:7" ht="45" x14ac:dyDescent="0.2">
      <c r="A1789" s="131" t="s">
        <v>168</v>
      </c>
      <c r="B1789" s="133" t="s">
        <v>283</v>
      </c>
      <c r="C1789" s="134">
        <v>67277</v>
      </c>
      <c r="D1789" s="131" t="s">
        <v>278</v>
      </c>
      <c r="E1789" s="131" t="s">
        <v>32</v>
      </c>
      <c r="F1789" s="133" t="s">
        <v>115</v>
      </c>
      <c r="G1789" s="131" t="s">
        <v>3390</v>
      </c>
    </row>
    <row r="1790" spans="1:7" ht="45" x14ac:dyDescent="0.2">
      <c r="A1790" s="131" t="s">
        <v>205</v>
      </c>
      <c r="B1790" s="133" t="s">
        <v>283</v>
      </c>
      <c r="C1790" s="134">
        <v>67337</v>
      </c>
      <c r="D1790" s="131" t="s">
        <v>278</v>
      </c>
      <c r="E1790" s="131" t="s">
        <v>32</v>
      </c>
      <c r="F1790" s="133" t="s">
        <v>115</v>
      </c>
      <c r="G1790" s="131" t="s">
        <v>3390</v>
      </c>
    </row>
    <row r="1791" spans="1:7" ht="60" x14ac:dyDescent="0.2">
      <c r="A1791" s="131" t="s">
        <v>169</v>
      </c>
      <c r="B1791" s="133" t="s">
        <v>283</v>
      </c>
      <c r="C1791" s="134">
        <v>67278</v>
      </c>
      <c r="D1791" s="131" t="s">
        <v>278</v>
      </c>
      <c r="E1791" s="131" t="s">
        <v>32</v>
      </c>
      <c r="F1791" s="133" t="s">
        <v>115</v>
      </c>
      <c r="G1791" s="131" t="s">
        <v>3391</v>
      </c>
    </row>
    <row r="1792" spans="1:7" ht="60" x14ac:dyDescent="0.2">
      <c r="A1792" s="131" t="s">
        <v>206</v>
      </c>
      <c r="B1792" s="133" t="s">
        <v>283</v>
      </c>
      <c r="C1792" s="134">
        <v>67338</v>
      </c>
      <c r="D1792" s="131" t="s">
        <v>278</v>
      </c>
      <c r="E1792" s="131" t="s">
        <v>32</v>
      </c>
      <c r="F1792" s="133" t="s">
        <v>115</v>
      </c>
      <c r="G1792" s="131" t="s">
        <v>3391</v>
      </c>
    </row>
    <row r="1793" spans="1:7" ht="45" x14ac:dyDescent="0.2">
      <c r="A1793" s="131" t="s">
        <v>170</v>
      </c>
      <c r="B1793" s="133" t="s">
        <v>283</v>
      </c>
      <c r="C1793" s="134">
        <v>67279</v>
      </c>
      <c r="D1793" s="131" t="s">
        <v>278</v>
      </c>
      <c r="E1793" s="131" t="s">
        <v>32</v>
      </c>
      <c r="F1793" s="133" t="s">
        <v>115</v>
      </c>
      <c r="G1793" s="131" t="s">
        <v>3392</v>
      </c>
    </row>
    <row r="1794" spans="1:7" ht="45" x14ac:dyDescent="0.2">
      <c r="A1794" s="131" t="s">
        <v>207</v>
      </c>
      <c r="B1794" s="133" t="s">
        <v>283</v>
      </c>
      <c r="C1794" s="134">
        <v>67339</v>
      </c>
      <c r="D1794" s="131" t="s">
        <v>278</v>
      </c>
      <c r="E1794" s="131" t="s">
        <v>32</v>
      </c>
      <c r="F1794" s="133" t="s">
        <v>115</v>
      </c>
      <c r="G1794" s="131" t="s">
        <v>3392</v>
      </c>
    </row>
    <row r="1795" spans="1:7" ht="45" x14ac:dyDescent="0.2">
      <c r="A1795" s="131" t="s">
        <v>171</v>
      </c>
      <c r="B1795" s="133" t="s">
        <v>283</v>
      </c>
      <c r="C1795" s="134">
        <v>67280</v>
      </c>
      <c r="D1795" s="131" t="s">
        <v>278</v>
      </c>
      <c r="E1795" s="131" t="s">
        <v>32</v>
      </c>
      <c r="F1795" s="133" t="s">
        <v>115</v>
      </c>
      <c r="G1795" s="131" t="s">
        <v>3393</v>
      </c>
    </row>
    <row r="1796" spans="1:7" ht="45" x14ac:dyDescent="0.2">
      <c r="A1796" s="131" t="s">
        <v>208</v>
      </c>
      <c r="B1796" s="133" t="s">
        <v>283</v>
      </c>
      <c r="C1796" s="134">
        <v>67340</v>
      </c>
      <c r="D1796" s="131" t="s">
        <v>278</v>
      </c>
      <c r="E1796" s="131" t="s">
        <v>32</v>
      </c>
      <c r="F1796" s="133" t="s">
        <v>115</v>
      </c>
      <c r="G1796" s="131" t="s">
        <v>3393</v>
      </c>
    </row>
    <row r="1797" spans="1:7" ht="45" x14ac:dyDescent="0.2">
      <c r="A1797" s="131" t="s">
        <v>172</v>
      </c>
      <c r="B1797" s="133" t="s">
        <v>283</v>
      </c>
      <c r="C1797" s="134">
        <v>67281</v>
      </c>
      <c r="D1797" s="131" t="s">
        <v>278</v>
      </c>
      <c r="E1797" s="131" t="s">
        <v>32</v>
      </c>
      <c r="F1797" s="133" t="s">
        <v>115</v>
      </c>
      <c r="G1797" s="131" t="s">
        <v>3394</v>
      </c>
    </row>
    <row r="1798" spans="1:7" ht="45" x14ac:dyDescent="0.2">
      <c r="A1798" s="131" t="s">
        <v>209</v>
      </c>
      <c r="B1798" s="133" t="s">
        <v>283</v>
      </c>
      <c r="C1798" s="134">
        <v>67341</v>
      </c>
      <c r="D1798" s="131" t="s">
        <v>278</v>
      </c>
      <c r="E1798" s="131" t="s">
        <v>32</v>
      </c>
      <c r="F1798" s="133" t="s">
        <v>115</v>
      </c>
      <c r="G1798" s="131" t="s">
        <v>3394</v>
      </c>
    </row>
    <row r="1799" spans="1:7" ht="45" x14ac:dyDescent="0.2">
      <c r="A1799" s="131" t="s">
        <v>173</v>
      </c>
      <c r="B1799" s="133" t="s">
        <v>283</v>
      </c>
      <c r="C1799" s="134">
        <v>67282</v>
      </c>
      <c r="D1799" s="131" t="s">
        <v>278</v>
      </c>
      <c r="E1799" s="131" t="s">
        <v>32</v>
      </c>
      <c r="F1799" s="133" t="s">
        <v>115</v>
      </c>
      <c r="G1799" s="131" t="s">
        <v>3395</v>
      </c>
    </row>
    <row r="1800" spans="1:7" ht="45" x14ac:dyDescent="0.2">
      <c r="A1800" s="131" t="s">
        <v>210</v>
      </c>
      <c r="B1800" s="133" t="s">
        <v>283</v>
      </c>
      <c r="C1800" s="134">
        <v>67342</v>
      </c>
      <c r="D1800" s="131" t="s">
        <v>278</v>
      </c>
      <c r="E1800" s="131" t="s">
        <v>32</v>
      </c>
      <c r="F1800" s="133" t="s">
        <v>115</v>
      </c>
      <c r="G1800" s="131" t="s">
        <v>3395</v>
      </c>
    </row>
    <row r="1801" spans="1:7" ht="60" x14ac:dyDescent="0.2">
      <c r="A1801" s="131" t="s">
        <v>174</v>
      </c>
      <c r="B1801" s="133" t="s">
        <v>283</v>
      </c>
      <c r="C1801" s="134">
        <v>67283</v>
      </c>
      <c r="D1801" s="131" t="s">
        <v>278</v>
      </c>
      <c r="E1801" s="131" t="s">
        <v>32</v>
      </c>
      <c r="F1801" s="133" t="s">
        <v>115</v>
      </c>
      <c r="G1801" s="131" t="s">
        <v>3396</v>
      </c>
    </row>
    <row r="1802" spans="1:7" ht="60" x14ac:dyDescent="0.2">
      <c r="A1802" s="131" t="s">
        <v>211</v>
      </c>
      <c r="B1802" s="133" t="s">
        <v>283</v>
      </c>
      <c r="C1802" s="134">
        <v>67343</v>
      </c>
      <c r="D1802" s="131" t="s">
        <v>278</v>
      </c>
      <c r="E1802" s="131" t="s">
        <v>32</v>
      </c>
      <c r="F1802" s="133" t="s">
        <v>115</v>
      </c>
      <c r="G1802" s="131" t="s">
        <v>3396</v>
      </c>
    </row>
    <row r="1803" spans="1:7" ht="60" x14ac:dyDescent="0.2">
      <c r="A1803" s="131" t="s">
        <v>175</v>
      </c>
      <c r="B1803" s="133" t="s">
        <v>283</v>
      </c>
      <c r="C1803" s="134">
        <v>67284</v>
      </c>
      <c r="D1803" s="131" t="s">
        <v>278</v>
      </c>
      <c r="E1803" s="131" t="s">
        <v>32</v>
      </c>
      <c r="F1803" s="133" t="s">
        <v>115</v>
      </c>
      <c r="G1803" s="131" t="s">
        <v>3397</v>
      </c>
    </row>
    <row r="1804" spans="1:7" ht="60" x14ac:dyDescent="0.2">
      <c r="A1804" s="131" t="s">
        <v>212</v>
      </c>
      <c r="B1804" s="133" t="s">
        <v>283</v>
      </c>
      <c r="C1804" s="134">
        <v>67344</v>
      </c>
      <c r="D1804" s="131" t="s">
        <v>278</v>
      </c>
      <c r="E1804" s="131" t="s">
        <v>32</v>
      </c>
      <c r="F1804" s="133" t="s">
        <v>115</v>
      </c>
      <c r="G1804" s="131" t="s">
        <v>3397</v>
      </c>
    </row>
    <row r="1805" spans="1:7" ht="60" x14ac:dyDescent="0.2">
      <c r="A1805" s="131" t="s">
        <v>162</v>
      </c>
      <c r="B1805" s="133" t="s">
        <v>283</v>
      </c>
      <c r="C1805" s="134">
        <v>67271</v>
      </c>
      <c r="D1805" s="131" t="s">
        <v>278</v>
      </c>
      <c r="E1805" s="131" t="s">
        <v>32</v>
      </c>
      <c r="F1805" s="133" t="s">
        <v>158</v>
      </c>
      <c r="G1805" s="131" t="s">
        <v>3398</v>
      </c>
    </row>
    <row r="1806" spans="1:7" ht="60" x14ac:dyDescent="0.2">
      <c r="A1806" s="131" t="s">
        <v>199</v>
      </c>
      <c r="B1806" s="133" t="s">
        <v>283</v>
      </c>
      <c r="C1806" s="134">
        <v>67332</v>
      </c>
      <c r="D1806" s="131" t="s">
        <v>278</v>
      </c>
      <c r="E1806" s="131" t="s">
        <v>32</v>
      </c>
      <c r="F1806" s="133" t="s">
        <v>158</v>
      </c>
      <c r="G1806" s="131" t="s">
        <v>3398</v>
      </c>
    </row>
    <row r="1807" spans="1:7" ht="60" x14ac:dyDescent="0.2">
      <c r="A1807" s="131" t="s">
        <v>163</v>
      </c>
      <c r="B1807" s="133" t="s">
        <v>283</v>
      </c>
      <c r="C1807" s="134">
        <v>67272</v>
      </c>
      <c r="D1807" s="131" t="s">
        <v>278</v>
      </c>
      <c r="E1807" s="131" t="s">
        <v>32</v>
      </c>
      <c r="F1807" s="133" t="s">
        <v>158</v>
      </c>
      <c r="G1807" s="131" t="s">
        <v>3399</v>
      </c>
    </row>
    <row r="1808" spans="1:7" ht="60" x14ac:dyDescent="0.2">
      <c r="A1808" s="131" t="s">
        <v>200</v>
      </c>
      <c r="B1808" s="133" t="s">
        <v>283</v>
      </c>
      <c r="C1808" s="134">
        <v>67333</v>
      </c>
      <c r="D1808" s="131" t="s">
        <v>278</v>
      </c>
      <c r="E1808" s="131" t="s">
        <v>32</v>
      </c>
      <c r="F1808" s="133" t="s">
        <v>158</v>
      </c>
      <c r="G1808" s="131" t="s">
        <v>3399</v>
      </c>
    </row>
    <row r="1809" spans="1:7" ht="45" x14ac:dyDescent="0.2">
      <c r="A1809" s="131" t="s">
        <v>164</v>
      </c>
      <c r="B1809" s="133" t="s">
        <v>283</v>
      </c>
      <c r="C1809" s="134">
        <v>67273</v>
      </c>
      <c r="D1809" s="131" t="s">
        <v>278</v>
      </c>
      <c r="E1809" s="131" t="s">
        <v>32</v>
      </c>
      <c r="F1809" s="133" t="s">
        <v>158</v>
      </c>
      <c r="G1809" s="131" t="s">
        <v>3400</v>
      </c>
    </row>
    <row r="1810" spans="1:7" ht="45" x14ac:dyDescent="0.2">
      <c r="A1810" s="131" t="s">
        <v>201</v>
      </c>
      <c r="B1810" s="133" t="s">
        <v>283</v>
      </c>
      <c r="C1810" s="134">
        <v>67334</v>
      </c>
      <c r="D1810" s="131" t="s">
        <v>278</v>
      </c>
      <c r="E1810" s="131" t="s">
        <v>32</v>
      </c>
      <c r="F1810" s="133" t="s">
        <v>158</v>
      </c>
      <c r="G1810" s="131" t="s">
        <v>3400</v>
      </c>
    </row>
    <row r="1811" spans="1:7" ht="45" x14ac:dyDescent="0.2">
      <c r="A1811" s="131" t="s">
        <v>165</v>
      </c>
      <c r="B1811" s="133" t="s">
        <v>283</v>
      </c>
      <c r="C1811" s="134">
        <v>67274</v>
      </c>
      <c r="D1811" s="131" t="s">
        <v>278</v>
      </c>
      <c r="E1811" s="131" t="s">
        <v>32</v>
      </c>
      <c r="F1811" s="133" t="s">
        <v>158</v>
      </c>
      <c r="G1811" s="131" t="s">
        <v>3401</v>
      </c>
    </row>
    <row r="1812" spans="1:7" ht="45" x14ac:dyDescent="0.2">
      <c r="A1812" s="131" t="s">
        <v>202</v>
      </c>
      <c r="B1812" s="133" t="s">
        <v>283</v>
      </c>
      <c r="C1812" s="134">
        <v>67328</v>
      </c>
      <c r="D1812" s="131" t="s">
        <v>278</v>
      </c>
      <c r="E1812" s="131" t="s">
        <v>32</v>
      </c>
      <c r="F1812" s="133" t="s">
        <v>158</v>
      </c>
      <c r="G1812" s="131" t="s">
        <v>3401</v>
      </c>
    </row>
    <row r="1813" spans="1:7" ht="45" x14ac:dyDescent="0.2">
      <c r="A1813" s="131" t="s">
        <v>166</v>
      </c>
      <c r="B1813" s="133" t="s">
        <v>283</v>
      </c>
      <c r="C1813" s="134">
        <v>67275</v>
      </c>
      <c r="D1813" s="131" t="s">
        <v>278</v>
      </c>
      <c r="E1813" s="131" t="s">
        <v>32</v>
      </c>
      <c r="F1813" s="133" t="s">
        <v>158</v>
      </c>
      <c r="G1813" s="131" t="s">
        <v>3402</v>
      </c>
    </row>
    <row r="1814" spans="1:7" ht="45" x14ac:dyDescent="0.2">
      <c r="A1814" s="131" t="s">
        <v>203</v>
      </c>
      <c r="B1814" s="133" t="s">
        <v>283</v>
      </c>
      <c r="C1814" s="134">
        <v>67335</v>
      </c>
      <c r="D1814" s="131" t="s">
        <v>278</v>
      </c>
      <c r="E1814" s="131" t="s">
        <v>32</v>
      </c>
      <c r="F1814" s="133" t="s">
        <v>158</v>
      </c>
      <c r="G1814" s="131" t="s">
        <v>3402</v>
      </c>
    </row>
    <row r="1815" spans="1:7" ht="30" x14ac:dyDescent="0.2">
      <c r="A1815" s="131" t="s">
        <v>1037</v>
      </c>
      <c r="B1815" s="133" t="s">
        <v>283</v>
      </c>
      <c r="C1815" s="134">
        <v>78785</v>
      </c>
      <c r="D1815" s="131" t="s">
        <v>296</v>
      </c>
      <c r="E1815" s="131" t="s">
        <v>32</v>
      </c>
      <c r="F1815" s="133" t="s">
        <v>115</v>
      </c>
      <c r="G1815" s="131" t="s">
        <v>3843</v>
      </c>
    </row>
    <row r="1816" spans="1:7" ht="30" x14ac:dyDescent="0.2">
      <c r="A1816" s="131" t="s">
        <v>1038</v>
      </c>
      <c r="B1816" s="133" t="s">
        <v>283</v>
      </c>
      <c r="C1816" s="134">
        <v>79581</v>
      </c>
      <c r="D1816" s="131" t="s">
        <v>296</v>
      </c>
      <c r="E1816" s="131" t="s">
        <v>32</v>
      </c>
      <c r="F1816" s="133" t="s">
        <v>158</v>
      </c>
      <c r="G1816" s="131" t="s">
        <v>1039</v>
      </c>
    </row>
    <row r="1817" spans="1:7" ht="60" x14ac:dyDescent="0.2">
      <c r="A1817" s="131" t="s">
        <v>161</v>
      </c>
      <c r="B1817" s="133" t="s">
        <v>283</v>
      </c>
      <c r="C1817" s="134">
        <v>67267</v>
      </c>
      <c r="D1817" s="131" t="s">
        <v>278</v>
      </c>
      <c r="E1817" s="131" t="s">
        <v>32</v>
      </c>
      <c r="F1817" s="133" t="s">
        <v>158</v>
      </c>
      <c r="G1817" s="131" t="s">
        <v>3403</v>
      </c>
    </row>
    <row r="1818" spans="1:7" ht="60" x14ac:dyDescent="0.2">
      <c r="A1818" s="131" t="s">
        <v>198</v>
      </c>
      <c r="B1818" s="133" t="s">
        <v>283</v>
      </c>
      <c r="C1818" s="134">
        <v>67329</v>
      </c>
      <c r="D1818" s="131" t="s">
        <v>278</v>
      </c>
      <c r="E1818" s="131" t="s">
        <v>32</v>
      </c>
      <c r="F1818" s="133" t="s">
        <v>158</v>
      </c>
      <c r="G1818" s="131" t="s">
        <v>3403</v>
      </c>
    </row>
    <row r="1819" spans="1:7" ht="60" x14ac:dyDescent="0.2">
      <c r="A1819" s="131" t="s">
        <v>3868</v>
      </c>
      <c r="B1819" s="133" t="s">
        <v>283</v>
      </c>
      <c r="C1819" s="134">
        <v>67268</v>
      </c>
      <c r="D1819" s="131" t="s">
        <v>278</v>
      </c>
      <c r="E1819" s="131" t="s">
        <v>32</v>
      </c>
      <c r="F1819" s="133" t="s">
        <v>158</v>
      </c>
      <c r="G1819" s="131" t="s">
        <v>3404</v>
      </c>
    </row>
    <row r="1820" spans="1:7" ht="60" x14ac:dyDescent="0.2">
      <c r="A1820" s="131" t="s">
        <v>3869</v>
      </c>
      <c r="B1820" s="133" t="s">
        <v>283</v>
      </c>
      <c r="C1820" s="134">
        <v>67330</v>
      </c>
      <c r="D1820" s="131" t="s">
        <v>278</v>
      </c>
      <c r="E1820" s="131" t="s">
        <v>32</v>
      </c>
      <c r="F1820" s="133" t="s">
        <v>158</v>
      </c>
      <c r="G1820" s="131" t="s">
        <v>3404</v>
      </c>
    </row>
    <row r="1821" spans="1:7" ht="60" x14ac:dyDescent="0.2">
      <c r="A1821" s="131" t="s">
        <v>3870</v>
      </c>
      <c r="B1821" s="133" t="s">
        <v>283</v>
      </c>
      <c r="C1821" s="134">
        <v>67270</v>
      </c>
      <c r="D1821" s="131" t="s">
        <v>278</v>
      </c>
      <c r="E1821" s="131" t="s">
        <v>32</v>
      </c>
      <c r="F1821" s="133" t="s">
        <v>158</v>
      </c>
      <c r="G1821" s="131" t="s">
        <v>3405</v>
      </c>
    </row>
    <row r="1822" spans="1:7" ht="60" x14ac:dyDescent="0.2">
      <c r="A1822" s="131" t="s">
        <v>3871</v>
      </c>
      <c r="B1822" s="133" t="s">
        <v>283</v>
      </c>
      <c r="C1822" s="134">
        <v>67331</v>
      </c>
      <c r="D1822" s="131" t="s">
        <v>278</v>
      </c>
      <c r="E1822" s="131" t="s">
        <v>32</v>
      </c>
      <c r="F1822" s="133" t="s">
        <v>158</v>
      </c>
      <c r="G1822" s="131" t="s">
        <v>3405</v>
      </c>
    </row>
    <row r="1823" spans="1:7" ht="45" x14ac:dyDescent="0.2">
      <c r="A1823" s="131" t="s">
        <v>3406</v>
      </c>
      <c r="B1823" s="133" t="s">
        <v>288</v>
      </c>
      <c r="C1823" s="134">
        <v>67552</v>
      </c>
      <c r="D1823" s="131" t="s">
        <v>278</v>
      </c>
      <c r="E1823" s="131" t="s">
        <v>32</v>
      </c>
      <c r="F1823" s="133" t="s">
        <v>115</v>
      </c>
      <c r="G1823" s="131" t="s">
        <v>3407</v>
      </c>
    </row>
    <row r="1824" spans="1:7" ht="45" x14ac:dyDescent="0.2">
      <c r="A1824" s="131" t="s">
        <v>3408</v>
      </c>
      <c r="B1824" s="133" t="s">
        <v>288</v>
      </c>
      <c r="C1824" s="134">
        <v>67553</v>
      </c>
      <c r="D1824" s="131" t="s">
        <v>278</v>
      </c>
      <c r="E1824" s="131" t="s">
        <v>32</v>
      </c>
      <c r="F1824" s="133" t="s">
        <v>115</v>
      </c>
      <c r="G1824" s="131" t="s">
        <v>3409</v>
      </c>
    </row>
    <row r="1825" spans="1:7" ht="30" x14ac:dyDescent="0.2">
      <c r="A1825" s="131" t="s">
        <v>3410</v>
      </c>
      <c r="B1825" s="133" t="s">
        <v>288</v>
      </c>
      <c r="C1825" s="134">
        <v>67554</v>
      </c>
      <c r="D1825" s="131" t="s">
        <v>278</v>
      </c>
      <c r="E1825" s="131" t="s">
        <v>32</v>
      </c>
      <c r="F1825" s="133" t="s">
        <v>115</v>
      </c>
      <c r="G1825" s="131" t="s">
        <v>3411</v>
      </c>
    </row>
    <row r="1826" spans="1:7" ht="30" x14ac:dyDescent="0.2">
      <c r="A1826" s="131" t="s">
        <v>3412</v>
      </c>
      <c r="B1826" s="133" t="s">
        <v>288</v>
      </c>
      <c r="C1826" s="134">
        <v>84524</v>
      </c>
      <c r="D1826" s="131" t="s">
        <v>278</v>
      </c>
      <c r="E1826" s="131" t="s">
        <v>32</v>
      </c>
      <c r="F1826" s="133" t="s">
        <v>115</v>
      </c>
      <c r="G1826" s="131" t="s">
        <v>3413</v>
      </c>
    </row>
    <row r="1827" spans="1:7" ht="45" x14ac:dyDescent="0.2">
      <c r="A1827" s="131" t="s">
        <v>3414</v>
      </c>
      <c r="B1827" s="133" t="s">
        <v>288</v>
      </c>
      <c r="C1827" s="134">
        <v>71736</v>
      </c>
      <c r="D1827" s="131" t="s">
        <v>278</v>
      </c>
      <c r="E1827" s="131" t="s">
        <v>297</v>
      </c>
      <c r="F1827" s="133" t="s">
        <v>115</v>
      </c>
      <c r="G1827" s="131" t="s">
        <v>3415</v>
      </c>
    </row>
    <row r="1828" spans="1:7" ht="75" x14ac:dyDescent="0.2">
      <c r="A1828" s="131" t="s">
        <v>3416</v>
      </c>
      <c r="B1828" s="133" t="s">
        <v>283</v>
      </c>
      <c r="C1828" s="134">
        <v>83484</v>
      </c>
      <c r="D1828" s="131" t="s">
        <v>278</v>
      </c>
      <c r="E1828" s="131" t="s">
        <v>297</v>
      </c>
      <c r="F1828" s="133" t="s">
        <v>117</v>
      </c>
      <c r="G1828" s="131" t="s">
        <v>3417</v>
      </c>
    </row>
    <row r="1829" spans="1:7" ht="75" x14ac:dyDescent="0.2">
      <c r="A1829" s="131" t="s">
        <v>191</v>
      </c>
      <c r="B1829" s="133" t="s">
        <v>283</v>
      </c>
      <c r="C1829" s="134">
        <v>83485</v>
      </c>
      <c r="D1829" s="131" t="s">
        <v>278</v>
      </c>
      <c r="E1829" s="131" t="s">
        <v>297</v>
      </c>
      <c r="F1829" s="133" t="s">
        <v>117</v>
      </c>
      <c r="G1829" s="131" t="s">
        <v>3418</v>
      </c>
    </row>
    <row r="1830" spans="1:7" ht="75" x14ac:dyDescent="0.2">
      <c r="A1830" s="131" t="s">
        <v>185</v>
      </c>
      <c r="B1830" s="133" t="s">
        <v>283</v>
      </c>
      <c r="C1830" s="134">
        <v>83476</v>
      </c>
      <c r="D1830" s="131" t="s">
        <v>278</v>
      </c>
      <c r="E1830" s="131" t="s">
        <v>297</v>
      </c>
      <c r="F1830" s="133" t="s">
        <v>115</v>
      </c>
      <c r="G1830" s="131" t="s">
        <v>3419</v>
      </c>
    </row>
    <row r="1831" spans="1:7" ht="90" x14ac:dyDescent="0.2">
      <c r="A1831" s="131" t="s">
        <v>188</v>
      </c>
      <c r="B1831" s="133" t="s">
        <v>283</v>
      </c>
      <c r="C1831" s="134">
        <v>83482</v>
      </c>
      <c r="D1831" s="131" t="s">
        <v>278</v>
      </c>
      <c r="E1831" s="131" t="s">
        <v>297</v>
      </c>
      <c r="F1831" s="133" t="s">
        <v>116</v>
      </c>
      <c r="G1831" s="131" t="s">
        <v>3420</v>
      </c>
    </row>
    <row r="1832" spans="1:7" ht="60" x14ac:dyDescent="0.2">
      <c r="A1832" s="131" t="s">
        <v>258</v>
      </c>
      <c r="B1832" s="133" t="s">
        <v>283</v>
      </c>
      <c r="C1832" s="134">
        <v>83489</v>
      </c>
      <c r="D1832" s="131" t="s">
        <v>278</v>
      </c>
      <c r="E1832" s="131" t="s">
        <v>297</v>
      </c>
      <c r="F1832" s="133" t="s">
        <v>117</v>
      </c>
      <c r="G1832" s="131" t="s">
        <v>3421</v>
      </c>
    </row>
    <row r="1833" spans="1:7" ht="90" x14ac:dyDescent="0.2">
      <c r="A1833" s="131" t="s">
        <v>3422</v>
      </c>
      <c r="B1833" s="133" t="s">
        <v>283</v>
      </c>
      <c r="C1833" s="134">
        <v>83486</v>
      </c>
      <c r="D1833" s="131" t="s">
        <v>278</v>
      </c>
      <c r="E1833" s="131" t="s">
        <v>297</v>
      </c>
      <c r="F1833" s="133" t="s">
        <v>115</v>
      </c>
      <c r="G1833" s="131" t="s">
        <v>3872</v>
      </c>
    </row>
    <row r="1834" spans="1:7" ht="75" x14ac:dyDescent="0.2">
      <c r="A1834" s="131" t="s">
        <v>3423</v>
      </c>
      <c r="B1834" s="133" t="s">
        <v>283</v>
      </c>
      <c r="C1834" s="134">
        <v>83488</v>
      </c>
      <c r="D1834" s="131" t="s">
        <v>278</v>
      </c>
      <c r="E1834" s="131" t="s">
        <v>297</v>
      </c>
      <c r="F1834" s="133" t="s">
        <v>116</v>
      </c>
      <c r="G1834" s="131" t="s">
        <v>3424</v>
      </c>
    </row>
    <row r="1835" spans="1:7" ht="75" x14ac:dyDescent="0.2">
      <c r="A1835" s="131" t="s">
        <v>184</v>
      </c>
      <c r="B1835" s="133" t="s">
        <v>283</v>
      </c>
      <c r="C1835" s="134">
        <v>83475</v>
      </c>
      <c r="D1835" s="131" t="s">
        <v>278</v>
      </c>
      <c r="E1835" s="131" t="s">
        <v>297</v>
      </c>
      <c r="F1835" s="133" t="s">
        <v>115</v>
      </c>
      <c r="G1835" s="131" t="s">
        <v>3425</v>
      </c>
    </row>
    <row r="1836" spans="1:7" ht="75" x14ac:dyDescent="0.2">
      <c r="A1836" s="131" t="s">
        <v>187</v>
      </c>
      <c r="B1836" s="133" t="s">
        <v>283</v>
      </c>
      <c r="C1836" s="134">
        <v>83480</v>
      </c>
      <c r="D1836" s="131" t="s">
        <v>278</v>
      </c>
      <c r="E1836" s="131" t="s">
        <v>297</v>
      </c>
      <c r="F1836" s="133" t="s">
        <v>116</v>
      </c>
      <c r="G1836" s="131" t="s">
        <v>3426</v>
      </c>
    </row>
    <row r="1837" spans="1:7" ht="75" x14ac:dyDescent="0.2">
      <c r="A1837" s="131" t="s">
        <v>190</v>
      </c>
      <c r="B1837" s="133" t="s">
        <v>283</v>
      </c>
      <c r="C1837" s="134">
        <v>83483</v>
      </c>
      <c r="D1837" s="131" t="s">
        <v>278</v>
      </c>
      <c r="E1837" s="131" t="s">
        <v>297</v>
      </c>
      <c r="F1837" s="133" t="s">
        <v>117</v>
      </c>
      <c r="G1837" s="131" t="s">
        <v>3427</v>
      </c>
    </row>
    <row r="1838" spans="1:7" ht="75" x14ac:dyDescent="0.2">
      <c r="A1838" s="131" t="s">
        <v>183</v>
      </c>
      <c r="B1838" s="133" t="s">
        <v>283</v>
      </c>
      <c r="C1838" s="134">
        <v>83474</v>
      </c>
      <c r="D1838" s="131" t="s">
        <v>278</v>
      </c>
      <c r="E1838" s="131" t="s">
        <v>297</v>
      </c>
      <c r="F1838" s="133" t="s">
        <v>115</v>
      </c>
      <c r="G1838" s="131" t="s">
        <v>3873</v>
      </c>
    </row>
    <row r="1839" spans="1:7" ht="60" x14ac:dyDescent="0.2">
      <c r="A1839" s="131" t="s">
        <v>186</v>
      </c>
      <c r="B1839" s="133" t="s">
        <v>283</v>
      </c>
      <c r="C1839" s="134">
        <v>83478</v>
      </c>
      <c r="D1839" s="131" t="s">
        <v>278</v>
      </c>
      <c r="E1839" s="131" t="s">
        <v>297</v>
      </c>
      <c r="F1839" s="133" t="s">
        <v>116</v>
      </c>
      <c r="G1839" s="131" t="s">
        <v>3428</v>
      </c>
    </row>
    <row r="1840" spans="1:7" ht="60" x14ac:dyDescent="0.2">
      <c r="A1840" s="131" t="s">
        <v>3429</v>
      </c>
      <c r="B1840" s="133" t="s">
        <v>283</v>
      </c>
      <c r="C1840" s="134">
        <v>91274</v>
      </c>
      <c r="D1840" s="131" t="s">
        <v>278</v>
      </c>
      <c r="E1840" s="131" t="s">
        <v>297</v>
      </c>
      <c r="F1840" s="133" t="s">
        <v>117</v>
      </c>
      <c r="G1840" s="131" t="s">
        <v>3430</v>
      </c>
    </row>
    <row r="1841" spans="1:7" ht="45" x14ac:dyDescent="0.2">
      <c r="A1841" s="131" t="s">
        <v>195</v>
      </c>
      <c r="B1841" s="133" t="s">
        <v>283</v>
      </c>
      <c r="C1841" s="134">
        <v>33406</v>
      </c>
      <c r="D1841" s="131" t="s">
        <v>278</v>
      </c>
      <c r="E1841" s="131" t="s">
        <v>2493</v>
      </c>
      <c r="F1841" s="133" t="s">
        <v>117</v>
      </c>
      <c r="G1841" s="131" t="s">
        <v>3431</v>
      </c>
    </row>
    <row r="1842" spans="1:7" ht="45" x14ac:dyDescent="0.2">
      <c r="A1842" s="131" t="s">
        <v>192</v>
      </c>
      <c r="B1842" s="133" t="s">
        <v>283</v>
      </c>
      <c r="C1842" s="134">
        <v>8004</v>
      </c>
      <c r="D1842" s="131" t="s">
        <v>278</v>
      </c>
      <c r="E1842" s="131" t="s">
        <v>2493</v>
      </c>
      <c r="F1842" s="133" t="s">
        <v>115</v>
      </c>
      <c r="G1842" s="131" t="s">
        <v>3432</v>
      </c>
    </row>
    <row r="1843" spans="1:7" ht="45" x14ac:dyDescent="0.2">
      <c r="A1843" s="131" t="s">
        <v>241</v>
      </c>
      <c r="B1843" s="133" t="s">
        <v>283</v>
      </c>
      <c r="C1843" s="134">
        <v>70679</v>
      </c>
      <c r="D1843" s="131" t="s">
        <v>278</v>
      </c>
      <c r="E1843" s="131" t="s">
        <v>2493</v>
      </c>
      <c r="F1843" s="133" t="s">
        <v>116</v>
      </c>
      <c r="G1843" s="131" t="s">
        <v>3433</v>
      </c>
    </row>
    <row r="1844" spans="1:7" ht="30" x14ac:dyDescent="0.2">
      <c r="A1844" s="131" t="s">
        <v>196</v>
      </c>
      <c r="B1844" s="133" t="s">
        <v>283</v>
      </c>
      <c r="C1844" s="134">
        <v>66142</v>
      </c>
      <c r="D1844" s="131" t="s">
        <v>278</v>
      </c>
      <c r="E1844" s="131" t="s">
        <v>2493</v>
      </c>
      <c r="F1844" s="133" t="s">
        <v>117</v>
      </c>
      <c r="G1844" s="131" t="s">
        <v>3434</v>
      </c>
    </row>
    <row r="1845" spans="1:7" ht="30" x14ac:dyDescent="0.2">
      <c r="A1845" s="131" t="s">
        <v>193</v>
      </c>
      <c r="B1845" s="133" t="s">
        <v>283</v>
      </c>
      <c r="C1845" s="134">
        <v>40606</v>
      </c>
      <c r="D1845" s="131" t="s">
        <v>278</v>
      </c>
      <c r="E1845" s="131" t="s">
        <v>2493</v>
      </c>
      <c r="F1845" s="133" t="s">
        <v>115</v>
      </c>
      <c r="G1845" s="131" t="s">
        <v>3435</v>
      </c>
    </row>
    <row r="1846" spans="1:7" ht="30" x14ac:dyDescent="0.2">
      <c r="A1846" s="131" t="s">
        <v>242</v>
      </c>
      <c r="B1846" s="133" t="s">
        <v>283</v>
      </c>
      <c r="C1846" s="134">
        <v>68033</v>
      </c>
      <c r="D1846" s="131" t="s">
        <v>278</v>
      </c>
      <c r="E1846" s="131" t="s">
        <v>2493</v>
      </c>
      <c r="F1846" s="133" t="s">
        <v>116</v>
      </c>
      <c r="G1846" s="131" t="s">
        <v>3436</v>
      </c>
    </row>
    <row r="1847" spans="1:7" ht="30" x14ac:dyDescent="0.2">
      <c r="A1847" s="131" t="s">
        <v>197</v>
      </c>
      <c r="B1847" s="133" t="s">
        <v>283</v>
      </c>
      <c r="C1847" s="134">
        <v>16206</v>
      </c>
      <c r="D1847" s="131" t="s">
        <v>278</v>
      </c>
      <c r="E1847" s="131" t="s">
        <v>2493</v>
      </c>
      <c r="F1847" s="133" t="s">
        <v>117</v>
      </c>
      <c r="G1847" s="131" t="s">
        <v>3437</v>
      </c>
    </row>
    <row r="1848" spans="1:7" ht="30" x14ac:dyDescent="0.2">
      <c r="A1848" s="131" t="s">
        <v>194</v>
      </c>
      <c r="B1848" s="133" t="s">
        <v>283</v>
      </c>
      <c r="C1848" s="134">
        <v>16104</v>
      </c>
      <c r="D1848" s="131" t="s">
        <v>278</v>
      </c>
      <c r="E1848" s="131" t="s">
        <v>2493</v>
      </c>
      <c r="F1848" s="133" t="s">
        <v>115</v>
      </c>
      <c r="G1848" s="131" t="s">
        <v>3438</v>
      </c>
    </row>
    <row r="1849" spans="1:7" ht="30" x14ac:dyDescent="0.2">
      <c r="A1849" s="131" t="s">
        <v>1338</v>
      </c>
      <c r="B1849" s="133" t="s">
        <v>283</v>
      </c>
      <c r="C1849" s="134">
        <v>73084</v>
      </c>
      <c r="D1849" s="131" t="s">
        <v>1158</v>
      </c>
      <c r="E1849" s="131" t="s">
        <v>1182</v>
      </c>
      <c r="F1849" s="133" t="s">
        <v>117</v>
      </c>
      <c r="G1849" s="131" t="s">
        <v>1339</v>
      </c>
    </row>
    <row r="1850" spans="1:7" ht="45" x14ac:dyDescent="0.2">
      <c r="A1850" s="131" t="s">
        <v>3234</v>
      </c>
      <c r="B1850" s="133" t="s">
        <v>283</v>
      </c>
      <c r="C1850" s="134">
        <v>55707</v>
      </c>
      <c r="D1850" s="131" t="s">
        <v>2676</v>
      </c>
      <c r="E1850" s="131" t="s">
        <v>353</v>
      </c>
      <c r="F1850" s="133" t="s">
        <v>117</v>
      </c>
      <c r="G1850" s="131" t="s">
        <v>3235</v>
      </c>
    </row>
    <row r="1851" spans="1:7" ht="45" x14ac:dyDescent="0.2">
      <c r="A1851" s="131" t="s">
        <v>3236</v>
      </c>
      <c r="B1851" s="133" t="s">
        <v>283</v>
      </c>
      <c r="C1851" s="134">
        <v>85959</v>
      </c>
      <c r="D1851" s="131" t="s">
        <v>2676</v>
      </c>
      <c r="E1851" s="131" t="s">
        <v>353</v>
      </c>
      <c r="F1851" s="133" t="s">
        <v>1183</v>
      </c>
      <c r="G1851" s="131" t="s">
        <v>3235</v>
      </c>
    </row>
    <row r="1852" spans="1:7" ht="45" x14ac:dyDescent="0.2">
      <c r="A1852" s="131" t="s">
        <v>3237</v>
      </c>
      <c r="B1852" s="133" t="s">
        <v>283</v>
      </c>
      <c r="C1852" s="134">
        <v>62918</v>
      </c>
      <c r="D1852" s="131" t="s">
        <v>2676</v>
      </c>
      <c r="E1852" s="131" t="s">
        <v>353</v>
      </c>
      <c r="F1852" s="133" t="s">
        <v>115</v>
      </c>
      <c r="G1852" s="131" t="s">
        <v>3235</v>
      </c>
    </row>
    <row r="1853" spans="1:7" ht="45" x14ac:dyDescent="0.2">
      <c r="A1853" s="131" t="s">
        <v>3238</v>
      </c>
      <c r="B1853" s="133" t="s">
        <v>288</v>
      </c>
      <c r="C1853" s="134">
        <v>82127</v>
      </c>
      <c r="D1853" s="131" t="s">
        <v>2676</v>
      </c>
      <c r="E1853" s="131" t="s">
        <v>353</v>
      </c>
      <c r="F1853" s="133" t="s">
        <v>115</v>
      </c>
      <c r="G1853" s="131" t="s">
        <v>3235</v>
      </c>
    </row>
    <row r="1854" spans="1:7" ht="45" x14ac:dyDescent="0.2">
      <c r="A1854" s="131" t="s">
        <v>3239</v>
      </c>
      <c r="B1854" s="133" t="s">
        <v>283</v>
      </c>
      <c r="C1854" s="134">
        <v>92069</v>
      </c>
      <c r="D1854" s="131" t="s">
        <v>2676</v>
      </c>
      <c r="E1854" s="131" t="s">
        <v>353</v>
      </c>
      <c r="F1854" s="133" t="s">
        <v>117</v>
      </c>
      <c r="G1854" s="131" t="s">
        <v>3240</v>
      </c>
    </row>
    <row r="1855" spans="1:7" ht="30" x14ac:dyDescent="0.2">
      <c r="A1855" s="131" t="s">
        <v>3241</v>
      </c>
      <c r="B1855" s="133" t="s">
        <v>283</v>
      </c>
      <c r="C1855" s="134">
        <v>91519</v>
      </c>
      <c r="D1855" s="131" t="s">
        <v>2676</v>
      </c>
      <c r="E1855" s="131" t="s">
        <v>353</v>
      </c>
      <c r="F1855" s="133" t="s">
        <v>1183</v>
      </c>
      <c r="G1855" s="131" t="s">
        <v>3242</v>
      </c>
    </row>
    <row r="1856" spans="1:7" ht="45" x14ac:dyDescent="0.2">
      <c r="A1856" s="131" t="s">
        <v>3243</v>
      </c>
      <c r="B1856" s="133" t="s">
        <v>283</v>
      </c>
      <c r="C1856" s="134">
        <v>80673</v>
      </c>
      <c r="D1856" s="131" t="s">
        <v>2676</v>
      </c>
      <c r="E1856" s="131" t="s">
        <v>313</v>
      </c>
      <c r="F1856" s="133" t="s">
        <v>115</v>
      </c>
      <c r="G1856" s="131" t="s">
        <v>3244</v>
      </c>
    </row>
    <row r="1857" spans="1:7" ht="45" x14ac:dyDescent="0.2">
      <c r="A1857" s="131" t="s">
        <v>3245</v>
      </c>
      <c r="B1857" s="133" t="s">
        <v>283</v>
      </c>
      <c r="C1857" s="134">
        <v>65300</v>
      </c>
      <c r="D1857" s="131" t="s">
        <v>2676</v>
      </c>
      <c r="E1857" s="131" t="s">
        <v>313</v>
      </c>
      <c r="F1857" s="133" t="s">
        <v>158</v>
      </c>
      <c r="G1857" s="131" t="s">
        <v>3244</v>
      </c>
    </row>
    <row r="1858" spans="1:7" ht="45" x14ac:dyDescent="0.2">
      <c r="A1858" s="131" t="s">
        <v>3246</v>
      </c>
      <c r="B1858" s="133" t="s">
        <v>283</v>
      </c>
      <c r="C1858" s="134">
        <v>39791</v>
      </c>
      <c r="D1858" s="131" t="s">
        <v>2676</v>
      </c>
      <c r="E1858" s="131" t="s">
        <v>313</v>
      </c>
      <c r="F1858" s="133" t="s">
        <v>117</v>
      </c>
      <c r="G1858" s="131" t="s">
        <v>3247</v>
      </c>
    </row>
    <row r="1859" spans="1:7" ht="45" x14ac:dyDescent="0.2">
      <c r="A1859" s="131" t="s">
        <v>3248</v>
      </c>
      <c r="B1859" s="133" t="s">
        <v>283</v>
      </c>
      <c r="C1859" s="134">
        <v>15208</v>
      </c>
      <c r="D1859" s="131" t="s">
        <v>2676</v>
      </c>
      <c r="E1859" s="131" t="s">
        <v>313</v>
      </c>
      <c r="F1859" s="133" t="s">
        <v>115</v>
      </c>
      <c r="G1859" s="131" t="s">
        <v>3247</v>
      </c>
    </row>
    <row r="1860" spans="1:7" ht="30" x14ac:dyDescent="0.2">
      <c r="A1860" s="131" t="s">
        <v>3249</v>
      </c>
      <c r="B1860" s="133" t="s">
        <v>283</v>
      </c>
      <c r="C1860" s="134">
        <v>64508</v>
      </c>
      <c r="D1860" s="131" t="s">
        <v>2676</v>
      </c>
      <c r="E1860" s="131" t="s">
        <v>313</v>
      </c>
      <c r="F1860" s="133" t="s">
        <v>117</v>
      </c>
      <c r="G1860" s="131" t="s">
        <v>3250</v>
      </c>
    </row>
    <row r="1861" spans="1:7" ht="45" x14ac:dyDescent="0.2">
      <c r="A1861" s="131" t="s">
        <v>3251</v>
      </c>
      <c r="B1861" s="133" t="s">
        <v>283</v>
      </c>
      <c r="C1861" s="134">
        <v>64510</v>
      </c>
      <c r="D1861" s="131" t="s">
        <v>2676</v>
      </c>
      <c r="E1861" s="131" t="s">
        <v>313</v>
      </c>
      <c r="F1861" s="133" t="s">
        <v>115</v>
      </c>
      <c r="G1861" s="131" t="s">
        <v>3247</v>
      </c>
    </row>
    <row r="1862" spans="1:7" ht="45" x14ac:dyDescent="0.2">
      <c r="A1862" s="131" t="s">
        <v>3252</v>
      </c>
      <c r="B1862" s="133" t="s">
        <v>283</v>
      </c>
      <c r="C1862" s="134">
        <v>64509</v>
      </c>
      <c r="D1862" s="131" t="s">
        <v>2676</v>
      </c>
      <c r="E1862" s="131" t="s">
        <v>313</v>
      </c>
      <c r="F1862" s="133" t="s">
        <v>116</v>
      </c>
      <c r="G1862" s="131" t="s">
        <v>3247</v>
      </c>
    </row>
    <row r="1863" spans="1:7" ht="45" x14ac:dyDescent="0.2">
      <c r="A1863" s="131" t="s">
        <v>3253</v>
      </c>
      <c r="B1863" s="133" t="s">
        <v>283</v>
      </c>
      <c r="C1863" s="134">
        <v>80675</v>
      </c>
      <c r="D1863" s="131" t="s">
        <v>2676</v>
      </c>
      <c r="E1863" s="131" t="s">
        <v>313</v>
      </c>
      <c r="F1863" s="133" t="s">
        <v>115</v>
      </c>
      <c r="G1863" s="131" t="s">
        <v>3247</v>
      </c>
    </row>
    <row r="1864" spans="1:7" ht="45" x14ac:dyDescent="0.2">
      <c r="A1864" s="131" t="s">
        <v>3254</v>
      </c>
      <c r="B1864" s="133" t="s">
        <v>283</v>
      </c>
      <c r="C1864" s="134">
        <v>87459</v>
      </c>
      <c r="D1864" s="131" t="s">
        <v>2676</v>
      </c>
      <c r="E1864" s="131" t="s">
        <v>313</v>
      </c>
      <c r="F1864" s="133" t="s">
        <v>115</v>
      </c>
      <c r="G1864" s="131" t="s">
        <v>3247</v>
      </c>
    </row>
    <row r="1865" spans="1:7" ht="45" x14ac:dyDescent="0.2">
      <c r="A1865" s="131" t="s">
        <v>3255</v>
      </c>
      <c r="B1865" s="133" t="s">
        <v>283</v>
      </c>
      <c r="C1865" s="134">
        <v>91085</v>
      </c>
      <c r="D1865" s="131" t="s">
        <v>2676</v>
      </c>
      <c r="E1865" s="131" t="s">
        <v>321</v>
      </c>
      <c r="F1865" s="133" t="s">
        <v>117</v>
      </c>
      <c r="G1865" s="131" t="s">
        <v>3256</v>
      </c>
    </row>
    <row r="1866" spans="1:7" ht="45" x14ac:dyDescent="0.2">
      <c r="A1866" s="131" t="s">
        <v>3257</v>
      </c>
      <c r="B1866" s="133" t="s">
        <v>283</v>
      </c>
      <c r="C1866" s="134">
        <v>91077</v>
      </c>
      <c r="D1866" s="131" t="s">
        <v>2676</v>
      </c>
      <c r="E1866" s="131" t="s">
        <v>321</v>
      </c>
      <c r="F1866" s="133" t="s">
        <v>115</v>
      </c>
      <c r="G1866" s="131" t="s">
        <v>3256</v>
      </c>
    </row>
    <row r="1867" spans="1:7" ht="45" x14ac:dyDescent="0.2">
      <c r="A1867" s="131" t="s">
        <v>3258</v>
      </c>
      <c r="B1867" s="133" t="s">
        <v>283</v>
      </c>
      <c r="C1867" s="134">
        <v>91083</v>
      </c>
      <c r="D1867" s="131" t="s">
        <v>2676</v>
      </c>
      <c r="E1867" s="131" t="s">
        <v>321</v>
      </c>
      <c r="F1867" s="133" t="s">
        <v>116</v>
      </c>
      <c r="G1867" s="131" t="s">
        <v>3256</v>
      </c>
    </row>
    <row r="1868" spans="1:7" ht="45" x14ac:dyDescent="0.2">
      <c r="A1868" s="131" t="s">
        <v>3259</v>
      </c>
      <c r="B1868" s="133" t="s">
        <v>283</v>
      </c>
      <c r="C1868" s="134">
        <v>80676</v>
      </c>
      <c r="D1868" s="131" t="s">
        <v>2676</v>
      </c>
      <c r="E1868" s="131" t="s">
        <v>313</v>
      </c>
      <c r="F1868" s="133" t="s">
        <v>115</v>
      </c>
      <c r="G1868" s="131" t="s">
        <v>3247</v>
      </c>
    </row>
    <row r="1869" spans="1:7" ht="45" x14ac:dyDescent="0.2">
      <c r="A1869" s="131" t="s">
        <v>3260</v>
      </c>
      <c r="B1869" s="133" t="s">
        <v>283</v>
      </c>
      <c r="C1869" s="134">
        <v>91084</v>
      </c>
      <c r="D1869" s="131" t="s">
        <v>2676</v>
      </c>
      <c r="E1869" s="131" t="s">
        <v>321</v>
      </c>
      <c r="F1869" s="133" t="s">
        <v>117</v>
      </c>
      <c r="G1869" s="131" t="s">
        <v>3261</v>
      </c>
    </row>
    <row r="1870" spans="1:7" ht="45" x14ac:dyDescent="0.2">
      <c r="A1870" s="131" t="s">
        <v>3262</v>
      </c>
      <c r="B1870" s="133" t="s">
        <v>283</v>
      </c>
      <c r="C1870" s="134">
        <v>91078</v>
      </c>
      <c r="D1870" s="131" t="s">
        <v>2676</v>
      </c>
      <c r="E1870" s="131" t="s">
        <v>321</v>
      </c>
      <c r="F1870" s="133" t="s">
        <v>115</v>
      </c>
      <c r="G1870" s="131" t="s">
        <v>3261</v>
      </c>
    </row>
    <row r="1871" spans="1:7" ht="45" x14ac:dyDescent="0.2">
      <c r="A1871" s="131" t="s">
        <v>3263</v>
      </c>
      <c r="B1871" s="133" t="s">
        <v>283</v>
      </c>
      <c r="C1871" s="134">
        <v>91082</v>
      </c>
      <c r="D1871" s="131" t="s">
        <v>2676</v>
      </c>
      <c r="E1871" s="131" t="s">
        <v>321</v>
      </c>
      <c r="F1871" s="133" t="s">
        <v>116</v>
      </c>
      <c r="G1871" s="131" t="s">
        <v>3261</v>
      </c>
    </row>
    <row r="1872" spans="1:7" ht="45" x14ac:dyDescent="0.2">
      <c r="A1872" s="131" t="s">
        <v>3264</v>
      </c>
      <c r="B1872" s="133" t="s">
        <v>283</v>
      </c>
      <c r="C1872" s="134">
        <v>91081</v>
      </c>
      <c r="D1872" s="131" t="s">
        <v>2676</v>
      </c>
      <c r="E1872" s="131" t="s">
        <v>321</v>
      </c>
      <c r="F1872" s="133" t="s">
        <v>117</v>
      </c>
      <c r="G1872" s="131" t="s">
        <v>3265</v>
      </c>
    </row>
    <row r="1873" spans="1:7" ht="45" x14ac:dyDescent="0.2">
      <c r="A1873" s="131" t="s">
        <v>3266</v>
      </c>
      <c r="B1873" s="133" t="s">
        <v>283</v>
      </c>
      <c r="C1873" s="134">
        <v>91079</v>
      </c>
      <c r="D1873" s="131" t="s">
        <v>2676</v>
      </c>
      <c r="E1873" s="131" t="s">
        <v>321</v>
      </c>
      <c r="F1873" s="133" t="s">
        <v>115</v>
      </c>
      <c r="G1873" s="131" t="s">
        <v>3265</v>
      </c>
    </row>
    <row r="1874" spans="1:7" ht="45" x14ac:dyDescent="0.2">
      <c r="A1874" s="131" t="s">
        <v>3267</v>
      </c>
      <c r="B1874" s="133" t="s">
        <v>283</v>
      </c>
      <c r="C1874" s="134">
        <v>91080</v>
      </c>
      <c r="D1874" s="131" t="s">
        <v>2676</v>
      </c>
      <c r="E1874" s="131" t="s">
        <v>321</v>
      </c>
      <c r="F1874" s="133" t="s">
        <v>116</v>
      </c>
      <c r="G1874" s="131" t="s">
        <v>3265</v>
      </c>
    </row>
    <row r="1875" spans="1:7" ht="60" x14ac:dyDescent="0.2">
      <c r="A1875" s="131" t="s">
        <v>3268</v>
      </c>
      <c r="B1875" s="133" t="s">
        <v>283</v>
      </c>
      <c r="C1875" s="134">
        <v>71492</v>
      </c>
      <c r="D1875" s="131" t="s">
        <v>2676</v>
      </c>
      <c r="E1875" s="131" t="s">
        <v>313</v>
      </c>
      <c r="F1875" s="133" t="s">
        <v>115</v>
      </c>
      <c r="G1875" s="131" t="s">
        <v>3269</v>
      </c>
    </row>
    <row r="1876" spans="1:7" ht="45" x14ac:dyDescent="0.2">
      <c r="A1876" s="131" t="s">
        <v>1040</v>
      </c>
      <c r="B1876" s="133" t="s">
        <v>283</v>
      </c>
      <c r="C1876" s="134">
        <v>90974</v>
      </c>
      <c r="D1876" s="131" t="s">
        <v>296</v>
      </c>
      <c r="E1876" s="131" t="s">
        <v>321</v>
      </c>
      <c r="F1876" s="133" t="s">
        <v>116</v>
      </c>
      <c r="G1876" s="131" t="s">
        <v>853</v>
      </c>
    </row>
    <row r="1877" spans="1:7" ht="45" x14ac:dyDescent="0.2">
      <c r="A1877" s="131" t="s">
        <v>3270</v>
      </c>
      <c r="B1877" s="133" t="s">
        <v>283</v>
      </c>
      <c r="C1877" s="134">
        <v>66117</v>
      </c>
      <c r="D1877" s="131" t="s">
        <v>2676</v>
      </c>
      <c r="E1877" s="131" t="s">
        <v>313</v>
      </c>
      <c r="F1877" s="133" t="s">
        <v>116</v>
      </c>
      <c r="G1877" s="131" t="s">
        <v>3247</v>
      </c>
    </row>
    <row r="1878" spans="1:7" ht="30" x14ac:dyDescent="0.2">
      <c r="A1878" s="131" t="s">
        <v>1041</v>
      </c>
      <c r="B1878" s="133" t="s">
        <v>283</v>
      </c>
      <c r="C1878" s="134">
        <v>79626</v>
      </c>
      <c r="D1878" s="131" t="s">
        <v>296</v>
      </c>
      <c r="E1878" s="131" t="s">
        <v>313</v>
      </c>
      <c r="F1878" s="133" t="s">
        <v>115</v>
      </c>
      <c r="G1878" s="131" t="s">
        <v>1042</v>
      </c>
    </row>
    <row r="1879" spans="1:7" ht="45" x14ac:dyDescent="0.2">
      <c r="A1879" s="131" t="s">
        <v>1043</v>
      </c>
      <c r="B1879" s="133" t="s">
        <v>283</v>
      </c>
      <c r="C1879" s="134">
        <v>90975</v>
      </c>
      <c r="D1879" s="131" t="s">
        <v>296</v>
      </c>
      <c r="E1879" s="131" t="s">
        <v>321</v>
      </c>
      <c r="F1879" s="133" t="s">
        <v>116</v>
      </c>
      <c r="G1879" s="131" t="s">
        <v>848</v>
      </c>
    </row>
    <row r="1880" spans="1:7" ht="30" x14ac:dyDescent="0.2">
      <c r="A1880" s="131" t="s">
        <v>2015</v>
      </c>
      <c r="B1880" s="133" t="s">
        <v>283</v>
      </c>
      <c r="C1880" s="134">
        <v>1289</v>
      </c>
      <c r="D1880" s="131" t="s">
        <v>1993</v>
      </c>
      <c r="E1880" s="131" t="s">
        <v>1939</v>
      </c>
      <c r="F1880" s="133" t="s">
        <v>117</v>
      </c>
      <c r="G1880" s="131" t="s">
        <v>2016</v>
      </c>
    </row>
    <row r="1881" spans="1:7" ht="60" x14ac:dyDescent="0.2">
      <c r="A1881" s="131" t="s">
        <v>2017</v>
      </c>
      <c r="B1881" s="133" t="s">
        <v>283</v>
      </c>
      <c r="C1881" s="134">
        <v>73600</v>
      </c>
      <c r="D1881" s="131" t="s">
        <v>1993</v>
      </c>
      <c r="E1881" s="131" t="s">
        <v>1939</v>
      </c>
      <c r="F1881" s="133" t="s">
        <v>1183</v>
      </c>
      <c r="G1881" s="131" t="s">
        <v>2018</v>
      </c>
    </row>
    <row r="1882" spans="1:7" ht="30" x14ac:dyDescent="0.2">
      <c r="A1882" s="131" t="s">
        <v>2019</v>
      </c>
      <c r="B1882" s="133" t="s">
        <v>283</v>
      </c>
      <c r="C1882" s="134">
        <v>14815</v>
      </c>
      <c r="D1882" s="131" t="s">
        <v>1993</v>
      </c>
      <c r="E1882" s="131" t="s">
        <v>1939</v>
      </c>
      <c r="F1882" s="133" t="s">
        <v>1183</v>
      </c>
      <c r="G1882" s="131" t="s">
        <v>2016</v>
      </c>
    </row>
    <row r="1883" spans="1:7" ht="45" x14ac:dyDescent="0.2">
      <c r="A1883" s="131" t="s">
        <v>2020</v>
      </c>
      <c r="B1883" s="133" t="s">
        <v>283</v>
      </c>
      <c r="C1883" s="134">
        <v>90273</v>
      </c>
      <c r="D1883" s="131" t="s">
        <v>1993</v>
      </c>
      <c r="E1883" s="131" t="s">
        <v>321</v>
      </c>
      <c r="F1883" s="133" t="s">
        <v>117</v>
      </c>
      <c r="G1883" s="131" t="s">
        <v>2021</v>
      </c>
    </row>
    <row r="1884" spans="1:7" ht="60" x14ac:dyDescent="0.2">
      <c r="A1884" s="131" t="s">
        <v>2022</v>
      </c>
      <c r="B1884" s="133" t="s">
        <v>283</v>
      </c>
      <c r="C1884" s="134">
        <v>73047</v>
      </c>
      <c r="D1884" s="131" t="s">
        <v>1993</v>
      </c>
      <c r="E1884" s="131" t="s">
        <v>1939</v>
      </c>
      <c r="F1884" s="133" t="s">
        <v>1183</v>
      </c>
      <c r="G1884" s="131" t="s">
        <v>2018</v>
      </c>
    </row>
    <row r="1885" spans="1:7" ht="60" x14ac:dyDescent="0.2">
      <c r="A1885" s="131" t="s">
        <v>2023</v>
      </c>
      <c r="B1885" s="133" t="s">
        <v>283</v>
      </c>
      <c r="C1885" s="134">
        <v>90921</v>
      </c>
      <c r="D1885" s="131" t="s">
        <v>1993</v>
      </c>
      <c r="E1885" s="131" t="s">
        <v>321</v>
      </c>
      <c r="F1885" s="133" t="s">
        <v>1183</v>
      </c>
      <c r="G1885" s="131" t="s">
        <v>2024</v>
      </c>
    </row>
    <row r="1886" spans="1:7" ht="45" x14ac:dyDescent="0.2">
      <c r="A1886" s="131" t="s">
        <v>2025</v>
      </c>
      <c r="B1886" s="133" t="s">
        <v>283</v>
      </c>
      <c r="C1886" s="134">
        <v>88219</v>
      </c>
      <c r="D1886" s="131" t="s">
        <v>1993</v>
      </c>
      <c r="E1886" s="131" t="s">
        <v>1939</v>
      </c>
      <c r="F1886" s="133" t="s">
        <v>117</v>
      </c>
      <c r="G1886" s="131" t="s">
        <v>2026</v>
      </c>
    </row>
    <row r="1887" spans="1:7" ht="45" x14ac:dyDescent="0.2">
      <c r="A1887" s="131" t="s">
        <v>2027</v>
      </c>
      <c r="B1887" s="133" t="s">
        <v>283</v>
      </c>
      <c r="C1887" s="134">
        <v>73045</v>
      </c>
      <c r="D1887" s="131" t="s">
        <v>1993</v>
      </c>
      <c r="E1887" s="131" t="s">
        <v>1939</v>
      </c>
      <c r="F1887" s="133" t="s">
        <v>1183</v>
      </c>
      <c r="G1887" s="131" t="s">
        <v>2026</v>
      </c>
    </row>
    <row r="1888" spans="1:7" ht="60" x14ac:dyDescent="0.2">
      <c r="A1888" s="131" t="s">
        <v>2028</v>
      </c>
      <c r="B1888" s="133" t="s">
        <v>283</v>
      </c>
      <c r="C1888" s="134">
        <v>87719</v>
      </c>
      <c r="D1888" s="131" t="s">
        <v>1993</v>
      </c>
      <c r="E1888" s="131" t="s">
        <v>1939</v>
      </c>
      <c r="F1888" s="133" t="s">
        <v>1183</v>
      </c>
      <c r="G1888" s="131" t="s">
        <v>2018</v>
      </c>
    </row>
    <row r="1889" spans="1:7" ht="30" x14ac:dyDescent="0.2">
      <c r="A1889" s="131" t="s">
        <v>2029</v>
      </c>
      <c r="B1889" s="133" t="s">
        <v>283</v>
      </c>
      <c r="C1889" s="134">
        <v>13668</v>
      </c>
      <c r="D1889" s="131" t="s">
        <v>1993</v>
      </c>
      <c r="E1889" s="131" t="s">
        <v>1939</v>
      </c>
      <c r="F1889" s="133" t="s">
        <v>117</v>
      </c>
      <c r="G1889" s="131" t="s">
        <v>2016</v>
      </c>
    </row>
    <row r="1890" spans="1:7" ht="45" x14ac:dyDescent="0.2">
      <c r="A1890" s="131" t="s">
        <v>2030</v>
      </c>
      <c r="B1890" s="133" t="s">
        <v>283</v>
      </c>
      <c r="C1890" s="134">
        <v>90995</v>
      </c>
      <c r="D1890" s="131" t="s">
        <v>1993</v>
      </c>
      <c r="E1890" s="131" t="s">
        <v>321</v>
      </c>
      <c r="F1890" s="133" t="s">
        <v>117</v>
      </c>
      <c r="G1890" s="131" t="s">
        <v>2021</v>
      </c>
    </row>
    <row r="1891" spans="1:7" ht="45" x14ac:dyDescent="0.2">
      <c r="A1891" s="131" t="s">
        <v>3271</v>
      </c>
      <c r="B1891" s="133" t="s">
        <v>283</v>
      </c>
      <c r="C1891" s="134">
        <v>23605</v>
      </c>
      <c r="D1891" s="131" t="s">
        <v>2676</v>
      </c>
      <c r="E1891" s="131" t="s">
        <v>353</v>
      </c>
      <c r="F1891" s="133" t="s">
        <v>158</v>
      </c>
      <c r="G1891" s="131" t="s">
        <v>2769</v>
      </c>
    </row>
    <row r="1892" spans="1:7" ht="45" x14ac:dyDescent="0.2">
      <c r="A1892" s="131" t="s">
        <v>3272</v>
      </c>
      <c r="B1892" s="133" t="s">
        <v>283</v>
      </c>
      <c r="C1892" s="134">
        <v>23708</v>
      </c>
      <c r="D1892" s="131" t="s">
        <v>2676</v>
      </c>
      <c r="E1892" s="131" t="s">
        <v>353</v>
      </c>
      <c r="F1892" s="133" t="s">
        <v>158</v>
      </c>
      <c r="G1892" s="131" t="s">
        <v>3168</v>
      </c>
    </row>
    <row r="1893" spans="1:7" ht="45" x14ac:dyDescent="0.2">
      <c r="A1893" s="131" t="s">
        <v>1044</v>
      </c>
      <c r="B1893" s="133" t="s">
        <v>283</v>
      </c>
      <c r="C1893" s="134">
        <v>86774</v>
      </c>
      <c r="D1893" s="131" t="s">
        <v>296</v>
      </c>
      <c r="E1893" s="131" t="s">
        <v>364</v>
      </c>
      <c r="F1893" s="133" t="s">
        <v>115</v>
      </c>
      <c r="G1893" s="131" t="s">
        <v>1045</v>
      </c>
    </row>
    <row r="1894" spans="1:7" ht="30" x14ac:dyDescent="0.2">
      <c r="A1894" s="131" t="s">
        <v>1046</v>
      </c>
      <c r="B1894" s="133" t="s">
        <v>283</v>
      </c>
      <c r="C1894" s="134">
        <v>22554</v>
      </c>
      <c r="D1894" s="131" t="s">
        <v>296</v>
      </c>
      <c r="E1894" s="131" t="s">
        <v>353</v>
      </c>
      <c r="F1894" s="133" t="s">
        <v>115</v>
      </c>
      <c r="G1894" s="131" t="s">
        <v>1047</v>
      </c>
    </row>
    <row r="1895" spans="1:7" ht="30" x14ac:dyDescent="0.2">
      <c r="A1895" s="131" t="s">
        <v>3273</v>
      </c>
      <c r="B1895" s="133" t="s">
        <v>283</v>
      </c>
      <c r="C1895" s="134">
        <v>80623</v>
      </c>
      <c r="D1895" s="131" t="s">
        <v>2676</v>
      </c>
      <c r="E1895" s="131" t="s">
        <v>353</v>
      </c>
      <c r="F1895" s="133" t="s">
        <v>117</v>
      </c>
      <c r="G1895" s="131" t="s">
        <v>3274</v>
      </c>
    </row>
    <row r="1896" spans="1:7" ht="30" x14ac:dyDescent="0.2">
      <c r="A1896" s="131" t="s">
        <v>3275</v>
      </c>
      <c r="B1896" s="133" t="s">
        <v>283</v>
      </c>
      <c r="C1896" s="134">
        <v>22208</v>
      </c>
      <c r="D1896" s="131" t="s">
        <v>2676</v>
      </c>
      <c r="E1896" s="131" t="s">
        <v>353</v>
      </c>
      <c r="F1896" s="133" t="s">
        <v>115</v>
      </c>
      <c r="G1896" s="131" t="s">
        <v>3276</v>
      </c>
    </row>
    <row r="1897" spans="1:7" ht="30" x14ac:dyDescent="0.2">
      <c r="A1897" s="131" t="s">
        <v>3277</v>
      </c>
      <c r="B1897" s="133" t="s">
        <v>283</v>
      </c>
      <c r="C1897" s="134">
        <v>80624</v>
      </c>
      <c r="D1897" s="131" t="s">
        <v>2676</v>
      </c>
      <c r="E1897" s="131" t="s">
        <v>353</v>
      </c>
      <c r="F1897" s="133" t="s">
        <v>117</v>
      </c>
      <c r="G1897" s="131" t="s">
        <v>3278</v>
      </c>
    </row>
    <row r="1898" spans="1:7" ht="30" x14ac:dyDescent="0.2">
      <c r="A1898" s="131" t="s">
        <v>3279</v>
      </c>
      <c r="B1898" s="133" t="s">
        <v>283</v>
      </c>
      <c r="C1898" s="134">
        <v>80687</v>
      </c>
      <c r="D1898" s="131" t="s">
        <v>2676</v>
      </c>
      <c r="E1898" s="131" t="s">
        <v>353</v>
      </c>
      <c r="F1898" s="133" t="s">
        <v>115</v>
      </c>
      <c r="G1898" s="131" t="s">
        <v>3278</v>
      </c>
    </row>
    <row r="1899" spans="1:7" ht="45" x14ac:dyDescent="0.2">
      <c r="A1899" s="131" t="s">
        <v>3280</v>
      </c>
      <c r="B1899" s="133" t="s">
        <v>283</v>
      </c>
      <c r="C1899" s="134">
        <v>80710</v>
      </c>
      <c r="D1899" s="131" t="s">
        <v>2676</v>
      </c>
      <c r="E1899" s="131" t="s">
        <v>353</v>
      </c>
      <c r="F1899" s="133" t="s">
        <v>158</v>
      </c>
      <c r="G1899" s="131" t="s">
        <v>2736</v>
      </c>
    </row>
    <row r="1900" spans="1:7" ht="30" x14ac:dyDescent="0.2">
      <c r="A1900" s="131" t="s">
        <v>3281</v>
      </c>
      <c r="B1900" s="133" t="s">
        <v>283</v>
      </c>
      <c r="C1900" s="134">
        <v>68491</v>
      </c>
      <c r="D1900" s="131" t="s">
        <v>2676</v>
      </c>
      <c r="E1900" s="131" t="s">
        <v>2493</v>
      </c>
      <c r="F1900" s="133" t="s">
        <v>117</v>
      </c>
      <c r="G1900" s="131" t="s">
        <v>3282</v>
      </c>
    </row>
    <row r="1901" spans="1:7" ht="30" x14ac:dyDescent="0.2">
      <c r="A1901" s="131" t="s">
        <v>3283</v>
      </c>
      <c r="B1901" s="133" t="s">
        <v>283</v>
      </c>
      <c r="C1901" s="134">
        <v>68493</v>
      </c>
      <c r="D1901" s="131" t="s">
        <v>2676</v>
      </c>
      <c r="E1901" s="131" t="s">
        <v>2493</v>
      </c>
      <c r="F1901" s="133" t="s">
        <v>115</v>
      </c>
      <c r="G1901" s="131" t="s">
        <v>3282</v>
      </c>
    </row>
    <row r="1902" spans="1:7" ht="30" x14ac:dyDescent="0.2">
      <c r="A1902" s="131" t="s">
        <v>3284</v>
      </c>
      <c r="B1902" s="133" t="s">
        <v>283</v>
      </c>
      <c r="C1902" s="134">
        <v>80689</v>
      </c>
      <c r="D1902" s="131" t="s">
        <v>2676</v>
      </c>
      <c r="E1902" s="131" t="s">
        <v>353</v>
      </c>
      <c r="F1902" s="133" t="s">
        <v>115</v>
      </c>
      <c r="G1902" s="131" t="s">
        <v>3276</v>
      </c>
    </row>
    <row r="1903" spans="1:7" ht="30" x14ac:dyDescent="0.2">
      <c r="A1903" s="131" t="s">
        <v>3285</v>
      </c>
      <c r="B1903" s="133" t="s">
        <v>283</v>
      </c>
      <c r="C1903" s="134">
        <v>77876</v>
      </c>
      <c r="D1903" s="131" t="s">
        <v>2676</v>
      </c>
      <c r="E1903" s="131" t="s">
        <v>2493</v>
      </c>
      <c r="F1903" s="133" t="s">
        <v>117</v>
      </c>
      <c r="G1903" s="131" t="s">
        <v>3282</v>
      </c>
    </row>
    <row r="1904" spans="1:7" ht="30" x14ac:dyDescent="0.2">
      <c r="A1904" s="131" t="s">
        <v>3286</v>
      </c>
      <c r="B1904" s="133" t="s">
        <v>283</v>
      </c>
      <c r="C1904" s="134">
        <v>77877</v>
      </c>
      <c r="D1904" s="131" t="s">
        <v>2676</v>
      </c>
      <c r="E1904" s="131" t="s">
        <v>2493</v>
      </c>
      <c r="F1904" s="133" t="s">
        <v>115</v>
      </c>
      <c r="G1904" s="131" t="s">
        <v>3282</v>
      </c>
    </row>
    <row r="1905" spans="1:7" ht="30" x14ac:dyDescent="0.2">
      <c r="A1905" s="131" t="s">
        <v>3287</v>
      </c>
      <c r="B1905" s="133" t="s">
        <v>283</v>
      </c>
      <c r="C1905" s="134">
        <v>53323</v>
      </c>
      <c r="D1905" s="131" t="s">
        <v>2676</v>
      </c>
      <c r="E1905" s="131" t="s">
        <v>353</v>
      </c>
      <c r="F1905" s="133" t="s">
        <v>117</v>
      </c>
      <c r="G1905" s="131" t="s">
        <v>3274</v>
      </c>
    </row>
    <row r="1906" spans="1:7" ht="30" x14ac:dyDescent="0.2">
      <c r="A1906" s="131" t="s">
        <v>3288</v>
      </c>
      <c r="B1906" s="133" t="s">
        <v>283</v>
      </c>
      <c r="C1906" s="134">
        <v>80728</v>
      </c>
      <c r="D1906" s="131" t="s">
        <v>2676</v>
      </c>
      <c r="E1906" s="131" t="s">
        <v>353</v>
      </c>
      <c r="F1906" s="133" t="s">
        <v>116</v>
      </c>
      <c r="G1906" s="131" t="s">
        <v>3274</v>
      </c>
    </row>
    <row r="1907" spans="1:7" ht="30" x14ac:dyDescent="0.2">
      <c r="A1907" s="131" t="s">
        <v>1048</v>
      </c>
      <c r="B1907" s="133" t="s">
        <v>283</v>
      </c>
      <c r="C1907" s="134">
        <v>78778</v>
      </c>
      <c r="D1907" s="131" t="s">
        <v>296</v>
      </c>
      <c r="E1907" s="131" t="s">
        <v>353</v>
      </c>
      <c r="F1907" s="133" t="s">
        <v>115</v>
      </c>
      <c r="G1907" s="131" t="s">
        <v>1049</v>
      </c>
    </row>
    <row r="1908" spans="1:7" ht="30" x14ac:dyDescent="0.2">
      <c r="A1908" s="131" t="s">
        <v>1050</v>
      </c>
      <c r="B1908" s="133" t="s">
        <v>283</v>
      </c>
      <c r="C1908" s="134">
        <v>65138</v>
      </c>
      <c r="D1908" s="131" t="s">
        <v>296</v>
      </c>
      <c r="E1908" s="131" t="s">
        <v>285</v>
      </c>
      <c r="F1908" s="133" t="s">
        <v>115</v>
      </c>
      <c r="G1908" s="131" t="s">
        <v>1051</v>
      </c>
    </row>
    <row r="1909" spans="1:7" ht="45" x14ac:dyDescent="0.2">
      <c r="A1909" s="131" t="s">
        <v>1052</v>
      </c>
      <c r="B1909" s="133" t="s">
        <v>283</v>
      </c>
      <c r="C1909" s="134">
        <v>85125</v>
      </c>
      <c r="D1909" s="131" t="s">
        <v>296</v>
      </c>
      <c r="E1909" s="131" t="s">
        <v>331</v>
      </c>
      <c r="F1909" s="133" t="s">
        <v>115</v>
      </c>
      <c r="G1909" s="131" t="s">
        <v>1053</v>
      </c>
    </row>
    <row r="1910" spans="1:7" ht="45" x14ac:dyDescent="0.2">
      <c r="A1910" s="131" t="s">
        <v>1054</v>
      </c>
      <c r="B1910" s="133" t="s">
        <v>283</v>
      </c>
      <c r="C1910" s="134">
        <v>85124</v>
      </c>
      <c r="D1910" s="131" t="s">
        <v>296</v>
      </c>
      <c r="E1910" s="131" t="s">
        <v>331</v>
      </c>
      <c r="F1910" s="133" t="s">
        <v>115</v>
      </c>
      <c r="G1910" s="131" t="s">
        <v>1055</v>
      </c>
    </row>
    <row r="1911" spans="1:7" ht="45" x14ac:dyDescent="0.2">
      <c r="A1911" s="131" t="s">
        <v>1056</v>
      </c>
      <c r="B1911" s="133" t="s">
        <v>283</v>
      </c>
      <c r="C1911" s="134">
        <v>66693</v>
      </c>
      <c r="D1911" s="131" t="s">
        <v>296</v>
      </c>
      <c r="E1911" s="131" t="s">
        <v>331</v>
      </c>
      <c r="F1911" s="133" t="s">
        <v>115</v>
      </c>
      <c r="G1911" s="131" t="s">
        <v>1057</v>
      </c>
    </row>
    <row r="1912" spans="1:7" ht="45" x14ac:dyDescent="0.2">
      <c r="A1912" s="131" t="s">
        <v>1058</v>
      </c>
      <c r="B1912" s="133" t="s">
        <v>283</v>
      </c>
      <c r="C1912" s="134">
        <v>70580</v>
      </c>
      <c r="D1912" s="131" t="s">
        <v>296</v>
      </c>
      <c r="E1912" s="131" t="s">
        <v>331</v>
      </c>
      <c r="F1912" s="133" t="s">
        <v>115</v>
      </c>
      <c r="G1912" s="131" t="s">
        <v>1059</v>
      </c>
    </row>
    <row r="1913" spans="1:7" ht="30" x14ac:dyDescent="0.2">
      <c r="A1913" s="131" t="s">
        <v>1934</v>
      </c>
      <c r="B1913" s="133" t="s">
        <v>283</v>
      </c>
      <c r="C1913" s="134">
        <v>87367</v>
      </c>
      <c r="D1913" s="131" t="s">
        <v>285</v>
      </c>
      <c r="E1913" s="131" t="s">
        <v>1535</v>
      </c>
      <c r="F1913" s="133" t="s">
        <v>115</v>
      </c>
      <c r="G1913" s="131" t="s">
        <v>1935</v>
      </c>
    </row>
    <row r="1914" spans="1:7" ht="45" x14ac:dyDescent="0.2">
      <c r="A1914" s="131" t="s">
        <v>1060</v>
      </c>
      <c r="B1914" s="133" t="s">
        <v>283</v>
      </c>
      <c r="C1914" s="134">
        <v>7855</v>
      </c>
      <c r="D1914" s="131" t="s">
        <v>296</v>
      </c>
      <c r="E1914" s="131" t="s">
        <v>331</v>
      </c>
      <c r="F1914" s="133" t="s">
        <v>115</v>
      </c>
      <c r="G1914" s="131" t="s">
        <v>1061</v>
      </c>
    </row>
    <row r="1915" spans="1:7" ht="45" x14ac:dyDescent="0.2">
      <c r="A1915" s="131" t="s">
        <v>1062</v>
      </c>
      <c r="B1915" s="133" t="s">
        <v>283</v>
      </c>
      <c r="C1915" s="134">
        <v>66713</v>
      </c>
      <c r="D1915" s="131" t="s">
        <v>296</v>
      </c>
      <c r="E1915" s="131" t="s">
        <v>331</v>
      </c>
      <c r="F1915" s="133" t="s">
        <v>116</v>
      </c>
      <c r="G1915" s="131" t="s">
        <v>1061</v>
      </c>
    </row>
    <row r="1916" spans="1:7" ht="45" x14ac:dyDescent="0.2">
      <c r="A1916" s="131" t="s">
        <v>2549</v>
      </c>
      <c r="B1916" s="133" t="s">
        <v>283</v>
      </c>
      <c r="C1916" s="134">
        <v>79983</v>
      </c>
      <c r="D1916" s="131" t="s">
        <v>2193</v>
      </c>
      <c r="E1916" s="131" t="s">
        <v>331</v>
      </c>
      <c r="F1916" s="133" t="s">
        <v>115</v>
      </c>
      <c r="G1916" s="131" t="s">
        <v>2550</v>
      </c>
    </row>
    <row r="1917" spans="1:7" ht="45" x14ac:dyDescent="0.2">
      <c r="A1917" s="131" t="s">
        <v>2551</v>
      </c>
      <c r="B1917" s="133" t="s">
        <v>283</v>
      </c>
      <c r="C1917" s="134">
        <v>79985</v>
      </c>
      <c r="D1917" s="131" t="s">
        <v>2193</v>
      </c>
      <c r="E1917" s="131" t="s">
        <v>331</v>
      </c>
      <c r="F1917" s="133" t="s">
        <v>116</v>
      </c>
      <c r="G1917" s="131" t="s">
        <v>2550</v>
      </c>
    </row>
    <row r="1918" spans="1:7" ht="60" x14ac:dyDescent="0.2">
      <c r="A1918" s="131" t="s">
        <v>2552</v>
      </c>
      <c r="B1918" s="133" t="s">
        <v>283</v>
      </c>
      <c r="C1918" s="134">
        <v>80384</v>
      </c>
      <c r="D1918" s="131" t="s">
        <v>2193</v>
      </c>
      <c r="E1918" s="131" t="s">
        <v>331</v>
      </c>
      <c r="F1918" s="133" t="s">
        <v>115</v>
      </c>
      <c r="G1918" s="131" t="s">
        <v>2553</v>
      </c>
    </row>
    <row r="1919" spans="1:7" ht="45" x14ac:dyDescent="0.2">
      <c r="A1919" s="131" t="s">
        <v>2554</v>
      </c>
      <c r="B1919" s="133" t="s">
        <v>283</v>
      </c>
      <c r="C1919" s="134">
        <v>56</v>
      </c>
      <c r="D1919" s="131" t="s">
        <v>2193</v>
      </c>
      <c r="E1919" s="131" t="s">
        <v>331</v>
      </c>
      <c r="F1919" s="133" t="s">
        <v>115</v>
      </c>
      <c r="G1919" s="131" t="s">
        <v>2555</v>
      </c>
    </row>
    <row r="1920" spans="1:7" ht="60" x14ac:dyDescent="0.2">
      <c r="A1920" s="131" t="s">
        <v>2556</v>
      </c>
      <c r="B1920" s="133" t="s">
        <v>283</v>
      </c>
      <c r="C1920" s="134">
        <v>39810</v>
      </c>
      <c r="D1920" s="131" t="s">
        <v>2193</v>
      </c>
      <c r="E1920" s="131" t="s">
        <v>331</v>
      </c>
      <c r="F1920" s="133" t="s">
        <v>158</v>
      </c>
      <c r="G1920" s="131" t="s">
        <v>2557</v>
      </c>
    </row>
    <row r="1921" spans="1:7" ht="45" x14ac:dyDescent="0.2">
      <c r="A1921" s="131" t="s">
        <v>2558</v>
      </c>
      <c r="B1921" s="133" t="s">
        <v>283</v>
      </c>
      <c r="C1921" s="134">
        <v>80386</v>
      </c>
      <c r="D1921" s="131" t="s">
        <v>2193</v>
      </c>
      <c r="E1921" s="131" t="s">
        <v>331</v>
      </c>
      <c r="F1921" s="133" t="s">
        <v>115</v>
      </c>
      <c r="G1921" s="131" t="s">
        <v>2559</v>
      </c>
    </row>
    <row r="1922" spans="1:7" ht="30" x14ac:dyDescent="0.2">
      <c r="A1922" s="131" t="s">
        <v>2560</v>
      </c>
      <c r="B1922" s="133" t="s">
        <v>283</v>
      </c>
      <c r="C1922" s="134">
        <v>80387</v>
      </c>
      <c r="D1922" s="131" t="s">
        <v>2193</v>
      </c>
      <c r="E1922" s="131" t="s">
        <v>331</v>
      </c>
      <c r="F1922" s="133" t="s">
        <v>115</v>
      </c>
      <c r="G1922" s="131" t="s">
        <v>2561</v>
      </c>
    </row>
    <row r="1923" spans="1:7" ht="45" x14ac:dyDescent="0.2">
      <c r="A1923" s="131" t="s">
        <v>2562</v>
      </c>
      <c r="B1923" s="133" t="s">
        <v>283</v>
      </c>
      <c r="C1923" s="134">
        <v>17554</v>
      </c>
      <c r="D1923" s="131" t="s">
        <v>2193</v>
      </c>
      <c r="E1923" s="131" t="s">
        <v>331</v>
      </c>
      <c r="F1923" s="133" t="s">
        <v>115</v>
      </c>
      <c r="G1923" s="131" t="s">
        <v>2563</v>
      </c>
    </row>
    <row r="1924" spans="1:7" ht="30" x14ac:dyDescent="0.2">
      <c r="A1924" s="131" t="s">
        <v>2564</v>
      </c>
      <c r="B1924" s="133" t="s">
        <v>283</v>
      </c>
      <c r="C1924" s="134">
        <v>80489</v>
      </c>
      <c r="D1924" s="131" t="s">
        <v>2193</v>
      </c>
      <c r="E1924" s="131" t="s">
        <v>331</v>
      </c>
      <c r="F1924" s="133" t="s">
        <v>1183</v>
      </c>
      <c r="G1924" s="131" t="s">
        <v>2565</v>
      </c>
    </row>
    <row r="1925" spans="1:7" ht="45" x14ac:dyDescent="0.2">
      <c r="A1925" s="131" t="s">
        <v>2566</v>
      </c>
      <c r="B1925" s="133" t="s">
        <v>283</v>
      </c>
      <c r="C1925" s="134">
        <v>88521</v>
      </c>
      <c r="D1925" s="131" t="s">
        <v>2193</v>
      </c>
      <c r="E1925" s="131" t="s">
        <v>331</v>
      </c>
      <c r="F1925" s="133" t="s">
        <v>117</v>
      </c>
      <c r="G1925" s="131" t="s">
        <v>2567</v>
      </c>
    </row>
    <row r="1926" spans="1:7" ht="30" x14ac:dyDescent="0.2">
      <c r="A1926" s="131" t="s">
        <v>2568</v>
      </c>
      <c r="B1926" s="133" t="s">
        <v>283</v>
      </c>
      <c r="C1926" s="134">
        <v>79984</v>
      </c>
      <c r="D1926" s="131" t="s">
        <v>2193</v>
      </c>
      <c r="E1926" s="131" t="s">
        <v>331</v>
      </c>
      <c r="F1926" s="133" t="s">
        <v>115</v>
      </c>
      <c r="G1926" s="131" t="s">
        <v>2569</v>
      </c>
    </row>
    <row r="1927" spans="1:7" ht="45" x14ac:dyDescent="0.2">
      <c r="A1927" s="131" t="s">
        <v>2570</v>
      </c>
      <c r="B1927" s="133" t="s">
        <v>283</v>
      </c>
      <c r="C1927" s="134">
        <v>80338</v>
      </c>
      <c r="D1927" s="131" t="s">
        <v>2193</v>
      </c>
      <c r="E1927" s="131" t="s">
        <v>331</v>
      </c>
      <c r="F1927" s="133" t="s">
        <v>117</v>
      </c>
      <c r="G1927" s="131" t="s">
        <v>2571</v>
      </c>
    </row>
    <row r="1928" spans="1:7" ht="45" x14ac:dyDescent="0.2">
      <c r="A1928" s="131" t="s">
        <v>2572</v>
      </c>
      <c r="B1928" s="133" t="s">
        <v>283</v>
      </c>
      <c r="C1928" s="134">
        <v>80388</v>
      </c>
      <c r="D1928" s="131" t="s">
        <v>2193</v>
      </c>
      <c r="E1928" s="131" t="s">
        <v>331</v>
      </c>
      <c r="F1928" s="133" t="s">
        <v>115</v>
      </c>
      <c r="G1928" s="131" t="s">
        <v>2571</v>
      </c>
    </row>
    <row r="1929" spans="1:7" ht="45" x14ac:dyDescent="0.2">
      <c r="A1929" s="131" t="s">
        <v>2573</v>
      </c>
      <c r="B1929" s="133" t="s">
        <v>283</v>
      </c>
      <c r="C1929" s="134">
        <v>80413</v>
      </c>
      <c r="D1929" s="131" t="s">
        <v>2193</v>
      </c>
      <c r="E1929" s="131" t="s">
        <v>331</v>
      </c>
      <c r="F1929" s="133" t="s">
        <v>116</v>
      </c>
      <c r="G1929" s="131" t="s">
        <v>2571</v>
      </c>
    </row>
    <row r="1930" spans="1:7" ht="45" x14ac:dyDescent="0.2">
      <c r="A1930" s="131" t="s">
        <v>2574</v>
      </c>
      <c r="B1930" s="133" t="s">
        <v>283</v>
      </c>
      <c r="C1930" s="134">
        <v>85629</v>
      </c>
      <c r="D1930" s="131" t="s">
        <v>2193</v>
      </c>
      <c r="E1930" s="131" t="s">
        <v>331</v>
      </c>
      <c r="F1930" s="133" t="s">
        <v>117</v>
      </c>
      <c r="G1930" s="131" t="s">
        <v>2575</v>
      </c>
    </row>
    <row r="1931" spans="1:7" ht="45" x14ac:dyDescent="0.2">
      <c r="A1931" s="131" t="s">
        <v>2576</v>
      </c>
      <c r="B1931" s="133" t="s">
        <v>283</v>
      </c>
      <c r="C1931" s="134">
        <v>65820</v>
      </c>
      <c r="D1931" s="131" t="s">
        <v>2193</v>
      </c>
      <c r="E1931" s="131" t="s">
        <v>331</v>
      </c>
      <c r="F1931" s="133" t="s">
        <v>115</v>
      </c>
      <c r="G1931" s="131" t="s">
        <v>2575</v>
      </c>
    </row>
    <row r="1932" spans="1:7" ht="45" x14ac:dyDescent="0.2">
      <c r="A1932" s="131" t="s">
        <v>2577</v>
      </c>
      <c r="B1932" s="133" t="s">
        <v>283</v>
      </c>
      <c r="C1932" s="134">
        <v>65821</v>
      </c>
      <c r="D1932" s="131" t="s">
        <v>2193</v>
      </c>
      <c r="E1932" s="131" t="s">
        <v>331</v>
      </c>
      <c r="F1932" s="133" t="s">
        <v>116</v>
      </c>
      <c r="G1932" s="131" t="s">
        <v>2575</v>
      </c>
    </row>
    <row r="1933" spans="1:7" ht="45" x14ac:dyDescent="0.2">
      <c r="A1933" s="131" t="s">
        <v>2578</v>
      </c>
      <c r="B1933" s="133" t="s">
        <v>283</v>
      </c>
      <c r="C1933" s="134">
        <v>79981</v>
      </c>
      <c r="D1933" s="131" t="s">
        <v>2193</v>
      </c>
      <c r="E1933" s="131" t="s">
        <v>331</v>
      </c>
      <c r="F1933" s="133" t="s">
        <v>115</v>
      </c>
      <c r="G1933" s="131" t="s">
        <v>2579</v>
      </c>
    </row>
    <row r="1934" spans="1:7" ht="45" x14ac:dyDescent="0.2">
      <c r="A1934" s="131" t="s">
        <v>2580</v>
      </c>
      <c r="B1934" s="133" t="s">
        <v>283</v>
      </c>
      <c r="C1934" s="134">
        <v>79982</v>
      </c>
      <c r="D1934" s="131" t="s">
        <v>2193</v>
      </c>
      <c r="E1934" s="131" t="s">
        <v>331</v>
      </c>
      <c r="F1934" s="133" t="s">
        <v>116</v>
      </c>
      <c r="G1934" s="131" t="s">
        <v>2579</v>
      </c>
    </row>
    <row r="1935" spans="1:7" ht="60" x14ac:dyDescent="0.2">
      <c r="A1935" s="131" t="s">
        <v>2581</v>
      </c>
      <c r="B1935" s="133" t="s">
        <v>283</v>
      </c>
      <c r="C1935" s="134">
        <v>71699</v>
      </c>
      <c r="D1935" s="131" t="s">
        <v>2193</v>
      </c>
      <c r="E1935" s="131" t="s">
        <v>285</v>
      </c>
      <c r="F1935" s="133" t="s">
        <v>115</v>
      </c>
      <c r="G1935" s="131" t="s">
        <v>2582</v>
      </c>
    </row>
    <row r="1936" spans="1:7" ht="45" x14ac:dyDescent="0.2">
      <c r="A1936" s="131" t="s">
        <v>2583</v>
      </c>
      <c r="B1936" s="133" t="s">
        <v>283</v>
      </c>
      <c r="C1936" s="134">
        <v>77206</v>
      </c>
      <c r="D1936" s="131" t="s">
        <v>2193</v>
      </c>
      <c r="E1936" s="131" t="s">
        <v>285</v>
      </c>
      <c r="F1936" s="133" t="s">
        <v>116</v>
      </c>
      <c r="G1936" s="131" t="s">
        <v>2584</v>
      </c>
    </row>
    <row r="1937" spans="1:7" ht="60" x14ac:dyDescent="0.2">
      <c r="A1937" s="131" t="s">
        <v>2585</v>
      </c>
      <c r="B1937" s="133" t="s">
        <v>283</v>
      </c>
      <c r="C1937" s="134">
        <v>87452</v>
      </c>
      <c r="D1937" s="131" t="s">
        <v>2193</v>
      </c>
      <c r="E1937" s="131" t="s">
        <v>331</v>
      </c>
      <c r="F1937" s="133" t="s">
        <v>117</v>
      </c>
      <c r="G1937" s="131" t="s">
        <v>2586</v>
      </c>
    </row>
    <row r="1938" spans="1:7" ht="30" x14ac:dyDescent="0.2">
      <c r="A1938" s="131" t="s">
        <v>1340</v>
      </c>
      <c r="B1938" s="133" t="s">
        <v>283</v>
      </c>
      <c r="C1938" s="134">
        <v>73081</v>
      </c>
      <c r="D1938" s="131" t="s">
        <v>1158</v>
      </c>
      <c r="E1938" s="131" t="s">
        <v>1182</v>
      </c>
      <c r="F1938" s="133" t="s">
        <v>117</v>
      </c>
      <c r="G1938" s="131" t="s">
        <v>1341</v>
      </c>
    </row>
    <row r="1939" spans="1:7" ht="30" x14ac:dyDescent="0.2">
      <c r="A1939" s="131" t="s">
        <v>1342</v>
      </c>
      <c r="B1939" s="133" t="s">
        <v>283</v>
      </c>
      <c r="C1939" s="134">
        <v>83724</v>
      </c>
      <c r="D1939" s="131" t="s">
        <v>1158</v>
      </c>
      <c r="E1939" s="131" t="s">
        <v>1182</v>
      </c>
      <c r="F1939" s="133" t="s">
        <v>117</v>
      </c>
      <c r="G1939" s="131" t="s">
        <v>1341</v>
      </c>
    </row>
    <row r="1940" spans="1:7" ht="45" x14ac:dyDescent="0.2">
      <c r="A1940" s="131" t="s">
        <v>1343</v>
      </c>
      <c r="B1940" s="133" t="s">
        <v>283</v>
      </c>
      <c r="C1940" s="134">
        <v>90274</v>
      </c>
      <c r="D1940" s="131" t="s">
        <v>1158</v>
      </c>
      <c r="E1940" s="131" t="s">
        <v>321</v>
      </c>
      <c r="F1940" s="133" t="s">
        <v>117</v>
      </c>
      <c r="G1940" s="131" t="s">
        <v>1344</v>
      </c>
    </row>
    <row r="1941" spans="1:7" ht="30" x14ac:dyDescent="0.2">
      <c r="A1941" s="131" t="s">
        <v>1345</v>
      </c>
      <c r="B1941" s="133" t="s">
        <v>283</v>
      </c>
      <c r="C1941" s="134">
        <v>73082</v>
      </c>
      <c r="D1941" s="131" t="s">
        <v>1158</v>
      </c>
      <c r="E1941" s="131" t="s">
        <v>1182</v>
      </c>
      <c r="F1941" s="133" t="s">
        <v>117</v>
      </c>
      <c r="G1941" s="131" t="s">
        <v>1341</v>
      </c>
    </row>
    <row r="1942" spans="1:7" ht="30" x14ac:dyDescent="0.2">
      <c r="A1942" s="131" t="s">
        <v>1346</v>
      </c>
      <c r="B1942" s="133" t="s">
        <v>283</v>
      </c>
      <c r="C1942" s="134">
        <v>73050</v>
      </c>
      <c r="D1942" s="131" t="s">
        <v>1158</v>
      </c>
      <c r="E1942" s="131" t="s">
        <v>1182</v>
      </c>
      <c r="F1942" s="133" t="s">
        <v>1183</v>
      </c>
      <c r="G1942" s="131" t="s">
        <v>1341</v>
      </c>
    </row>
    <row r="1943" spans="1:7" ht="30" x14ac:dyDescent="0.2">
      <c r="A1943" s="131" t="s">
        <v>1347</v>
      </c>
      <c r="B1943" s="133" t="s">
        <v>283</v>
      </c>
      <c r="C1943" s="134">
        <v>15555</v>
      </c>
      <c r="D1943" s="131" t="s">
        <v>1158</v>
      </c>
      <c r="E1943" s="131" t="s">
        <v>1182</v>
      </c>
      <c r="F1943" s="133" t="s">
        <v>1183</v>
      </c>
      <c r="G1943" s="131" t="s">
        <v>1348</v>
      </c>
    </row>
    <row r="1944" spans="1:7" ht="30" x14ac:dyDescent="0.2">
      <c r="A1944" s="131" t="s">
        <v>1063</v>
      </c>
      <c r="B1944" s="133" t="s">
        <v>283</v>
      </c>
      <c r="C1944" s="134">
        <v>86667</v>
      </c>
      <c r="D1944" s="131" t="s">
        <v>296</v>
      </c>
      <c r="E1944" s="131" t="s">
        <v>364</v>
      </c>
      <c r="F1944" s="133" t="s">
        <v>115</v>
      </c>
      <c r="G1944" s="131" t="s">
        <v>1064</v>
      </c>
    </row>
    <row r="1945" spans="1:7" ht="30" x14ac:dyDescent="0.2">
      <c r="A1945" s="131" t="s">
        <v>1065</v>
      </c>
      <c r="B1945" s="133" t="s">
        <v>283</v>
      </c>
      <c r="C1945" s="134">
        <v>88474</v>
      </c>
      <c r="D1945" s="131" t="s">
        <v>296</v>
      </c>
      <c r="E1945" s="131" t="s">
        <v>364</v>
      </c>
      <c r="F1945" s="133" t="s">
        <v>115</v>
      </c>
      <c r="G1945" s="131" t="s">
        <v>1066</v>
      </c>
    </row>
    <row r="1946" spans="1:7" ht="30" x14ac:dyDescent="0.2">
      <c r="A1946" s="131" t="s">
        <v>1067</v>
      </c>
      <c r="B1946" s="133" t="s">
        <v>283</v>
      </c>
      <c r="C1946" s="134">
        <v>70687</v>
      </c>
      <c r="D1946" s="131" t="s">
        <v>296</v>
      </c>
      <c r="E1946" s="131" t="s">
        <v>364</v>
      </c>
      <c r="F1946" s="133" t="s">
        <v>115</v>
      </c>
      <c r="G1946" s="131" t="s">
        <v>1068</v>
      </c>
    </row>
    <row r="1947" spans="1:7" ht="45" x14ac:dyDescent="0.2">
      <c r="A1947" s="131" t="s">
        <v>1069</v>
      </c>
      <c r="B1947" s="133" t="s">
        <v>283</v>
      </c>
      <c r="C1947" s="134">
        <v>66714</v>
      </c>
      <c r="D1947" s="131" t="s">
        <v>296</v>
      </c>
      <c r="E1947" s="131" t="s">
        <v>285</v>
      </c>
      <c r="F1947" s="133" t="s">
        <v>115</v>
      </c>
      <c r="G1947" s="131" t="s">
        <v>1070</v>
      </c>
    </row>
    <row r="1948" spans="1:7" ht="60" x14ac:dyDescent="0.2">
      <c r="A1948" s="131" t="s">
        <v>3779</v>
      </c>
      <c r="B1948" s="133" t="s">
        <v>283</v>
      </c>
      <c r="C1948" s="134">
        <v>89389</v>
      </c>
      <c r="D1948" s="131" t="s">
        <v>3443</v>
      </c>
      <c r="E1948" s="131" t="s">
        <v>318</v>
      </c>
      <c r="F1948" s="133" t="s">
        <v>117</v>
      </c>
      <c r="G1948" s="131" t="s">
        <v>3780</v>
      </c>
    </row>
    <row r="1949" spans="1:7" ht="105" x14ac:dyDescent="0.2">
      <c r="A1949" s="131" t="s">
        <v>3781</v>
      </c>
      <c r="B1949" s="133" t="s">
        <v>283</v>
      </c>
      <c r="C1949" s="134">
        <v>91028</v>
      </c>
      <c r="D1949" s="131" t="s">
        <v>3443</v>
      </c>
      <c r="E1949" s="131" t="s">
        <v>321</v>
      </c>
      <c r="F1949" s="133" t="s">
        <v>117</v>
      </c>
      <c r="G1949" s="131" t="s">
        <v>3782</v>
      </c>
    </row>
    <row r="1950" spans="1:7" ht="45" x14ac:dyDescent="0.2">
      <c r="A1950" s="131" t="s">
        <v>3289</v>
      </c>
      <c r="B1950" s="133" t="s">
        <v>283</v>
      </c>
      <c r="C1950" s="134">
        <v>80625</v>
      </c>
      <c r="D1950" s="131" t="s">
        <v>2676</v>
      </c>
      <c r="E1950" s="131" t="s">
        <v>1182</v>
      </c>
      <c r="F1950" s="133" t="s">
        <v>117</v>
      </c>
      <c r="G1950" s="131" t="s">
        <v>3290</v>
      </c>
    </row>
    <row r="1951" spans="1:7" ht="45" x14ac:dyDescent="0.2">
      <c r="A1951" s="131" t="s">
        <v>3291</v>
      </c>
      <c r="B1951" s="133" t="s">
        <v>283</v>
      </c>
      <c r="C1951" s="134">
        <v>81295</v>
      </c>
      <c r="D1951" s="131" t="s">
        <v>2676</v>
      </c>
      <c r="E1951" s="131" t="s">
        <v>1182</v>
      </c>
      <c r="F1951" s="133" t="s">
        <v>115</v>
      </c>
      <c r="G1951" s="131" t="s">
        <v>3290</v>
      </c>
    </row>
    <row r="1952" spans="1:7" ht="45" x14ac:dyDescent="0.2">
      <c r="A1952" s="131" t="s">
        <v>1071</v>
      </c>
      <c r="B1952" s="133" t="s">
        <v>283</v>
      </c>
      <c r="C1952" s="134">
        <v>79640</v>
      </c>
      <c r="D1952" s="131" t="s">
        <v>296</v>
      </c>
      <c r="E1952" s="131" t="s">
        <v>285</v>
      </c>
      <c r="F1952" s="133" t="s">
        <v>115</v>
      </c>
      <c r="G1952" s="131" t="s">
        <v>1072</v>
      </c>
    </row>
    <row r="1953" spans="1:7" ht="30" x14ac:dyDescent="0.2">
      <c r="A1953" s="131" t="s">
        <v>3783</v>
      </c>
      <c r="B1953" s="133" t="s">
        <v>283</v>
      </c>
      <c r="C1953" s="134">
        <v>74465</v>
      </c>
      <c r="D1953" s="131" t="s">
        <v>3443</v>
      </c>
      <c r="E1953" s="131" t="s">
        <v>285</v>
      </c>
      <c r="F1953" s="133" t="s">
        <v>117</v>
      </c>
      <c r="G1953" s="131" t="s">
        <v>3784</v>
      </c>
    </row>
    <row r="1954" spans="1:7" ht="45" x14ac:dyDescent="0.2">
      <c r="A1954" s="131" t="s">
        <v>1349</v>
      </c>
      <c r="B1954" s="133" t="s">
        <v>283</v>
      </c>
      <c r="C1954" s="134">
        <v>73077</v>
      </c>
      <c r="D1954" s="131" t="s">
        <v>1158</v>
      </c>
      <c r="E1954" s="131" t="s">
        <v>1182</v>
      </c>
      <c r="F1954" s="133" t="s">
        <v>117</v>
      </c>
      <c r="G1954" s="131" t="s">
        <v>3874</v>
      </c>
    </row>
    <row r="1955" spans="1:7" ht="45" x14ac:dyDescent="0.2">
      <c r="A1955" s="131" t="s">
        <v>1073</v>
      </c>
      <c r="B1955" s="133" t="s">
        <v>283</v>
      </c>
      <c r="C1955" s="134">
        <v>90980</v>
      </c>
      <c r="D1955" s="131" t="s">
        <v>296</v>
      </c>
      <c r="E1955" s="131" t="s">
        <v>321</v>
      </c>
      <c r="F1955" s="133" t="s">
        <v>115</v>
      </c>
      <c r="G1955" s="131" t="s">
        <v>1074</v>
      </c>
    </row>
    <row r="1956" spans="1:7" ht="30" x14ac:dyDescent="0.2">
      <c r="A1956" s="131" t="s">
        <v>3292</v>
      </c>
      <c r="B1956" s="133" t="s">
        <v>283</v>
      </c>
      <c r="C1956" s="134">
        <v>82224</v>
      </c>
      <c r="D1956" s="131" t="s">
        <v>2676</v>
      </c>
      <c r="E1956" s="131" t="s">
        <v>285</v>
      </c>
      <c r="F1956" s="133" t="s">
        <v>117</v>
      </c>
      <c r="G1956" s="131" t="s">
        <v>2703</v>
      </c>
    </row>
    <row r="1957" spans="1:7" ht="75" x14ac:dyDescent="0.2">
      <c r="A1957" s="131" t="s">
        <v>1075</v>
      </c>
      <c r="B1957" s="133" t="s">
        <v>283</v>
      </c>
      <c r="C1957" s="134">
        <v>88973</v>
      </c>
      <c r="D1957" s="131" t="s">
        <v>296</v>
      </c>
      <c r="E1957" s="131" t="s">
        <v>300</v>
      </c>
      <c r="F1957" s="133" t="s">
        <v>115</v>
      </c>
      <c r="G1957" s="131" t="s">
        <v>1076</v>
      </c>
    </row>
    <row r="1958" spans="1:7" ht="45" x14ac:dyDescent="0.2">
      <c r="A1958" s="131" t="s">
        <v>1077</v>
      </c>
      <c r="B1958" s="133" t="s">
        <v>283</v>
      </c>
      <c r="C1958" s="134">
        <v>82384</v>
      </c>
      <c r="D1958" s="131" t="s">
        <v>296</v>
      </c>
      <c r="E1958" s="131" t="s">
        <v>318</v>
      </c>
      <c r="F1958" s="133" t="s">
        <v>115</v>
      </c>
      <c r="G1958" s="131" t="s">
        <v>1078</v>
      </c>
    </row>
    <row r="1959" spans="1:7" ht="30" x14ac:dyDescent="0.2">
      <c r="A1959" s="131" t="s">
        <v>1079</v>
      </c>
      <c r="B1959" s="133" t="s">
        <v>283</v>
      </c>
      <c r="C1959" s="134">
        <v>75592</v>
      </c>
      <c r="D1959" s="131" t="s">
        <v>296</v>
      </c>
      <c r="E1959" s="131" t="s">
        <v>394</v>
      </c>
      <c r="F1959" s="133" t="s">
        <v>115</v>
      </c>
      <c r="G1959" s="131" t="s">
        <v>1080</v>
      </c>
    </row>
    <row r="1960" spans="1:7" ht="30" x14ac:dyDescent="0.2">
      <c r="A1960" s="131" t="s">
        <v>1081</v>
      </c>
      <c r="B1960" s="133" t="s">
        <v>283</v>
      </c>
      <c r="C1960" s="134">
        <v>48663</v>
      </c>
      <c r="D1960" s="131" t="s">
        <v>296</v>
      </c>
      <c r="E1960" s="131" t="s">
        <v>285</v>
      </c>
      <c r="F1960" s="133" t="s">
        <v>115</v>
      </c>
      <c r="G1960" s="131" t="s">
        <v>1082</v>
      </c>
    </row>
    <row r="1961" spans="1:7" ht="120" x14ac:dyDescent="0.2">
      <c r="A1961" s="131" t="s">
        <v>3875</v>
      </c>
      <c r="B1961" s="133" t="s">
        <v>283</v>
      </c>
      <c r="C1961" s="134">
        <v>93079</v>
      </c>
      <c r="D1961" s="131" t="s">
        <v>285</v>
      </c>
      <c r="E1961" s="131" t="s">
        <v>1535</v>
      </c>
      <c r="F1961" s="133" t="s">
        <v>117</v>
      </c>
      <c r="G1961" s="131" t="s">
        <v>3876</v>
      </c>
    </row>
    <row r="1962" spans="1:7" ht="150" x14ac:dyDescent="0.2">
      <c r="A1962" s="131" t="s">
        <v>1936</v>
      </c>
      <c r="B1962" s="133" t="s">
        <v>288</v>
      </c>
      <c r="C1962" s="134">
        <v>91369</v>
      </c>
      <c r="D1962" s="131" t="s">
        <v>285</v>
      </c>
      <c r="E1962" s="131" t="s">
        <v>321</v>
      </c>
      <c r="F1962" s="133" t="s">
        <v>117</v>
      </c>
      <c r="G1962" s="131" t="s">
        <v>1937</v>
      </c>
    </row>
    <row r="1963" spans="1:7" ht="30" x14ac:dyDescent="0.2">
      <c r="A1963" s="131" t="s">
        <v>1083</v>
      </c>
      <c r="B1963" s="133" t="s">
        <v>283</v>
      </c>
      <c r="C1963" s="134">
        <v>79634</v>
      </c>
      <c r="D1963" s="131" t="s">
        <v>296</v>
      </c>
      <c r="E1963" s="131" t="s">
        <v>331</v>
      </c>
      <c r="F1963" s="133" t="s">
        <v>115</v>
      </c>
      <c r="G1963" s="131" t="s">
        <v>1084</v>
      </c>
    </row>
    <row r="1964" spans="1:7" ht="30" x14ac:dyDescent="0.2">
      <c r="A1964" s="131" t="s">
        <v>1085</v>
      </c>
      <c r="B1964" s="133" t="s">
        <v>283</v>
      </c>
      <c r="C1964" s="134">
        <v>20454</v>
      </c>
      <c r="D1964" s="131" t="s">
        <v>296</v>
      </c>
      <c r="E1964" s="131" t="s">
        <v>364</v>
      </c>
      <c r="F1964" s="133" t="s">
        <v>115</v>
      </c>
      <c r="G1964" s="131" t="s">
        <v>1086</v>
      </c>
    </row>
    <row r="1965" spans="1:7" ht="30" x14ac:dyDescent="0.2">
      <c r="A1965" s="131" t="s">
        <v>3293</v>
      </c>
      <c r="B1965" s="133" t="s">
        <v>283</v>
      </c>
      <c r="C1965" s="134">
        <v>80626</v>
      </c>
      <c r="D1965" s="131" t="s">
        <v>2676</v>
      </c>
      <c r="E1965" s="131" t="s">
        <v>364</v>
      </c>
      <c r="F1965" s="133" t="s">
        <v>117</v>
      </c>
      <c r="G1965" s="131" t="s">
        <v>3294</v>
      </c>
    </row>
    <row r="1966" spans="1:7" ht="30" x14ac:dyDescent="0.2">
      <c r="A1966" s="131" t="s">
        <v>3295</v>
      </c>
      <c r="B1966" s="133" t="s">
        <v>283</v>
      </c>
      <c r="C1966" s="134">
        <v>80628</v>
      </c>
      <c r="D1966" s="131" t="s">
        <v>2676</v>
      </c>
      <c r="E1966" s="131" t="s">
        <v>364</v>
      </c>
      <c r="F1966" s="133" t="s">
        <v>117</v>
      </c>
      <c r="G1966" s="131" t="s">
        <v>3296</v>
      </c>
    </row>
    <row r="1967" spans="1:7" ht="30" x14ac:dyDescent="0.2">
      <c r="A1967" s="131" t="s">
        <v>3297</v>
      </c>
      <c r="B1967" s="133" t="s">
        <v>283</v>
      </c>
      <c r="C1967" s="134">
        <v>87567</v>
      </c>
      <c r="D1967" s="131" t="s">
        <v>2676</v>
      </c>
      <c r="E1967" s="131" t="s">
        <v>364</v>
      </c>
      <c r="F1967" s="133" t="s">
        <v>115</v>
      </c>
      <c r="G1967" s="131" t="s">
        <v>3296</v>
      </c>
    </row>
    <row r="1968" spans="1:7" ht="30" x14ac:dyDescent="0.2">
      <c r="A1968" s="131" t="s">
        <v>3298</v>
      </c>
      <c r="B1968" s="133" t="s">
        <v>283</v>
      </c>
      <c r="C1968" s="134">
        <v>80629</v>
      </c>
      <c r="D1968" s="131" t="s">
        <v>2676</v>
      </c>
      <c r="E1968" s="131" t="s">
        <v>364</v>
      </c>
      <c r="F1968" s="133" t="s">
        <v>117</v>
      </c>
      <c r="G1968" s="131" t="s">
        <v>2703</v>
      </c>
    </row>
    <row r="1969" spans="1:7" ht="30" x14ac:dyDescent="0.2">
      <c r="A1969" s="131" t="s">
        <v>3299</v>
      </c>
      <c r="B1969" s="133" t="s">
        <v>283</v>
      </c>
      <c r="C1969" s="134">
        <v>87167</v>
      </c>
      <c r="D1969" s="131" t="s">
        <v>2676</v>
      </c>
      <c r="E1969" s="131" t="s">
        <v>364</v>
      </c>
      <c r="F1969" s="133" t="s">
        <v>117</v>
      </c>
      <c r="G1969" s="131" t="s">
        <v>2703</v>
      </c>
    </row>
    <row r="1970" spans="1:7" ht="30" x14ac:dyDescent="0.2">
      <c r="A1970" s="131" t="s">
        <v>3300</v>
      </c>
      <c r="B1970" s="133" t="s">
        <v>283</v>
      </c>
      <c r="C1970" s="134">
        <v>80630</v>
      </c>
      <c r="D1970" s="131" t="s">
        <v>2676</v>
      </c>
      <c r="E1970" s="131" t="s">
        <v>364</v>
      </c>
      <c r="F1970" s="133" t="s">
        <v>117</v>
      </c>
      <c r="G1970" s="131" t="s">
        <v>2703</v>
      </c>
    </row>
    <row r="1971" spans="1:7" ht="30" x14ac:dyDescent="0.2">
      <c r="A1971" s="131" t="s">
        <v>3301</v>
      </c>
      <c r="B1971" s="133" t="s">
        <v>283</v>
      </c>
      <c r="C1971" s="134">
        <v>87221</v>
      </c>
      <c r="D1971" s="131" t="s">
        <v>2676</v>
      </c>
      <c r="E1971" s="131" t="s">
        <v>364</v>
      </c>
      <c r="F1971" s="133" t="s">
        <v>116</v>
      </c>
      <c r="G1971" s="131" t="s">
        <v>2703</v>
      </c>
    </row>
    <row r="1972" spans="1:7" ht="30" x14ac:dyDescent="0.2">
      <c r="A1972" s="131" t="s">
        <v>3302</v>
      </c>
      <c r="B1972" s="133" t="s">
        <v>283</v>
      </c>
      <c r="C1972" s="134">
        <v>87224</v>
      </c>
      <c r="D1972" s="131" t="s">
        <v>2676</v>
      </c>
      <c r="E1972" s="131" t="s">
        <v>364</v>
      </c>
      <c r="F1972" s="133" t="s">
        <v>117</v>
      </c>
      <c r="G1972" s="131" t="s">
        <v>3294</v>
      </c>
    </row>
    <row r="1973" spans="1:7" ht="30" x14ac:dyDescent="0.2">
      <c r="A1973" s="131" t="s">
        <v>3303</v>
      </c>
      <c r="B1973" s="133" t="s">
        <v>283</v>
      </c>
      <c r="C1973" s="134">
        <v>87222</v>
      </c>
      <c r="D1973" s="131" t="s">
        <v>2676</v>
      </c>
      <c r="E1973" s="131" t="s">
        <v>364</v>
      </c>
      <c r="F1973" s="133" t="s">
        <v>116</v>
      </c>
      <c r="G1973" s="131" t="s">
        <v>3294</v>
      </c>
    </row>
    <row r="1974" spans="1:7" ht="30" x14ac:dyDescent="0.2">
      <c r="A1974" s="131" t="s">
        <v>3304</v>
      </c>
      <c r="B1974" s="133" t="s">
        <v>283</v>
      </c>
      <c r="C1974" s="134">
        <v>87569</v>
      </c>
      <c r="D1974" s="131" t="s">
        <v>2676</v>
      </c>
      <c r="E1974" s="131" t="s">
        <v>364</v>
      </c>
      <c r="F1974" s="133" t="s">
        <v>115</v>
      </c>
      <c r="G1974" s="131" t="s">
        <v>3296</v>
      </c>
    </row>
    <row r="1975" spans="1:7" ht="30" x14ac:dyDescent="0.2">
      <c r="A1975" s="131" t="s">
        <v>3305</v>
      </c>
      <c r="B1975" s="133" t="s">
        <v>283</v>
      </c>
      <c r="C1975" s="134">
        <v>87223</v>
      </c>
      <c r="D1975" s="131" t="s">
        <v>2676</v>
      </c>
      <c r="E1975" s="131" t="s">
        <v>364</v>
      </c>
      <c r="F1975" s="133" t="s">
        <v>115</v>
      </c>
      <c r="G1975" s="131" t="s">
        <v>3294</v>
      </c>
    </row>
    <row r="1976" spans="1:7" ht="30" x14ac:dyDescent="0.2">
      <c r="A1976" s="131" t="s">
        <v>3306</v>
      </c>
      <c r="B1976" s="133" t="s">
        <v>283</v>
      </c>
      <c r="C1976" s="134">
        <v>87570</v>
      </c>
      <c r="D1976" s="131" t="s">
        <v>2676</v>
      </c>
      <c r="E1976" s="131" t="s">
        <v>364</v>
      </c>
      <c r="F1976" s="133" t="s">
        <v>116</v>
      </c>
      <c r="G1976" s="131" t="s">
        <v>3296</v>
      </c>
    </row>
    <row r="1977" spans="1:7" ht="30" x14ac:dyDescent="0.2">
      <c r="A1977" s="131" t="s">
        <v>3307</v>
      </c>
      <c r="B1977" s="133" t="s">
        <v>283</v>
      </c>
      <c r="C1977" s="134">
        <v>80631</v>
      </c>
      <c r="D1977" s="131" t="s">
        <v>2676</v>
      </c>
      <c r="E1977" s="131" t="s">
        <v>364</v>
      </c>
      <c r="F1977" s="133" t="s">
        <v>117</v>
      </c>
      <c r="G1977" s="131" t="s">
        <v>3294</v>
      </c>
    </row>
    <row r="1978" spans="1:7" ht="30" x14ac:dyDescent="0.2">
      <c r="A1978" s="131" t="s">
        <v>3308</v>
      </c>
      <c r="B1978" s="133" t="s">
        <v>283</v>
      </c>
      <c r="C1978" s="134">
        <v>87568</v>
      </c>
      <c r="D1978" s="131" t="s">
        <v>2676</v>
      </c>
      <c r="E1978" s="131" t="s">
        <v>364</v>
      </c>
      <c r="F1978" s="133" t="s">
        <v>116</v>
      </c>
      <c r="G1978" s="131" t="s">
        <v>3296</v>
      </c>
    </row>
    <row r="1979" spans="1:7" ht="30" x14ac:dyDescent="0.2">
      <c r="A1979" s="131" t="s">
        <v>2175</v>
      </c>
      <c r="B1979" s="133" t="s">
        <v>288</v>
      </c>
      <c r="C1979" s="134">
        <v>91721</v>
      </c>
      <c r="D1979" s="131" t="s">
        <v>2149</v>
      </c>
      <c r="E1979" s="131" t="s">
        <v>364</v>
      </c>
      <c r="F1979" s="133" t="s">
        <v>117</v>
      </c>
      <c r="G1979" s="131" t="s">
        <v>2176</v>
      </c>
    </row>
    <row r="1980" spans="1:7" ht="30" x14ac:dyDescent="0.2">
      <c r="A1980" s="131" t="s">
        <v>2177</v>
      </c>
      <c r="B1980" s="133" t="s">
        <v>288</v>
      </c>
      <c r="C1980" s="134">
        <v>68548</v>
      </c>
      <c r="D1980" s="131" t="s">
        <v>2149</v>
      </c>
      <c r="E1980" s="131" t="s">
        <v>364</v>
      </c>
      <c r="F1980" s="133" t="s">
        <v>117</v>
      </c>
      <c r="G1980" s="131" t="s">
        <v>2178</v>
      </c>
    </row>
    <row r="1981" spans="1:7" ht="30" x14ac:dyDescent="0.2">
      <c r="A1981" s="131" t="s">
        <v>2179</v>
      </c>
      <c r="B1981" s="133" t="s">
        <v>288</v>
      </c>
      <c r="C1981" s="134">
        <v>25366</v>
      </c>
      <c r="D1981" s="131" t="s">
        <v>2149</v>
      </c>
      <c r="E1981" s="131" t="s">
        <v>364</v>
      </c>
      <c r="F1981" s="133" t="s">
        <v>117</v>
      </c>
      <c r="G1981" s="131" t="s">
        <v>2180</v>
      </c>
    </row>
    <row r="1982" spans="1:7" ht="30" x14ac:dyDescent="0.2">
      <c r="A1982" s="131" t="s">
        <v>2181</v>
      </c>
      <c r="B1982" s="133" t="s">
        <v>288</v>
      </c>
      <c r="C1982" s="134">
        <v>25367</v>
      </c>
      <c r="D1982" s="131" t="s">
        <v>2149</v>
      </c>
      <c r="E1982" s="131" t="s">
        <v>364</v>
      </c>
      <c r="F1982" s="133" t="s">
        <v>117</v>
      </c>
      <c r="G1982" s="131" t="s">
        <v>2182</v>
      </c>
    </row>
    <row r="1983" spans="1:7" ht="30" x14ac:dyDescent="0.2">
      <c r="A1983" s="131" t="s">
        <v>2183</v>
      </c>
      <c r="B1983" s="133" t="s">
        <v>288</v>
      </c>
      <c r="C1983" s="134">
        <v>25369</v>
      </c>
      <c r="D1983" s="131" t="s">
        <v>2149</v>
      </c>
      <c r="E1983" s="131" t="s">
        <v>364</v>
      </c>
      <c r="F1983" s="133" t="s">
        <v>117</v>
      </c>
      <c r="G1983" s="131" t="s">
        <v>2184</v>
      </c>
    </row>
    <row r="1984" spans="1:7" ht="30" x14ac:dyDescent="0.2">
      <c r="A1984" s="131" t="s">
        <v>2185</v>
      </c>
      <c r="B1984" s="133" t="s">
        <v>288</v>
      </c>
      <c r="C1984" s="134">
        <v>20505</v>
      </c>
      <c r="D1984" s="131" t="s">
        <v>2149</v>
      </c>
      <c r="E1984" s="131" t="s">
        <v>364</v>
      </c>
      <c r="F1984" s="133" t="s">
        <v>117</v>
      </c>
      <c r="G1984" s="131" t="s">
        <v>2186</v>
      </c>
    </row>
    <row r="1985" spans="1:7" ht="30" x14ac:dyDescent="0.2">
      <c r="A1985" s="131" t="s">
        <v>2187</v>
      </c>
      <c r="B1985" s="133" t="s">
        <v>288</v>
      </c>
      <c r="C1985" s="134">
        <v>20506</v>
      </c>
      <c r="D1985" s="131" t="s">
        <v>2149</v>
      </c>
      <c r="E1985" s="131" t="s">
        <v>364</v>
      </c>
      <c r="F1985" s="133" t="s">
        <v>117</v>
      </c>
      <c r="G1985" s="131" t="s">
        <v>2188</v>
      </c>
    </row>
    <row r="1986" spans="1:7" ht="30" x14ac:dyDescent="0.2">
      <c r="A1986" s="131" t="s">
        <v>2189</v>
      </c>
      <c r="B1986" s="133" t="s">
        <v>288</v>
      </c>
      <c r="C1986" s="134">
        <v>25373</v>
      </c>
      <c r="D1986" s="131" t="s">
        <v>2149</v>
      </c>
      <c r="E1986" s="131" t="s">
        <v>364</v>
      </c>
      <c r="F1986" s="133" t="s">
        <v>117</v>
      </c>
      <c r="G1986" s="131" t="s">
        <v>2190</v>
      </c>
    </row>
    <row r="1987" spans="1:7" ht="30" x14ac:dyDescent="0.2">
      <c r="A1987" s="131" t="s">
        <v>3309</v>
      </c>
      <c r="B1987" s="133" t="s">
        <v>283</v>
      </c>
      <c r="C1987" s="134">
        <v>45410</v>
      </c>
      <c r="D1987" s="131" t="s">
        <v>2676</v>
      </c>
      <c r="E1987" s="131" t="s">
        <v>364</v>
      </c>
      <c r="F1987" s="133" t="s">
        <v>115</v>
      </c>
      <c r="G1987" s="131" t="s">
        <v>3877</v>
      </c>
    </row>
    <row r="1988" spans="1:7" ht="30" x14ac:dyDescent="0.2">
      <c r="A1988" s="131" t="s">
        <v>2191</v>
      </c>
      <c r="B1988" s="133" t="s">
        <v>288</v>
      </c>
      <c r="C1988" s="134">
        <v>46316</v>
      </c>
      <c r="D1988" s="131" t="s">
        <v>2149</v>
      </c>
      <c r="E1988" s="131" t="s">
        <v>364</v>
      </c>
      <c r="F1988" s="133" t="s">
        <v>117</v>
      </c>
      <c r="G1988" s="131" t="s">
        <v>1970</v>
      </c>
    </row>
    <row r="1989" spans="1:7" ht="30" x14ac:dyDescent="0.2">
      <c r="A1989" s="131" t="s">
        <v>3310</v>
      </c>
      <c r="B1989" s="133" t="s">
        <v>283</v>
      </c>
      <c r="C1989" s="134">
        <v>80632</v>
      </c>
      <c r="D1989" s="131" t="s">
        <v>2676</v>
      </c>
      <c r="E1989" s="131" t="s">
        <v>364</v>
      </c>
      <c r="F1989" s="133" t="s">
        <v>117</v>
      </c>
      <c r="G1989" s="131" t="s">
        <v>2703</v>
      </c>
    </row>
    <row r="1990" spans="1:7" ht="30" x14ac:dyDescent="0.2">
      <c r="A1990" s="131" t="s">
        <v>3311</v>
      </c>
      <c r="B1990" s="133" t="s">
        <v>283</v>
      </c>
      <c r="C1990" s="134">
        <v>80633</v>
      </c>
      <c r="D1990" s="131" t="s">
        <v>2676</v>
      </c>
      <c r="E1990" s="131" t="s">
        <v>364</v>
      </c>
      <c r="F1990" s="133" t="s">
        <v>117</v>
      </c>
      <c r="G1990" s="131" t="s">
        <v>3312</v>
      </c>
    </row>
    <row r="1991" spans="1:7" ht="30" x14ac:dyDescent="0.2">
      <c r="A1991" s="131" t="s">
        <v>3313</v>
      </c>
      <c r="B1991" s="133" t="s">
        <v>283</v>
      </c>
      <c r="C1991" s="134">
        <v>80634</v>
      </c>
      <c r="D1991" s="131" t="s">
        <v>2676</v>
      </c>
      <c r="E1991" s="131" t="s">
        <v>364</v>
      </c>
      <c r="F1991" s="133" t="s">
        <v>117</v>
      </c>
      <c r="G1991" s="131" t="s">
        <v>3314</v>
      </c>
    </row>
    <row r="1992" spans="1:7" ht="30" x14ac:dyDescent="0.2">
      <c r="A1992" s="131" t="s">
        <v>3315</v>
      </c>
      <c r="B1992" s="133" t="s">
        <v>283</v>
      </c>
      <c r="C1992" s="134">
        <v>87217</v>
      </c>
      <c r="D1992" s="131" t="s">
        <v>2676</v>
      </c>
      <c r="E1992" s="131" t="s">
        <v>364</v>
      </c>
      <c r="F1992" s="133" t="s">
        <v>115</v>
      </c>
      <c r="G1992" s="131" t="s">
        <v>3877</v>
      </c>
    </row>
    <row r="1993" spans="1:7" ht="30" x14ac:dyDescent="0.2">
      <c r="A1993" s="131" t="s">
        <v>3316</v>
      </c>
      <c r="B1993" s="133" t="s">
        <v>283</v>
      </c>
      <c r="C1993" s="134">
        <v>87218</v>
      </c>
      <c r="D1993" s="131" t="s">
        <v>2676</v>
      </c>
      <c r="E1993" s="131" t="s">
        <v>364</v>
      </c>
      <c r="F1993" s="133" t="s">
        <v>116</v>
      </c>
      <c r="G1993" s="131" t="s">
        <v>3877</v>
      </c>
    </row>
    <row r="1994" spans="1:7" ht="30" x14ac:dyDescent="0.2">
      <c r="A1994" s="131" t="s">
        <v>3317</v>
      </c>
      <c r="B1994" s="133" t="s">
        <v>283</v>
      </c>
      <c r="C1994" s="134">
        <v>88121</v>
      </c>
      <c r="D1994" s="131" t="s">
        <v>2676</v>
      </c>
      <c r="E1994" s="131" t="s">
        <v>364</v>
      </c>
      <c r="F1994" s="133" t="s">
        <v>117</v>
      </c>
      <c r="G1994" s="131" t="s">
        <v>3296</v>
      </c>
    </row>
    <row r="1995" spans="1:7" ht="30" x14ac:dyDescent="0.2">
      <c r="A1995" s="131" t="s">
        <v>3318</v>
      </c>
      <c r="B1995" s="133" t="s">
        <v>283</v>
      </c>
      <c r="C1995" s="134">
        <v>88119</v>
      </c>
      <c r="D1995" s="131" t="s">
        <v>2676</v>
      </c>
      <c r="E1995" s="131" t="s">
        <v>364</v>
      </c>
      <c r="F1995" s="133" t="s">
        <v>115</v>
      </c>
      <c r="G1995" s="131" t="s">
        <v>3296</v>
      </c>
    </row>
    <row r="1996" spans="1:7" ht="30" x14ac:dyDescent="0.2">
      <c r="A1996" s="131" t="s">
        <v>3319</v>
      </c>
      <c r="B1996" s="133" t="s">
        <v>288</v>
      </c>
      <c r="C1996" s="134">
        <v>46533</v>
      </c>
      <c r="D1996" s="131" t="s">
        <v>2676</v>
      </c>
      <c r="E1996" s="131" t="s">
        <v>364</v>
      </c>
      <c r="F1996" s="133" t="s">
        <v>117</v>
      </c>
      <c r="G1996" s="131" t="s">
        <v>2763</v>
      </c>
    </row>
    <row r="1997" spans="1:7" ht="30" x14ac:dyDescent="0.2">
      <c r="A1997" s="131" t="s">
        <v>3320</v>
      </c>
      <c r="B1997" s="133" t="s">
        <v>288</v>
      </c>
      <c r="C1997" s="134">
        <v>46536</v>
      </c>
      <c r="D1997" s="131" t="s">
        <v>2676</v>
      </c>
      <c r="E1997" s="131" t="s">
        <v>364</v>
      </c>
      <c r="F1997" s="133" t="s">
        <v>117</v>
      </c>
      <c r="G1997" s="131" t="s">
        <v>3321</v>
      </c>
    </row>
    <row r="1998" spans="1:7" ht="30" x14ac:dyDescent="0.2">
      <c r="A1998" s="131" t="s">
        <v>3322</v>
      </c>
      <c r="B1998" s="133" t="s">
        <v>283</v>
      </c>
      <c r="C1998" s="134">
        <v>70877</v>
      </c>
      <c r="D1998" s="131" t="s">
        <v>2676</v>
      </c>
      <c r="E1998" s="131" t="s">
        <v>364</v>
      </c>
      <c r="F1998" s="133" t="s">
        <v>115</v>
      </c>
      <c r="G1998" s="131" t="s">
        <v>3323</v>
      </c>
    </row>
    <row r="1999" spans="1:7" ht="30" x14ac:dyDescent="0.2">
      <c r="A1999" s="131" t="s">
        <v>3324</v>
      </c>
      <c r="B1999" s="133" t="s">
        <v>283</v>
      </c>
      <c r="C1999" s="134">
        <v>80637</v>
      </c>
      <c r="D1999" s="131" t="s">
        <v>2676</v>
      </c>
      <c r="E1999" s="131" t="s">
        <v>364</v>
      </c>
      <c r="F1999" s="133" t="s">
        <v>117</v>
      </c>
      <c r="G1999" s="131" t="s">
        <v>3325</v>
      </c>
    </row>
    <row r="2000" spans="1:7" ht="45" x14ac:dyDescent="0.2">
      <c r="A2000" s="131" t="s">
        <v>3326</v>
      </c>
      <c r="B2000" s="133" t="s">
        <v>283</v>
      </c>
      <c r="C2000" s="134">
        <v>59128</v>
      </c>
      <c r="D2000" s="131" t="s">
        <v>2676</v>
      </c>
      <c r="E2000" s="131" t="s">
        <v>364</v>
      </c>
      <c r="F2000" s="133" t="s">
        <v>117</v>
      </c>
      <c r="G2000" s="131" t="s">
        <v>2813</v>
      </c>
    </row>
    <row r="2001" spans="1:7" ht="30" x14ac:dyDescent="0.2">
      <c r="A2001" s="131" t="s">
        <v>3327</v>
      </c>
      <c r="B2001" s="133" t="s">
        <v>283</v>
      </c>
      <c r="C2001" s="134">
        <v>90030</v>
      </c>
      <c r="D2001" s="131" t="s">
        <v>2676</v>
      </c>
      <c r="E2001" s="131" t="s">
        <v>364</v>
      </c>
      <c r="F2001" s="133" t="s">
        <v>117</v>
      </c>
      <c r="G2001" s="131" t="s">
        <v>3328</v>
      </c>
    </row>
    <row r="2002" spans="1:7" ht="30" x14ac:dyDescent="0.2">
      <c r="A2002" s="131" t="s">
        <v>3329</v>
      </c>
      <c r="B2002" s="133" t="s">
        <v>283</v>
      </c>
      <c r="C2002" s="134">
        <v>54657</v>
      </c>
      <c r="D2002" s="131" t="s">
        <v>2676</v>
      </c>
      <c r="E2002" s="131" t="s">
        <v>364</v>
      </c>
      <c r="F2002" s="133" t="s">
        <v>117</v>
      </c>
      <c r="G2002" s="131" t="s">
        <v>3330</v>
      </c>
    </row>
    <row r="2003" spans="1:7" ht="30" x14ac:dyDescent="0.2">
      <c r="A2003" s="131" t="s">
        <v>3331</v>
      </c>
      <c r="B2003" s="133" t="s">
        <v>283</v>
      </c>
      <c r="C2003" s="134">
        <v>6305</v>
      </c>
      <c r="D2003" s="131" t="s">
        <v>2676</v>
      </c>
      <c r="E2003" s="131" t="s">
        <v>364</v>
      </c>
      <c r="F2003" s="133" t="s">
        <v>116</v>
      </c>
      <c r="G2003" s="131" t="s">
        <v>3296</v>
      </c>
    </row>
    <row r="2004" spans="1:7" ht="30" x14ac:dyDescent="0.2">
      <c r="A2004" s="131" t="s">
        <v>1087</v>
      </c>
      <c r="B2004" s="133" t="s">
        <v>283</v>
      </c>
      <c r="C2004" s="134">
        <v>79130</v>
      </c>
      <c r="D2004" s="131" t="s">
        <v>296</v>
      </c>
      <c r="E2004" s="131" t="s">
        <v>364</v>
      </c>
      <c r="F2004" s="133" t="s">
        <v>115</v>
      </c>
      <c r="G2004" s="131" t="s">
        <v>1088</v>
      </c>
    </row>
    <row r="2005" spans="1:7" ht="45" x14ac:dyDescent="0.2">
      <c r="A2005" s="131" t="s">
        <v>1350</v>
      </c>
      <c r="B2005" s="133" t="s">
        <v>283</v>
      </c>
      <c r="C2005" s="134">
        <v>46557</v>
      </c>
      <c r="D2005" s="131" t="s">
        <v>1158</v>
      </c>
      <c r="E2005" s="131" t="s">
        <v>1182</v>
      </c>
      <c r="F2005" s="133" t="s">
        <v>117</v>
      </c>
      <c r="G2005" s="131" t="s">
        <v>1351</v>
      </c>
    </row>
    <row r="2006" spans="1:7" ht="45" x14ac:dyDescent="0.2">
      <c r="A2006" s="131" t="s">
        <v>1352</v>
      </c>
      <c r="B2006" s="133" t="s">
        <v>283</v>
      </c>
      <c r="C2006" s="134">
        <v>73673</v>
      </c>
      <c r="D2006" s="131" t="s">
        <v>1158</v>
      </c>
      <c r="E2006" s="131" t="s">
        <v>1182</v>
      </c>
      <c r="F2006" s="133" t="s">
        <v>1183</v>
      </c>
      <c r="G2006" s="131" t="s">
        <v>1351</v>
      </c>
    </row>
    <row r="2007" spans="1:7" ht="30" x14ac:dyDescent="0.2">
      <c r="A2007" s="131" t="s">
        <v>3332</v>
      </c>
      <c r="B2007" s="133" t="s">
        <v>283</v>
      </c>
      <c r="C2007" s="134">
        <v>87446</v>
      </c>
      <c r="D2007" s="131" t="s">
        <v>2676</v>
      </c>
      <c r="E2007" s="131" t="s">
        <v>364</v>
      </c>
      <c r="F2007" s="133" t="s">
        <v>115</v>
      </c>
      <c r="G2007" s="131" t="s">
        <v>3333</v>
      </c>
    </row>
    <row r="2008" spans="1:7" ht="45" x14ac:dyDescent="0.2">
      <c r="A2008" s="131" t="s">
        <v>3785</v>
      </c>
      <c r="B2008" s="133" t="s">
        <v>283</v>
      </c>
      <c r="C2008" s="134">
        <v>89369</v>
      </c>
      <c r="D2008" s="131" t="s">
        <v>3443</v>
      </c>
      <c r="E2008" s="131" t="s">
        <v>318</v>
      </c>
      <c r="F2008" s="133" t="s">
        <v>117</v>
      </c>
      <c r="G2008" s="131" t="s">
        <v>3786</v>
      </c>
    </row>
    <row r="2009" spans="1:7" ht="45" x14ac:dyDescent="0.2">
      <c r="A2009" s="131" t="s">
        <v>3787</v>
      </c>
      <c r="B2009" s="133" t="s">
        <v>283</v>
      </c>
      <c r="C2009" s="134">
        <v>89381</v>
      </c>
      <c r="D2009" s="131" t="s">
        <v>3443</v>
      </c>
      <c r="E2009" s="131" t="s">
        <v>318</v>
      </c>
      <c r="F2009" s="133" t="s">
        <v>117</v>
      </c>
      <c r="G2009" s="131" t="s">
        <v>3788</v>
      </c>
    </row>
    <row r="2010" spans="1:7" ht="45" x14ac:dyDescent="0.2">
      <c r="A2010" s="131" t="s">
        <v>3789</v>
      </c>
      <c r="B2010" s="133" t="s">
        <v>283</v>
      </c>
      <c r="C2010" s="134">
        <v>89373</v>
      </c>
      <c r="D2010" s="131" t="s">
        <v>3443</v>
      </c>
      <c r="E2010" s="131" t="s">
        <v>318</v>
      </c>
      <c r="F2010" s="133" t="s">
        <v>117</v>
      </c>
      <c r="G2010" s="131" t="s">
        <v>3790</v>
      </c>
    </row>
    <row r="2011" spans="1:7" ht="60" x14ac:dyDescent="0.2">
      <c r="A2011" s="131" t="s">
        <v>1089</v>
      </c>
      <c r="B2011" s="133" t="s">
        <v>283</v>
      </c>
      <c r="C2011" s="134">
        <v>6055</v>
      </c>
      <c r="D2011" s="131" t="s">
        <v>296</v>
      </c>
      <c r="E2011" s="131" t="s">
        <v>300</v>
      </c>
      <c r="F2011" s="133" t="s">
        <v>115</v>
      </c>
      <c r="G2011" s="131" t="s">
        <v>1090</v>
      </c>
    </row>
    <row r="2012" spans="1:7" ht="30" x14ac:dyDescent="0.2">
      <c r="A2012" s="131" t="s">
        <v>1938</v>
      </c>
      <c r="B2012" s="133" t="s">
        <v>283</v>
      </c>
      <c r="C2012" s="134">
        <v>80464</v>
      </c>
      <c r="D2012" s="131" t="s">
        <v>285</v>
      </c>
      <c r="E2012" s="131" t="s">
        <v>1939</v>
      </c>
      <c r="F2012" s="133" t="s">
        <v>117</v>
      </c>
      <c r="G2012" s="131" t="s">
        <v>1940</v>
      </c>
    </row>
    <row r="2013" spans="1:7" ht="60" x14ac:dyDescent="0.2">
      <c r="A2013" s="131" t="s">
        <v>1941</v>
      </c>
      <c r="B2013" s="133" t="s">
        <v>283</v>
      </c>
      <c r="C2013" s="134">
        <v>90303</v>
      </c>
      <c r="D2013" s="131" t="s">
        <v>285</v>
      </c>
      <c r="E2013" s="131" t="s">
        <v>321</v>
      </c>
      <c r="F2013" s="133" t="s">
        <v>117</v>
      </c>
      <c r="G2013" s="131" t="s">
        <v>1942</v>
      </c>
    </row>
    <row r="2014" spans="1:7" ht="45" x14ac:dyDescent="0.2">
      <c r="A2014" s="131" t="s">
        <v>1943</v>
      </c>
      <c r="B2014" s="133" t="s">
        <v>283</v>
      </c>
      <c r="C2014" s="134">
        <v>80486</v>
      </c>
      <c r="D2014" s="131" t="s">
        <v>285</v>
      </c>
      <c r="E2014" s="131" t="s">
        <v>1939</v>
      </c>
      <c r="F2014" s="133" t="s">
        <v>1183</v>
      </c>
      <c r="G2014" s="131" t="s">
        <v>1944</v>
      </c>
    </row>
    <row r="2015" spans="1:7" ht="60" x14ac:dyDescent="0.2">
      <c r="A2015" s="131" t="s">
        <v>1945</v>
      </c>
      <c r="B2015" s="133" t="s">
        <v>283</v>
      </c>
      <c r="C2015" s="134">
        <v>84324</v>
      </c>
      <c r="D2015" s="131" t="s">
        <v>285</v>
      </c>
      <c r="E2015" s="131" t="s">
        <v>1939</v>
      </c>
      <c r="F2015" s="133" t="s">
        <v>117</v>
      </c>
      <c r="G2015" s="131" t="s">
        <v>1946</v>
      </c>
    </row>
    <row r="2016" spans="1:7" ht="60" x14ac:dyDescent="0.2">
      <c r="A2016" s="131" t="s">
        <v>1947</v>
      </c>
      <c r="B2016" s="133" t="s">
        <v>283</v>
      </c>
      <c r="C2016" s="134">
        <v>84325</v>
      </c>
      <c r="D2016" s="131" t="s">
        <v>285</v>
      </c>
      <c r="E2016" s="131" t="s">
        <v>1939</v>
      </c>
      <c r="F2016" s="133" t="s">
        <v>1183</v>
      </c>
      <c r="G2016" s="131" t="s">
        <v>1946</v>
      </c>
    </row>
    <row r="2017" spans="1:7" ht="45" x14ac:dyDescent="0.2">
      <c r="A2017" s="131" t="s">
        <v>1948</v>
      </c>
      <c r="B2017" s="133" t="s">
        <v>283</v>
      </c>
      <c r="C2017" s="134">
        <v>80445</v>
      </c>
      <c r="D2017" s="131" t="s">
        <v>285</v>
      </c>
      <c r="E2017" s="131" t="s">
        <v>342</v>
      </c>
      <c r="F2017" s="133" t="s">
        <v>117</v>
      </c>
      <c r="G2017" s="131" t="s">
        <v>1949</v>
      </c>
    </row>
    <row r="2018" spans="1:7" ht="30" x14ac:dyDescent="0.2">
      <c r="A2018" s="131" t="s">
        <v>1950</v>
      </c>
      <c r="B2018" s="133" t="s">
        <v>283</v>
      </c>
      <c r="C2018" s="134">
        <v>80446</v>
      </c>
      <c r="D2018" s="131" t="s">
        <v>285</v>
      </c>
      <c r="E2018" s="131" t="s">
        <v>1939</v>
      </c>
      <c r="F2018" s="133" t="s">
        <v>117</v>
      </c>
      <c r="G2018" s="131" t="s">
        <v>1951</v>
      </c>
    </row>
    <row r="2019" spans="1:7" ht="60" x14ac:dyDescent="0.2">
      <c r="A2019" s="131" t="s">
        <v>1952</v>
      </c>
      <c r="B2019" s="133" t="s">
        <v>283</v>
      </c>
      <c r="C2019" s="134">
        <v>80451</v>
      </c>
      <c r="D2019" s="131" t="s">
        <v>285</v>
      </c>
      <c r="E2019" s="131" t="s">
        <v>313</v>
      </c>
      <c r="F2019" s="133" t="s">
        <v>117</v>
      </c>
      <c r="G2019" s="131" t="s">
        <v>1953</v>
      </c>
    </row>
    <row r="2020" spans="1:7" ht="30" x14ac:dyDescent="0.2">
      <c r="A2020" s="131" t="s">
        <v>1954</v>
      </c>
      <c r="B2020" s="133" t="s">
        <v>283</v>
      </c>
      <c r="C2020" s="134">
        <v>80450</v>
      </c>
      <c r="D2020" s="131" t="s">
        <v>285</v>
      </c>
      <c r="E2020" s="131" t="s">
        <v>313</v>
      </c>
      <c r="F2020" s="133" t="s">
        <v>117</v>
      </c>
      <c r="G2020" s="131" t="s">
        <v>1955</v>
      </c>
    </row>
    <row r="2021" spans="1:7" ht="30" x14ac:dyDescent="0.2">
      <c r="A2021" s="131" t="s">
        <v>1956</v>
      </c>
      <c r="B2021" s="133" t="s">
        <v>283</v>
      </c>
      <c r="C2021" s="134">
        <v>80462</v>
      </c>
      <c r="D2021" s="131" t="s">
        <v>285</v>
      </c>
      <c r="E2021" s="131" t="s">
        <v>1939</v>
      </c>
      <c r="F2021" s="133" t="s">
        <v>117</v>
      </c>
      <c r="G2021" s="131" t="s">
        <v>1957</v>
      </c>
    </row>
    <row r="2022" spans="1:7" ht="60" x14ac:dyDescent="0.2">
      <c r="A2022" s="131" t="s">
        <v>1958</v>
      </c>
      <c r="B2022" s="133" t="s">
        <v>283</v>
      </c>
      <c r="C2022" s="134">
        <v>81309</v>
      </c>
      <c r="D2022" s="131" t="s">
        <v>285</v>
      </c>
      <c r="E2022" s="131" t="s">
        <v>1939</v>
      </c>
      <c r="F2022" s="133" t="s">
        <v>117</v>
      </c>
      <c r="G2022" s="131" t="s">
        <v>1959</v>
      </c>
    </row>
    <row r="2023" spans="1:7" ht="45" x14ac:dyDescent="0.2">
      <c r="A2023" s="131" t="s">
        <v>1960</v>
      </c>
      <c r="B2023" s="133" t="s">
        <v>283</v>
      </c>
      <c r="C2023" s="134">
        <v>83974</v>
      </c>
      <c r="D2023" s="131" t="s">
        <v>285</v>
      </c>
      <c r="E2023" s="131" t="s">
        <v>1939</v>
      </c>
      <c r="F2023" s="133" t="s">
        <v>115</v>
      </c>
      <c r="G2023" s="131" t="s">
        <v>1961</v>
      </c>
    </row>
    <row r="2024" spans="1:7" ht="75" x14ac:dyDescent="0.2">
      <c r="A2024" s="131" t="s">
        <v>1962</v>
      </c>
      <c r="B2024" s="133" t="s">
        <v>283</v>
      </c>
      <c r="C2024" s="134">
        <v>81310</v>
      </c>
      <c r="D2024" s="131" t="s">
        <v>285</v>
      </c>
      <c r="E2024" s="131" t="s">
        <v>1939</v>
      </c>
      <c r="F2024" s="133" t="s">
        <v>117</v>
      </c>
      <c r="G2024" s="131" t="s">
        <v>1963</v>
      </c>
    </row>
    <row r="2025" spans="1:7" ht="45" x14ac:dyDescent="0.2">
      <c r="A2025" s="131" t="s">
        <v>1964</v>
      </c>
      <c r="B2025" s="133" t="s">
        <v>283</v>
      </c>
      <c r="C2025" s="134">
        <v>83975</v>
      </c>
      <c r="D2025" s="131" t="s">
        <v>285</v>
      </c>
      <c r="E2025" s="131" t="s">
        <v>1939</v>
      </c>
      <c r="F2025" s="133" t="s">
        <v>116</v>
      </c>
      <c r="G2025" s="131" t="s">
        <v>1961</v>
      </c>
    </row>
    <row r="2026" spans="1:7" ht="60" x14ac:dyDescent="0.2">
      <c r="A2026" s="131" t="s">
        <v>1965</v>
      </c>
      <c r="B2026" s="133" t="s">
        <v>283</v>
      </c>
      <c r="C2026" s="134">
        <v>80514</v>
      </c>
      <c r="D2026" s="131" t="s">
        <v>285</v>
      </c>
      <c r="E2026" s="131" t="s">
        <v>1939</v>
      </c>
      <c r="F2026" s="133" t="s">
        <v>115</v>
      </c>
      <c r="G2026" s="131" t="s">
        <v>1966</v>
      </c>
    </row>
    <row r="2027" spans="1:7" ht="45" x14ac:dyDescent="0.2">
      <c r="A2027" s="131" t="s">
        <v>1967</v>
      </c>
      <c r="B2027" s="133" t="s">
        <v>283</v>
      </c>
      <c r="C2027" s="134">
        <v>76025</v>
      </c>
      <c r="D2027" s="131" t="s">
        <v>285</v>
      </c>
      <c r="E2027" s="131" t="s">
        <v>1939</v>
      </c>
      <c r="F2027" s="133" t="s">
        <v>117</v>
      </c>
      <c r="G2027" s="131" t="s">
        <v>1968</v>
      </c>
    </row>
    <row r="2028" spans="1:7" ht="75" x14ac:dyDescent="0.2">
      <c r="A2028" s="131" t="s">
        <v>2587</v>
      </c>
      <c r="B2028" s="133" t="s">
        <v>283</v>
      </c>
      <c r="C2028" s="134">
        <v>81313</v>
      </c>
      <c r="D2028" s="131" t="s">
        <v>2193</v>
      </c>
      <c r="E2028" s="131" t="s">
        <v>285</v>
      </c>
      <c r="F2028" s="133" t="s">
        <v>117</v>
      </c>
      <c r="G2028" s="131" t="s">
        <v>2588</v>
      </c>
    </row>
    <row r="2029" spans="1:7" ht="105" x14ac:dyDescent="0.2">
      <c r="A2029" s="131" t="s">
        <v>3791</v>
      </c>
      <c r="B2029" s="133" t="s">
        <v>288</v>
      </c>
      <c r="C2029" s="134">
        <v>87433</v>
      </c>
      <c r="D2029" s="131" t="s">
        <v>3443</v>
      </c>
      <c r="E2029" s="131" t="s">
        <v>318</v>
      </c>
      <c r="F2029" s="133" t="s">
        <v>117</v>
      </c>
      <c r="G2029" s="131" t="s">
        <v>3792</v>
      </c>
    </row>
    <row r="2030" spans="1:7" ht="30" x14ac:dyDescent="0.2">
      <c r="A2030" s="131" t="s">
        <v>1091</v>
      </c>
      <c r="B2030" s="133" t="s">
        <v>288</v>
      </c>
      <c r="C2030" s="134">
        <v>85126</v>
      </c>
      <c r="D2030" s="131" t="s">
        <v>296</v>
      </c>
      <c r="E2030" s="131" t="s">
        <v>285</v>
      </c>
      <c r="F2030" s="133" t="s">
        <v>115</v>
      </c>
      <c r="G2030" s="131" t="s">
        <v>1092</v>
      </c>
    </row>
    <row r="2031" spans="1:7" ht="45" x14ac:dyDescent="0.2">
      <c r="A2031" s="131" t="s">
        <v>1093</v>
      </c>
      <c r="B2031" s="133" t="s">
        <v>283</v>
      </c>
      <c r="C2031" s="134">
        <v>84174</v>
      </c>
      <c r="D2031" s="131" t="s">
        <v>296</v>
      </c>
      <c r="E2031" s="131" t="s">
        <v>364</v>
      </c>
      <c r="F2031" s="133" t="s">
        <v>115</v>
      </c>
      <c r="G2031" s="131" t="s">
        <v>1094</v>
      </c>
    </row>
    <row r="2032" spans="1:7" ht="45" x14ac:dyDescent="0.2">
      <c r="A2032" s="131" t="s">
        <v>1095</v>
      </c>
      <c r="B2032" s="133" t="s">
        <v>283</v>
      </c>
      <c r="C2032" s="134">
        <v>80987</v>
      </c>
      <c r="D2032" s="131" t="s">
        <v>296</v>
      </c>
      <c r="E2032" s="131" t="s">
        <v>285</v>
      </c>
      <c r="F2032" s="133" t="s">
        <v>115</v>
      </c>
      <c r="G2032" s="131" t="s">
        <v>934</v>
      </c>
    </row>
    <row r="2033" spans="1:7" ht="45" x14ac:dyDescent="0.2">
      <c r="A2033" s="131" t="s">
        <v>1096</v>
      </c>
      <c r="B2033" s="133" t="s">
        <v>283</v>
      </c>
      <c r="C2033" s="134">
        <v>80989</v>
      </c>
      <c r="D2033" s="131" t="s">
        <v>296</v>
      </c>
      <c r="E2033" s="131" t="s">
        <v>285</v>
      </c>
      <c r="F2033" s="133" t="s">
        <v>115</v>
      </c>
      <c r="G2033" s="131" t="s">
        <v>936</v>
      </c>
    </row>
    <row r="2034" spans="1:7" ht="30" x14ac:dyDescent="0.2">
      <c r="A2034" s="131" t="s">
        <v>1097</v>
      </c>
      <c r="B2034" s="133" t="s">
        <v>283</v>
      </c>
      <c r="C2034" s="134">
        <v>80988</v>
      </c>
      <c r="D2034" s="131" t="s">
        <v>296</v>
      </c>
      <c r="E2034" s="131" t="s">
        <v>285</v>
      </c>
      <c r="F2034" s="133" t="s">
        <v>115</v>
      </c>
      <c r="G2034" s="131" t="s">
        <v>1098</v>
      </c>
    </row>
    <row r="2035" spans="1:7" ht="30" x14ac:dyDescent="0.2">
      <c r="A2035" s="131" t="s">
        <v>1099</v>
      </c>
      <c r="B2035" s="133" t="s">
        <v>283</v>
      </c>
      <c r="C2035" s="134">
        <v>80991</v>
      </c>
      <c r="D2035" s="131" t="s">
        <v>296</v>
      </c>
      <c r="E2035" s="131" t="s">
        <v>493</v>
      </c>
      <c r="F2035" s="133" t="s">
        <v>115</v>
      </c>
      <c r="G2035" s="131" t="s">
        <v>940</v>
      </c>
    </row>
    <row r="2036" spans="1:7" ht="30" x14ac:dyDescent="0.2">
      <c r="A2036" s="131" t="s">
        <v>1100</v>
      </c>
      <c r="B2036" s="133" t="s">
        <v>283</v>
      </c>
      <c r="C2036" s="134">
        <v>80992</v>
      </c>
      <c r="D2036" s="131" t="s">
        <v>296</v>
      </c>
      <c r="E2036" s="131" t="s">
        <v>493</v>
      </c>
      <c r="F2036" s="133" t="s">
        <v>115</v>
      </c>
      <c r="G2036" s="131" t="s">
        <v>942</v>
      </c>
    </row>
    <row r="2037" spans="1:7" ht="45" x14ac:dyDescent="0.2">
      <c r="A2037" s="131" t="s">
        <v>1101</v>
      </c>
      <c r="B2037" s="133" t="s">
        <v>283</v>
      </c>
      <c r="C2037" s="134">
        <v>80990</v>
      </c>
      <c r="D2037" s="131" t="s">
        <v>296</v>
      </c>
      <c r="E2037" s="131" t="s">
        <v>285</v>
      </c>
      <c r="F2037" s="133" t="s">
        <v>115</v>
      </c>
      <c r="G2037" s="131" t="s">
        <v>936</v>
      </c>
    </row>
    <row r="2038" spans="1:7" ht="45" x14ac:dyDescent="0.2">
      <c r="A2038" s="131" t="s">
        <v>1353</v>
      </c>
      <c r="B2038" s="133" t="s">
        <v>288</v>
      </c>
      <c r="C2038" s="134">
        <v>73058</v>
      </c>
      <c r="D2038" s="131" t="s">
        <v>1158</v>
      </c>
      <c r="E2038" s="131" t="s">
        <v>285</v>
      </c>
      <c r="F2038" s="133" t="s">
        <v>117</v>
      </c>
      <c r="G2038" s="131" t="s">
        <v>1354</v>
      </c>
    </row>
    <row r="2039" spans="1:7" ht="45" x14ac:dyDescent="0.2">
      <c r="A2039" s="131" t="s">
        <v>1355</v>
      </c>
      <c r="B2039" s="133" t="s">
        <v>288</v>
      </c>
      <c r="C2039" s="134">
        <v>1290</v>
      </c>
      <c r="D2039" s="131" t="s">
        <v>1158</v>
      </c>
      <c r="E2039" s="131" t="s">
        <v>1182</v>
      </c>
      <c r="F2039" s="133" t="s">
        <v>117</v>
      </c>
      <c r="G2039" s="131" t="s">
        <v>1354</v>
      </c>
    </row>
    <row r="2040" spans="1:7" ht="30" x14ac:dyDescent="0.2">
      <c r="A2040" s="131" t="s">
        <v>1969</v>
      </c>
      <c r="B2040" s="133" t="s">
        <v>288</v>
      </c>
      <c r="C2040" s="134">
        <v>85475</v>
      </c>
      <c r="D2040" s="131" t="s">
        <v>285</v>
      </c>
      <c r="E2040" s="131" t="s">
        <v>1530</v>
      </c>
      <c r="F2040" s="133" t="s">
        <v>117</v>
      </c>
      <c r="G2040" s="131" t="s">
        <v>1970</v>
      </c>
    </row>
    <row r="2041" spans="1:7" ht="30" x14ac:dyDescent="0.2">
      <c r="A2041" s="131" t="s">
        <v>1971</v>
      </c>
      <c r="B2041" s="133" t="s">
        <v>288</v>
      </c>
      <c r="C2041" s="134">
        <v>68721</v>
      </c>
      <c r="D2041" s="131" t="s">
        <v>285</v>
      </c>
      <c r="E2041" s="131" t="s">
        <v>1530</v>
      </c>
      <c r="F2041" s="133" t="s">
        <v>115</v>
      </c>
      <c r="G2041" s="131" t="s">
        <v>1970</v>
      </c>
    </row>
    <row r="2042" spans="1:7" ht="30" x14ac:dyDescent="0.2">
      <c r="A2042" s="131" t="s">
        <v>1972</v>
      </c>
      <c r="B2042" s="133" t="s">
        <v>288</v>
      </c>
      <c r="C2042" s="134">
        <v>88118</v>
      </c>
      <c r="D2042" s="131" t="s">
        <v>285</v>
      </c>
      <c r="E2042" s="131" t="s">
        <v>1530</v>
      </c>
      <c r="F2042" s="133" t="s">
        <v>117</v>
      </c>
      <c r="G2042" s="131" t="s">
        <v>1970</v>
      </c>
    </row>
    <row r="2043" spans="1:7" ht="30" x14ac:dyDescent="0.2">
      <c r="A2043" s="131" t="s">
        <v>1973</v>
      </c>
      <c r="B2043" s="133" t="s">
        <v>283</v>
      </c>
      <c r="C2043" s="134">
        <v>59177</v>
      </c>
      <c r="D2043" s="131" t="s">
        <v>285</v>
      </c>
      <c r="E2043" s="131" t="s">
        <v>1530</v>
      </c>
      <c r="F2043" s="133" t="s">
        <v>158</v>
      </c>
      <c r="G2043" s="131" t="s">
        <v>1974</v>
      </c>
    </row>
    <row r="2044" spans="1:7" ht="30" x14ac:dyDescent="0.2">
      <c r="A2044" s="131" t="s">
        <v>2146</v>
      </c>
      <c r="B2044" s="133" t="s">
        <v>288</v>
      </c>
      <c r="C2044" s="134">
        <v>89169</v>
      </c>
      <c r="D2044" s="131" t="s">
        <v>660</v>
      </c>
      <c r="E2044" s="131" t="s">
        <v>1530</v>
      </c>
      <c r="F2044" s="133" t="s">
        <v>117</v>
      </c>
      <c r="G2044" s="131" t="s">
        <v>2147</v>
      </c>
    </row>
    <row r="2045" spans="1:7" ht="30" x14ac:dyDescent="0.2">
      <c r="A2045" s="131" t="s">
        <v>2031</v>
      </c>
      <c r="B2045" s="133" t="s">
        <v>283</v>
      </c>
      <c r="C2045" s="134">
        <v>58999</v>
      </c>
      <c r="D2045" s="131" t="s">
        <v>1993</v>
      </c>
      <c r="E2045" s="131" t="s">
        <v>1530</v>
      </c>
      <c r="F2045" s="133" t="s">
        <v>117</v>
      </c>
      <c r="G2045" s="131" t="s">
        <v>2032</v>
      </c>
    </row>
    <row r="2046" spans="1:7" ht="30" x14ac:dyDescent="0.2">
      <c r="A2046" s="131" t="s">
        <v>1975</v>
      </c>
      <c r="B2046" s="133" t="s">
        <v>288</v>
      </c>
      <c r="C2046" s="134">
        <v>84424</v>
      </c>
      <c r="D2046" s="131" t="s">
        <v>285</v>
      </c>
      <c r="E2046" s="131" t="s">
        <v>1530</v>
      </c>
      <c r="F2046" s="133" t="s">
        <v>117</v>
      </c>
      <c r="G2046" s="131" t="s">
        <v>1970</v>
      </c>
    </row>
    <row r="2047" spans="1:7" ht="30" x14ac:dyDescent="0.2">
      <c r="A2047" s="131" t="s">
        <v>1976</v>
      </c>
      <c r="B2047" s="133" t="s">
        <v>288</v>
      </c>
      <c r="C2047" s="134">
        <v>75815</v>
      </c>
      <c r="D2047" s="131" t="s">
        <v>285</v>
      </c>
      <c r="E2047" s="131" t="s">
        <v>1530</v>
      </c>
      <c r="F2047" s="133" t="s">
        <v>115</v>
      </c>
      <c r="G2047" s="131" t="s">
        <v>1970</v>
      </c>
    </row>
    <row r="2048" spans="1:7" ht="30" x14ac:dyDescent="0.2">
      <c r="A2048" s="131" t="s">
        <v>1977</v>
      </c>
      <c r="B2048" s="133" t="s">
        <v>288</v>
      </c>
      <c r="C2048" s="134">
        <v>69121</v>
      </c>
      <c r="D2048" s="131" t="s">
        <v>285</v>
      </c>
      <c r="E2048" s="131" t="s">
        <v>1530</v>
      </c>
      <c r="F2048" s="133" t="s">
        <v>117</v>
      </c>
      <c r="G2048" s="131" t="s">
        <v>1970</v>
      </c>
    </row>
    <row r="2049" spans="1:7" ht="30" x14ac:dyDescent="0.2">
      <c r="A2049" s="131" t="s">
        <v>1978</v>
      </c>
      <c r="B2049" s="133" t="s">
        <v>288</v>
      </c>
      <c r="C2049" s="134">
        <v>86167</v>
      </c>
      <c r="D2049" s="131" t="s">
        <v>285</v>
      </c>
      <c r="E2049" s="131" t="s">
        <v>1530</v>
      </c>
      <c r="F2049" s="133" t="s">
        <v>115</v>
      </c>
      <c r="G2049" s="131" t="s">
        <v>1970</v>
      </c>
    </row>
    <row r="2050" spans="1:7" ht="30" x14ac:dyDescent="0.2">
      <c r="A2050" s="131" t="s">
        <v>1979</v>
      </c>
      <c r="B2050" s="133" t="s">
        <v>288</v>
      </c>
      <c r="C2050" s="134">
        <v>68625</v>
      </c>
      <c r="D2050" s="131" t="s">
        <v>285</v>
      </c>
      <c r="E2050" s="131" t="s">
        <v>1530</v>
      </c>
      <c r="F2050" s="133" t="s">
        <v>158</v>
      </c>
      <c r="G2050" s="131" t="s">
        <v>1980</v>
      </c>
    </row>
    <row r="2051" spans="1:7" ht="45" x14ac:dyDescent="0.2">
      <c r="A2051" s="131" t="s">
        <v>1981</v>
      </c>
      <c r="B2051" s="133" t="s">
        <v>283</v>
      </c>
      <c r="C2051" s="134">
        <v>84374</v>
      </c>
      <c r="D2051" s="131" t="s">
        <v>285</v>
      </c>
      <c r="E2051" s="131" t="s">
        <v>1530</v>
      </c>
      <c r="F2051" s="133" t="s">
        <v>117</v>
      </c>
      <c r="G2051" s="131" t="s">
        <v>1982</v>
      </c>
    </row>
    <row r="2052" spans="1:7" ht="45" x14ac:dyDescent="0.2">
      <c r="A2052" s="131" t="s">
        <v>1983</v>
      </c>
      <c r="B2052" s="133" t="s">
        <v>283</v>
      </c>
      <c r="C2052" s="134">
        <v>87820</v>
      </c>
      <c r="D2052" s="131" t="s">
        <v>285</v>
      </c>
      <c r="E2052" s="131" t="s">
        <v>1530</v>
      </c>
      <c r="F2052" s="133" t="s">
        <v>115</v>
      </c>
      <c r="G2052" s="131" t="s">
        <v>1984</v>
      </c>
    </row>
    <row r="2053" spans="1:7" ht="45" x14ac:dyDescent="0.2">
      <c r="A2053" s="131" t="s">
        <v>1985</v>
      </c>
      <c r="B2053" s="133" t="s">
        <v>288</v>
      </c>
      <c r="C2053" s="134">
        <v>75867</v>
      </c>
      <c r="D2053" s="131" t="s">
        <v>285</v>
      </c>
      <c r="E2053" s="131" t="s">
        <v>1530</v>
      </c>
      <c r="F2053" s="133" t="s">
        <v>115</v>
      </c>
      <c r="G2053" s="131" t="s">
        <v>1986</v>
      </c>
    </row>
    <row r="2054" spans="1:7" ht="45" x14ac:dyDescent="0.2">
      <c r="A2054" s="131" t="s">
        <v>1987</v>
      </c>
      <c r="B2054" s="133" t="s">
        <v>283</v>
      </c>
      <c r="C2054" s="134">
        <v>83731</v>
      </c>
      <c r="D2054" s="131" t="s">
        <v>285</v>
      </c>
      <c r="E2054" s="131" t="s">
        <v>1414</v>
      </c>
      <c r="F2054" s="133" t="s">
        <v>117</v>
      </c>
      <c r="G2054" s="131" t="s">
        <v>1988</v>
      </c>
    </row>
    <row r="2055" spans="1:7" ht="45" x14ac:dyDescent="0.2">
      <c r="A2055" s="131" t="s">
        <v>1989</v>
      </c>
      <c r="B2055" s="133" t="s">
        <v>283</v>
      </c>
      <c r="C2055" s="134">
        <v>1285</v>
      </c>
      <c r="D2055" s="131" t="s">
        <v>285</v>
      </c>
      <c r="E2055" s="131" t="s">
        <v>1414</v>
      </c>
      <c r="F2055" s="133" t="s">
        <v>117</v>
      </c>
      <c r="G2055" s="131" t="s">
        <v>1990</v>
      </c>
    </row>
    <row r="2056" spans="1:7" ht="45" x14ac:dyDescent="0.2">
      <c r="A2056" s="131" t="s">
        <v>1991</v>
      </c>
      <c r="B2056" s="133" t="s">
        <v>283</v>
      </c>
      <c r="C2056" s="134">
        <v>82874</v>
      </c>
      <c r="D2056" s="131" t="s">
        <v>285</v>
      </c>
      <c r="E2056" s="131" t="s">
        <v>1414</v>
      </c>
      <c r="F2056" s="133" t="s">
        <v>116</v>
      </c>
      <c r="G2056" s="131" t="s">
        <v>1990</v>
      </c>
    </row>
    <row r="2057" spans="1:7" ht="45" x14ac:dyDescent="0.2">
      <c r="A2057" s="131" t="s">
        <v>3334</v>
      </c>
      <c r="B2057" s="133" t="s">
        <v>283</v>
      </c>
      <c r="C2057" s="134">
        <v>84691</v>
      </c>
      <c r="D2057" s="131" t="s">
        <v>2676</v>
      </c>
      <c r="E2057" s="131" t="s">
        <v>313</v>
      </c>
      <c r="F2057" s="133" t="s">
        <v>115</v>
      </c>
      <c r="G2057" s="131" t="s">
        <v>3335</v>
      </c>
    </row>
    <row r="2058" spans="1:7" ht="45" x14ac:dyDescent="0.2">
      <c r="A2058" s="131" t="s">
        <v>1227</v>
      </c>
      <c r="B2058" s="133" t="s">
        <v>283</v>
      </c>
      <c r="C2058" s="134">
        <v>10956</v>
      </c>
      <c r="D2058" s="131" t="s">
        <v>1158</v>
      </c>
      <c r="E2058" s="131" t="s">
        <v>1227</v>
      </c>
      <c r="F2058" s="133" t="s">
        <v>117</v>
      </c>
      <c r="G2058" s="131" t="s">
        <v>1356</v>
      </c>
    </row>
    <row r="2059" spans="1:7" ht="45" x14ac:dyDescent="0.2">
      <c r="A2059" s="131" t="s">
        <v>1357</v>
      </c>
      <c r="B2059" s="133" t="s">
        <v>283</v>
      </c>
      <c r="C2059" s="134">
        <v>46686</v>
      </c>
      <c r="D2059" s="131" t="s">
        <v>1158</v>
      </c>
      <c r="E2059" s="131" t="s">
        <v>1227</v>
      </c>
      <c r="F2059" s="133" t="s">
        <v>115</v>
      </c>
      <c r="G2059" s="131" t="s">
        <v>1356</v>
      </c>
    </row>
    <row r="2060" spans="1:7" ht="45" x14ac:dyDescent="0.2">
      <c r="A2060" s="131" t="s">
        <v>1358</v>
      </c>
      <c r="B2060" s="133" t="s">
        <v>283</v>
      </c>
      <c r="C2060" s="134">
        <v>64784</v>
      </c>
      <c r="D2060" s="131" t="s">
        <v>1158</v>
      </c>
      <c r="E2060" s="131" t="s">
        <v>1227</v>
      </c>
      <c r="F2060" s="133" t="s">
        <v>117</v>
      </c>
      <c r="G2060" s="131" t="s">
        <v>1359</v>
      </c>
    </row>
    <row r="2061" spans="1:7" ht="45" x14ac:dyDescent="0.2">
      <c r="A2061" s="131" t="s">
        <v>1360</v>
      </c>
      <c r="B2061" s="133" t="s">
        <v>283</v>
      </c>
      <c r="C2061" s="134">
        <v>73236</v>
      </c>
      <c r="D2061" s="131" t="s">
        <v>1158</v>
      </c>
      <c r="E2061" s="131" t="s">
        <v>1227</v>
      </c>
      <c r="F2061" s="133" t="s">
        <v>117</v>
      </c>
      <c r="G2061" s="131" t="s">
        <v>1356</v>
      </c>
    </row>
    <row r="2062" spans="1:7" ht="45" x14ac:dyDescent="0.2">
      <c r="A2062" s="131" t="s">
        <v>1361</v>
      </c>
      <c r="B2062" s="133" t="s">
        <v>283</v>
      </c>
      <c r="C2062" s="134">
        <v>60518</v>
      </c>
      <c r="D2062" s="131" t="s">
        <v>1158</v>
      </c>
      <c r="E2062" s="131" t="s">
        <v>1227</v>
      </c>
      <c r="F2062" s="133" t="s">
        <v>1183</v>
      </c>
      <c r="G2062" s="131" t="s">
        <v>1356</v>
      </c>
    </row>
    <row r="2063" spans="1:7" ht="60" x14ac:dyDescent="0.2">
      <c r="A2063" s="131" t="s">
        <v>1362</v>
      </c>
      <c r="B2063" s="133" t="s">
        <v>283</v>
      </c>
      <c r="C2063" s="134">
        <v>90569</v>
      </c>
      <c r="D2063" s="131" t="s">
        <v>1158</v>
      </c>
      <c r="E2063" s="131" t="s">
        <v>321</v>
      </c>
      <c r="F2063" s="133" t="s">
        <v>117</v>
      </c>
      <c r="G2063" s="131" t="s">
        <v>1363</v>
      </c>
    </row>
    <row r="2064" spans="1:7" ht="45" x14ac:dyDescent="0.2">
      <c r="A2064" s="131" t="s">
        <v>1364</v>
      </c>
      <c r="B2064" s="133" t="s">
        <v>283</v>
      </c>
      <c r="C2064" s="134">
        <v>90275</v>
      </c>
      <c r="D2064" s="131" t="s">
        <v>1158</v>
      </c>
      <c r="E2064" s="131" t="s">
        <v>321</v>
      </c>
      <c r="F2064" s="133" t="s">
        <v>117</v>
      </c>
      <c r="G2064" s="131" t="s">
        <v>1365</v>
      </c>
    </row>
    <row r="2065" spans="1:7" ht="60" x14ac:dyDescent="0.2">
      <c r="A2065" s="131" t="s">
        <v>2033</v>
      </c>
      <c r="B2065" s="133" t="s">
        <v>283</v>
      </c>
      <c r="C2065" s="134">
        <v>90248</v>
      </c>
      <c r="D2065" s="131" t="s">
        <v>1993</v>
      </c>
      <c r="E2065" s="131" t="s">
        <v>321</v>
      </c>
      <c r="F2065" s="133" t="s">
        <v>1183</v>
      </c>
      <c r="G2065" s="131" t="s">
        <v>2034</v>
      </c>
    </row>
    <row r="2066" spans="1:7" ht="45" x14ac:dyDescent="0.2">
      <c r="A2066" s="131" t="s">
        <v>1366</v>
      </c>
      <c r="B2066" s="133" t="s">
        <v>283</v>
      </c>
      <c r="C2066" s="134">
        <v>67372</v>
      </c>
      <c r="D2066" s="131" t="s">
        <v>1158</v>
      </c>
      <c r="E2066" s="131" t="s">
        <v>1227</v>
      </c>
      <c r="F2066" s="133" t="s">
        <v>116</v>
      </c>
      <c r="G2066" s="131" t="s">
        <v>1356</v>
      </c>
    </row>
    <row r="2067" spans="1:7" ht="45" x14ac:dyDescent="0.2">
      <c r="A2067" s="131" t="s">
        <v>1367</v>
      </c>
      <c r="B2067" s="133" t="s">
        <v>283</v>
      </c>
      <c r="C2067" s="134">
        <v>73392</v>
      </c>
      <c r="D2067" s="131" t="s">
        <v>1158</v>
      </c>
      <c r="E2067" s="131" t="s">
        <v>1227</v>
      </c>
      <c r="F2067" s="133" t="s">
        <v>1183</v>
      </c>
      <c r="G2067" s="131" t="s">
        <v>1368</v>
      </c>
    </row>
    <row r="2068" spans="1:7" x14ac:dyDescent="0.2">
      <c r="A2068" s="131" t="s">
        <v>1369</v>
      </c>
      <c r="B2068" s="133" t="s">
        <v>283</v>
      </c>
      <c r="C2068" s="134">
        <v>73043</v>
      </c>
      <c r="D2068" s="131" t="s">
        <v>1158</v>
      </c>
      <c r="E2068" s="131" t="s">
        <v>1227</v>
      </c>
      <c r="F2068" s="133" t="s">
        <v>117</v>
      </c>
      <c r="G2068" s="131" t="s">
        <v>1370</v>
      </c>
    </row>
    <row r="2069" spans="1:7" ht="30" x14ac:dyDescent="0.2">
      <c r="A2069" s="131" t="s">
        <v>1371</v>
      </c>
      <c r="B2069" s="133" t="s">
        <v>283</v>
      </c>
      <c r="C2069" s="134">
        <v>83726</v>
      </c>
      <c r="D2069" s="131" t="s">
        <v>1158</v>
      </c>
      <c r="E2069" s="131" t="s">
        <v>1227</v>
      </c>
      <c r="F2069" s="133" t="s">
        <v>117</v>
      </c>
      <c r="G2069" s="131" t="s">
        <v>1372</v>
      </c>
    </row>
    <row r="2070" spans="1:7" ht="45" x14ac:dyDescent="0.2">
      <c r="A2070" s="131" t="s">
        <v>1373</v>
      </c>
      <c r="B2070" s="133" t="s">
        <v>283</v>
      </c>
      <c r="C2070" s="134">
        <v>73393</v>
      </c>
      <c r="D2070" s="131" t="s">
        <v>1158</v>
      </c>
      <c r="E2070" s="131" t="s">
        <v>1227</v>
      </c>
      <c r="F2070" s="133" t="s">
        <v>1183</v>
      </c>
      <c r="G2070" s="131" t="s">
        <v>1356</v>
      </c>
    </row>
    <row r="2071" spans="1:7" ht="45" x14ac:dyDescent="0.2">
      <c r="A2071" s="131" t="s">
        <v>2035</v>
      </c>
      <c r="B2071" s="133" t="s">
        <v>283</v>
      </c>
      <c r="C2071" s="134">
        <v>90920</v>
      </c>
      <c r="D2071" s="131" t="s">
        <v>1993</v>
      </c>
      <c r="E2071" s="131" t="s">
        <v>321</v>
      </c>
      <c r="F2071" s="133" t="s">
        <v>1183</v>
      </c>
      <c r="G2071" s="131" t="s">
        <v>1365</v>
      </c>
    </row>
    <row r="2072" spans="1:7" ht="45" x14ac:dyDescent="0.2">
      <c r="A2072" s="131" t="s">
        <v>1374</v>
      </c>
      <c r="B2072" s="133" t="s">
        <v>283</v>
      </c>
      <c r="C2072" s="134">
        <v>37763</v>
      </c>
      <c r="D2072" s="131" t="s">
        <v>1158</v>
      </c>
      <c r="E2072" s="131" t="s">
        <v>1227</v>
      </c>
      <c r="F2072" s="133" t="s">
        <v>117</v>
      </c>
      <c r="G2072" s="131" t="s">
        <v>3878</v>
      </c>
    </row>
    <row r="2073" spans="1:7" ht="45" x14ac:dyDescent="0.2">
      <c r="A2073" s="131" t="s">
        <v>1375</v>
      </c>
      <c r="B2073" s="133" t="s">
        <v>283</v>
      </c>
      <c r="C2073" s="134">
        <v>89319</v>
      </c>
      <c r="D2073" s="131" t="s">
        <v>1158</v>
      </c>
      <c r="E2073" s="131" t="s">
        <v>1227</v>
      </c>
      <c r="F2073" s="133" t="s">
        <v>117</v>
      </c>
      <c r="G2073" s="131" t="s">
        <v>1376</v>
      </c>
    </row>
    <row r="2074" spans="1:7" ht="45" x14ac:dyDescent="0.2">
      <c r="A2074" s="131" t="s">
        <v>1377</v>
      </c>
      <c r="B2074" s="133" t="s">
        <v>283</v>
      </c>
      <c r="C2074" s="134">
        <v>37764</v>
      </c>
      <c r="D2074" s="131" t="s">
        <v>1158</v>
      </c>
      <c r="E2074" s="131" t="s">
        <v>1227</v>
      </c>
      <c r="F2074" s="133" t="s">
        <v>117</v>
      </c>
      <c r="G2074" s="131" t="s">
        <v>1378</v>
      </c>
    </row>
    <row r="2075" spans="1:7" ht="45" x14ac:dyDescent="0.2">
      <c r="A2075" s="131" t="s">
        <v>1379</v>
      </c>
      <c r="B2075" s="133" t="s">
        <v>283</v>
      </c>
      <c r="C2075" s="134">
        <v>14305</v>
      </c>
      <c r="D2075" s="131" t="s">
        <v>1158</v>
      </c>
      <c r="E2075" s="131" t="s">
        <v>1227</v>
      </c>
      <c r="F2075" s="133" t="s">
        <v>117</v>
      </c>
      <c r="G2075" s="131" t="s">
        <v>1380</v>
      </c>
    </row>
    <row r="2076" spans="1:7" ht="45" x14ac:dyDescent="0.2">
      <c r="A2076" s="131" t="s">
        <v>1381</v>
      </c>
      <c r="B2076" s="133" t="s">
        <v>283</v>
      </c>
      <c r="C2076" s="134">
        <v>37758</v>
      </c>
      <c r="D2076" s="131" t="s">
        <v>1158</v>
      </c>
      <c r="E2076" s="131" t="s">
        <v>1227</v>
      </c>
      <c r="F2076" s="133" t="s">
        <v>117</v>
      </c>
      <c r="G2076" s="131" t="s">
        <v>1382</v>
      </c>
    </row>
    <row r="2077" spans="1:7" ht="45" x14ac:dyDescent="0.2">
      <c r="A2077" s="131" t="s">
        <v>1383</v>
      </c>
      <c r="B2077" s="133" t="s">
        <v>283</v>
      </c>
      <c r="C2077" s="134">
        <v>81281</v>
      </c>
      <c r="D2077" s="131" t="s">
        <v>1158</v>
      </c>
      <c r="E2077" s="131" t="s">
        <v>1227</v>
      </c>
      <c r="F2077" s="133" t="s">
        <v>117</v>
      </c>
      <c r="G2077" s="131" t="s">
        <v>1384</v>
      </c>
    </row>
    <row r="2078" spans="1:7" ht="45" x14ac:dyDescent="0.2">
      <c r="A2078" s="131" t="s">
        <v>1385</v>
      </c>
      <c r="B2078" s="133" t="s">
        <v>283</v>
      </c>
      <c r="C2078" s="134">
        <v>73744</v>
      </c>
      <c r="D2078" s="131" t="s">
        <v>1158</v>
      </c>
      <c r="E2078" s="131" t="s">
        <v>1227</v>
      </c>
      <c r="F2078" s="133" t="s">
        <v>117</v>
      </c>
      <c r="G2078" s="131" t="s">
        <v>1356</v>
      </c>
    </row>
    <row r="2079" spans="1:7" ht="60" x14ac:dyDescent="0.2">
      <c r="A2079" s="131" t="s">
        <v>1386</v>
      </c>
      <c r="B2079" s="133" t="s">
        <v>283</v>
      </c>
      <c r="C2079" s="134">
        <v>90276</v>
      </c>
      <c r="D2079" s="131" t="s">
        <v>1158</v>
      </c>
      <c r="E2079" s="131" t="s">
        <v>321</v>
      </c>
      <c r="F2079" s="133" t="s">
        <v>117</v>
      </c>
      <c r="G2079" s="131" t="s">
        <v>1387</v>
      </c>
    </row>
    <row r="2080" spans="1:7" ht="45" x14ac:dyDescent="0.2">
      <c r="A2080" s="131" t="s">
        <v>1388</v>
      </c>
      <c r="B2080" s="133" t="s">
        <v>283</v>
      </c>
      <c r="C2080" s="134">
        <v>51458</v>
      </c>
      <c r="D2080" s="131" t="s">
        <v>1158</v>
      </c>
      <c r="E2080" s="131" t="s">
        <v>1227</v>
      </c>
      <c r="F2080" s="133" t="s">
        <v>117</v>
      </c>
      <c r="G2080" s="131" t="s">
        <v>1389</v>
      </c>
    </row>
    <row r="2081" spans="1:7" ht="60" x14ac:dyDescent="0.2">
      <c r="A2081" s="131" t="s">
        <v>1102</v>
      </c>
      <c r="B2081" s="133" t="s">
        <v>283</v>
      </c>
      <c r="C2081" s="134">
        <v>86718</v>
      </c>
      <c r="D2081" s="131" t="s">
        <v>296</v>
      </c>
      <c r="E2081" s="131" t="s">
        <v>318</v>
      </c>
      <c r="F2081" s="133" t="s">
        <v>115</v>
      </c>
      <c r="G2081" s="131" t="s">
        <v>1103</v>
      </c>
    </row>
    <row r="2082" spans="1:7" ht="60" x14ac:dyDescent="0.2">
      <c r="A2082" s="131" t="s">
        <v>1104</v>
      </c>
      <c r="B2082" s="133" t="s">
        <v>283</v>
      </c>
      <c r="C2082" s="134">
        <v>86572</v>
      </c>
      <c r="D2082" s="131" t="s">
        <v>296</v>
      </c>
      <c r="E2082" s="131" t="s">
        <v>318</v>
      </c>
      <c r="F2082" s="133" t="s">
        <v>116</v>
      </c>
      <c r="G2082" s="131" t="s">
        <v>1103</v>
      </c>
    </row>
    <row r="2083" spans="1:7" ht="45" x14ac:dyDescent="0.2">
      <c r="A2083" s="131" t="s">
        <v>1105</v>
      </c>
      <c r="B2083" s="133" t="s">
        <v>283</v>
      </c>
      <c r="C2083" s="134">
        <v>67006</v>
      </c>
      <c r="D2083" s="131" t="s">
        <v>296</v>
      </c>
      <c r="E2083" s="131" t="s">
        <v>285</v>
      </c>
      <c r="F2083" s="133" t="s">
        <v>115</v>
      </c>
      <c r="G2083" s="131" t="s">
        <v>1106</v>
      </c>
    </row>
    <row r="2084" spans="1:7" ht="60" x14ac:dyDescent="0.2">
      <c r="A2084" s="131" t="s">
        <v>177</v>
      </c>
      <c r="B2084" s="133" t="s">
        <v>283</v>
      </c>
      <c r="C2084" s="134">
        <v>67263</v>
      </c>
      <c r="D2084" s="131" t="s">
        <v>278</v>
      </c>
      <c r="E2084" s="131" t="s">
        <v>32</v>
      </c>
      <c r="F2084" s="133" t="s">
        <v>116</v>
      </c>
      <c r="G2084" s="131" t="s">
        <v>3336</v>
      </c>
    </row>
    <row r="2085" spans="1:7" ht="60" x14ac:dyDescent="0.2">
      <c r="A2085" s="131" t="s">
        <v>214</v>
      </c>
      <c r="B2085" s="133" t="s">
        <v>283</v>
      </c>
      <c r="C2085" s="134">
        <v>67380</v>
      </c>
      <c r="D2085" s="131" t="s">
        <v>278</v>
      </c>
      <c r="E2085" s="131" t="s">
        <v>32</v>
      </c>
      <c r="F2085" s="133" t="s">
        <v>116</v>
      </c>
      <c r="G2085" s="131" t="s">
        <v>3336</v>
      </c>
    </row>
    <row r="2086" spans="1:7" ht="60" x14ac:dyDescent="0.2">
      <c r="A2086" s="131" t="s">
        <v>3439</v>
      </c>
      <c r="B2086" s="133" t="s">
        <v>283</v>
      </c>
      <c r="C2086" s="134">
        <v>71964</v>
      </c>
      <c r="D2086" s="131" t="s">
        <v>278</v>
      </c>
      <c r="E2086" s="131" t="s">
        <v>32</v>
      </c>
      <c r="F2086" s="133" t="s">
        <v>116</v>
      </c>
      <c r="G2086" s="131" t="s">
        <v>3336</v>
      </c>
    </row>
    <row r="2087" spans="1:7" ht="45" x14ac:dyDescent="0.2">
      <c r="A2087" s="131" t="s">
        <v>178</v>
      </c>
      <c r="B2087" s="133" t="s">
        <v>283</v>
      </c>
      <c r="C2087" s="134">
        <v>67264</v>
      </c>
      <c r="D2087" s="131" t="s">
        <v>278</v>
      </c>
      <c r="E2087" s="131" t="s">
        <v>32</v>
      </c>
      <c r="F2087" s="133" t="s">
        <v>116</v>
      </c>
      <c r="G2087" s="131" t="s">
        <v>3338</v>
      </c>
    </row>
    <row r="2088" spans="1:7" ht="45" x14ac:dyDescent="0.2">
      <c r="A2088" s="131" t="s">
        <v>215</v>
      </c>
      <c r="B2088" s="133" t="s">
        <v>283</v>
      </c>
      <c r="C2088" s="134">
        <v>67381</v>
      </c>
      <c r="D2088" s="131" t="s">
        <v>278</v>
      </c>
      <c r="E2088" s="131" t="s">
        <v>32</v>
      </c>
      <c r="F2088" s="133" t="s">
        <v>116</v>
      </c>
      <c r="G2088" s="131" t="s">
        <v>3338</v>
      </c>
    </row>
    <row r="2089" spans="1:7" ht="45" x14ac:dyDescent="0.2">
      <c r="A2089" s="131" t="s">
        <v>3440</v>
      </c>
      <c r="B2089" s="133" t="s">
        <v>283</v>
      </c>
      <c r="C2089" s="134">
        <v>71966</v>
      </c>
      <c r="D2089" s="131" t="s">
        <v>278</v>
      </c>
      <c r="E2089" s="131" t="s">
        <v>32</v>
      </c>
      <c r="F2089" s="133" t="s">
        <v>116</v>
      </c>
      <c r="G2089" s="131" t="s">
        <v>3338</v>
      </c>
    </row>
    <row r="2090" spans="1:7" ht="60" x14ac:dyDescent="0.2">
      <c r="A2090" s="131" t="s">
        <v>179</v>
      </c>
      <c r="B2090" s="133" t="s">
        <v>283</v>
      </c>
      <c r="C2090" s="134">
        <v>67265</v>
      </c>
      <c r="D2090" s="131" t="s">
        <v>278</v>
      </c>
      <c r="E2090" s="131" t="s">
        <v>32</v>
      </c>
      <c r="F2090" s="133" t="s">
        <v>116</v>
      </c>
      <c r="G2090" s="131" t="s">
        <v>3340</v>
      </c>
    </row>
    <row r="2091" spans="1:7" ht="60" x14ac:dyDescent="0.2">
      <c r="A2091" s="131" t="s">
        <v>216</v>
      </c>
      <c r="B2091" s="133" t="s">
        <v>283</v>
      </c>
      <c r="C2091" s="134">
        <v>67384</v>
      </c>
      <c r="D2091" s="131" t="s">
        <v>278</v>
      </c>
      <c r="E2091" s="131" t="s">
        <v>32</v>
      </c>
      <c r="F2091" s="133" t="s">
        <v>116</v>
      </c>
      <c r="G2091" s="131" t="s">
        <v>3340</v>
      </c>
    </row>
    <row r="2092" spans="1:7" ht="60" x14ac:dyDescent="0.2">
      <c r="A2092" s="131" t="s">
        <v>3441</v>
      </c>
      <c r="B2092" s="133" t="s">
        <v>283</v>
      </c>
      <c r="C2092" s="134">
        <v>71962</v>
      </c>
      <c r="D2092" s="131" t="s">
        <v>278</v>
      </c>
      <c r="E2092" s="131" t="s">
        <v>32</v>
      </c>
      <c r="F2092" s="133" t="s">
        <v>116</v>
      </c>
      <c r="G2092" s="131" t="s">
        <v>3340</v>
      </c>
    </row>
    <row r="2093" spans="1:7" ht="45" x14ac:dyDescent="0.2">
      <c r="A2093" s="131" t="s">
        <v>1107</v>
      </c>
      <c r="B2093" s="133" t="s">
        <v>283</v>
      </c>
      <c r="C2093" s="134">
        <v>84626</v>
      </c>
      <c r="D2093" s="131" t="s">
        <v>296</v>
      </c>
      <c r="E2093" s="131" t="s">
        <v>285</v>
      </c>
      <c r="F2093" s="133" t="s">
        <v>115</v>
      </c>
      <c r="G2093" s="131" t="s">
        <v>1108</v>
      </c>
    </row>
    <row r="2094" spans="1:7" ht="60" x14ac:dyDescent="0.2">
      <c r="A2094" s="131" t="s">
        <v>1390</v>
      </c>
      <c r="B2094" s="133" t="s">
        <v>283</v>
      </c>
      <c r="C2094" s="134">
        <v>62951</v>
      </c>
      <c r="D2094" s="131" t="s">
        <v>1158</v>
      </c>
      <c r="E2094" s="131" t="s">
        <v>1227</v>
      </c>
      <c r="F2094" s="133" t="s">
        <v>1183</v>
      </c>
      <c r="G2094" s="131" t="s">
        <v>1391</v>
      </c>
    </row>
    <row r="2095" spans="1:7" ht="75" x14ac:dyDescent="0.2">
      <c r="A2095" s="131" t="s">
        <v>1392</v>
      </c>
      <c r="B2095" s="133" t="s">
        <v>283</v>
      </c>
      <c r="C2095" s="134">
        <v>90277</v>
      </c>
      <c r="D2095" s="131" t="s">
        <v>1158</v>
      </c>
      <c r="E2095" s="131" t="s">
        <v>321</v>
      </c>
      <c r="F2095" s="133" t="s">
        <v>1183</v>
      </c>
      <c r="G2095" s="131" t="s">
        <v>1393</v>
      </c>
    </row>
    <row r="2096" spans="1:7" ht="45" x14ac:dyDescent="0.2">
      <c r="A2096" s="131" t="s">
        <v>1394</v>
      </c>
      <c r="B2096" s="133" t="s">
        <v>283</v>
      </c>
      <c r="C2096" s="134">
        <v>60520</v>
      </c>
      <c r="D2096" s="131" t="s">
        <v>1158</v>
      </c>
      <c r="E2096" s="131" t="s">
        <v>1234</v>
      </c>
      <c r="F2096" s="133" t="s">
        <v>117</v>
      </c>
      <c r="G2096" s="131" t="s">
        <v>1395</v>
      </c>
    </row>
    <row r="2097" spans="1:7" ht="75" x14ac:dyDescent="0.2">
      <c r="A2097" s="131" t="s">
        <v>1396</v>
      </c>
      <c r="B2097" s="133" t="s">
        <v>283</v>
      </c>
      <c r="C2097" s="134">
        <v>90278</v>
      </c>
      <c r="D2097" s="131" t="s">
        <v>1158</v>
      </c>
      <c r="E2097" s="131" t="s">
        <v>321</v>
      </c>
      <c r="F2097" s="133" t="s">
        <v>117</v>
      </c>
      <c r="G2097" s="131" t="s">
        <v>1397</v>
      </c>
    </row>
    <row r="2098" spans="1:7" ht="45" x14ac:dyDescent="0.2">
      <c r="A2098" s="131" t="s">
        <v>1398</v>
      </c>
      <c r="B2098" s="133" t="s">
        <v>283</v>
      </c>
      <c r="C2098" s="134">
        <v>82428</v>
      </c>
      <c r="D2098" s="131" t="s">
        <v>1158</v>
      </c>
      <c r="E2098" s="131" t="s">
        <v>1234</v>
      </c>
      <c r="F2098" s="133" t="s">
        <v>117</v>
      </c>
      <c r="G2098" s="131" t="s">
        <v>1395</v>
      </c>
    </row>
    <row r="2099" spans="1:7" ht="45" x14ac:dyDescent="0.2">
      <c r="A2099" s="131" t="s">
        <v>1399</v>
      </c>
      <c r="B2099" s="133" t="s">
        <v>283</v>
      </c>
      <c r="C2099" s="134">
        <v>65943</v>
      </c>
      <c r="D2099" s="131" t="s">
        <v>1158</v>
      </c>
      <c r="E2099" s="131" t="s">
        <v>1234</v>
      </c>
      <c r="F2099" s="133" t="s">
        <v>116</v>
      </c>
      <c r="G2099" s="131" t="s">
        <v>1395</v>
      </c>
    </row>
    <row r="2100" spans="1:7" ht="60" x14ac:dyDescent="0.2">
      <c r="A2100" s="131" t="s">
        <v>3879</v>
      </c>
      <c r="B2100" s="133" t="s">
        <v>283</v>
      </c>
      <c r="C2100" s="134">
        <v>64781</v>
      </c>
      <c r="D2100" s="131" t="s">
        <v>1158</v>
      </c>
      <c r="E2100" s="131" t="s">
        <v>1234</v>
      </c>
      <c r="F2100" s="133" t="s">
        <v>117</v>
      </c>
      <c r="G2100" s="131" t="s">
        <v>1400</v>
      </c>
    </row>
    <row r="2101" spans="1:7" ht="90" x14ac:dyDescent="0.2">
      <c r="A2101" s="131" t="s">
        <v>1401</v>
      </c>
      <c r="B2101" s="133" t="s">
        <v>283</v>
      </c>
      <c r="C2101" s="134">
        <v>63141</v>
      </c>
      <c r="D2101" s="131" t="s">
        <v>1158</v>
      </c>
      <c r="E2101" s="131" t="s">
        <v>1234</v>
      </c>
      <c r="F2101" s="133" t="s">
        <v>115</v>
      </c>
      <c r="G2101" s="131" t="s">
        <v>1402</v>
      </c>
    </row>
    <row r="2102" spans="1:7" ht="45" x14ac:dyDescent="0.2">
      <c r="A2102" s="131" t="s">
        <v>1403</v>
      </c>
      <c r="B2102" s="133" t="s">
        <v>283</v>
      </c>
      <c r="C2102" s="134">
        <v>76325</v>
      </c>
      <c r="D2102" s="131" t="s">
        <v>1158</v>
      </c>
      <c r="E2102" s="131" t="s">
        <v>1234</v>
      </c>
      <c r="F2102" s="133" t="s">
        <v>117</v>
      </c>
      <c r="G2102" s="131" t="s">
        <v>1404</v>
      </c>
    </row>
    <row r="2103" spans="1:7" ht="30" x14ac:dyDescent="0.2">
      <c r="A2103" s="131" t="s">
        <v>1405</v>
      </c>
      <c r="B2103" s="133" t="s">
        <v>283</v>
      </c>
      <c r="C2103" s="134">
        <v>65147</v>
      </c>
      <c r="D2103" s="131" t="s">
        <v>1158</v>
      </c>
      <c r="E2103" s="131" t="s">
        <v>1234</v>
      </c>
      <c r="F2103" s="133" t="s">
        <v>117</v>
      </c>
      <c r="G2103" s="131" t="s">
        <v>1406</v>
      </c>
    </row>
    <row r="2104" spans="1:7" ht="45" x14ac:dyDescent="0.2">
      <c r="A2104" s="131" t="s">
        <v>2589</v>
      </c>
      <c r="B2104" s="133" t="s">
        <v>283</v>
      </c>
      <c r="C2104" s="134">
        <v>84681</v>
      </c>
      <c r="D2104" s="131" t="s">
        <v>2193</v>
      </c>
      <c r="E2104" s="131" t="s">
        <v>331</v>
      </c>
      <c r="F2104" s="133" t="s">
        <v>158</v>
      </c>
      <c r="G2104" s="131" t="s">
        <v>2590</v>
      </c>
    </row>
  </sheetData>
  <pageMargins left="0.25" right="0.25" top="0.19791666666666699" bottom="0.53125" header="0.3" footer="0.3"/>
  <pageSetup paperSize="5" orientation="landscape" r:id="rId1"/>
  <headerFooter>
    <oddFooter>&amp;L2023-01-10&amp;CPage &amp;P of &amp;N&amp;RPrinted &amp;D</oddFooter>
  </headerFooter>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Z41"/>
  <sheetViews>
    <sheetView tabSelected="1" zoomScale="90" zoomScaleNormal="90" zoomScaleSheetLayoutView="120" zoomScalePageLayoutView="80" workbookViewId="0">
      <pane ySplit="7" topLeftCell="A8" activePane="bottomLeft" state="frozen"/>
      <selection pane="bottomLeft" activeCell="D22" sqref="D22"/>
    </sheetView>
  </sheetViews>
  <sheetFormatPr defaultColWidth="8.85546875" defaultRowHeight="14.25" x14ac:dyDescent="0.2"/>
  <cols>
    <col min="1" max="1" width="55.7109375" style="9" customWidth="1"/>
    <col min="2" max="2" width="10.7109375" style="9" customWidth="1"/>
    <col min="3" max="3" width="15.7109375" style="9" customWidth="1"/>
    <col min="4" max="4" width="17.28515625" style="9" bestFit="1" customWidth="1"/>
    <col min="5" max="5" width="15.7109375" style="9" customWidth="1"/>
    <col min="6" max="6" width="20.7109375" style="9" customWidth="1"/>
    <col min="7" max="8" width="9.7109375" style="9" customWidth="1"/>
    <col min="9" max="9" width="12.7109375" style="9" customWidth="1"/>
    <col min="10" max="11" width="9.7109375" style="15" customWidth="1"/>
    <col min="12" max="12" width="7.7109375" style="21" customWidth="1"/>
    <col min="13" max="16" width="7.7109375" style="9" customWidth="1"/>
    <col min="17" max="19" width="10.7109375" style="9" customWidth="1"/>
    <col min="20" max="20" width="15.7109375" style="9" customWidth="1"/>
    <col min="21" max="21" width="8.85546875" style="9"/>
    <col min="22" max="26" width="8.85546875" style="18"/>
    <col min="27" max="16384" width="8.85546875" style="9"/>
  </cols>
  <sheetData>
    <row r="1" spans="1:20" ht="15" x14ac:dyDescent="0.25">
      <c r="A1" s="205" t="s">
        <v>12</v>
      </c>
      <c r="B1" s="206"/>
      <c r="C1" s="206"/>
      <c r="D1" s="206"/>
      <c r="E1" s="206"/>
      <c r="F1" s="206"/>
      <c r="G1" s="206"/>
      <c r="H1" s="206"/>
      <c r="I1" s="206"/>
      <c r="J1" s="206"/>
      <c r="K1" s="206"/>
      <c r="L1" s="206"/>
      <c r="M1" s="206"/>
      <c r="N1" s="206"/>
      <c r="O1" s="206"/>
      <c r="P1" s="206"/>
      <c r="Q1" s="206"/>
      <c r="R1" s="206"/>
      <c r="S1" s="206"/>
      <c r="T1" s="207"/>
    </row>
    <row r="2" spans="1:20" ht="12.75" customHeight="1" x14ac:dyDescent="0.25">
      <c r="A2" s="122" t="s">
        <v>11</v>
      </c>
      <c r="B2" s="54" t="s">
        <v>125</v>
      </c>
      <c r="F2" s="56" t="s">
        <v>17</v>
      </c>
      <c r="G2" s="208" t="s">
        <v>32</v>
      </c>
      <c r="H2" s="208"/>
      <c r="I2" s="55"/>
      <c r="J2" s="55"/>
      <c r="K2" s="55"/>
      <c r="L2" s="55"/>
      <c r="M2" s="55"/>
      <c r="N2" s="55"/>
      <c r="O2" s="55"/>
      <c r="P2" s="55"/>
      <c r="Q2" s="55"/>
      <c r="R2" s="55"/>
      <c r="S2" s="55"/>
      <c r="T2" s="102"/>
    </row>
    <row r="3" spans="1:20" ht="15" x14ac:dyDescent="0.25">
      <c r="A3" s="123" t="s">
        <v>13</v>
      </c>
      <c r="B3" s="54" t="s">
        <v>29</v>
      </c>
      <c r="F3" s="57" t="s">
        <v>3793</v>
      </c>
      <c r="G3" s="58" t="s">
        <v>3802</v>
      </c>
      <c r="H3" s="55"/>
      <c r="I3" s="55"/>
      <c r="J3" s="55"/>
      <c r="K3" s="55"/>
      <c r="L3" s="55"/>
      <c r="M3" s="55"/>
      <c r="N3" s="55"/>
      <c r="O3" s="55"/>
      <c r="P3" s="55"/>
      <c r="Q3" s="55"/>
      <c r="R3" s="55"/>
      <c r="S3" s="55"/>
      <c r="T3" s="102"/>
    </row>
    <row r="4" spans="1:20" s="18" customFormat="1" ht="15" x14ac:dyDescent="0.25">
      <c r="A4" s="124" t="s">
        <v>14</v>
      </c>
      <c r="B4" s="58" t="s">
        <v>35</v>
      </c>
      <c r="C4" s="9"/>
      <c r="D4" s="9"/>
      <c r="E4" s="9"/>
      <c r="F4" s="59" t="s">
        <v>3794</v>
      </c>
      <c r="G4" s="55" t="s">
        <v>30</v>
      </c>
      <c r="H4" s="55"/>
      <c r="I4" s="55"/>
      <c r="J4" s="55"/>
      <c r="K4" s="55"/>
      <c r="L4" s="55"/>
      <c r="M4" s="55"/>
      <c r="N4" s="55"/>
      <c r="O4" s="55"/>
      <c r="P4" s="55"/>
      <c r="Q4" s="55"/>
      <c r="R4" s="55"/>
      <c r="S4" s="55"/>
      <c r="T4" s="102"/>
    </row>
    <row r="5" spans="1:20" s="18" customFormat="1" ht="15" x14ac:dyDescent="0.25">
      <c r="A5" s="121" t="s">
        <v>272</v>
      </c>
      <c r="B5" s="54" t="s">
        <v>3887</v>
      </c>
      <c r="C5" s="9"/>
      <c r="D5" s="9"/>
      <c r="E5" s="9"/>
      <c r="F5" s="55"/>
      <c r="G5" s="55"/>
      <c r="H5" s="55"/>
      <c r="I5" s="55"/>
      <c r="J5" s="55"/>
      <c r="K5" s="55"/>
      <c r="L5" s="55"/>
      <c r="M5" s="55"/>
      <c r="N5" s="55"/>
      <c r="O5" s="55"/>
      <c r="P5" s="55"/>
      <c r="Q5" s="55"/>
      <c r="R5" s="55"/>
      <c r="S5" s="55"/>
      <c r="T5" s="102"/>
    </row>
    <row r="6" spans="1:20" s="18" customFormat="1" ht="15" x14ac:dyDescent="0.25">
      <c r="A6" s="109"/>
      <c r="B6" s="110"/>
      <c r="C6" s="110"/>
      <c r="D6" s="110"/>
      <c r="E6" s="110"/>
      <c r="F6" s="110"/>
      <c r="G6" s="110"/>
      <c r="H6" s="110"/>
      <c r="I6" s="110"/>
      <c r="J6" s="111"/>
      <c r="K6" s="111"/>
      <c r="L6" s="112"/>
      <c r="M6" s="110"/>
      <c r="N6" s="110"/>
      <c r="O6" s="110"/>
      <c r="P6" s="110"/>
      <c r="Q6" s="110"/>
      <c r="R6" s="110"/>
      <c r="S6" s="110"/>
      <c r="T6" s="113"/>
    </row>
    <row r="7" spans="1:20" s="18" customFormat="1" ht="53.25" customHeight="1" x14ac:dyDescent="0.2">
      <c r="A7" s="66" t="s">
        <v>15</v>
      </c>
      <c r="B7" s="66" t="s">
        <v>268</v>
      </c>
      <c r="C7" s="66" t="s">
        <v>269</v>
      </c>
      <c r="D7" s="66" t="s">
        <v>270</v>
      </c>
      <c r="E7" s="66" t="s">
        <v>271</v>
      </c>
      <c r="F7" s="68" t="s">
        <v>19</v>
      </c>
      <c r="G7" s="67" t="s">
        <v>4</v>
      </c>
      <c r="H7" s="68" t="s">
        <v>5</v>
      </c>
      <c r="I7" s="66" t="s">
        <v>8</v>
      </c>
      <c r="J7" s="67" t="s">
        <v>2</v>
      </c>
      <c r="K7" s="67" t="s">
        <v>111</v>
      </c>
      <c r="L7" s="69" t="s">
        <v>6</v>
      </c>
      <c r="M7" s="68" t="s">
        <v>7</v>
      </c>
      <c r="N7" s="68" t="s">
        <v>10</v>
      </c>
      <c r="O7" s="66" t="s">
        <v>0</v>
      </c>
      <c r="P7" s="66" t="s">
        <v>267</v>
      </c>
      <c r="Q7" s="66" t="s">
        <v>3796</v>
      </c>
      <c r="R7" s="66" t="s">
        <v>3799</v>
      </c>
      <c r="S7" s="66" t="s">
        <v>61</v>
      </c>
      <c r="T7" s="114" t="s">
        <v>18</v>
      </c>
    </row>
    <row r="8" spans="1:20" s="18" customFormat="1" ht="15" x14ac:dyDescent="0.25">
      <c r="A8" s="116" t="s">
        <v>161</v>
      </c>
      <c r="B8" s="116">
        <f t="shared" ref="B8" si="0">VLOOKUP(A8,PROGRAMDATA,14,FALSE)</f>
        <v>67267</v>
      </c>
      <c r="C8" s="116" t="str">
        <f t="shared" ref="C8" si="1">VLOOKUP(A8,PROGRAMDATA,15,FALSE)</f>
        <v>Swimming</v>
      </c>
      <c r="D8" s="116" t="str">
        <f t="shared" ref="D8" si="2">VLOOKUP(A8,PROGRAMDATA,16,FALSE)</f>
        <v>Swimming Lessons</v>
      </c>
      <c r="E8" s="116" t="str">
        <f t="shared" ref="E8" si="3">VLOOKUP(A8,PROGRAMDATA,17,FALSE)</f>
        <v>Preschool</v>
      </c>
      <c r="F8" s="45" t="str">
        <f t="shared" ref="F8" si="4">VLOOKUP(I8,Session,4, FALSE)</f>
        <v>N/A</v>
      </c>
      <c r="G8" s="45">
        <f t="shared" ref="G8" si="5">VLOOKUP(I8,Session,2,FALSE)</f>
        <v>45398</v>
      </c>
      <c r="H8" s="45">
        <f t="shared" ref="H8" si="6">VLOOKUP(I8,Session,3,FALSE)</f>
        <v>45095</v>
      </c>
      <c r="I8" s="41" t="s">
        <v>23</v>
      </c>
      <c r="J8" s="41">
        <v>0.67708333333333337</v>
      </c>
      <c r="K8" s="41" t="str">
        <f t="shared" ref="K8" si="7">VLOOKUP(A8,PROGRAMDATA,9,FALSE)</f>
        <v>30 mins</v>
      </c>
      <c r="L8" s="46">
        <f t="shared" ref="L8" si="8">VLOOKUP(I8,Session,5, FALSE)</f>
        <v>10</v>
      </c>
      <c r="M8" s="42">
        <f t="shared" ref="M8" si="9">VLOOKUP(A8,PROGRAMDATA,3,FALSE)</f>
        <v>3</v>
      </c>
      <c r="N8" s="42">
        <f t="shared" ref="N8" si="10">VLOOKUP(A8,PROGRAMDATA,4,FALSE)</f>
        <v>12</v>
      </c>
      <c r="O8" s="42" t="str">
        <f t="shared" ref="O8" si="11">VLOOKUP(A8,PROGRAMDATA,5,FALSE)</f>
        <v>4 mth</v>
      </c>
      <c r="P8" s="42" t="str">
        <f t="shared" ref="P8" si="12">VLOOKUP(A8,PROGRAMDATA,6,FALSE)</f>
        <v>1 YR</v>
      </c>
      <c r="Q8" s="43">
        <f t="shared" ref="Q8" si="13">(INDEX(PROGRAMDATA,MATCH(A8,FeeName,0),12)*L8)</f>
        <v>88.22</v>
      </c>
      <c r="R8" s="44">
        <f t="shared" ref="R8" si="14">(Q8*0.25)</f>
        <v>22.055</v>
      </c>
      <c r="S8" s="43">
        <f t="shared" ref="S8" si="15">CEILING((INDEX(PROGRAMDATA,MATCH(A8,FeeName,0),13)*L8)*0.9,0.25)</f>
        <v>0</v>
      </c>
      <c r="T8" s="42">
        <v>74378</v>
      </c>
    </row>
    <row r="9" spans="1:20" s="18" customFormat="1" ht="15" x14ac:dyDescent="0.25">
      <c r="A9" s="116" t="s">
        <v>161</v>
      </c>
      <c r="B9" s="116">
        <f t="shared" ref="B9" si="16">VLOOKUP(A9,PROGRAMDATA,14,FALSE)</f>
        <v>67267</v>
      </c>
      <c r="C9" s="116" t="str">
        <f t="shared" ref="C9" si="17">VLOOKUP(A9,PROGRAMDATA,15,FALSE)</f>
        <v>Swimming</v>
      </c>
      <c r="D9" s="116" t="str">
        <f t="shared" ref="D9" si="18">VLOOKUP(A9,PROGRAMDATA,16,FALSE)</f>
        <v>Swimming Lessons</v>
      </c>
      <c r="E9" s="116" t="str">
        <f t="shared" ref="E9" si="19">VLOOKUP(A9,PROGRAMDATA,17,FALSE)</f>
        <v>Preschool</v>
      </c>
      <c r="F9" s="45" t="str">
        <f t="shared" ref="F9" si="20">VLOOKUP(I9,Session,4, FALSE)</f>
        <v>N/A</v>
      </c>
      <c r="G9" s="45">
        <f t="shared" ref="G9" si="21">VLOOKUP(I9,Session,2,FALSE)</f>
        <v>45399</v>
      </c>
      <c r="H9" s="45">
        <f t="shared" ref="H9" si="22">VLOOKUP(I9,Session,3,FALSE)</f>
        <v>45096</v>
      </c>
      <c r="I9" s="41" t="s">
        <v>33</v>
      </c>
      <c r="J9" s="41">
        <v>0.66666666666666663</v>
      </c>
      <c r="K9" s="41" t="str">
        <f t="shared" ref="K9" si="23">VLOOKUP(A9,PROGRAMDATA,9,FALSE)</f>
        <v>30 mins</v>
      </c>
      <c r="L9" s="46">
        <f t="shared" ref="L9" si="24">VLOOKUP(I9,Session,5, FALSE)</f>
        <v>10</v>
      </c>
      <c r="M9" s="42">
        <f t="shared" ref="M9" si="25">VLOOKUP(A9,PROGRAMDATA,3,FALSE)</f>
        <v>3</v>
      </c>
      <c r="N9" s="42">
        <f t="shared" ref="N9" si="26">VLOOKUP(A9,PROGRAMDATA,4,FALSE)</f>
        <v>12</v>
      </c>
      <c r="O9" s="42" t="str">
        <f t="shared" ref="O9" si="27">VLOOKUP(A9,PROGRAMDATA,5,FALSE)</f>
        <v>4 mth</v>
      </c>
      <c r="P9" s="42" t="str">
        <f t="shared" ref="P9" si="28">VLOOKUP(A9,PROGRAMDATA,6,FALSE)</f>
        <v>1 YR</v>
      </c>
      <c r="Q9" s="43">
        <f t="shared" ref="Q9" si="29">(INDEX(PROGRAMDATA,MATCH(A9,FeeName,0),12)*L9)</f>
        <v>88.22</v>
      </c>
      <c r="R9" s="44">
        <f t="shared" ref="R9" si="30">(Q9*0.25)</f>
        <v>22.055</v>
      </c>
      <c r="S9" s="43">
        <f t="shared" ref="S9" si="31">CEILING((INDEX(PROGRAMDATA,MATCH(A9,FeeName,0),13)*L9)*0.9,0.25)</f>
        <v>0</v>
      </c>
      <c r="T9" s="42">
        <v>74380</v>
      </c>
    </row>
    <row r="10" spans="1:20" s="18" customFormat="1" ht="15" x14ac:dyDescent="0.25">
      <c r="A10" s="116" t="s">
        <v>161</v>
      </c>
      <c r="B10" s="116">
        <f t="shared" ref="B10:B12" si="32">VLOOKUP(A10,PROGRAMDATA,14,FALSE)</f>
        <v>67267</v>
      </c>
      <c r="C10" s="116" t="str">
        <f t="shared" ref="C10:C12" si="33">VLOOKUP(A10,PROGRAMDATA,15,FALSE)</f>
        <v>Swimming</v>
      </c>
      <c r="D10" s="116" t="str">
        <f t="shared" ref="D10:D12" si="34">VLOOKUP(A10,PROGRAMDATA,16,FALSE)</f>
        <v>Swimming Lessons</v>
      </c>
      <c r="E10" s="116" t="str">
        <f t="shared" ref="E10:E12" si="35">VLOOKUP(A10,PROGRAMDATA,17,FALSE)</f>
        <v>Preschool</v>
      </c>
      <c r="F10" s="45" t="str">
        <f t="shared" ref="F10:F12" si="36">VLOOKUP(I10,Session,4, FALSE)</f>
        <v>N/A</v>
      </c>
      <c r="G10" s="45">
        <f t="shared" ref="G10:G12" si="37">VLOOKUP(I10,Session,2,FALSE)</f>
        <v>45400</v>
      </c>
      <c r="H10" s="45">
        <f t="shared" ref="H10:H12" si="38">VLOOKUP(I10,Session,3,FALSE)</f>
        <v>45097</v>
      </c>
      <c r="I10" s="41" t="s">
        <v>34</v>
      </c>
      <c r="J10" s="41">
        <v>0.70833333333333337</v>
      </c>
      <c r="K10" s="41" t="str">
        <f t="shared" ref="K10:K12" si="39">VLOOKUP(A10,PROGRAMDATA,9,FALSE)</f>
        <v>30 mins</v>
      </c>
      <c r="L10" s="46">
        <f t="shared" ref="L10:L12" si="40">VLOOKUP(I10,Session,5, FALSE)</f>
        <v>10</v>
      </c>
      <c r="M10" s="42">
        <f t="shared" ref="M10:M12" si="41">VLOOKUP(A10,PROGRAMDATA,3,FALSE)</f>
        <v>3</v>
      </c>
      <c r="N10" s="42">
        <f t="shared" ref="N10:N12" si="42">VLOOKUP(A10,PROGRAMDATA,4,FALSE)</f>
        <v>12</v>
      </c>
      <c r="O10" s="42" t="str">
        <f t="shared" ref="O10:O12" si="43">VLOOKUP(A10,PROGRAMDATA,5,FALSE)</f>
        <v>4 mth</v>
      </c>
      <c r="P10" s="42" t="str">
        <f t="shared" ref="P10:P12" si="44">VLOOKUP(A10,PROGRAMDATA,6,FALSE)</f>
        <v>1 YR</v>
      </c>
      <c r="Q10" s="43">
        <f t="shared" ref="Q10:Q12" si="45">(INDEX(PROGRAMDATA,MATCH(A10,FeeName,0),12)*L10)</f>
        <v>88.22</v>
      </c>
      <c r="R10" s="44">
        <f t="shared" ref="R10:R12" si="46">(Q10*0.25)</f>
        <v>22.055</v>
      </c>
      <c r="S10" s="43">
        <f t="shared" ref="S10:S12" si="47">CEILING((INDEX(PROGRAMDATA,MATCH(A10,FeeName,0),13)*L10)*0.9,0.25)</f>
        <v>0</v>
      </c>
      <c r="T10" s="42">
        <v>74381</v>
      </c>
    </row>
    <row r="11" spans="1:20" s="18" customFormat="1" ht="15" x14ac:dyDescent="0.25">
      <c r="A11" s="116" t="s">
        <v>161</v>
      </c>
      <c r="B11" s="116">
        <f t="shared" si="32"/>
        <v>67267</v>
      </c>
      <c r="C11" s="116" t="str">
        <f t="shared" si="33"/>
        <v>Swimming</v>
      </c>
      <c r="D11" s="116" t="str">
        <f t="shared" si="34"/>
        <v>Swimming Lessons</v>
      </c>
      <c r="E11" s="116" t="str">
        <f t="shared" si="35"/>
        <v>Preschool</v>
      </c>
      <c r="F11" s="45" t="str">
        <f t="shared" si="36"/>
        <v>N/A</v>
      </c>
      <c r="G11" s="45">
        <f t="shared" si="37"/>
        <v>45401</v>
      </c>
      <c r="H11" s="45">
        <f t="shared" si="38"/>
        <v>45098</v>
      </c>
      <c r="I11" s="41" t="s">
        <v>28</v>
      </c>
      <c r="J11" s="41">
        <v>0.6875</v>
      </c>
      <c r="K11" s="41" t="str">
        <f t="shared" si="39"/>
        <v>30 mins</v>
      </c>
      <c r="L11" s="46">
        <f t="shared" si="40"/>
        <v>10</v>
      </c>
      <c r="M11" s="42">
        <f t="shared" si="41"/>
        <v>3</v>
      </c>
      <c r="N11" s="42">
        <f t="shared" si="42"/>
        <v>12</v>
      </c>
      <c r="O11" s="42" t="str">
        <f t="shared" si="43"/>
        <v>4 mth</v>
      </c>
      <c r="P11" s="42" t="str">
        <f t="shared" si="44"/>
        <v>1 YR</v>
      </c>
      <c r="Q11" s="43">
        <f t="shared" si="45"/>
        <v>88.22</v>
      </c>
      <c r="R11" s="44">
        <f t="shared" si="46"/>
        <v>22.055</v>
      </c>
      <c r="S11" s="43">
        <f t="shared" si="47"/>
        <v>0</v>
      </c>
      <c r="T11" s="42">
        <v>74383</v>
      </c>
    </row>
    <row r="12" spans="1:20" s="18" customFormat="1" ht="15" x14ac:dyDescent="0.25">
      <c r="A12" s="116" t="s">
        <v>161</v>
      </c>
      <c r="B12" s="116">
        <f t="shared" si="32"/>
        <v>67267</v>
      </c>
      <c r="C12" s="116" t="str">
        <f t="shared" si="33"/>
        <v>Swimming</v>
      </c>
      <c r="D12" s="116" t="str">
        <f t="shared" si="34"/>
        <v>Swimming Lessons</v>
      </c>
      <c r="E12" s="116" t="str">
        <f t="shared" si="35"/>
        <v>Preschool</v>
      </c>
      <c r="F12" s="45" t="str">
        <f t="shared" si="36"/>
        <v>No class May 18.</v>
      </c>
      <c r="G12" s="45">
        <f t="shared" si="37"/>
        <v>45395</v>
      </c>
      <c r="H12" s="45">
        <f t="shared" si="38"/>
        <v>45099</v>
      </c>
      <c r="I12" s="41" t="s">
        <v>22</v>
      </c>
      <c r="J12" s="41">
        <v>0.40625</v>
      </c>
      <c r="K12" s="41" t="str">
        <f t="shared" si="39"/>
        <v>30 mins</v>
      </c>
      <c r="L12" s="46">
        <f t="shared" si="40"/>
        <v>10</v>
      </c>
      <c r="M12" s="42">
        <f t="shared" si="41"/>
        <v>3</v>
      </c>
      <c r="N12" s="42">
        <f t="shared" si="42"/>
        <v>12</v>
      </c>
      <c r="O12" s="42" t="str">
        <f t="shared" si="43"/>
        <v>4 mth</v>
      </c>
      <c r="P12" s="42" t="str">
        <f t="shared" si="44"/>
        <v>1 YR</v>
      </c>
      <c r="Q12" s="43">
        <f t="shared" si="45"/>
        <v>88.22</v>
      </c>
      <c r="R12" s="44">
        <f t="shared" si="46"/>
        <v>22.055</v>
      </c>
      <c r="S12" s="43">
        <f t="shared" si="47"/>
        <v>0</v>
      </c>
      <c r="T12" s="42">
        <v>74384</v>
      </c>
    </row>
    <row r="13" spans="1:20" s="18" customFormat="1" ht="15" x14ac:dyDescent="0.25">
      <c r="A13" s="116" t="s">
        <v>161</v>
      </c>
      <c r="B13" s="116">
        <f t="shared" ref="B13:B17" si="48">VLOOKUP(A13,PROGRAMDATA,14,FALSE)</f>
        <v>67267</v>
      </c>
      <c r="C13" s="116" t="str">
        <f t="shared" ref="C13:C17" si="49">VLOOKUP(A13,PROGRAMDATA,15,FALSE)</f>
        <v>Swimming</v>
      </c>
      <c r="D13" s="116" t="str">
        <f t="shared" ref="D13:D17" si="50">VLOOKUP(A13,PROGRAMDATA,16,FALSE)</f>
        <v>Swimming Lessons</v>
      </c>
      <c r="E13" s="116" t="str">
        <f t="shared" ref="E13:E17" si="51">VLOOKUP(A13,PROGRAMDATA,17,FALSE)</f>
        <v>Preschool</v>
      </c>
      <c r="F13" s="45" t="str">
        <f t="shared" ref="F13:F17" si="52">VLOOKUP(I13,Session,4, FALSE)</f>
        <v>No class May 18.</v>
      </c>
      <c r="G13" s="45">
        <f t="shared" ref="G13:G17" si="53">VLOOKUP(I13,Session,2,FALSE)</f>
        <v>45395</v>
      </c>
      <c r="H13" s="45">
        <f t="shared" ref="H13:H17" si="54">VLOOKUP(I13,Session,3,FALSE)</f>
        <v>45099</v>
      </c>
      <c r="I13" s="41" t="s">
        <v>22</v>
      </c>
      <c r="J13" s="41">
        <v>0.47916666666666669</v>
      </c>
      <c r="K13" s="41" t="str">
        <f t="shared" ref="K13:K17" si="55">VLOOKUP(A13,PROGRAMDATA,9,FALSE)</f>
        <v>30 mins</v>
      </c>
      <c r="L13" s="46">
        <f t="shared" ref="L13:L17" si="56">VLOOKUP(I13,Session,5, FALSE)</f>
        <v>10</v>
      </c>
      <c r="M13" s="42">
        <f t="shared" ref="M13:M17" si="57">VLOOKUP(A13,PROGRAMDATA,3,FALSE)</f>
        <v>3</v>
      </c>
      <c r="N13" s="42">
        <f t="shared" ref="N13:N17" si="58">VLOOKUP(A13,PROGRAMDATA,4,FALSE)</f>
        <v>12</v>
      </c>
      <c r="O13" s="42" t="str">
        <f t="shared" ref="O13:O17" si="59">VLOOKUP(A13,PROGRAMDATA,5,FALSE)</f>
        <v>4 mth</v>
      </c>
      <c r="P13" s="42" t="str">
        <f t="shared" ref="P13:P17" si="60">VLOOKUP(A13,PROGRAMDATA,6,FALSE)</f>
        <v>1 YR</v>
      </c>
      <c r="Q13" s="43">
        <f t="shared" ref="Q13:Q17" si="61">(INDEX(PROGRAMDATA,MATCH(A13,FeeName,0),12)*L13)</f>
        <v>88.22</v>
      </c>
      <c r="R13" s="44">
        <f t="shared" ref="R13:R17" si="62">(Q13*0.25)</f>
        <v>22.055</v>
      </c>
      <c r="S13" s="43">
        <f t="shared" ref="S13:S17" si="63">CEILING((INDEX(PROGRAMDATA,MATCH(A13,FeeName,0),13)*L13)*0.9,0.25)</f>
        <v>0</v>
      </c>
      <c r="T13" s="42">
        <v>74385</v>
      </c>
    </row>
    <row r="14" spans="1:20" s="18" customFormat="1" ht="15" x14ac:dyDescent="0.25">
      <c r="A14" s="119" t="s">
        <v>3803</v>
      </c>
      <c r="B14" s="119">
        <f t="shared" si="48"/>
        <v>67329</v>
      </c>
      <c r="C14" s="119" t="str">
        <f t="shared" si="49"/>
        <v>Swimming</v>
      </c>
      <c r="D14" s="119" t="str">
        <f t="shared" si="50"/>
        <v>Swimming Lessons</v>
      </c>
      <c r="E14" s="119" t="str">
        <f t="shared" si="51"/>
        <v>Preschool</v>
      </c>
      <c r="F14" s="175" t="str">
        <f t="shared" si="52"/>
        <v>No class May 20.</v>
      </c>
      <c r="G14" s="175">
        <f t="shared" si="53"/>
        <v>45397</v>
      </c>
      <c r="H14" s="175">
        <f t="shared" si="54"/>
        <v>45467</v>
      </c>
      <c r="I14" s="177" t="s">
        <v>27</v>
      </c>
      <c r="J14" s="177">
        <v>0.69791666666666663</v>
      </c>
      <c r="K14" s="177" t="str">
        <f t="shared" si="55"/>
        <v>30 mins</v>
      </c>
      <c r="L14" s="178">
        <f t="shared" si="56"/>
        <v>10</v>
      </c>
      <c r="M14" s="179">
        <f t="shared" si="57"/>
        <v>3</v>
      </c>
      <c r="N14" s="179">
        <f t="shared" si="58"/>
        <v>6</v>
      </c>
      <c r="O14" s="179" t="str">
        <f t="shared" si="59"/>
        <v>4 mth</v>
      </c>
      <c r="P14" s="179" t="str">
        <f t="shared" si="60"/>
        <v>1 YR</v>
      </c>
      <c r="Q14" s="180">
        <f t="shared" si="61"/>
        <v>159.26500000000001</v>
      </c>
      <c r="R14" s="181">
        <f t="shared" si="62"/>
        <v>39.816250000000004</v>
      </c>
      <c r="S14" s="180">
        <f t="shared" si="63"/>
        <v>0</v>
      </c>
      <c r="T14" s="42">
        <v>74386</v>
      </c>
    </row>
    <row r="15" spans="1:20" s="18" customFormat="1" ht="15" x14ac:dyDescent="0.25">
      <c r="A15" s="119" t="s">
        <v>3803</v>
      </c>
      <c r="B15" s="119">
        <f t="shared" si="48"/>
        <v>67329</v>
      </c>
      <c r="C15" s="119" t="str">
        <f t="shared" si="49"/>
        <v>Swimming</v>
      </c>
      <c r="D15" s="119" t="str">
        <f t="shared" si="50"/>
        <v>Swimming Lessons</v>
      </c>
      <c r="E15" s="119" t="str">
        <f t="shared" si="51"/>
        <v>Preschool</v>
      </c>
      <c r="F15" s="175" t="str">
        <f t="shared" si="52"/>
        <v>No class May 19.</v>
      </c>
      <c r="G15" s="175">
        <f t="shared" si="53"/>
        <v>45396</v>
      </c>
      <c r="H15" s="175">
        <f t="shared" si="54"/>
        <v>45100</v>
      </c>
      <c r="I15" s="177" t="s">
        <v>26</v>
      </c>
      <c r="J15" s="177">
        <v>0.63541666666666663</v>
      </c>
      <c r="K15" s="177" t="str">
        <f t="shared" si="55"/>
        <v>30 mins</v>
      </c>
      <c r="L15" s="178">
        <f t="shared" si="56"/>
        <v>10</v>
      </c>
      <c r="M15" s="179">
        <f t="shared" si="57"/>
        <v>3</v>
      </c>
      <c r="N15" s="179">
        <f t="shared" si="58"/>
        <v>6</v>
      </c>
      <c r="O15" s="179" t="str">
        <f t="shared" si="59"/>
        <v>4 mth</v>
      </c>
      <c r="P15" s="179" t="str">
        <f t="shared" si="60"/>
        <v>1 YR</v>
      </c>
      <c r="Q15" s="180">
        <f t="shared" si="61"/>
        <v>159.26500000000001</v>
      </c>
      <c r="R15" s="181">
        <f t="shared" si="62"/>
        <v>39.816250000000004</v>
      </c>
      <c r="S15" s="180">
        <f t="shared" si="63"/>
        <v>0</v>
      </c>
      <c r="T15" s="42">
        <v>74387</v>
      </c>
    </row>
    <row r="16" spans="1:20" s="18" customFormat="1" ht="15" x14ac:dyDescent="0.25">
      <c r="A16" s="118" t="s">
        <v>235</v>
      </c>
      <c r="B16" s="182">
        <f t="shared" si="48"/>
        <v>67312</v>
      </c>
      <c r="C16" s="182" t="str">
        <f t="shared" si="49"/>
        <v>Swimming</v>
      </c>
      <c r="D16" s="182" t="str">
        <f t="shared" si="50"/>
        <v>Swimming Lessons</v>
      </c>
      <c r="E16" s="182" t="str">
        <f t="shared" si="51"/>
        <v>Preschool</v>
      </c>
      <c r="F16" s="183" t="str">
        <f t="shared" si="52"/>
        <v>N/A</v>
      </c>
      <c r="G16" s="183">
        <f t="shared" si="53"/>
        <v>45400</v>
      </c>
      <c r="H16" s="183">
        <f t="shared" si="54"/>
        <v>45097</v>
      </c>
      <c r="I16" s="185" t="s">
        <v>34</v>
      </c>
      <c r="J16" s="185">
        <v>0.6875</v>
      </c>
      <c r="K16" s="185" t="str">
        <f t="shared" si="55"/>
        <v>30 mins</v>
      </c>
      <c r="L16" s="186">
        <f t="shared" si="56"/>
        <v>10</v>
      </c>
      <c r="M16" s="187">
        <f t="shared" si="57"/>
        <v>3</v>
      </c>
      <c r="N16" s="187">
        <f t="shared" si="58"/>
        <v>12</v>
      </c>
      <c r="O16" s="187" t="str">
        <f t="shared" si="59"/>
        <v>4 mth</v>
      </c>
      <c r="P16" s="187" t="str">
        <f t="shared" si="60"/>
        <v>1 YR</v>
      </c>
      <c r="Q16" s="188">
        <f t="shared" si="61"/>
        <v>88.22</v>
      </c>
      <c r="R16" s="189">
        <f t="shared" si="62"/>
        <v>22.055</v>
      </c>
      <c r="S16" s="188">
        <f t="shared" si="63"/>
        <v>0</v>
      </c>
      <c r="T16" s="42">
        <v>74390</v>
      </c>
    </row>
    <row r="17" spans="1:20" s="18" customFormat="1" ht="15" x14ac:dyDescent="0.25">
      <c r="A17" s="118" t="s">
        <v>235</v>
      </c>
      <c r="B17" s="182">
        <f t="shared" si="48"/>
        <v>67312</v>
      </c>
      <c r="C17" s="182" t="str">
        <f t="shared" si="49"/>
        <v>Swimming</v>
      </c>
      <c r="D17" s="182" t="str">
        <f t="shared" si="50"/>
        <v>Swimming Lessons</v>
      </c>
      <c r="E17" s="182" t="str">
        <f t="shared" si="51"/>
        <v>Preschool</v>
      </c>
      <c r="F17" s="183" t="str">
        <f t="shared" si="52"/>
        <v>No class May 18.</v>
      </c>
      <c r="G17" s="183">
        <f t="shared" si="53"/>
        <v>45395</v>
      </c>
      <c r="H17" s="183">
        <f t="shared" si="54"/>
        <v>45099</v>
      </c>
      <c r="I17" s="185" t="s">
        <v>22</v>
      </c>
      <c r="J17" s="185">
        <v>0.34375</v>
      </c>
      <c r="K17" s="185" t="str">
        <f t="shared" si="55"/>
        <v>30 mins</v>
      </c>
      <c r="L17" s="186">
        <f t="shared" si="56"/>
        <v>10</v>
      </c>
      <c r="M17" s="187">
        <f t="shared" si="57"/>
        <v>3</v>
      </c>
      <c r="N17" s="187">
        <f t="shared" si="58"/>
        <v>12</v>
      </c>
      <c r="O17" s="187" t="str">
        <f t="shared" si="59"/>
        <v>4 mth</v>
      </c>
      <c r="P17" s="187" t="str">
        <f t="shared" si="60"/>
        <v>1 YR</v>
      </c>
      <c r="Q17" s="188">
        <f t="shared" si="61"/>
        <v>88.22</v>
      </c>
      <c r="R17" s="189">
        <f t="shared" si="62"/>
        <v>22.055</v>
      </c>
      <c r="S17" s="188">
        <f t="shared" si="63"/>
        <v>0</v>
      </c>
      <c r="T17" s="42">
        <v>74392</v>
      </c>
    </row>
    <row r="18" spans="1:20" s="18" customFormat="1" ht="15" customHeight="1" x14ac:dyDescent="0.25">
      <c r="A18" s="143"/>
      <c r="B18" s="143"/>
      <c r="C18" s="143"/>
      <c r="D18" s="143"/>
      <c r="E18" s="143"/>
      <c r="F18" s="52"/>
      <c r="G18" s="52"/>
      <c r="H18" s="52"/>
      <c r="I18" s="49"/>
      <c r="J18" s="49"/>
      <c r="K18" s="49"/>
      <c r="L18" s="53"/>
      <c r="M18" s="48"/>
      <c r="N18" s="48"/>
      <c r="O18" s="48"/>
      <c r="P18" s="48"/>
      <c r="Q18" s="50"/>
      <c r="R18" s="51"/>
      <c r="S18" s="50"/>
      <c r="T18" s="48"/>
    </row>
    <row r="19" spans="1:20" s="18" customFormat="1" ht="15" customHeight="1" x14ac:dyDescent="0.25">
      <c r="A19" s="116" t="s">
        <v>260</v>
      </c>
      <c r="B19" s="116">
        <f t="shared" ref="B19:B24" si="64">VLOOKUP(A19,PROGRAMDATA,14,FALSE)</f>
        <v>67268</v>
      </c>
      <c r="C19" s="116" t="str">
        <f t="shared" ref="C19:C24" si="65">VLOOKUP(A19,PROGRAMDATA,15,FALSE)</f>
        <v>Swimming</v>
      </c>
      <c r="D19" s="116" t="str">
        <f t="shared" ref="D19:D24" si="66">VLOOKUP(A19,PROGRAMDATA,16,FALSE)</f>
        <v>Swimming Lessons</v>
      </c>
      <c r="E19" s="116" t="str">
        <f t="shared" ref="E19:E24" si="67">VLOOKUP(A19,PROGRAMDATA,17,FALSE)</f>
        <v>Preschool</v>
      </c>
      <c r="F19" s="45" t="str">
        <f t="shared" ref="F19:F24" si="68">VLOOKUP(I19,Session,4, FALSE)</f>
        <v>N/A</v>
      </c>
      <c r="G19" s="45">
        <f t="shared" ref="G19:G24" si="69">VLOOKUP(I19,Session,2,FALSE)</f>
        <v>45398</v>
      </c>
      <c r="H19" s="45">
        <f t="shared" ref="H19:H24" si="70">VLOOKUP(I19,Session,3,FALSE)</f>
        <v>45095</v>
      </c>
      <c r="I19" s="41" t="s">
        <v>23</v>
      </c>
      <c r="J19" s="41">
        <v>0.71875</v>
      </c>
      <c r="K19" s="41" t="str">
        <f t="shared" ref="K19:K24" si="71">VLOOKUP(A19,PROGRAMDATA,9,FALSE)</f>
        <v>30 mins</v>
      </c>
      <c r="L19" s="46">
        <f t="shared" ref="L19:L24" si="72">VLOOKUP(I19,Session,5, FALSE)</f>
        <v>10</v>
      </c>
      <c r="M19" s="42">
        <f t="shared" ref="M19:M24" si="73">VLOOKUP(A19,PROGRAMDATA,3,FALSE)</f>
        <v>3</v>
      </c>
      <c r="N19" s="42">
        <f t="shared" ref="N19:N24" si="74">VLOOKUP(A19,PROGRAMDATA,4,FALSE)</f>
        <v>12</v>
      </c>
      <c r="O19" s="42" t="str">
        <f t="shared" ref="O19:O24" si="75">VLOOKUP(A19,PROGRAMDATA,5,FALSE)</f>
        <v>1 YR</v>
      </c>
      <c r="P19" s="42" t="str">
        <f t="shared" ref="P19:P24" si="76">VLOOKUP(A19,PROGRAMDATA,6,FALSE)</f>
        <v>3 YR</v>
      </c>
      <c r="Q19" s="43">
        <f t="shared" ref="Q19:Q24" si="77">(INDEX(PROGRAMDATA,MATCH(A19,FeeName,0),12)*L19)</f>
        <v>88.22</v>
      </c>
      <c r="R19" s="44">
        <f t="shared" ref="R19:R24" si="78">(Q19*0.25)</f>
        <v>22.055</v>
      </c>
      <c r="S19" s="43">
        <f t="shared" ref="S19:S24" si="79">CEILING((INDEX(PROGRAMDATA,MATCH(A19,FeeName,0),13)*L19)*0.9,0.25)</f>
        <v>0</v>
      </c>
      <c r="T19" s="42">
        <v>74394</v>
      </c>
    </row>
    <row r="20" spans="1:20" s="18" customFormat="1" ht="15" customHeight="1" x14ac:dyDescent="0.25">
      <c r="A20" s="116" t="s">
        <v>260</v>
      </c>
      <c r="B20" s="116">
        <f t="shared" si="64"/>
        <v>67268</v>
      </c>
      <c r="C20" s="116" t="str">
        <f t="shared" si="65"/>
        <v>Swimming</v>
      </c>
      <c r="D20" s="116" t="str">
        <f t="shared" si="66"/>
        <v>Swimming Lessons</v>
      </c>
      <c r="E20" s="116" t="str">
        <f t="shared" si="67"/>
        <v>Preschool</v>
      </c>
      <c r="F20" s="45" t="str">
        <f t="shared" si="68"/>
        <v>N/A</v>
      </c>
      <c r="G20" s="45">
        <f t="shared" si="69"/>
        <v>45399</v>
      </c>
      <c r="H20" s="45">
        <f t="shared" si="70"/>
        <v>45096</v>
      </c>
      <c r="I20" s="41" t="s">
        <v>33</v>
      </c>
      <c r="J20" s="41">
        <v>0.70833333333333337</v>
      </c>
      <c r="K20" s="41" t="str">
        <f t="shared" si="71"/>
        <v>30 mins</v>
      </c>
      <c r="L20" s="46">
        <f t="shared" si="72"/>
        <v>10</v>
      </c>
      <c r="M20" s="42">
        <f t="shared" si="73"/>
        <v>3</v>
      </c>
      <c r="N20" s="42">
        <f t="shared" si="74"/>
        <v>12</v>
      </c>
      <c r="O20" s="42" t="str">
        <f t="shared" si="75"/>
        <v>1 YR</v>
      </c>
      <c r="P20" s="42" t="str">
        <f t="shared" si="76"/>
        <v>3 YR</v>
      </c>
      <c r="Q20" s="43">
        <f t="shared" si="77"/>
        <v>88.22</v>
      </c>
      <c r="R20" s="44">
        <f t="shared" si="78"/>
        <v>22.055</v>
      </c>
      <c r="S20" s="43">
        <f t="shared" si="79"/>
        <v>0</v>
      </c>
      <c r="T20" s="42">
        <v>74396</v>
      </c>
    </row>
    <row r="21" spans="1:20" s="18" customFormat="1" ht="15" customHeight="1" x14ac:dyDescent="0.25">
      <c r="A21" s="116" t="s">
        <v>260</v>
      </c>
      <c r="B21" s="116">
        <f t="shared" si="64"/>
        <v>67268</v>
      </c>
      <c r="C21" s="116" t="str">
        <f t="shared" si="65"/>
        <v>Swimming</v>
      </c>
      <c r="D21" s="116" t="str">
        <f t="shared" si="66"/>
        <v>Swimming Lessons</v>
      </c>
      <c r="E21" s="116" t="str">
        <f t="shared" si="67"/>
        <v>Preschool</v>
      </c>
      <c r="F21" s="45" t="str">
        <f t="shared" si="68"/>
        <v>N/A</v>
      </c>
      <c r="G21" s="45">
        <f t="shared" si="69"/>
        <v>45400</v>
      </c>
      <c r="H21" s="45">
        <f t="shared" si="70"/>
        <v>45097</v>
      </c>
      <c r="I21" s="41" t="s">
        <v>34</v>
      </c>
      <c r="J21" s="41">
        <v>0.66666666666666663</v>
      </c>
      <c r="K21" s="41" t="str">
        <f t="shared" si="71"/>
        <v>30 mins</v>
      </c>
      <c r="L21" s="46">
        <f t="shared" si="72"/>
        <v>10</v>
      </c>
      <c r="M21" s="42">
        <f t="shared" si="73"/>
        <v>3</v>
      </c>
      <c r="N21" s="42">
        <f t="shared" si="74"/>
        <v>12</v>
      </c>
      <c r="O21" s="42" t="str">
        <f t="shared" si="75"/>
        <v>1 YR</v>
      </c>
      <c r="P21" s="42" t="str">
        <f t="shared" si="76"/>
        <v>3 YR</v>
      </c>
      <c r="Q21" s="43">
        <f t="shared" si="77"/>
        <v>88.22</v>
      </c>
      <c r="R21" s="44">
        <f t="shared" si="78"/>
        <v>22.055</v>
      </c>
      <c r="S21" s="43">
        <f t="shared" si="79"/>
        <v>0</v>
      </c>
      <c r="T21" s="42">
        <v>74398</v>
      </c>
    </row>
    <row r="22" spans="1:20" s="18" customFormat="1" ht="15" customHeight="1" x14ac:dyDescent="0.25">
      <c r="A22" s="116" t="s">
        <v>260</v>
      </c>
      <c r="B22" s="116">
        <f t="shared" si="64"/>
        <v>67268</v>
      </c>
      <c r="C22" s="116" t="str">
        <f t="shared" si="65"/>
        <v>Swimming</v>
      </c>
      <c r="D22" s="116" t="str">
        <f t="shared" si="66"/>
        <v>Swimming Lessons</v>
      </c>
      <c r="E22" s="116" t="str">
        <f t="shared" si="67"/>
        <v>Preschool</v>
      </c>
      <c r="F22" s="45" t="str">
        <f t="shared" si="68"/>
        <v>N/A</v>
      </c>
      <c r="G22" s="45">
        <f t="shared" si="69"/>
        <v>45400</v>
      </c>
      <c r="H22" s="45">
        <f t="shared" si="70"/>
        <v>45097</v>
      </c>
      <c r="I22" s="41" t="s">
        <v>34</v>
      </c>
      <c r="J22" s="41">
        <v>0.72916666666666663</v>
      </c>
      <c r="K22" s="41" t="str">
        <f t="shared" si="71"/>
        <v>30 mins</v>
      </c>
      <c r="L22" s="46">
        <f t="shared" si="72"/>
        <v>10</v>
      </c>
      <c r="M22" s="42">
        <f t="shared" si="73"/>
        <v>3</v>
      </c>
      <c r="N22" s="42">
        <f t="shared" si="74"/>
        <v>12</v>
      </c>
      <c r="O22" s="42" t="str">
        <f t="shared" si="75"/>
        <v>1 YR</v>
      </c>
      <c r="P22" s="42" t="str">
        <f t="shared" si="76"/>
        <v>3 YR</v>
      </c>
      <c r="Q22" s="43">
        <f t="shared" si="77"/>
        <v>88.22</v>
      </c>
      <c r="R22" s="44">
        <f t="shared" si="78"/>
        <v>22.055</v>
      </c>
      <c r="S22" s="43">
        <f t="shared" si="79"/>
        <v>0</v>
      </c>
      <c r="T22" s="42">
        <v>74399</v>
      </c>
    </row>
    <row r="23" spans="1:20" s="18" customFormat="1" ht="15" customHeight="1" x14ac:dyDescent="0.25">
      <c r="A23" s="116" t="s">
        <v>260</v>
      </c>
      <c r="B23" s="116">
        <f t="shared" si="64"/>
        <v>67268</v>
      </c>
      <c r="C23" s="116" t="str">
        <f t="shared" si="65"/>
        <v>Swimming</v>
      </c>
      <c r="D23" s="116" t="str">
        <f t="shared" si="66"/>
        <v>Swimming Lessons</v>
      </c>
      <c r="E23" s="116" t="str">
        <f t="shared" si="67"/>
        <v>Preschool</v>
      </c>
      <c r="F23" s="45" t="str">
        <f t="shared" si="68"/>
        <v>N/A</v>
      </c>
      <c r="G23" s="45">
        <f t="shared" si="69"/>
        <v>45401</v>
      </c>
      <c r="H23" s="45">
        <f t="shared" si="70"/>
        <v>45098</v>
      </c>
      <c r="I23" s="41" t="s">
        <v>28</v>
      </c>
      <c r="J23" s="41">
        <v>0.70833333333333337</v>
      </c>
      <c r="K23" s="41" t="str">
        <f t="shared" si="71"/>
        <v>30 mins</v>
      </c>
      <c r="L23" s="46">
        <f t="shared" si="72"/>
        <v>10</v>
      </c>
      <c r="M23" s="42">
        <f t="shared" si="73"/>
        <v>3</v>
      </c>
      <c r="N23" s="42">
        <f t="shared" si="74"/>
        <v>12</v>
      </c>
      <c r="O23" s="42" t="str">
        <f t="shared" si="75"/>
        <v>1 YR</v>
      </c>
      <c r="P23" s="42" t="str">
        <f t="shared" si="76"/>
        <v>3 YR</v>
      </c>
      <c r="Q23" s="43">
        <f t="shared" si="77"/>
        <v>88.22</v>
      </c>
      <c r="R23" s="44">
        <f t="shared" si="78"/>
        <v>22.055</v>
      </c>
      <c r="S23" s="43">
        <f t="shared" si="79"/>
        <v>0</v>
      </c>
      <c r="T23" s="42">
        <v>74401</v>
      </c>
    </row>
    <row r="24" spans="1:20" s="18" customFormat="1" ht="15" customHeight="1" x14ac:dyDescent="0.25">
      <c r="A24" s="116" t="s">
        <v>260</v>
      </c>
      <c r="B24" s="116">
        <f t="shared" si="64"/>
        <v>67268</v>
      </c>
      <c r="C24" s="116" t="str">
        <f t="shared" si="65"/>
        <v>Swimming</v>
      </c>
      <c r="D24" s="116" t="str">
        <f t="shared" si="66"/>
        <v>Swimming Lessons</v>
      </c>
      <c r="E24" s="116" t="str">
        <f t="shared" si="67"/>
        <v>Preschool</v>
      </c>
      <c r="F24" s="45" t="str">
        <f t="shared" si="68"/>
        <v>No class May 18.</v>
      </c>
      <c r="G24" s="45">
        <f t="shared" si="69"/>
        <v>45395</v>
      </c>
      <c r="H24" s="45">
        <f t="shared" si="70"/>
        <v>45099</v>
      </c>
      <c r="I24" s="41" t="s">
        <v>22</v>
      </c>
      <c r="J24" s="41">
        <v>0.38541666666666669</v>
      </c>
      <c r="K24" s="41" t="str">
        <f t="shared" si="71"/>
        <v>30 mins</v>
      </c>
      <c r="L24" s="46">
        <f t="shared" si="72"/>
        <v>10</v>
      </c>
      <c r="M24" s="42">
        <f t="shared" si="73"/>
        <v>3</v>
      </c>
      <c r="N24" s="42">
        <f t="shared" si="74"/>
        <v>12</v>
      </c>
      <c r="O24" s="42" t="str">
        <f t="shared" si="75"/>
        <v>1 YR</v>
      </c>
      <c r="P24" s="42" t="str">
        <f t="shared" si="76"/>
        <v>3 YR</v>
      </c>
      <c r="Q24" s="43">
        <f t="shared" si="77"/>
        <v>88.22</v>
      </c>
      <c r="R24" s="44">
        <f t="shared" si="78"/>
        <v>22.055</v>
      </c>
      <c r="S24" s="43">
        <f t="shared" si="79"/>
        <v>0</v>
      </c>
      <c r="T24" s="42">
        <v>74402</v>
      </c>
    </row>
    <row r="25" spans="1:20" s="18" customFormat="1" ht="15" customHeight="1" x14ac:dyDescent="0.25">
      <c r="A25" s="116" t="s">
        <v>260</v>
      </c>
      <c r="B25" s="116">
        <f t="shared" ref="B25:B26" si="80">VLOOKUP(A25,PROGRAMDATA,14,FALSE)</f>
        <v>67268</v>
      </c>
      <c r="C25" s="116" t="str">
        <f t="shared" ref="C25:C26" si="81">VLOOKUP(A25,PROGRAMDATA,15,FALSE)</f>
        <v>Swimming</v>
      </c>
      <c r="D25" s="116" t="str">
        <f t="shared" ref="D25:D26" si="82">VLOOKUP(A25,PROGRAMDATA,16,FALSE)</f>
        <v>Swimming Lessons</v>
      </c>
      <c r="E25" s="116" t="str">
        <f t="shared" ref="E25:E26" si="83">VLOOKUP(A25,PROGRAMDATA,17,FALSE)</f>
        <v>Preschool</v>
      </c>
      <c r="F25" s="45" t="str">
        <f t="shared" ref="F25:F26" si="84">VLOOKUP(I25,Session,4, FALSE)</f>
        <v>No class May 18.</v>
      </c>
      <c r="G25" s="45">
        <f t="shared" ref="G25:G26" si="85">VLOOKUP(I25,Session,2,FALSE)</f>
        <v>45395</v>
      </c>
      <c r="H25" s="45">
        <f t="shared" ref="H25:H26" si="86">VLOOKUP(I25,Session,3,FALSE)</f>
        <v>45099</v>
      </c>
      <c r="I25" s="41" t="s">
        <v>22</v>
      </c>
      <c r="J25" s="41">
        <v>0.45833333333333331</v>
      </c>
      <c r="K25" s="41" t="str">
        <f t="shared" ref="K25:K26" si="87">VLOOKUP(A25,PROGRAMDATA,9,FALSE)</f>
        <v>30 mins</v>
      </c>
      <c r="L25" s="46">
        <f t="shared" ref="L25:L26" si="88">VLOOKUP(I25,Session,5, FALSE)</f>
        <v>10</v>
      </c>
      <c r="M25" s="42">
        <f t="shared" ref="M25:M26" si="89">VLOOKUP(A25,PROGRAMDATA,3,FALSE)</f>
        <v>3</v>
      </c>
      <c r="N25" s="42">
        <f t="shared" ref="N25:N26" si="90">VLOOKUP(A25,PROGRAMDATA,4,FALSE)</f>
        <v>12</v>
      </c>
      <c r="O25" s="42" t="str">
        <f t="shared" ref="O25:O26" si="91">VLOOKUP(A25,PROGRAMDATA,5,FALSE)</f>
        <v>1 YR</v>
      </c>
      <c r="P25" s="42" t="str">
        <f t="shared" ref="P25:P26" si="92">VLOOKUP(A25,PROGRAMDATA,6,FALSE)</f>
        <v>3 YR</v>
      </c>
      <c r="Q25" s="43">
        <f t="shared" ref="Q25:Q26" si="93">(INDEX(PROGRAMDATA,MATCH(A25,FeeName,0),12)*L25)</f>
        <v>88.22</v>
      </c>
      <c r="R25" s="44">
        <f t="shared" ref="R25:R26" si="94">(Q25*0.25)</f>
        <v>22.055</v>
      </c>
      <c r="S25" s="43">
        <f t="shared" ref="S25:S26" si="95">CEILING((INDEX(PROGRAMDATA,MATCH(A25,FeeName,0),13)*L25)*0.9,0.25)</f>
        <v>0</v>
      </c>
      <c r="T25" s="42">
        <v>74404</v>
      </c>
    </row>
    <row r="26" spans="1:20" s="18" customFormat="1" ht="15" customHeight="1" x14ac:dyDescent="0.25">
      <c r="A26" s="119" t="s">
        <v>261</v>
      </c>
      <c r="B26" s="119">
        <f t="shared" si="80"/>
        <v>67330</v>
      </c>
      <c r="C26" s="119" t="str">
        <f t="shared" si="81"/>
        <v>Swimming</v>
      </c>
      <c r="D26" s="119" t="str">
        <f t="shared" si="82"/>
        <v>Swimming Lessons</v>
      </c>
      <c r="E26" s="119" t="str">
        <f t="shared" si="83"/>
        <v>Preschool</v>
      </c>
      <c r="F26" s="175" t="str">
        <f t="shared" si="84"/>
        <v>No class May 20.</v>
      </c>
      <c r="G26" s="175">
        <f t="shared" si="85"/>
        <v>45397</v>
      </c>
      <c r="H26" s="175">
        <f t="shared" si="86"/>
        <v>45467</v>
      </c>
      <c r="I26" s="177" t="s">
        <v>27</v>
      </c>
      <c r="J26" s="177">
        <v>0.67708333333333337</v>
      </c>
      <c r="K26" s="177" t="str">
        <f t="shared" si="87"/>
        <v>30 mins</v>
      </c>
      <c r="L26" s="178">
        <f t="shared" si="88"/>
        <v>10</v>
      </c>
      <c r="M26" s="179">
        <f t="shared" si="89"/>
        <v>3</v>
      </c>
      <c r="N26" s="179">
        <f t="shared" si="90"/>
        <v>6</v>
      </c>
      <c r="O26" s="179" t="str">
        <f t="shared" si="91"/>
        <v>1 YR</v>
      </c>
      <c r="P26" s="179" t="str">
        <f t="shared" si="92"/>
        <v>3 YR</v>
      </c>
      <c r="Q26" s="180">
        <f t="shared" si="93"/>
        <v>159.26500000000001</v>
      </c>
      <c r="R26" s="181">
        <f t="shared" si="94"/>
        <v>39.816250000000004</v>
      </c>
      <c r="S26" s="180">
        <f t="shared" si="95"/>
        <v>0</v>
      </c>
      <c r="T26" s="42">
        <v>74405</v>
      </c>
    </row>
    <row r="27" spans="1:20" s="18" customFormat="1" ht="15" customHeight="1" x14ac:dyDescent="0.25">
      <c r="A27" s="119" t="s">
        <v>261</v>
      </c>
      <c r="B27" s="119">
        <f t="shared" ref="B27:B28" si="96">VLOOKUP(A27,PROGRAMDATA,14,FALSE)</f>
        <v>67330</v>
      </c>
      <c r="C27" s="119" t="str">
        <f t="shared" ref="C27:C28" si="97">VLOOKUP(A27,PROGRAMDATA,15,FALSE)</f>
        <v>Swimming</v>
      </c>
      <c r="D27" s="119" t="str">
        <f t="shared" ref="D27:D28" si="98">VLOOKUP(A27,PROGRAMDATA,16,FALSE)</f>
        <v>Swimming Lessons</v>
      </c>
      <c r="E27" s="119" t="str">
        <f t="shared" ref="E27:E28" si="99">VLOOKUP(A27,PROGRAMDATA,17,FALSE)</f>
        <v>Preschool</v>
      </c>
      <c r="F27" s="175" t="str">
        <f t="shared" ref="F27:F28" si="100">VLOOKUP(I27,Session,4, FALSE)</f>
        <v>No class May 19.</v>
      </c>
      <c r="G27" s="175">
        <f t="shared" ref="G27:G28" si="101">VLOOKUP(I27,Session,2,FALSE)</f>
        <v>45396</v>
      </c>
      <c r="H27" s="175">
        <f t="shared" ref="H27:H28" si="102">VLOOKUP(I27,Session,3,FALSE)</f>
        <v>45100</v>
      </c>
      <c r="I27" s="177" t="s">
        <v>26</v>
      </c>
      <c r="J27" s="177">
        <v>0.6875</v>
      </c>
      <c r="K27" s="177" t="str">
        <f t="shared" ref="K27:K28" si="103">VLOOKUP(A27,PROGRAMDATA,9,FALSE)</f>
        <v>30 mins</v>
      </c>
      <c r="L27" s="178">
        <f t="shared" ref="L27:L28" si="104">VLOOKUP(I27,Session,5, FALSE)</f>
        <v>10</v>
      </c>
      <c r="M27" s="179">
        <f t="shared" ref="M27:M28" si="105">VLOOKUP(A27,PROGRAMDATA,3,FALSE)</f>
        <v>3</v>
      </c>
      <c r="N27" s="179">
        <f t="shared" ref="N27:N28" si="106">VLOOKUP(A27,PROGRAMDATA,4,FALSE)</f>
        <v>6</v>
      </c>
      <c r="O27" s="179" t="str">
        <f t="shared" ref="O27:O28" si="107">VLOOKUP(A27,PROGRAMDATA,5,FALSE)</f>
        <v>1 YR</v>
      </c>
      <c r="P27" s="179" t="str">
        <f t="shared" ref="P27:P28" si="108">VLOOKUP(A27,PROGRAMDATA,6,FALSE)</f>
        <v>3 YR</v>
      </c>
      <c r="Q27" s="180">
        <f t="shared" ref="Q27:Q28" si="109">(INDEX(PROGRAMDATA,MATCH(A27,FeeName,0),12)*L27)</f>
        <v>159.26500000000001</v>
      </c>
      <c r="R27" s="181">
        <f t="shared" ref="R27:R28" si="110">(Q27*0.25)</f>
        <v>39.816250000000004</v>
      </c>
      <c r="S27" s="180">
        <f t="shared" ref="S27:S28" si="111">CEILING((INDEX(PROGRAMDATA,MATCH(A27,FeeName,0),13)*L27)*0.9,0.25)</f>
        <v>0</v>
      </c>
      <c r="T27" s="42">
        <v>74406</v>
      </c>
    </row>
    <row r="28" spans="1:20" s="18" customFormat="1" ht="15" customHeight="1" x14ac:dyDescent="0.25">
      <c r="A28" s="118" t="s">
        <v>237</v>
      </c>
      <c r="B28" s="182">
        <f t="shared" si="96"/>
        <v>67314</v>
      </c>
      <c r="C28" s="182" t="str">
        <f t="shared" si="97"/>
        <v>Swimming</v>
      </c>
      <c r="D28" s="182" t="str">
        <f t="shared" si="98"/>
        <v>Swimming Lessons</v>
      </c>
      <c r="E28" s="182" t="str">
        <f t="shared" si="99"/>
        <v>Preschool</v>
      </c>
      <c r="F28" s="183" t="str">
        <f t="shared" si="100"/>
        <v>N/A</v>
      </c>
      <c r="G28" s="183">
        <f t="shared" si="101"/>
        <v>45400</v>
      </c>
      <c r="H28" s="183">
        <f t="shared" si="102"/>
        <v>45097</v>
      </c>
      <c r="I28" s="185" t="s">
        <v>34</v>
      </c>
      <c r="J28" s="185">
        <v>0.6875</v>
      </c>
      <c r="K28" s="185" t="str">
        <f t="shared" si="103"/>
        <v>30 mins</v>
      </c>
      <c r="L28" s="186">
        <f t="shared" si="104"/>
        <v>10</v>
      </c>
      <c r="M28" s="187">
        <f t="shared" si="105"/>
        <v>3</v>
      </c>
      <c r="N28" s="187">
        <f t="shared" si="106"/>
        <v>12</v>
      </c>
      <c r="O28" s="187" t="str">
        <f t="shared" si="107"/>
        <v>1 YR</v>
      </c>
      <c r="P28" s="187" t="str">
        <f t="shared" si="108"/>
        <v>3 YR</v>
      </c>
      <c r="Q28" s="188">
        <f t="shared" si="109"/>
        <v>88.22</v>
      </c>
      <c r="R28" s="189">
        <f t="shared" si="110"/>
        <v>22.055</v>
      </c>
      <c r="S28" s="188">
        <f t="shared" si="111"/>
        <v>0</v>
      </c>
      <c r="T28" s="42">
        <v>74407</v>
      </c>
    </row>
    <row r="29" spans="1:20" s="18" customFormat="1" ht="15" customHeight="1" x14ac:dyDescent="0.25">
      <c r="A29" s="118" t="s">
        <v>237</v>
      </c>
      <c r="B29" s="182">
        <f t="shared" ref="B29" si="112">VLOOKUP(A29,PROGRAMDATA,14,FALSE)</f>
        <v>67314</v>
      </c>
      <c r="C29" s="182" t="str">
        <f t="shared" ref="C29" si="113">VLOOKUP(A29,PROGRAMDATA,15,FALSE)</f>
        <v>Swimming</v>
      </c>
      <c r="D29" s="182" t="str">
        <f t="shared" ref="D29" si="114">VLOOKUP(A29,PROGRAMDATA,16,FALSE)</f>
        <v>Swimming Lessons</v>
      </c>
      <c r="E29" s="182" t="str">
        <f t="shared" ref="E29" si="115">VLOOKUP(A29,PROGRAMDATA,17,FALSE)</f>
        <v>Preschool</v>
      </c>
      <c r="F29" s="183" t="str">
        <f t="shared" ref="F29" si="116">VLOOKUP(I29,Session,4, FALSE)</f>
        <v>No class May 18.</v>
      </c>
      <c r="G29" s="183">
        <f t="shared" ref="G29" si="117">VLOOKUP(I29,Session,2,FALSE)</f>
        <v>45395</v>
      </c>
      <c r="H29" s="183">
        <f t="shared" ref="H29" si="118">VLOOKUP(I29,Session,3,FALSE)</f>
        <v>45099</v>
      </c>
      <c r="I29" s="185" t="s">
        <v>22</v>
      </c>
      <c r="J29" s="185">
        <v>0.34375</v>
      </c>
      <c r="K29" s="185" t="str">
        <f t="shared" ref="K29" si="119">VLOOKUP(A29,PROGRAMDATA,9,FALSE)</f>
        <v>30 mins</v>
      </c>
      <c r="L29" s="186">
        <f t="shared" ref="L29" si="120">VLOOKUP(I29,Session,5, FALSE)</f>
        <v>10</v>
      </c>
      <c r="M29" s="187">
        <f t="shared" ref="M29" si="121">VLOOKUP(A29,PROGRAMDATA,3,FALSE)</f>
        <v>3</v>
      </c>
      <c r="N29" s="187">
        <f t="shared" ref="N29" si="122">VLOOKUP(A29,PROGRAMDATA,4,FALSE)</f>
        <v>12</v>
      </c>
      <c r="O29" s="187" t="str">
        <f t="shared" ref="O29" si="123">VLOOKUP(A29,PROGRAMDATA,5,FALSE)</f>
        <v>1 YR</v>
      </c>
      <c r="P29" s="187" t="str">
        <f t="shared" ref="P29" si="124">VLOOKUP(A29,PROGRAMDATA,6,FALSE)</f>
        <v>3 YR</v>
      </c>
      <c r="Q29" s="188">
        <f t="shared" ref="Q29" si="125">(INDEX(PROGRAMDATA,MATCH(A29,FeeName,0),12)*L29)</f>
        <v>88.22</v>
      </c>
      <c r="R29" s="189">
        <f t="shared" ref="R29" si="126">(Q29*0.25)</f>
        <v>22.055</v>
      </c>
      <c r="S29" s="188">
        <f t="shared" ref="S29" si="127">CEILING((INDEX(PROGRAMDATA,MATCH(A29,FeeName,0),13)*L29)*0.9,0.25)</f>
        <v>0</v>
      </c>
      <c r="T29" s="42">
        <v>74408</v>
      </c>
    </row>
    <row r="30" spans="1:20" s="18" customFormat="1" ht="15" customHeight="1" x14ac:dyDescent="0.25">
      <c r="A30" s="143"/>
      <c r="B30" s="143"/>
      <c r="C30" s="143"/>
      <c r="D30" s="143"/>
      <c r="E30" s="143"/>
      <c r="F30" s="52"/>
      <c r="G30" s="52"/>
      <c r="H30" s="52"/>
      <c r="I30" s="49"/>
      <c r="J30" s="49"/>
      <c r="K30" s="49"/>
      <c r="L30" s="53"/>
      <c r="M30" s="48"/>
      <c r="N30" s="48"/>
      <c r="O30" s="48"/>
      <c r="P30" s="48"/>
      <c r="Q30" s="50"/>
      <c r="R30" s="51"/>
      <c r="S30" s="50"/>
      <c r="T30" s="48"/>
    </row>
    <row r="31" spans="1:20" s="18" customFormat="1" ht="15" customHeight="1" x14ac:dyDescent="0.25">
      <c r="A31" s="116" t="s">
        <v>263</v>
      </c>
      <c r="B31" s="116">
        <f t="shared" ref="B31" si="128">VLOOKUP(A31,PROGRAMDATA,14,FALSE)</f>
        <v>67270</v>
      </c>
      <c r="C31" s="116" t="str">
        <f t="shared" ref="C31" si="129">VLOOKUP(A31,PROGRAMDATA,15,FALSE)</f>
        <v>Swimming</v>
      </c>
      <c r="D31" s="116" t="str">
        <f t="shared" ref="D31" si="130">VLOOKUP(A31,PROGRAMDATA,16,FALSE)</f>
        <v>Swimming Lessons</v>
      </c>
      <c r="E31" s="116" t="str">
        <f t="shared" ref="E31" si="131">VLOOKUP(A31,PROGRAMDATA,17,FALSE)</f>
        <v>Preschool</v>
      </c>
      <c r="F31" s="45" t="str">
        <f t="shared" ref="F31" si="132">VLOOKUP(I31,Session,4, FALSE)</f>
        <v>N/A</v>
      </c>
      <c r="G31" s="45">
        <f t="shared" ref="G31" si="133">VLOOKUP(I31,Session,2,FALSE)</f>
        <v>45398</v>
      </c>
      <c r="H31" s="45">
        <f t="shared" ref="H31" si="134">VLOOKUP(I31,Session,3,FALSE)</f>
        <v>45095</v>
      </c>
      <c r="I31" s="41" t="s">
        <v>23</v>
      </c>
      <c r="J31" s="41">
        <v>0.69791666666666663</v>
      </c>
      <c r="K31" s="41" t="str">
        <f t="shared" ref="K31" si="135">VLOOKUP(A31,PROGRAMDATA,9,FALSE)</f>
        <v>30 mins</v>
      </c>
      <c r="L31" s="46">
        <f t="shared" ref="L31" si="136">VLOOKUP(I31,Session,5, FALSE)</f>
        <v>10</v>
      </c>
      <c r="M31" s="42">
        <f t="shared" ref="M31" si="137">VLOOKUP(A31,PROGRAMDATA,3,FALSE)</f>
        <v>3</v>
      </c>
      <c r="N31" s="42">
        <f t="shared" ref="N31" si="138">VLOOKUP(A31,PROGRAMDATA,4,FALSE)</f>
        <v>12</v>
      </c>
      <c r="O31" s="42" t="str">
        <f t="shared" ref="O31" si="139">VLOOKUP(A31,PROGRAMDATA,5,FALSE)</f>
        <v>2 YR</v>
      </c>
      <c r="P31" s="42" t="str">
        <f t="shared" ref="P31" si="140">VLOOKUP(A31,PROGRAMDATA,6,FALSE)</f>
        <v>4 YR</v>
      </c>
      <c r="Q31" s="43">
        <f t="shared" ref="Q31" si="141">(INDEX(PROGRAMDATA,MATCH(A31,FeeName,0),12)*L31)</f>
        <v>88.22</v>
      </c>
      <c r="R31" s="44">
        <f t="shared" ref="R31" si="142">(Q31*0.25)</f>
        <v>22.055</v>
      </c>
      <c r="S31" s="43">
        <f t="shared" ref="S31" si="143">CEILING((INDEX(PROGRAMDATA,MATCH(A31,FeeName,0),13)*L31)*0.9,0.25)</f>
        <v>0</v>
      </c>
      <c r="T31" s="42">
        <v>74409</v>
      </c>
    </row>
    <row r="32" spans="1:20" s="18" customFormat="1" ht="15" customHeight="1" x14ac:dyDescent="0.25">
      <c r="A32" s="116" t="s">
        <v>263</v>
      </c>
      <c r="B32" s="116">
        <f t="shared" ref="B32:B37" si="144">VLOOKUP(A32,PROGRAMDATA,14,FALSE)</f>
        <v>67270</v>
      </c>
      <c r="C32" s="116" t="str">
        <f t="shared" ref="C32:C37" si="145">VLOOKUP(A32,PROGRAMDATA,15,FALSE)</f>
        <v>Swimming</v>
      </c>
      <c r="D32" s="116" t="str">
        <f t="shared" ref="D32:D37" si="146">VLOOKUP(A32,PROGRAMDATA,16,FALSE)</f>
        <v>Swimming Lessons</v>
      </c>
      <c r="E32" s="116" t="str">
        <f t="shared" ref="E32:E37" si="147">VLOOKUP(A32,PROGRAMDATA,17,FALSE)</f>
        <v>Preschool</v>
      </c>
      <c r="F32" s="45" t="str">
        <f t="shared" ref="F32:F37" si="148">VLOOKUP(I32,Session,4, FALSE)</f>
        <v>N/A</v>
      </c>
      <c r="G32" s="45">
        <f t="shared" ref="G32:G37" si="149">VLOOKUP(I32,Session,2,FALSE)</f>
        <v>45399</v>
      </c>
      <c r="H32" s="45">
        <f t="shared" ref="H32:H37" si="150">VLOOKUP(I32,Session,3,FALSE)</f>
        <v>45096</v>
      </c>
      <c r="I32" s="41" t="s">
        <v>33</v>
      </c>
      <c r="J32" s="41">
        <v>0.6875</v>
      </c>
      <c r="K32" s="41" t="str">
        <f t="shared" ref="K32:K37" si="151">VLOOKUP(A32,PROGRAMDATA,9,FALSE)</f>
        <v>30 mins</v>
      </c>
      <c r="L32" s="46">
        <f t="shared" ref="L32:L37" si="152">VLOOKUP(I32,Session,5, FALSE)</f>
        <v>10</v>
      </c>
      <c r="M32" s="42">
        <f t="shared" ref="M32:M37" si="153">VLOOKUP(A32,PROGRAMDATA,3,FALSE)</f>
        <v>3</v>
      </c>
      <c r="N32" s="42">
        <f t="shared" ref="N32:N37" si="154">VLOOKUP(A32,PROGRAMDATA,4,FALSE)</f>
        <v>12</v>
      </c>
      <c r="O32" s="42" t="str">
        <f t="shared" ref="O32:O37" si="155">VLOOKUP(A32,PROGRAMDATA,5,FALSE)</f>
        <v>2 YR</v>
      </c>
      <c r="P32" s="42" t="str">
        <f t="shared" ref="P32:P37" si="156">VLOOKUP(A32,PROGRAMDATA,6,FALSE)</f>
        <v>4 YR</v>
      </c>
      <c r="Q32" s="43">
        <f t="shared" ref="Q32:Q37" si="157">(INDEX(PROGRAMDATA,MATCH(A32,FeeName,0),12)*L32)</f>
        <v>88.22</v>
      </c>
      <c r="R32" s="44">
        <f t="shared" ref="R32:R37" si="158">(Q32*0.25)</f>
        <v>22.055</v>
      </c>
      <c r="S32" s="43">
        <f t="shared" ref="S32:S37" si="159">CEILING((INDEX(PROGRAMDATA,MATCH(A32,FeeName,0),13)*L32)*0.9,0.25)</f>
        <v>0</v>
      </c>
      <c r="T32" s="42">
        <v>74410</v>
      </c>
    </row>
    <row r="33" spans="1:20" s="18" customFormat="1" ht="15" customHeight="1" x14ac:dyDescent="0.25">
      <c r="A33" s="116" t="s">
        <v>263</v>
      </c>
      <c r="B33" s="116">
        <f t="shared" si="144"/>
        <v>67270</v>
      </c>
      <c r="C33" s="116" t="str">
        <f t="shared" si="145"/>
        <v>Swimming</v>
      </c>
      <c r="D33" s="116" t="str">
        <f t="shared" si="146"/>
        <v>Swimming Lessons</v>
      </c>
      <c r="E33" s="116" t="str">
        <f t="shared" si="147"/>
        <v>Preschool</v>
      </c>
      <c r="F33" s="45" t="str">
        <f t="shared" si="148"/>
        <v>N/A</v>
      </c>
      <c r="G33" s="45">
        <f t="shared" si="149"/>
        <v>45399</v>
      </c>
      <c r="H33" s="45">
        <f t="shared" si="150"/>
        <v>45096</v>
      </c>
      <c r="I33" s="41" t="s">
        <v>33</v>
      </c>
      <c r="J33" s="41">
        <v>0.73958333333333337</v>
      </c>
      <c r="K33" s="41" t="str">
        <f t="shared" si="151"/>
        <v>30 mins</v>
      </c>
      <c r="L33" s="46">
        <f t="shared" si="152"/>
        <v>10</v>
      </c>
      <c r="M33" s="42">
        <f t="shared" si="153"/>
        <v>3</v>
      </c>
      <c r="N33" s="42">
        <f t="shared" si="154"/>
        <v>12</v>
      </c>
      <c r="O33" s="42" t="str">
        <f t="shared" si="155"/>
        <v>2 YR</v>
      </c>
      <c r="P33" s="42" t="str">
        <f t="shared" si="156"/>
        <v>4 YR</v>
      </c>
      <c r="Q33" s="43">
        <f t="shared" si="157"/>
        <v>88.22</v>
      </c>
      <c r="R33" s="44">
        <f t="shared" si="158"/>
        <v>22.055</v>
      </c>
      <c r="S33" s="43">
        <f t="shared" si="159"/>
        <v>0</v>
      </c>
      <c r="T33" s="42">
        <v>74411</v>
      </c>
    </row>
    <row r="34" spans="1:20" s="18" customFormat="1" ht="15" customHeight="1" x14ac:dyDescent="0.25">
      <c r="A34" s="116" t="s">
        <v>263</v>
      </c>
      <c r="B34" s="116">
        <f t="shared" si="144"/>
        <v>67270</v>
      </c>
      <c r="C34" s="116" t="str">
        <f t="shared" si="145"/>
        <v>Swimming</v>
      </c>
      <c r="D34" s="116" t="str">
        <f t="shared" si="146"/>
        <v>Swimming Lessons</v>
      </c>
      <c r="E34" s="116" t="str">
        <f t="shared" si="147"/>
        <v>Preschool</v>
      </c>
      <c r="F34" s="45" t="str">
        <f t="shared" si="148"/>
        <v>N/A</v>
      </c>
      <c r="G34" s="45">
        <f t="shared" si="149"/>
        <v>45400</v>
      </c>
      <c r="H34" s="45">
        <f t="shared" si="150"/>
        <v>45097</v>
      </c>
      <c r="I34" s="41" t="s">
        <v>34</v>
      </c>
      <c r="J34" s="41">
        <v>0.75</v>
      </c>
      <c r="K34" s="41" t="str">
        <f t="shared" si="151"/>
        <v>30 mins</v>
      </c>
      <c r="L34" s="46">
        <f t="shared" si="152"/>
        <v>10</v>
      </c>
      <c r="M34" s="42">
        <f t="shared" si="153"/>
        <v>3</v>
      </c>
      <c r="N34" s="42">
        <f t="shared" si="154"/>
        <v>12</v>
      </c>
      <c r="O34" s="42" t="str">
        <f t="shared" si="155"/>
        <v>2 YR</v>
      </c>
      <c r="P34" s="42" t="str">
        <f t="shared" si="156"/>
        <v>4 YR</v>
      </c>
      <c r="Q34" s="43">
        <f t="shared" si="157"/>
        <v>88.22</v>
      </c>
      <c r="R34" s="44">
        <f t="shared" si="158"/>
        <v>22.055</v>
      </c>
      <c r="S34" s="43">
        <f t="shared" si="159"/>
        <v>0</v>
      </c>
      <c r="T34" s="42">
        <v>74412</v>
      </c>
    </row>
    <row r="35" spans="1:20" s="18" customFormat="1" ht="15" customHeight="1" x14ac:dyDescent="0.25">
      <c r="A35" s="116" t="s">
        <v>263</v>
      </c>
      <c r="B35" s="116">
        <f t="shared" si="144"/>
        <v>67270</v>
      </c>
      <c r="C35" s="116" t="str">
        <f t="shared" si="145"/>
        <v>Swimming</v>
      </c>
      <c r="D35" s="116" t="str">
        <f t="shared" si="146"/>
        <v>Swimming Lessons</v>
      </c>
      <c r="E35" s="116" t="str">
        <f t="shared" si="147"/>
        <v>Preschool</v>
      </c>
      <c r="F35" s="45" t="str">
        <f t="shared" si="148"/>
        <v>N/A</v>
      </c>
      <c r="G35" s="45">
        <f t="shared" si="149"/>
        <v>45401</v>
      </c>
      <c r="H35" s="45">
        <f t="shared" si="150"/>
        <v>45098</v>
      </c>
      <c r="I35" s="41" t="s">
        <v>28</v>
      </c>
      <c r="J35" s="41">
        <v>0.72916666666666663</v>
      </c>
      <c r="K35" s="41" t="str">
        <f t="shared" si="151"/>
        <v>30 mins</v>
      </c>
      <c r="L35" s="46">
        <f t="shared" si="152"/>
        <v>10</v>
      </c>
      <c r="M35" s="42">
        <f t="shared" si="153"/>
        <v>3</v>
      </c>
      <c r="N35" s="42">
        <f t="shared" si="154"/>
        <v>12</v>
      </c>
      <c r="O35" s="42" t="str">
        <f t="shared" si="155"/>
        <v>2 YR</v>
      </c>
      <c r="P35" s="42" t="str">
        <f t="shared" si="156"/>
        <v>4 YR</v>
      </c>
      <c r="Q35" s="43">
        <f t="shared" si="157"/>
        <v>88.22</v>
      </c>
      <c r="R35" s="44">
        <f t="shared" si="158"/>
        <v>22.055</v>
      </c>
      <c r="S35" s="43">
        <f t="shared" si="159"/>
        <v>0</v>
      </c>
      <c r="T35" s="42">
        <v>74413</v>
      </c>
    </row>
    <row r="36" spans="1:20" s="18" customFormat="1" ht="15" customHeight="1" x14ac:dyDescent="0.25">
      <c r="A36" s="116" t="s">
        <v>263</v>
      </c>
      <c r="B36" s="116">
        <f t="shared" si="144"/>
        <v>67270</v>
      </c>
      <c r="C36" s="116" t="str">
        <f t="shared" si="145"/>
        <v>Swimming</v>
      </c>
      <c r="D36" s="116" t="str">
        <f t="shared" si="146"/>
        <v>Swimming Lessons</v>
      </c>
      <c r="E36" s="116" t="str">
        <f t="shared" si="147"/>
        <v>Preschool</v>
      </c>
      <c r="F36" s="45" t="str">
        <f t="shared" si="148"/>
        <v>No class May 18.</v>
      </c>
      <c r="G36" s="45">
        <f t="shared" si="149"/>
        <v>45395</v>
      </c>
      <c r="H36" s="45">
        <f t="shared" si="150"/>
        <v>45099</v>
      </c>
      <c r="I36" s="41" t="s">
        <v>22</v>
      </c>
      <c r="J36" s="41">
        <v>0.36458333333333331</v>
      </c>
      <c r="K36" s="41" t="str">
        <f t="shared" si="151"/>
        <v>30 mins</v>
      </c>
      <c r="L36" s="46">
        <f t="shared" si="152"/>
        <v>10</v>
      </c>
      <c r="M36" s="42">
        <f t="shared" si="153"/>
        <v>3</v>
      </c>
      <c r="N36" s="42">
        <f t="shared" si="154"/>
        <v>12</v>
      </c>
      <c r="O36" s="42" t="str">
        <f t="shared" si="155"/>
        <v>2 YR</v>
      </c>
      <c r="P36" s="42" t="str">
        <f t="shared" si="156"/>
        <v>4 YR</v>
      </c>
      <c r="Q36" s="43">
        <f t="shared" si="157"/>
        <v>88.22</v>
      </c>
      <c r="R36" s="44">
        <f t="shared" si="158"/>
        <v>22.055</v>
      </c>
      <c r="S36" s="43">
        <f t="shared" si="159"/>
        <v>0</v>
      </c>
      <c r="T36" s="42">
        <v>74414</v>
      </c>
    </row>
    <row r="37" spans="1:20" s="18" customFormat="1" ht="15" customHeight="1" x14ac:dyDescent="0.25">
      <c r="A37" s="116" t="s">
        <v>263</v>
      </c>
      <c r="B37" s="116">
        <f t="shared" si="144"/>
        <v>67270</v>
      </c>
      <c r="C37" s="116" t="str">
        <f t="shared" si="145"/>
        <v>Swimming</v>
      </c>
      <c r="D37" s="116" t="str">
        <f t="shared" si="146"/>
        <v>Swimming Lessons</v>
      </c>
      <c r="E37" s="116" t="str">
        <f t="shared" si="147"/>
        <v>Preschool</v>
      </c>
      <c r="F37" s="45" t="str">
        <f t="shared" si="148"/>
        <v>No class May 18.</v>
      </c>
      <c r="G37" s="45">
        <f t="shared" si="149"/>
        <v>45395</v>
      </c>
      <c r="H37" s="45">
        <f t="shared" si="150"/>
        <v>45099</v>
      </c>
      <c r="I37" s="41" t="s">
        <v>22</v>
      </c>
      <c r="J37" s="41">
        <v>0.4375</v>
      </c>
      <c r="K37" s="41" t="str">
        <f t="shared" si="151"/>
        <v>30 mins</v>
      </c>
      <c r="L37" s="46">
        <f t="shared" si="152"/>
        <v>10</v>
      </c>
      <c r="M37" s="42">
        <f t="shared" si="153"/>
        <v>3</v>
      </c>
      <c r="N37" s="42">
        <f t="shared" si="154"/>
        <v>12</v>
      </c>
      <c r="O37" s="42" t="str">
        <f t="shared" si="155"/>
        <v>2 YR</v>
      </c>
      <c r="P37" s="42" t="str">
        <f t="shared" si="156"/>
        <v>4 YR</v>
      </c>
      <c r="Q37" s="43">
        <f t="shared" si="157"/>
        <v>88.22</v>
      </c>
      <c r="R37" s="44">
        <f t="shared" si="158"/>
        <v>22.055</v>
      </c>
      <c r="S37" s="43">
        <f t="shared" si="159"/>
        <v>0</v>
      </c>
      <c r="T37" s="42">
        <v>74415</v>
      </c>
    </row>
    <row r="38" spans="1:20" s="18" customFormat="1" ht="15" customHeight="1" x14ac:dyDescent="0.25">
      <c r="A38" s="119" t="s">
        <v>262</v>
      </c>
      <c r="B38" s="119">
        <f>VLOOKUP(A38,PROGRAMDATA,14,FALSE)</f>
        <v>67331</v>
      </c>
      <c r="C38" s="119" t="str">
        <f>VLOOKUP(A38,PROGRAMDATA,15,FALSE)</f>
        <v>Swimming</v>
      </c>
      <c r="D38" s="119" t="str">
        <f>VLOOKUP(A38,PROGRAMDATA,16,FALSE)</f>
        <v>Swimming Lessons</v>
      </c>
      <c r="E38" s="119" t="str">
        <f>VLOOKUP(A38,PROGRAMDATA,17,FALSE)</f>
        <v>Preschool</v>
      </c>
      <c r="F38" s="175" t="str">
        <f>VLOOKUP(I38,Session,4, FALSE)</f>
        <v>No class May 20.</v>
      </c>
      <c r="G38" s="175">
        <f>VLOOKUP(I38,Session,2,FALSE)</f>
        <v>45397</v>
      </c>
      <c r="H38" s="175">
        <f>VLOOKUP(I38,Session,3,FALSE)</f>
        <v>45467</v>
      </c>
      <c r="I38" s="177" t="s">
        <v>27</v>
      </c>
      <c r="J38" s="177">
        <v>0.72916666666666663</v>
      </c>
      <c r="K38" s="177" t="str">
        <f>VLOOKUP(A38,PROGRAMDATA,9,FALSE)</f>
        <v>30 mins</v>
      </c>
      <c r="L38" s="178">
        <f>VLOOKUP(I38,Session,5, FALSE)</f>
        <v>10</v>
      </c>
      <c r="M38" s="179">
        <f>VLOOKUP(A38,PROGRAMDATA,3,FALSE)</f>
        <v>3</v>
      </c>
      <c r="N38" s="179">
        <f>VLOOKUP(A38,PROGRAMDATA,4,FALSE)</f>
        <v>6</v>
      </c>
      <c r="O38" s="179" t="str">
        <f>VLOOKUP(A38,PROGRAMDATA,5,FALSE)</f>
        <v>2 YR</v>
      </c>
      <c r="P38" s="179" t="str">
        <f>VLOOKUP(A38,PROGRAMDATA,6,FALSE)</f>
        <v>4 YR</v>
      </c>
      <c r="Q38" s="180">
        <f>(INDEX(PROGRAMDATA,MATCH(A38,FeeName,0),12)*L38)</f>
        <v>159.26500000000001</v>
      </c>
      <c r="R38" s="181">
        <f>(Q38*0.25)</f>
        <v>39.816250000000004</v>
      </c>
      <c r="S38" s="180">
        <f>CEILING((INDEX(PROGRAMDATA,MATCH(A38,FeeName,0),13)*L38)*0.9,0.25)</f>
        <v>0</v>
      </c>
      <c r="T38" s="42">
        <v>74416</v>
      </c>
    </row>
    <row r="39" spans="1:20" s="18" customFormat="1" ht="15" customHeight="1" x14ac:dyDescent="0.25">
      <c r="A39" s="119" t="s">
        <v>262</v>
      </c>
      <c r="B39" s="119">
        <f>VLOOKUP(A39,PROGRAMDATA,14,FALSE)</f>
        <v>67331</v>
      </c>
      <c r="C39" s="119" t="str">
        <f>VLOOKUP(A39,PROGRAMDATA,15,FALSE)</f>
        <v>Swimming</v>
      </c>
      <c r="D39" s="119" t="str">
        <f>VLOOKUP(A39,PROGRAMDATA,16,FALSE)</f>
        <v>Swimming Lessons</v>
      </c>
      <c r="E39" s="119" t="str">
        <f>VLOOKUP(A39,PROGRAMDATA,17,FALSE)</f>
        <v>Preschool</v>
      </c>
      <c r="F39" s="175" t="str">
        <f>VLOOKUP(I39,Session,4, FALSE)</f>
        <v>No class May 19.</v>
      </c>
      <c r="G39" s="175">
        <f>VLOOKUP(I39,Session,2,FALSE)</f>
        <v>45396</v>
      </c>
      <c r="H39" s="175">
        <f>VLOOKUP(I39,Session,3,FALSE)</f>
        <v>45100</v>
      </c>
      <c r="I39" s="177" t="s">
        <v>26</v>
      </c>
      <c r="J39" s="177">
        <v>0.66666666666666663</v>
      </c>
      <c r="K39" s="177" t="str">
        <f>VLOOKUP(A39,PROGRAMDATA,9,FALSE)</f>
        <v>30 mins</v>
      </c>
      <c r="L39" s="178">
        <f>VLOOKUP(I39,Session,5, FALSE)</f>
        <v>10</v>
      </c>
      <c r="M39" s="179">
        <f>VLOOKUP(A39,PROGRAMDATA,3,FALSE)</f>
        <v>3</v>
      </c>
      <c r="N39" s="179">
        <f>VLOOKUP(A39,PROGRAMDATA,4,FALSE)</f>
        <v>6</v>
      </c>
      <c r="O39" s="179" t="str">
        <f>VLOOKUP(A39,PROGRAMDATA,5,FALSE)</f>
        <v>2 YR</v>
      </c>
      <c r="P39" s="179" t="str">
        <f>VLOOKUP(A39,PROGRAMDATA,6,FALSE)</f>
        <v>4 YR</v>
      </c>
      <c r="Q39" s="180">
        <f>(INDEX(PROGRAMDATA,MATCH(A39,FeeName,0),12)*L39)</f>
        <v>159.26500000000001</v>
      </c>
      <c r="R39" s="181">
        <f>(Q39*0.25)</f>
        <v>39.816250000000004</v>
      </c>
      <c r="S39" s="180">
        <f>CEILING((INDEX(PROGRAMDATA,MATCH(A39,FeeName,0),13)*L39)*0.9,0.25)</f>
        <v>0</v>
      </c>
      <c r="T39" s="42">
        <v>74417</v>
      </c>
    </row>
    <row r="40" spans="1:20" ht="15" x14ac:dyDescent="0.25">
      <c r="A40" s="118" t="s">
        <v>3795</v>
      </c>
      <c r="B40" s="182">
        <f t="shared" ref="B40" si="160">VLOOKUP(A40,PROGRAMDATA,14,FALSE)</f>
        <v>67315</v>
      </c>
      <c r="C40" s="182" t="str">
        <f t="shared" ref="C40" si="161">VLOOKUP(A40,PROGRAMDATA,15,FALSE)</f>
        <v>Swimming</v>
      </c>
      <c r="D40" s="182" t="str">
        <f t="shared" ref="D40" si="162">VLOOKUP(A40,PROGRAMDATA,16,FALSE)</f>
        <v>Swimming Lessons</v>
      </c>
      <c r="E40" s="182" t="str">
        <f t="shared" ref="E40" si="163">VLOOKUP(A40,PROGRAMDATA,17,FALSE)</f>
        <v>Preschool</v>
      </c>
      <c r="F40" s="183" t="str">
        <f t="shared" ref="F40" si="164">VLOOKUP(I40,Session,4, FALSE)</f>
        <v>N/A</v>
      </c>
      <c r="G40" s="183">
        <f t="shared" ref="G40" si="165">VLOOKUP(I40,Session,2,FALSE)</f>
        <v>45400</v>
      </c>
      <c r="H40" s="183">
        <f t="shared" ref="H40" si="166">VLOOKUP(I40,Session,3,FALSE)</f>
        <v>45097</v>
      </c>
      <c r="I40" s="185" t="s">
        <v>34</v>
      </c>
      <c r="J40" s="185">
        <v>0.6875</v>
      </c>
      <c r="K40" s="185" t="str">
        <f t="shared" ref="K40" si="167">VLOOKUP(A40,PROGRAMDATA,9,FALSE)</f>
        <v>30 mins</v>
      </c>
      <c r="L40" s="186">
        <f t="shared" ref="L40" si="168">VLOOKUP(I40,Session,5, FALSE)</f>
        <v>10</v>
      </c>
      <c r="M40" s="187">
        <f t="shared" ref="M40" si="169">VLOOKUP(A40,PROGRAMDATA,3,FALSE)</f>
        <v>3</v>
      </c>
      <c r="N40" s="187">
        <f t="shared" ref="N40" si="170">VLOOKUP(A40,PROGRAMDATA,4,FALSE)</f>
        <v>12</v>
      </c>
      <c r="O40" s="187" t="str">
        <f t="shared" ref="O40" si="171">VLOOKUP(A40,PROGRAMDATA,5,FALSE)</f>
        <v>2 YR</v>
      </c>
      <c r="P40" s="187" t="str">
        <f t="shared" ref="P40" si="172">VLOOKUP(A40,PROGRAMDATA,6,FALSE)</f>
        <v>4 YR</v>
      </c>
      <c r="Q40" s="188">
        <f t="shared" ref="Q40" si="173">(INDEX(PROGRAMDATA,MATCH(A40,FeeName,0),12)*L40)</f>
        <v>88.22</v>
      </c>
      <c r="R40" s="189">
        <f t="shared" ref="R40" si="174">(Q40*0.25)</f>
        <v>22.055</v>
      </c>
      <c r="S40" s="188">
        <f t="shared" ref="S40" si="175">CEILING((INDEX(PROGRAMDATA,MATCH(A40,FeeName,0),13)*L40)*0.9,0.25)</f>
        <v>0</v>
      </c>
      <c r="T40" s="42">
        <v>74418</v>
      </c>
    </row>
    <row r="41" spans="1:20" ht="15" x14ac:dyDescent="0.25">
      <c r="A41" s="118" t="s">
        <v>3795</v>
      </c>
      <c r="B41" s="182">
        <f t="shared" ref="B41" si="176">VLOOKUP(A41,PROGRAMDATA,14,FALSE)</f>
        <v>67315</v>
      </c>
      <c r="C41" s="182" t="str">
        <f t="shared" ref="C41" si="177">VLOOKUP(A41,PROGRAMDATA,15,FALSE)</f>
        <v>Swimming</v>
      </c>
      <c r="D41" s="182" t="str">
        <f t="shared" ref="D41" si="178">VLOOKUP(A41,PROGRAMDATA,16,FALSE)</f>
        <v>Swimming Lessons</v>
      </c>
      <c r="E41" s="182" t="str">
        <f t="shared" ref="E41" si="179">VLOOKUP(A41,PROGRAMDATA,17,FALSE)</f>
        <v>Preschool</v>
      </c>
      <c r="F41" s="183" t="str">
        <f t="shared" ref="F41" si="180">VLOOKUP(I41,Session,4, FALSE)</f>
        <v>No class May 18.</v>
      </c>
      <c r="G41" s="183">
        <f t="shared" ref="G41" si="181">VLOOKUP(I41,Session,2,FALSE)</f>
        <v>45395</v>
      </c>
      <c r="H41" s="183">
        <f t="shared" ref="H41" si="182">VLOOKUP(I41,Session,3,FALSE)</f>
        <v>45099</v>
      </c>
      <c r="I41" s="185" t="s">
        <v>22</v>
      </c>
      <c r="J41" s="185">
        <v>0.34375</v>
      </c>
      <c r="K41" s="185" t="str">
        <f t="shared" ref="K41" si="183">VLOOKUP(A41,PROGRAMDATA,9,FALSE)</f>
        <v>30 mins</v>
      </c>
      <c r="L41" s="186">
        <f t="shared" ref="L41" si="184">VLOOKUP(I41,Session,5, FALSE)</f>
        <v>10</v>
      </c>
      <c r="M41" s="187">
        <f t="shared" ref="M41" si="185">VLOOKUP(A41,PROGRAMDATA,3,FALSE)</f>
        <v>3</v>
      </c>
      <c r="N41" s="187">
        <f t="shared" ref="N41" si="186">VLOOKUP(A41,PROGRAMDATA,4,FALSE)</f>
        <v>12</v>
      </c>
      <c r="O41" s="187" t="str">
        <f t="shared" ref="O41" si="187">VLOOKUP(A41,PROGRAMDATA,5,FALSE)</f>
        <v>2 YR</v>
      </c>
      <c r="P41" s="187" t="str">
        <f t="shared" ref="P41" si="188">VLOOKUP(A41,PROGRAMDATA,6,FALSE)</f>
        <v>4 YR</v>
      </c>
      <c r="Q41" s="188">
        <f t="shared" ref="Q41" si="189">(INDEX(PROGRAMDATA,MATCH(A41,FeeName,0),12)*L41)</f>
        <v>88.22</v>
      </c>
      <c r="R41" s="189">
        <f t="shared" ref="R41" si="190">(Q41*0.25)</f>
        <v>22.055</v>
      </c>
      <c r="S41" s="188">
        <f t="shared" ref="S41" si="191">CEILING((INDEX(PROGRAMDATA,MATCH(A41,FeeName,0),13)*L41)*0.9,0.25)</f>
        <v>0</v>
      </c>
      <c r="T41" s="42">
        <v>74419</v>
      </c>
    </row>
  </sheetData>
  <sortState xmlns:xlrd2="http://schemas.microsoft.com/office/spreadsheetml/2017/richdata2" ref="A8:Z10">
    <sortCondition ref="A8:A10"/>
  </sortState>
  <mergeCells count="2">
    <mergeCell ref="A1:T1"/>
    <mergeCell ref="G2:H2"/>
  </mergeCells>
  <phoneticPr fontId="0" type="noConversion"/>
  <pageMargins left="0.7" right="0.7" top="0.75" bottom="0.75" header="0.3" footer="0.3"/>
  <pageSetup paperSize="5" scale="60" fitToHeight="0" orientation="landscape" r:id="rId1"/>
  <headerFooter alignWithMargins="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T177"/>
  <sheetViews>
    <sheetView zoomScale="90" zoomScaleNormal="90" zoomScaleSheetLayoutView="130" zoomScalePageLayoutView="80" workbookViewId="0">
      <pane ySplit="7" topLeftCell="A8" activePane="bottomLeft" state="frozen"/>
      <selection pane="bottomLeft" activeCell="C182" sqref="C182"/>
    </sheetView>
  </sheetViews>
  <sheetFormatPr defaultColWidth="8.85546875" defaultRowHeight="14.25" x14ac:dyDescent="0.2"/>
  <cols>
    <col min="1" max="1" width="55.7109375" style="9" customWidth="1"/>
    <col min="2" max="2" width="10.7109375" style="9" customWidth="1"/>
    <col min="3" max="3" width="15.7109375" style="9" customWidth="1"/>
    <col min="4" max="4" width="17.85546875" style="9" bestFit="1" customWidth="1"/>
    <col min="5" max="5" width="15.7109375" style="9" customWidth="1"/>
    <col min="6" max="6" width="20.7109375" style="9" customWidth="1"/>
    <col min="7" max="8" width="9.7109375" style="9" customWidth="1"/>
    <col min="9" max="9" width="12.7109375" style="9" customWidth="1"/>
    <col min="10" max="11" width="9.7109375" style="9" customWidth="1"/>
    <col min="12" max="16" width="7.7109375" style="9" customWidth="1"/>
    <col min="17" max="19" width="10.7109375" style="9" customWidth="1"/>
    <col min="20" max="20" width="15.7109375" style="9" customWidth="1"/>
    <col min="21" max="16384" width="8.85546875" style="9"/>
  </cols>
  <sheetData>
    <row r="1" spans="1:20" ht="15" x14ac:dyDescent="0.25">
      <c r="A1" s="205" t="s">
        <v>12</v>
      </c>
      <c r="B1" s="206"/>
      <c r="C1" s="206"/>
      <c r="D1" s="206"/>
      <c r="E1" s="206"/>
      <c r="F1" s="206"/>
      <c r="G1" s="206"/>
      <c r="H1" s="206"/>
      <c r="I1" s="206"/>
      <c r="J1" s="206"/>
      <c r="K1" s="206"/>
      <c r="L1" s="206"/>
      <c r="M1" s="206"/>
      <c r="N1" s="206"/>
      <c r="O1" s="206"/>
      <c r="P1" s="206"/>
      <c r="Q1" s="206"/>
      <c r="R1" s="206"/>
      <c r="S1" s="206"/>
      <c r="T1" s="207"/>
    </row>
    <row r="2" spans="1:20" ht="15" customHeight="1" x14ac:dyDescent="0.25">
      <c r="A2" s="122" t="s">
        <v>11</v>
      </c>
      <c r="B2" s="54" t="s">
        <v>125</v>
      </c>
      <c r="F2" s="56" t="s">
        <v>17</v>
      </c>
      <c r="G2" s="208" t="s">
        <v>32</v>
      </c>
      <c r="H2" s="208"/>
      <c r="I2" s="55"/>
      <c r="J2" s="55"/>
      <c r="K2" s="55"/>
      <c r="L2" s="55"/>
      <c r="M2" s="55"/>
      <c r="N2" s="55"/>
      <c r="O2" s="55"/>
      <c r="P2" s="55"/>
      <c r="Q2" s="55"/>
      <c r="R2" s="55"/>
      <c r="S2" s="55"/>
      <c r="T2" s="102"/>
    </row>
    <row r="3" spans="1:20" ht="15" x14ac:dyDescent="0.25">
      <c r="A3" s="123" t="s">
        <v>13</v>
      </c>
      <c r="B3" s="54" t="s">
        <v>29</v>
      </c>
      <c r="F3" s="57" t="s">
        <v>3793</v>
      </c>
      <c r="G3" s="58" t="s">
        <v>3802</v>
      </c>
      <c r="H3" s="55"/>
      <c r="I3" s="55"/>
      <c r="J3" s="55"/>
      <c r="K3" s="55"/>
      <c r="L3" s="55"/>
      <c r="M3" s="55"/>
      <c r="N3" s="55"/>
      <c r="O3" s="55"/>
      <c r="P3" s="55"/>
      <c r="Q3" s="55"/>
      <c r="R3" s="55"/>
      <c r="S3" s="55"/>
      <c r="T3" s="102"/>
    </row>
    <row r="4" spans="1:20" ht="15" x14ac:dyDescent="0.25">
      <c r="A4" s="124" t="s">
        <v>14</v>
      </c>
      <c r="B4" s="58" t="s">
        <v>35</v>
      </c>
      <c r="F4" s="59" t="s">
        <v>3794</v>
      </c>
      <c r="G4" s="55" t="s">
        <v>30</v>
      </c>
      <c r="H4" s="55"/>
      <c r="I4" s="55"/>
      <c r="J4" s="55"/>
      <c r="K4" s="55"/>
      <c r="L4" s="55"/>
      <c r="M4" s="55"/>
      <c r="N4" s="55"/>
      <c r="O4" s="55"/>
      <c r="P4" s="55"/>
      <c r="Q4" s="55"/>
      <c r="R4" s="55"/>
      <c r="S4" s="55"/>
      <c r="T4" s="102"/>
    </row>
    <row r="5" spans="1:20" ht="15" x14ac:dyDescent="0.25">
      <c r="A5" s="121" t="s">
        <v>272</v>
      </c>
      <c r="B5" s="54" t="s">
        <v>3887</v>
      </c>
      <c r="F5" s="55"/>
      <c r="G5" s="55"/>
      <c r="H5" s="55"/>
      <c r="I5" s="55"/>
      <c r="J5" s="55"/>
      <c r="K5" s="55"/>
      <c r="L5" s="55"/>
      <c r="M5" s="55"/>
      <c r="N5" s="55"/>
      <c r="O5" s="55"/>
      <c r="P5" s="55"/>
      <c r="Q5" s="55"/>
      <c r="R5" s="55"/>
      <c r="S5" s="55"/>
      <c r="T5" s="102"/>
    </row>
    <row r="6" spans="1:20" ht="15" x14ac:dyDescent="0.25">
      <c r="A6" s="109"/>
      <c r="B6" s="110"/>
      <c r="C6" s="110"/>
      <c r="D6" s="110"/>
      <c r="E6" s="110"/>
      <c r="F6" s="110"/>
      <c r="G6" s="110"/>
      <c r="H6" s="110"/>
      <c r="I6" s="110"/>
      <c r="J6" s="111"/>
      <c r="K6" s="111"/>
      <c r="L6" s="112"/>
      <c r="M6" s="110"/>
      <c r="N6" s="110"/>
      <c r="O6" s="110"/>
      <c r="P6" s="110"/>
      <c r="Q6" s="110"/>
      <c r="R6" s="110"/>
      <c r="S6" s="110"/>
      <c r="T6" s="113"/>
    </row>
    <row r="7" spans="1:20" ht="53.25" customHeight="1" x14ac:dyDescent="0.2">
      <c r="A7" s="66" t="s">
        <v>15</v>
      </c>
      <c r="B7" s="66" t="s">
        <v>268</v>
      </c>
      <c r="C7" s="66" t="s">
        <v>269</v>
      </c>
      <c r="D7" s="66" t="s">
        <v>270</v>
      </c>
      <c r="E7" s="66" t="s">
        <v>271</v>
      </c>
      <c r="F7" s="68" t="s">
        <v>19</v>
      </c>
      <c r="G7" s="66" t="s">
        <v>4</v>
      </c>
      <c r="H7" s="67" t="s">
        <v>5</v>
      </c>
      <c r="I7" s="68" t="s">
        <v>8</v>
      </c>
      <c r="J7" s="67" t="s">
        <v>2</v>
      </c>
      <c r="K7" s="68" t="s">
        <v>111</v>
      </c>
      <c r="L7" s="69" t="s">
        <v>6</v>
      </c>
      <c r="M7" s="68" t="s">
        <v>7</v>
      </c>
      <c r="N7" s="68" t="s">
        <v>10</v>
      </c>
      <c r="O7" s="66" t="s">
        <v>0</v>
      </c>
      <c r="P7" s="66" t="s">
        <v>267</v>
      </c>
      <c r="Q7" s="66" t="s">
        <v>3796</v>
      </c>
      <c r="R7" s="66" t="s">
        <v>3799</v>
      </c>
      <c r="S7" s="66" t="s">
        <v>61</v>
      </c>
      <c r="T7" s="114" t="s">
        <v>18</v>
      </c>
    </row>
    <row r="8" spans="1:20" ht="15" x14ac:dyDescent="0.25">
      <c r="A8" s="171" t="s">
        <v>162</v>
      </c>
      <c r="B8" s="171">
        <f t="shared" ref="B8" si="0">VLOOKUP(A8,PROGRAMDATA,14,FALSE)</f>
        <v>67271</v>
      </c>
      <c r="C8" s="171" t="str">
        <f t="shared" ref="C8" si="1">VLOOKUP(A8,PROGRAMDATA,15,FALSE)</f>
        <v>Swimming</v>
      </c>
      <c r="D8" s="171" t="str">
        <f t="shared" ref="D8" si="2">VLOOKUP(A8,PROGRAMDATA,16,FALSE)</f>
        <v>Swimming Lessons</v>
      </c>
      <c r="E8" s="171" t="str">
        <f t="shared" ref="E8" si="3">VLOOKUP(A8,PROGRAMDATA,17,FALSE)</f>
        <v>Preschool</v>
      </c>
      <c r="F8" s="64" t="str">
        <f t="shared" ref="F8" si="4">VLOOKUP(I8,Session,4, FALSE)</f>
        <v>N/A</v>
      </c>
      <c r="G8" s="64">
        <f t="shared" ref="G8" si="5">VLOOKUP(I8,Session,2,FALSE)</f>
        <v>45398</v>
      </c>
      <c r="H8" s="64">
        <f t="shared" ref="H8" si="6">VLOOKUP(I8,Session,3,FALSE)</f>
        <v>45095</v>
      </c>
      <c r="I8" s="171" t="s">
        <v>23</v>
      </c>
      <c r="J8" s="172">
        <v>0.66666666666666663</v>
      </c>
      <c r="K8" s="61" t="str">
        <f t="shared" ref="K8" si="7">VLOOKUP(A8,PROGRAMDATA,9,FALSE)</f>
        <v>30 mins</v>
      </c>
      <c r="L8" s="65">
        <f t="shared" ref="L8" si="8">VLOOKUP(I8,Session,5, FALSE)</f>
        <v>10</v>
      </c>
      <c r="M8" s="62">
        <f t="shared" ref="M8" si="9">VLOOKUP(A8,PROGRAMDATA,3,FALSE)</f>
        <v>3</v>
      </c>
      <c r="N8" s="62">
        <f t="shared" ref="N8" si="10">VLOOKUP(A8,PROGRAMDATA,4,FALSE)</f>
        <v>5</v>
      </c>
      <c r="O8" s="62" t="str">
        <f t="shared" ref="O8" si="11">VLOOKUP(A8,PROGRAMDATA,5,FALSE)</f>
        <v>3 YR</v>
      </c>
      <c r="P8" s="62" t="str">
        <f t="shared" ref="P8" si="12">VLOOKUP(A8,PROGRAMDATA,6,FALSE)</f>
        <v>6 YR</v>
      </c>
      <c r="Q8" s="173">
        <f t="shared" ref="Q8" si="13">(INDEX(PROGRAMDATA,MATCH(A8,FeeName,0),12)*L8)</f>
        <v>88.22</v>
      </c>
      <c r="R8" s="174">
        <f t="shared" ref="R8" si="14">(Q8*0.25)</f>
        <v>22.055</v>
      </c>
      <c r="S8" s="173">
        <f t="shared" ref="S8" si="15">CEILING((INDEX(PROGRAMDATA,MATCH(A8,FeeName,0),13)*L8)*0.9,0.25)</f>
        <v>0</v>
      </c>
      <c r="T8" s="62">
        <v>74420</v>
      </c>
    </row>
    <row r="9" spans="1:20" ht="15" x14ac:dyDescent="0.25">
      <c r="A9" s="171" t="s">
        <v>162</v>
      </c>
      <c r="B9" s="171">
        <f t="shared" ref="B9:B48" si="16">VLOOKUP(A9,PROGRAMDATA,14,FALSE)</f>
        <v>67271</v>
      </c>
      <c r="C9" s="171" t="str">
        <f t="shared" ref="C9:C48" si="17">VLOOKUP(A9,PROGRAMDATA,15,FALSE)</f>
        <v>Swimming</v>
      </c>
      <c r="D9" s="171" t="str">
        <f t="shared" ref="D9:D48" si="18">VLOOKUP(A9,PROGRAMDATA,16,FALSE)</f>
        <v>Swimming Lessons</v>
      </c>
      <c r="E9" s="171" t="str">
        <f t="shared" ref="E9:E48" si="19">VLOOKUP(A9,PROGRAMDATA,17,FALSE)</f>
        <v>Preschool</v>
      </c>
      <c r="F9" s="64" t="str">
        <f t="shared" ref="F9:F48" si="20">VLOOKUP(I9,Session,4, FALSE)</f>
        <v>N/A</v>
      </c>
      <c r="G9" s="64">
        <f t="shared" ref="G9:G48" si="21">VLOOKUP(I9,Session,2,FALSE)</f>
        <v>45398</v>
      </c>
      <c r="H9" s="64">
        <f t="shared" ref="H9:H48" si="22">VLOOKUP(I9,Session,3,FALSE)</f>
        <v>45095</v>
      </c>
      <c r="I9" s="171" t="s">
        <v>23</v>
      </c>
      <c r="J9" s="172">
        <v>0.71875</v>
      </c>
      <c r="K9" s="61" t="str">
        <f t="shared" ref="K9:K48" si="23">VLOOKUP(A9,PROGRAMDATA,9,FALSE)</f>
        <v>30 mins</v>
      </c>
      <c r="L9" s="65">
        <f t="shared" ref="L9:L48" si="24">VLOOKUP(I9,Session,5, FALSE)</f>
        <v>10</v>
      </c>
      <c r="M9" s="62">
        <f t="shared" ref="M9:M48" si="25">VLOOKUP(A9,PROGRAMDATA,3,FALSE)</f>
        <v>3</v>
      </c>
      <c r="N9" s="62">
        <f t="shared" ref="N9:N48" si="26">VLOOKUP(A9,PROGRAMDATA,4,FALSE)</f>
        <v>5</v>
      </c>
      <c r="O9" s="62" t="str">
        <f t="shared" ref="O9:O48" si="27">VLOOKUP(A9,PROGRAMDATA,5,FALSE)</f>
        <v>3 YR</v>
      </c>
      <c r="P9" s="62" t="str">
        <f t="shared" ref="P9:P48" si="28">VLOOKUP(A9,PROGRAMDATA,6,FALSE)</f>
        <v>6 YR</v>
      </c>
      <c r="Q9" s="173">
        <f t="shared" ref="Q9:Q48" si="29">(INDEX(PROGRAMDATA,MATCH(A9,FeeName,0),12)*L9)</f>
        <v>88.22</v>
      </c>
      <c r="R9" s="174">
        <f t="shared" ref="R9:R48" si="30">(Q9*0.25)</f>
        <v>22.055</v>
      </c>
      <c r="S9" s="173">
        <f t="shared" ref="S9:S48" si="31">CEILING((INDEX(PROGRAMDATA,MATCH(A9,FeeName,0),13)*L9)*0.9,0.25)</f>
        <v>0</v>
      </c>
      <c r="T9" s="62">
        <v>74421</v>
      </c>
    </row>
    <row r="10" spans="1:20" ht="15" x14ac:dyDescent="0.25">
      <c r="A10" s="171" t="s">
        <v>162</v>
      </c>
      <c r="B10" s="171">
        <f t="shared" si="16"/>
        <v>67271</v>
      </c>
      <c r="C10" s="171" t="str">
        <f t="shared" si="17"/>
        <v>Swimming</v>
      </c>
      <c r="D10" s="171" t="str">
        <f t="shared" si="18"/>
        <v>Swimming Lessons</v>
      </c>
      <c r="E10" s="171" t="str">
        <f t="shared" si="19"/>
        <v>Preschool</v>
      </c>
      <c r="F10" s="64" t="str">
        <f t="shared" si="20"/>
        <v>N/A</v>
      </c>
      <c r="G10" s="64">
        <f t="shared" si="21"/>
        <v>45398</v>
      </c>
      <c r="H10" s="64">
        <f t="shared" si="22"/>
        <v>45095</v>
      </c>
      <c r="I10" s="171" t="s">
        <v>23</v>
      </c>
      <c r="J10" s="172">
        <v>0.73958333333333337</v>
      </c>
      <c r="K10" s="61" t="str">
        <f t="shared" si="23"/>
        <v>30 mins</v>
      </c>
      <c r="L10" s="65">
        <f t="shared" si="24"/>
        <v>10</v>
      </c>
      <c r="M10" s="62">
        <f t="shared" si="25"/>
        <v>3</v>
      </c>
      <c r="N10" s="62">
        <f t="shared" si="26"/>
        <v>5</v>
      </c>
      <c r="O10" s="62" t="str">
        <f t="shared" si="27"/>
        <v>3 YR</v>
      </c>
      <c r="P10" s="62" t="str">
        <f t="shared" si="28"/>
        <v>6 YR</v>
      </c>
      <c r="Q10" s="173">
        <f t="shared" si="29"/>
        <v>88.22</v>
      </c>
      <c r="R10" s="174">
        <f t="shared" si="30"/>
        <v>22.055</v>
      </c>
      <c r="S10" s="173">
        <f t="shared" si="31"/>
        <v>0</v>
      </c>
      <c r="T10" s="62">
        <v>74422</v>
      </c>
    </row>
    <row r="11" spans="1:20" ht="15" x14ac:dyDescent="0.25">
      <c r="A11" s="171" t="s">
        <v>162</v>
      </c>
      <c r="B11" s="171">
        <f>VLOOKUP(A11,PROGRAMDATA,14,FALSE)</f>
        <v>67271</v>
      </c>
      <c r="C11" s="171" t="str">
        <f>VLOOKUP(A11,PROGRAMDATA,15,FALSE)</f>
        <v>Swimming</v>
      </c>
      <c r="D11" s="171" t="str">
        <f>VLOOKUP(A11,PROGRAMDATA,16,FALSE)</f>
        <v>Swimming Lessons</v>
      </c>
      <c r="E11" s="171" t="str">
        <f>VLOOKUP(A11,PROGRAMDATA,17,FALSE)</f>
        <v>Preschool</v>
      </c>
      <c r="F11" s="64" t="str">
        <f>VLOOKUP(I11,Session,4, FALSE)</f>
        <v>N/A</v>
      </c>
      <c r="G11" s="64">
        <f>VLOOKUP(I11,Session,2,FALSE)</f>
        <v>45399</v>
      </c>
      <c r="H11" s="64">
        <f>VLOOKUP(I11,Session,3,FALSE)</f>
        <v>45096</v>
      </c>
      <c r="I11" s="171" t="s">
        <v>33</v>
      </c>
      <c r="J11" s="172">
        <v>0.6875</v>
      </c>
      <c r="K11" s="61" t="str">
        <f>VLOOKUP(A11,PROGRAMDATA,9,FALSE)</f>
        <v>30 mins</v>
      </c>
      <c r="L11" s="65">
        <f>VLOOKUP(I11,Session,5, FALSE)</f>
        <v>10</v>
      </c>
      <c r="M11" s="62">
        <f>VLOOKUP(A11,PROGRAMDATA,3,FALSE)</f>
        <v>3</v>
      </c>
      <c r="N11" s="62">
        <f>VLOOKUP(A11,PROGRAMDATA,4,FALSE)</f>
        <v>5</v>
      </c>
      <c r="O11" s="62" t="str">
        <f>VLOOKUP(A11,PROGRAMDATA,5,FALSE)</f>
        <v>3 YR</v>
      </c>
      <c r="P11" s="62" t="str">
        <f>VLOOKUP(A11,PROGRAMDATA,6,FALSE)</f>
        <v>6 YR</v>
      </c>
      <c r="Q11" s="173">
        <f>(INDEX(PROGRAMDATA,MATCH(A11,FeeName,0),12)*L11)</f>
        <v>88.22</v>
      </c>
      <c r="R11" s="174">
        <f>(Q11*0.25)</f>
        <v>22.055</v>
      </c>
      <c r="S11" s="173">
        <f>CEILING((INDEX(PROGRAMDATA,MATCH(A11,FeeName,0),13)*L11)*0.9,0.25)</f>
        <v>0</v>
      </c>
      <c r="T11" s="62">
        <v>74423</v>
      </c>
    </row>
    <row r="12" spans="1:20" ht="15" x14ac:dyDescent="0.25">
      <c r="A12" s="171" t="s">
        <v>162</v>
      </c>
      <c r="B12" s="171">
        <f>VLOOKUP(A12,PROGRAMDATA,14,FALSE)</f>
        <v>67271</v>
      </c>
      <c r="C12" s="171" t="str">
        <f>VLOOKUP(A12,PROGRAMDATA,15,FALSE)</f>
        <v>Swimming</v>
      </c>
      <c r="D12" s="171" t="str">
        <f>VLOOKUP(A12,PROGRAMDATA,16,FALSE)</f>
        <v>Swimming Lessons</v>
      </c>
      <c r="E12" s="171" t="str">
        <f>VLOOKUP(A12,PROGRAMDATA,17,FALSE)</f>
        <v>Preschool</v>
      </c>
      <c r="F12" s="64" t="str">
        <f>VLOOKUP(I12,Session,4, FALSE)</f>
        <v>N/A</v>
      </c>
      <c r="G12" s="64">
        <f>VLOOKUP(I12,Session,2,FALSE)</f>
        <v>45399</v>
      </c>
      <c r="H12" s="64">
        <f>VLOOKUP(I12,Session,3,FALSE)</f>
        <v>45096</v>
      </c>
      <c r="I12" s="171" t="s">
        <v>33</v>
      </c>
      <c r="J12" s="172">
        <v>0.71875</v>
      </c>
      <c r="K12" s="61" t="str">
        <f>VLOOKUP(A12,PROGRAMDATA,9,FALSE)</f>
        <v>30 mins</v>
      </c>
      <c r="L12" s="65">
        <f>VLOOKUP(I12,Session,5, FALSE)</f>
        <v>10</v>
      </c>
      <c r="M12" s="62">
        <f>VLOOKUP(A12,PROGRAMDATA,3,FALSE)</f>
        <v>3</v>
      </c>
      <c r="N12" s="62">
        <f>VLOOKUP(A12,PROGRAMDATA,4,FALSE)</f>
        <v>5</v>
      </c>
      <c r="O12" s="62" t="str">
        <f>VLOOKUP(A12,PROGRAMDATA,5,FALSE)</f>
        <v>3 YR</v>
      </c>
      <c r="P12" s="62" t="str">
        <f>VLOOKUP(A12,PROGRAMDATA,6,FALSE)</f>
        <v>6 YR</v>
      </c>
      <c r="Q12" s="173">
        <f>(INDEX(PROGRAMDATA,MATCH(A12,FeeName,0),12)*L12)</f>
        <v>88.22</v>
      </c>
      <c r="R12" s="174">
        <f>(Q12*0.25)</f>
        <v>22.055</v>
      </c>
      <c r="S12" s="173">
        <f>CEILING((INDEX(PROGRAMDATA,MATCH(A12,FeeName,0),13)*L12)*0.9,0.25)</f>
        <v>0</v>
      </c>
      <c r="T12" s="62">
        <v>74425</v>
      </c>
    </row>
    <row r="13" spans="1:20" ht="15" x14ac:dyDescent="0.25">
      <c r="A13" s="171" t="s">
        <v>162</v>
      </c>
      <c r="B13" s="171">
        <f>VLOOKUP(A13,PROGRAMDATA,14,FALSE)</f>
        <v>67271</v>
      </c>
      <c r="C13" s="171" t="str">
        <f>VLOOKUP(A13,PROGRAMDATA,15,FALSE)</f>
        <v>Swimming</v>
      </c>
      <c r="D13" s="171" t="str">
        <f>VLOOKUP(A13,PROGRAMDATA,16,FALSE)</f>
        <v>Swimming Lessons</v>
      </c>
      <c r="E13" s="171" t="str">
        <f>VLOOKUP(A13,PROGRAMDATA,17,FALSE)</f>
        <v>Preschool</v>
      </c>
      <c r="F13" s="64" t="str">
        <f>VLOOKUP(I13,Session,4, FALSE)</f>
        <v>N/A</v>
      </c>
      <c r="G13" s="64">
        <f>VLOOKUP(I13,Session,2,FALSE)</f>
        <v>45399</v>
      </c>
      <c r="H13" s="64">
        <f>VLOOKUP(I13,Session,3,FALSE)</f>
        <v>45096</v>
      </c>
      <c r="I13" s="171" t="s">
        <v>33</v>
      </c>
      <c r="J13" s="172">
        <v>0.73958333333333337</v>
      </c>
      <c r="K13" s="61" t="str">
        <f>VLOOKUP(A13,PROGRAMDATA,9,FALSE)</f>
        <v>30 mins</v>
      </c>
      <c r="L13" s="65">
        <f>VLOOKUP(I13,Session,5, FALSE)</f>
        <v>10</v>
      </c>
      <c r="M13" s="62">
        <f>VLOOKUP(A13,PROGRAMDATA,3,FALSE)</f>
        <v>3</v>
      </c>
      <c r="N13" s="62">
        <f>VLOOKUP(A13,PROGRAMDATA,4,FALSE)</f>
        <v>5</v>
      </c>
      <c r="O13" s="62" t="str">
        <f>VLOOKUP(A13,PROGRAMDATA,5,FALSE)</f>
        <v>3 YR</v>
      </c>
      <c r="P13" s="62" t="str">
        <f>VLOOKUP(A13,PROGRAMDATA,6,FALSE)</f>
        <v>6 YR</v>
      </c>
      <c r="Q13" s="173">
        <f>(INDEX(PROGRAMDATA,MATCH(A13,FeeName,0),12)*L13)</f>
        <v>88.22</v>
      </c>
      <c r="R13" s="174">
        <f>(Q13*0.25)</f>
        <v>22.055</v>
      </c>
      <c r="S13" s="173">
        <f>CEILING((INDEX(PROGRAMDATA,MATCH(A13,FeeName,0),13)*L13)*0.9,0.25)</f>
        <v>0</v>
      </c>
      <c r="T13" s="62">
        <v>74426</v>
      </c>
    </row>
    <row r="14" spans="1:20" ht="15" x14ac:dyDescent="0.25">
      <c r="A14" s="171" t="s">
        <v>162</v>
      </c>
      <c r="B14" s="171">
        <f>VLOOKUP(A14,PROGRAMDATA,14,FALSE)</f>
        <v>67271</v>
      </c>
      <c r="C14" s="171" t="str">
        <f>VLOOKUP(A14,PROGRAMDATA,15,FALSE)</f>
        <v>Swimming</v>
      </c>
      <c r="D14" s="171" t="str">
        <f>VLOOKUP(A14,PROGRAMDATA,16,FALSE)</f>
        <v>Swimming Lessons</v>
      </c>
      <c r="E14" s="171" t="str">
        <f>VLOOKUP(A14,PROGRAMDATA,17,FALSE)</f>
        <v>Preschool</v>
      </c>
      <c r="F14" s="64" t="str">
        <f>VLOOKUP(I14,Session,4, FALSE)</f>
        <v>N/A</v>
      </c>
      <c r="G14" s="64">
        <f>VLOOKUP(I14,Session,2,FALSE)</f>
        <v>45399</v>
      </c>
      <c r="H14" s="64">
        <f>VLOOKUP(I14,Session,3,FALSE)</f>
        <v>45096</v>
      </c>
      <c r="I14" s="171" t="s">
        <v>33</v>
      </c>
      <c r="J14" s="172">
        <v>0.77083333333333337</v>
      </c>
      <c r="K14" s="61" t="str">
        <f>VLOOKUP(A14,PROGRAMDATA,9,FALSE)</f>
        <v>30 mins</v>
      </c>
      <c r="L14" s="65">
        <f>VLOOKUP(I14,Session,5, FALSE)</f>
        <v>10</v>
      </c>
      <c r="M14" s="62">
        <f>VLOOKUP(A14,PROGRAMDATA,3,FALSE)</f>
        <v>3</v>
      </c>
      <c r="N14" s="62">
        <f>VLOOKUP(A14,PROGRAMDATA,4,FALSE)</f>
        <v>5</v>
      </c>
      <c r="O14" s="62" t="str">
        <f>VLOOKUP(A14,PROGRAMDATA,5,FALSE)</f>
        <v>3 YR</v>
      </c>
      <c r="P14" s="62" t="str">
        <f>VLOOKUP(A14,PROGRAMDATA,6,FALSE)</f>
        <v>6 YR</v>
      </c>
      <c r="Q14" s="173">
        <f>(INDEX(PROGRAMDATA,MATCH(A14,FeeName,0),12)*L14)</f>
        <v>88.22</v>
      </c>
      <c r="R14" s="174">
        <f>(Q14*0.25)</f>
        <v>22.055</v>
      </c>
      <c r="S14" s="173">
        <f>CEILING((INDEX(PROGRAMDATA,MATCH(A14,FeeName,0),13)*L14)*0.9,0.25)</f>
        <v>0</v>
      </c>
      <c r="T14" s="62">
        <v>74427</v>
      </c>
    </row>
    <row r="15" spans="1:20" ht="15" x14ac:dyDescent="0.25">
      <c r="A15" s="171" t="s">
        <v>162</v>
      </c>
      <c r="B15" s="171">
        <f t="shared" si="16"/>
        <v>67271</v>
      </c>
      <c r="C15" s="171" t="str">
        <f t="shared" si="17"/>
        <v>Swimming</v>
      </c>
      <c r="D15" s="171" t="str">
        <f t="shared" si="18"/>
        <v>Swimming Lessons</v>
      </c>
      <c r="E15" s="171" t="str">
        <f t="shared" si="19"/>
        <v>Preschool</v>
      </c>
      <c r="F15" s="64" t="str">
        <f t="shared" si="20"/>
        <v>N/A</v>
      </c>
      <c r="G15" s="64">
        <f t="shared" si="21"/>
        <v>45400</v>
      </c>
      <c r="H15" s="64">
        <f t="shared" si="22"/>
        <v>45097</v>
      </c>
      <c r="I15" s="171" t="s">
        <v>34</v>
      </c>
      <c r="J15" s="172">
        <v>0.66666666666666663</v>
      </c>
      <c r="K15" s="61" t="str">
        <f t="shared" si="23"/>
        <v>30 mins</v>
      </c>
      <c r="L15" s="65">
        <f t="shared" si="24"/>
        <v>10</v>
      </c>
      <c r="M15" s="62">
        <f t="shared" si="25"/>
        <v>3</v>
      </c>
      <c r="N15" s="62">
        <f t="shared" si="26"/>
        <v>5</v>
      </c>
      <c r="O15" s="62" t="str">
        <f t="shared" si="27"/>
        <v>3 YR</v>
      </c>
      <c r="P15" s="62" t="str">
        <f t="shared" si="28"/>
        <v>6 YR</v>
      </c>
      <c r="Q15" s="173">
        <f t="shared" si="29"/>
        <v>88.22</v>
      </c>
      <c r="R15" s="174">
        <f t="shared" si="30"/>
        <v>22.055</v>
      </c>
      <c r="S15" s="173">
        <f t="shared" si="31"/>
        <v>0</v>
      </c>
      <c r="T15" s="62">
        <v>74428</v>
      </c>
    </row>
    <row r="16" spans="1:20" ht="15" x14ac:dyDescent="0.25">
      <c r="A16" s="171" t="s">
        <v>162</v>
      </c>
      <c r="B16" s="171">
        <f t="shared" si="16"/>
        <v>67271</v>
      </c>
      <c r="C16" s="171" t="str">
        <f t="shared" si="17"/>
        <v>Swimming</v>
      </c>
      <c r="D16" s="171" t="str">
        <f t="shared" si="18"/>
        <v>Swimming Lessons</v>
      </c>
      <c r="E16" s="171" t="str">
        <f t="shared" si="19"/>
        <v>Preschool</v>
      </c>
      <c r="F16" s="64" t="str">
        <f t="shared" si="20"/>
        <v>N/A</v>
      </c>
      <c r="G16" s="64">
        <f t="shared" si="21"/>
        <v>45400</v>
      </c>
      <c r="H16" s="64">
        <f t="shared" si="22"/>
        <v>45097</v>
      </c>
      <c r="I16" s="171" t="s">
        <v>34</v>
      </c>
      <c r="J16" s="172">
        <v>0.70833333333333337</v>
      </c>
      <c r="K16" s="61" t="str">
        <f t="shared" si="23"/>
        <v>30 mins</v>
      </c>
      <c r="L16" s="65">
        <f t="shared" si="24"/>
        <v>10</v>
      </c>
      <c r="M16" s="62">
        <f t="shared" si="25"/>
        <v>3</v>
      </c>
      <c r="N16" s="62">
        <f t="shared" si="26"/>
        <v>5</v>
      </c>
      <c r="O16" s="62" t="str">
        <f t="shared" si="27"/>
        <v>3 YR</v>
      </c>
      <c r="P16" s="62" t="str">
        <f t="shared" si="28"/>
        <v>6 YR</v>
      </c>
      <c r="Q16" s="173">
        <f t="shared" si="29"/>
        <v>88.22</v>
      </c>
      <c r="R16" s="174">
        <f t="shared" si="30"/>
        <v>22.055</v>
      </c>
      <c r="S16" s="173">
        <f t="shared" si="31"/>
        <v>0</v>
      </c>
      <c r="T16" s="62">
        <v>74429</v>
      </c>
    </row>
    <row r="17" spans="1:20" ht="15" x14ac:dyDescent="0.25">
      <c r="A17" s="171" t="s">
        <v>162</v>
      </c>
      <c r="B17" s="171">
        <f t="shared" si="16"/>
        <v>67271</v>
      </c>
      <c r="C17" s="171" t="str">
        <f t="shared" si="17"/>
        <v>Swimming</v>
      </c>
      <c r="D17" s="171" t="str">
        <f t="shared" si="18"/>
        <v>Swimming Lessons</v>
      </c>
      <c r="E17" s="171" t="str">
        <f t="shared" si="19"/>
        <v>Preschool</v>
      </c>
      <c r="F17" s="64" t="str">
        <f t="shared" si="20"/>
        <v>N/A</v>
      </c>
      <c r="G17" s="64">
        <f t="shared" si="21"/>
        <v>45400</v>
      </c>
      <c r="H17" s="64">
        <f t="shared" si="22"/>
        <v>45097</v>
      </c>
      <c r="I17" s="171" t="s">
        <v>34</v>
      </c>
      <c r="J17" s="172">
        <v>0.73958333333333337</v>
      </c>
      <c r="K17" s="61" t="str">
        <f t="shared" si="23"/>
        <v>30 mins</v>
      </c>
      <c r="L17" s="65">
        <f t="shared" si="24"/>
        <v>10</v>
      </c>
      <c r="M17" s="62">
        <f t="shared" si="25"/>
        <v>3</v>
      </c>
      <c r="N17" s="62">
        <f t="shared" si="26"/>
        <v>5</v>
      </c>
      <c r="O17" s="62" t="str">
        <f t="shared" si="27"/>
        <v>3 YR</v>
      </c>
      <c r="P17" s="62" t="str">
        <f t="shared" si="28"/>
        <v>6 YR</v>
      </c>
      <c r="Q17" s="173">
        <f t="shared" si="29"/>
        <v>88.22</v>
      </c>
      <c r="R17" s="174">
        <f t="shared" si="30"/>
        <v>22.055</v>
      </c>
      <c r="S17" s="173">
        <f t="shared" si="31"/>
        <v>0</v>
      </c>
      <c r="T17" s="62">
        <v>74430</v>
      </c>
    </row>
    <row r="18" spans="1:20" ht="15" x14ac:dyDescent="0.25">
      <c r="A18" s="171" t="s">
        <v>162</v>
      </c>
      <c r="B18" s="171">
        <f t="shared" si="16"/>
        <v>67271</v>
      </c>
      <c r="C18" s="171" t="str">
        <f t="shared" si="17"/>
        <v>Swimming</v>
      </c>
      <c r="D18" s="171" t="str">
        <f t="shared" si="18"/>
        <v>Swimming Lessons</v>
      </c>
      <c r="E18" s="171" t="str">
        <f t="shared" si="19"/>
        <v>Preschool</v>
      </c>
      <c r="F18" s="64" t="str">
        <f t="shared" si="20"/>
        <v>N/A</v>
      </c>
      <c r="G18" s="64">
        <f t="shared" si="21"/>
        <v>45400</v>
      </c>
      <c r="H18" s="64">
        <f t="shared" si="22"/>
        <v>45097</v>
      </c>
      <c r="I18" s="171" t="s">
        <v>34</v>
      </c>
      <c r="J18" s="172">
        <v>0.80208333333333337</v>
      </c>
      <c r="K18" s="61" t="str">
        <f t="shared" si="23"/>
        <v>30 mins</v>
      </c>
      <c r="L18" s="65">
        <f t="shared" si="24"/>
        <v>10</v>
      </c>
      <c r="M18" s="62">
        <f t="shared" si="25"/>
        <v>3</v>
      </c>
      <c r="N18" s="62">
        <f t="shared" si="26"/>
        <v>5</v>
      </c>
      <c r="O18" s="62" t="str">
        <f t="shared" si="27"/>
        <v>3 YR</v>
      </c>
      <c r="P18" s="62" t="str">
        <f t="shared" si="28"/>
        <v>6 YR</v>
      </c>
      <c r="Q18" s="173">
        <f t="shared" si="29"/>
        <v>88.22</v>
      </c>
      <c r="R18" s="174">
        <f t="shared" si="30"/>
        <v>22.055</v>
      </c>
      <c r="S18" s="173">
        <f t="shared" si="31"/>
        <v>0</v>
      </c>
      <c r="T18" s="62">
        <v>74432</v>
      </c>
    </row>
    <row r="19" spans="1:20" ht="15" x14ac:dyDescent="0.25">
      <c r="A19" s="171" t="s">
        <v>162</v>
      </c>
      <c r="B19" s="171">
        <f t="shared" si="16"/>
        <v>67271</v>
      </c>
      <c r="C19" s="171" t="str">
        <f t="shared" si="17"/>
        <v>Swimming</v>
      </c>
      <c r="D19" s="171" t="str">
        <f t="shared" si="18"/>
        <v>Swimming Lessons</v>
      </c>
      <c r="E19" s="171" t="str">
        <f t="shared" si="19"/>
        <v>Preschool</v>
      </c>
      <c r="F19" s="64" t="str">
        <f t="shared" si="20"/>
        <v>N/A</v>
      </c>
      <c r="G19" s="64">
        <f t="shared" si="21"/>
        <v>45401</v>
      </c>
      <c r="H19" s="64">
        <f t="shared" si="22"/>
        <v>45098</v>
      </c>
      <c r="I19" s="171" t="s">
        <v>28</v>
      </c>
      <c r="J19" s="172">
        <v>0.67708333333333337</v>
      </c>
      <c r="K19" s="61" t="str">
        <f t="shared" si="23"/>
        <v>30 mins</v>
      </c>
      <c r="L19" s="65">
        <f t="shared" si="24"/>
        <v>10</v>
      </c>
      <c r="M19" s="62">
        <f t="shared" si="25"/>
        <v>3</v>
      </c>
      <c r="N19" s="62">
        <f t="shared" si="26"/>
        <v>5</v>
      </c>
      <c r="O19" s="62" t="str">
        <f t="shared" si="27"/>
        <v>3 YR</v>
      </c>
      <c r="P19" s="62" t="str">
        <f t="shared" si="28"/>
        <v>6 YR</v>
      </c>
      <c r="Q19" s="173">
        <f t="shared" si="29"/>
        <v>88.22</v>
      </c>
      <c r="R19" s="174">
        <f t="shared" si="30"/>
        <v>22.055</v>
      </c>
      <c r="S19" s="173">
        <f t="shared" si="31"/>
        <v>0</v>
      </c>
      <c r="T19" s="62">
        <v>74433</v>
      </c>
    </row>
    <row r="20" spans="1:20" ht="15" x14ac:dyDescent="0.25">
      <c r="A20" s="171" t="s">
        <v>162</v>
      </c>
      <c r="B20" s="171">
        <f t="shared" si="16"/>
        <v>67271</v>
      </c>
      <c r="C20" s="171" t="str">
        <f t="shared" si="17"/>
        <v>Swimming</v>
      </c>
      <c r="D20" s="171" t="str">
        <f t="shared" si="18"/>
        <v>Swimming Lessons</v>
      </c>
      <c r="E20" s="171" t="str">
        <f t="shared" si="19"/>
        <v>Preschool</v>
      </c>
      <c r="F20" s="64" t="str">
        <f t="shared" si="20"/>
        <v>N/A</v>
      </c>
      <c r="G20" s="64">
        <f t="shared" si="21"/>
        <v>45401</v>
      </c>
      <c r="H20" s="64">
        <f t="shared" si="22"/>
        <v>45098</v>
      </c>
      <c r="I20" s="171" t="s">
        <v>28</v>
      </c>
      <c r="J20" s="172">
        <v>0.6875</v>
      </c>
      <c r="K20" s="61" t="str">
        <f t="shared" si="23"/>
        <v>30 mins</v>
      </c>
      <c r="L20" s="65">
        <f t="shared" si="24"/>
        <v>10</v>
      </c>
      <c r="M20" s="62">
        <f t="shared" si="25"/>
        <v>3</v>
      </c>
      <c r="N20" s="62">
        <f t="shared" si="26"/>
        <v>5</v>
      </c>
      <c r="O20" s="62" t="str">
        <f t="shared" si="27"/>
        <v>3 YR</v>
      </c>
      <c r="P20" s="62" t="str">
        <f t="shared" si="28"/>
        <v>6 YR</v>
      </c>
      <c r="Q20" s="173">
        <f t="shared" si="29"/>
        <v>88.22</v>
      </c>
      <c r="R20" s="174">
        <f t="shared" si="30"/>
        <v>22.055</v>
      </c>
      <c r="S20" s="173">
        <f t="shared" si="31"/>
        <v>0</v>
      </c>
      <c r="T20" s="62">
        <v>74434</v>
      </c>
    </row>
    <row r="21" spans="1:20" ht="15" x14ac:dyDescent="0.25">
      <c r="A21" s="171" t="s">
        <v>162</v>
      </c>
      <c r="B21" s="171">
        <f t="shared" si="16"/>
        <v>67271</v>
      </c>
      <c r="C21" s="171" t="str">
        <f t="shared" si="17"/>
        <v>Swimming</v>
      </c>
      <c r="D21" s="171" t="str">
        <f t="shared" si="18"/>
        <v>Swimming Lessons</v>
      </c>
      <c r="E21" s="171" t="str">
        <f t="shared" si="19"/>
        <v>Preschool</v>
      </c>
      <c r="F21" s="64" t="str">
        <f t="shared" si="20"/>
        <v>N/A</v>
      </c>
      <c r="G21" s="64">
        <f t="shared" si="21"/>
        <v>45401</v>
      </c>
      <c r="H21" s="64">
        <f t="shared" si="22"/>
        <v>45098</v>
      </c>
      <c r="I21" s="171" t="s">
        <v>28</v>
      </c>
      <c r="J21" s="172">
        <v>0.77083333333333337</v>
      </c>
      <c r="K21" s="61" t="str">
        <f t="shared" si="23"/>
        <v>30 mins</v>
      </c>
      <c r="L21" s="65">
        <f t="shared" si="24"/>
        <v>10</v>
      </c>
      <c r="M21" s="62">
        <f t="shared" si="25"/>
        <v>3</v>
      </c>
      <c r="N21" s="62">
        <f t="shared" si="26"/>
        <v>5</v>
      </c>
      <c r="O21" s="62" t="str">
        <f t="shared" si="27"/>
        <v>3 YR</v>
      </c>
      <c r="P21" s="62" t="str">
        <f t="shared" si="28"/>
        <v>6 YR</v>
      </c>
      <c r="Q21" s="173">
        <f t="shared" si="29"/>
        <v>88.22</v>
      </c>
      <c r="R21" s="174">
        <f t="shared" si="30"/>
        <v>22.055</v>
      </c>
      <c r="S21" s="173">
        <f t="shared" si="31"/>
        <v>0</v>
      </c>
      <c r="T21" s="62">
        <v>74435</v>
      </c>
    </row>
    <row r="22" spans="1:20" ht="15" x14ac:dyDescent="0.25">
      <c r="A22" s="171" t="s">
        <v>162</v>
      </c>
      <c r="B22" s="171">
        <f t="shared" si="16"/>
        <v>67271</v>
      </c>
      <c r="C22" s="171" t="str">
        <f t="shared" si="17"/>
        <v>Swimming</v>
      </c>
      <c r="D22" s="171" t="str">
        <f t="shared" si="18"/>
        <v>Swimming Lessons</v>
      </c>
      <c r="E22" s="171" t="str">
        <f t="shared" si="19"/>
        <v>Preschool</v>
      </c>
      <c r="F22" s="64" t="str">
        <f t="shared" si="20"/>
        <v>No class May 18.</v>
      </c>
      <c r="G22" s="64">
        <f t="shared" si="21"/>
        <v>45395</v>
      </c>
      <c r="H22" s="64">
        <f t="shared" si="22"/>
        <v>45099</v>
      </c>
      <c r="I22" s="171" t="s">
        <v>22</v>
      </c>
      <c r="J22" s="172">
        <v>0.34375</v>
      </c>
      <c r="K22" s="61" t="str">
        <f t="shared" si="23"/>
        <v>30 mins</v>
      </c>
      <c r="L22" s="65">
        <f t="shared" si="24"/>
        <v>10</v>
      </c>
      <c r="M22" s="62">
        <f t="shared" si="25"/>
        <v>3</v>
      </c>
      <c r="N22" s="62">
        <f t="shared" si="26"/>
        <v>5</v>
      </c>
      <c r="O22" s="62" t="str">
        <f t="shared" si="27"/>
        <v>3 YR</v>
      </c>
      <c r="P22" s="62" t="str">
        <f t="shared" si="28"/>
        <v>6 YR</v>
      </c>
      <c r="Q22" s="173">
        <f t="shared" si="29"/>
        <v>88.22</v>
      </c>
      <c r="R22" s="174">
        <f t="shared" si="30"/>
        <v>22.055</v>
      </c>
      <c r="S22" s="173">
        <f t="shared" si="31"/>
        <v>0</v>
      </c>
      <c r="T22" s="62">
        <v>74437</v>
      </c>
    </row>
    <row r="23" spans="1:20" ht="15" x14ac:dyDescent="0.25">
      <c r="A23" s="171" t="s">
        <v>162</v>
      </c>
      <c r="B23" s="171">
        <f t="shared" si="16"/>
        <v>67271</v>
      </c>
      <c r="C23" s="171" t="str">
        <f t="shared" si="17"/>
        <v>Swimming</v>
      </c>
      <c r="D23" s="171" t="str">
        <f t="shared" si="18"/>
        <v>Swimming Lessons</v>
      </c>
      <c r="E23" s="171" t="str">
        <f t="shared" si="19"/>
        <v>Preschool</v>
      </c>
      <c r="F23" s="64" t="str">
        <f t="shared" si="20"/>
        <v>No class May 18.</v>
      </c>
      <c r="G23" s="64">
        <f t="shared" si="21"/>
        <v>45395</v>
      </c>
      <c r="H23" s="64">
        <f t="shared" si="22"/>
        <v>45099</v>
      </c>
      <c r="I23" s="171" t="s">
        <v>22</v>
      </c>
      <c r="J23" s="172">
        <v>0.38541666666666669</v>
      </c>
      <c r="K23" s="61" t="str">
        <f t="shared" si="23"/>
        <v>30 mins</v>
      </c>
      <c r="L23" s="65">
        <f t="shared" si="24"/>
        <v>10</v>
      </c>
      <c r="M23" s="62">
        <f t="shared" si="25"/>
        <v>3</v>
      </c>
      <c r="N23" s="62">
        <f t="shared" si="26"/>
        <v>5</v>
      </c>
      <c r="O23" s="62" t="str">
        <f t="shared" si="27"/>
        <v>3 YR</v>
      </c>
      <c r="P23" s="62" t="str">
        <f t="shared" si="28"/>
        <v>6 YR</v>
      </c>
      <c r="Q23" s="173">
        <f t="shared" si="29"/>
        <v>88.22</v>
      </c>
      <c r="R23" s="174">
        <f t="shared" si="30"/>
        <v>22.055</v>
      </c>
      <c r="S23" s="173">
        <f t="shared" si="31"/>
        <v>0</v>
      </c>
      <c r="T23" s="62">
        <v>74438</v>
      </c>
    </row>
    <row r="24" spans="1:20" ht="15" x14ac:dyDescent="0.25">
      <c r="A24" s="171" t="s">
        <v>162</v>
      </c>
      <c r="B24" s="171">
        <f t="shared" si="16"/>
        <v>67271</v>
      </c>
      <c r="C24" s="171" t="str">
        <f t="shared" si="17"/>
        <v>Swimming</v>
      </c>
      <c r="D24" s="171" t="str">
        <f t="shared" si="18"/>
        <v>Swimming Lessons</v>
      </c>
      <c r="E24" s="171" t="str">
        <f t="shared" si="19"/>
        <v>Preschool</v>
      </c>
      <c r="F24" s="64" t="str">
        <f t="shared" si="20"/>
        <v>No class May 18.</v>
      </c>
      <c r="G24" s="64">
        <f t="shared" si="21"/>
        <v>45395</v>
      </c>
      <c r="H24" s="64">
        <f t="shared" si="22"/>
        <v>45099</v>
      </c>
      <c r="I24" s="171" t="s">
        <v>22</v>
      </c>
      <c r="J24" s="172">
        <v>0.42708333333333331</v>
      </c>
      <c r="K24" s="61" t="str">
        <f t="shared" si="23"/>
        <v>30 mins</v>
      </c>
      <c r="L24" s="65">
        <f t="shared" si="24"/>
        <v>10</v>
      </c>
      <c r="M24" s="62">
        <f t="shared" si="25"/>
        <v>3</v>
      </c>
      <c r="N24" s="62">
        <f t="shared" si="26"/>
        <v>5</v>
      </c>
      <c r="O24" s="62" t="str">
        <f t="shared" si="27"/>
        <v>3 YR</v>
      </c>
      <c r="P24" s="62" t="str">
        <f t="shared" si="28"/>
        <v>6 YR</v>
      </c>
      <c r="Q24" s="173">
        <f t="shared" si="29"/>
        <v>88.22</v>
      </c>
      <c r="R24" s="174">
        <f t="shared" si="30"/>
        <v>22.055</v>
      </c>
      <c r="S24" s="173">
        <f t="shared" si="31"/>
        <v>0</v>
      </c>
      <c r="T24" s="62">
        <v>74439</v>
      </c>
    </row>
    <row r="25" spans="1:20" ht="15" x14ac:dyDescent="0.25">
      <c r="A25" s="171" t="s">
        <v>162</v>
      </c>
      <c r="B25" s="171">
        <f t="shared" si="16"/>
        <v>67271</v>
      </c>
      <c r="C25" s="171" t="str">
        <f t="shared" si="17"/>
        <v>Swimming</v>
      </c>
      <c r="D25" s="171" t="str">
        <f t="shared" si="18"/>
        <v>Swimming Lessons</v>
      </c>
      <c r="E25" s="171" t="str">
        <f t="shared" si="19"/>
        <v>Preschool</v>
      </c>
      <c r="F25" s="64" t="str">
        <f t="shared" si="20"/>
        <v>No class May 18.</v>
      </c>
      <c r="G25" s="64">
        <f t="shared" si="21"/>
        <v>45395</v>
      </c>
      <c r="H25" s="64">
        <f t="shared" si="22"/>
        <v>45099</v>
      </c>
      <c r="I25" s="171" t="s">
        <v>22</v>
      </c>
      <c r="J25" s="172">
        <v>0.45833333333333331</v>
      </c>
      <c r="K25" s="61" t="str">
        <f t="shared" si="23"/>
        <v>30 mins</v>
      </c>
      <c r="L25" s="65">
        <f t="shared" si="24"/>
        <v>10</v>
      </c>
      <c r="M25" s="62">
        <f t="shared" si="25"/>
        <v>3</v>
      </c>
      <c r="N25" s="62">
        <f t="shared" si="26"/>
        <v>5</v>
      </c>
      <c r="O25" s="62" t="str">
        <f t="shared" si="27"/>
        <v>3 YR</v>
      </c>
      <c r="P25" s="62" t="str">
        <f t="shared" si="28"/>
        <v>6 YR</v>
      </c>
      <c r="Q25" s="173">
        <f t="shared" si="29"/>
        <v>88.22</v>
      </c>
      <c r="R25" s="174">
        <f t="shared" si="30"/>
        <v>22.055</v>
      </c>
      <c r="S25" s="173">
        <f t="shared" si="31"/>
        <v>0</v>
      </c>
      <c r="T25" s="62">
        <v>74440</v>
      </c>
    </row>
    <row r="26" spans="1:20" ht="15" x14ac:dyDescent="0.25">
      <c r="A26" s="171" t="s">
        <v>162</v>
      </c>
      <c r="B26" s="171">
        <f t="shared" si="16"/>
        <v>67271</v>
      </c>
      <c r="C26" s="171" t="str">
        <f t="shared" si="17"/>
        <v>Swimming</v>
      </c>
      <c r="D26" s="171" t="str">
        <f t="shared" si="18"/>
        <v>Swimming Lessons</v>
      </c>
      <c r="E26" s="171" t="str">
        <f t="shared" si="19"/>
        <v>Preschool</v>
      </c>
      <c r="F26" s="64" t="str">
        <f t="shared" si="20"/>
        <v>No class May 18.</v>
      </c>
      <c r="G26" s="64">
        <f t="shared" si="21"/>
        <v>45395</v>
      </c>
      <c r="H26" s="64">
        <f t="shared" si="22"/>
        <v>45099</v>
      </c>
      <c r="I26" s="171" t="s">
        <v>22</v>
      </c>
      <c r="J26" s="172">
        <v>0.47916666666666669</v>
      </c>
      <c r="K26" s="61" t="str">
        <f t="shared" si="23"/>
        <v>30 mins</v>
      </c>
      <c r="L26" s="65">
        <f t="shared" si="24"/>
        <v>10</v>
      </c>
      <c r="M26" s="62">
        <f t="shared" si="25"/>
        <v>3</v>
      </c>
      <c r="N26" s="62">
        <f t="shared" si="26"/>
        <v>5</v>
      </c>
      <c r="O26" s="62" t="str">
        <f t="shared" si="27"/>
        <v>3 YR</v>
      </c>
      <c r="P26" s="62" t="str">
        <f t="shared" si="28"/>
        <v>6 YR</v>
      </c>
      <c r="Q26" s="173">
        <f t="shared" si="29"/>
        <v>88.22</v>
      </c>
      <c r="R26" s="174">
        <f t="shared" si="30"/>
        <v>22.055</v>
      </c>
      <c r="S26" s="173">
        <f t="shared" si="31"/>
        <v>0</v>
      </c>
      <c r="T26" s="62">
        <v>74441</v>
      </c>
    </row>
    <row r="27" spans="1:20" ht="15" x14ac:dyDescent="0.25">
      <c r="A27" s="119" t="s">
        <v>199</v>
      </c>
      <c r="B27" s="119">
        <f t="shared" si="16"/>
        <v>67332</v>
      </c>
      <c r="C27" s="119" t="str">
        <f t="shared" si="17"/>
        <v>Swimming</v>
      </c>
      <c r="D27" s="119" t="str">
        <f t="shared" si="18"/>
        <v>Swimming Lessons</v>
      </c>
      <c r="E27" s="119" t="str">
        <f t="shared" si="19"/>
        <v>Preschool</v>
      </c>
      <c r="F27" s="175" t="str">
        <f t="shared" si="20"/>
        <v>No class May 20.</v>
      </c>
      <c r="G27" s="175">
        <f t="shared" si="21"/>
        <v>45397</v>
      </c>
      <c r="H27" s="175">
        <f t="shared" si="22"/>
        <v>45467</v>
      </c>
      <c r="I27" s="119" t="s">
        <v>27</v>
      </c>
      <c r="J27" s="176">
        <v>0.66666666666666663</v>
      </c>
      <c r="K27" s="177" t="str">
        <f t="shared" si="23"/>
        <v>30 mins</v>
      </c>
      <c r="L27" s="178">
        <f t="shared" si="24"/>
        <v>10</v>
      </c>
      <c r="M27" s="179">
        <f t="shared" si="25"/>
        <v>2</v>
      </c>
      <c r="N27" s="179">
        <f t="shared" si="26"/>
        <v>3</v>
      </c>
      <c r="O27" s="179" t="str">
        <f t="shared" si="27"/>
        <v>3 YR</v>
      </c>
      <c r="P27" s="179" t="str">
        <f t="shared" si="28"/>
        <v>6 YR</v>
      </c>
      <c r="Q27" s="180">
        <f t="shared" si="29"/>
        <v>159.26500000000001</v>
      </c>
      <c r="R27" s="181">
        <f t="shared" si="30"/>
        <v>39.816250000000004</v>
      </c>
      <c r="S27" s="180">
        <f t="shared" si="31"/>
        <v>0</v>
      </c>
      <c r="T27" s="62">
        <v>74443</v>
      </c>
    </row>
    <row r="28" spans="1:20" ht="15" x14ac:dyDescent="0.25">
      <c r="A28" s="119" t="s">
        <v>199</v>
      </c>
      <c r="B28" s="119">
        <f t="shared" si="16"/>
        <v>67332</v>
      </c>
      <c r="C28" s="119" t="str">
        <f t="shared" si="17"/>
        <v>Swimming</v>
      </c>
      <c r="D28" s="119" t="str">
        <f t="shared" si="18"/>
        <v>Swimming Lessons</v>
      </c>
      <c r="E28" s="119" t="str">
        <f t="shared" si="19"/>
        <v>Preschool</v>
      </c>
      <c r="F28" s="175" t="str">
        <f t="shared" si="20"/>
        <v>No class May 20.</v>
      </c>
      <c r="G28" s="175">
        <f t="shared" si="21"/>
        <v>45397</v>
      </c>
      <c r="H28" s="175">
        <f t="shared" si="22"/>
        <v>45467</v>
      </c>
      <c r="I28" s="119" t="s">
        <v>27</v>
      </c>
      <c r="J28" s="176">
        <v>0.6875</v>
      </c>
      <c r="K28" s="177" t="str">
        <f t="shared" si="23"/>
        <v>30 mins</v>
      </c>
      <c r="L28" s="178">
        <f t="shared" si="24"/>
        <v>10</v>
      </c>
      <c r="M28" s="179">
        <f t="shared" si="25"/>
        <v>2</v>
      </c>
      <c r="N28" s="179">
        <f t="shared" si="26"/>
        <v>3</v>
      </c>
      <c r="O28" s="179" t="str">
        <f t="shared" si="27"/>
        <v>3 YR</v>
      </c>
      <c r="P28" s="179" t="str">
        <f t="shared" si="28"/>
        <v>6 YR</v>
      </c>
      <c r="Q28" s="180">
        <f t="shared" si="29"/>
        <v>159.26500000000001</v>
      </c>
      <c r="R28" s="181">
        <f t="shared" si="30"/>
        <v>39.816250000000004</v>
      </c>
      <c r="S28" s="180">
        <f t="shared" si="31"/>
        <v>0</v>
      </c>
      <c r="T28" s="62">
        <v>74445</v>
      </c>
    </row>
    <row r="29" spans="1:20" ht="15" x14ac:dyDescent="0.25">
      <c r="A29" s="119" t="s">
        <v>199</v>
      </c>
      <c r="B29" s="119">
        <f t="shared" si="16"/>
        <v>67332</v>
      </c>
      <c r="C29" s="119" t="str">
        <f t="shared" si="17"/>
        <v>Swimming</v>
      </c>
      <c r="D29" s="119" t="str">
        <f t="shared" si="18"/>
        <v>Swimming Lessons</v>
      </c>
      <c r="E29" s="119" t="str">
        <f t="shared" si="19"/>
        <v>Preschool</v>
      </c>
      <c r="F29" s="175" t="str">
        <f t="shared" si="20"/>
        <v>No class May 20.</v>
      </c>
      <c r="G29" s="175">
        <f t="shared" si="21"/>
        <v>45397</v>
      </c>
      <c r="H29" s="175">
        <f t="shared" si="22"/>
        <v>45467</v>
      </c>
      <c r="I29" s="119" t="s">
        <v>27</v>
      </c>
      <c r="J29" s="176">
        <v>0.70833333333333337</v>
      </c>
      <c r="K29" s="177" t="str">
        <f t="shared" si="23"/>
        <v>30 mins</v>
      </c>
      <c r="L29" s="178">
        <f t="shared" si="24"/>
        <v>10</v>
      </c>
      <c r="M29" s="179">
        <f t="shared" si="25"/>
        <v>2</v>
      </c>
      <c r="N29" s="179">
        <f t="shared" si="26"/>
        <v>3</v>
      </c>
      <c r="O29" s="179" t="str">
        <f t="shared" si="27"/>
        <v>3 YR</v>
      </c>
      <c r="P29" s="179" t="str">
        <f t="shared" si="28"/>
        <v>6 YR</v>
      </c>
      <c r="Q29" s="180">
        <f t="shared" si="29"/>
        <v>159.26500000000001</v>
      </c>
      <c r="R29" s="181">
        <f t="shared" si="30"/>
        <v>39.816250000000004</v>
      </c>
      <c r="S29" s="180">
        <f t="shared" si="31"/>
        <v>0</v>
      </c>
      <c r="T29" s="62">
        <v>74446</v>
      </c>
    </row>
    <row r="30" spans="1:20" ht="15" x14ac:dyDescent="0.25">
      <c r="A30" s="119" t="s">
        <v>199</v>
      </c>
      <c r="B30" s="119">
        <f t="shared" si="16"/>
        <v>67332</v>
      </c>
      <c r="C30" s="119" t="str">
        <f t="shared" si="17"/>
        <v>Swimming</v>
      </c>
      <c r="D30" s="119" t="str">
        <f t="shared" si="18"/>
        <v>Swimming Lessons</v>
      </c>
      <c r="E30" s="119" t="str">
        <f t="shared" si="19"/>
        <v>Preschool</v>
      </c>
      <c r="F30" s="175" t="str">
        <f t="shared" si="20"/>
        <v>No class May 20.</v>
      </c>
      <c r="G30" s="175">
        <f t="shared" si="21"/>
        <v>45397</v>
      </c>
      <c r="H30" s="175">
        <f t="shared" si="22"/>
        <v>45467</v>
      </c>
      <c r="I30" s="119" t="s">
        <v>27</v>
      </c>
      <c r="J30" s="176">
        <v>0.72916666666666663</v>
      </c>
      <c r="K30" s="177" t="str">
        <f t="shared" si="23"/>
        <v>30 mins</v>
      </c>
      <c r="L30" s="178">
        <f t="shared" si="24"/>
        <v>10</v>
      </c>
      <c r="M30" s="179">
        <f t="shared" si="25"/>
        <v>2</v>
      </c>
      <c r="N30" s="179">
        <f t="shared" si="26"/>
        <v>3</v>
      </c>
      <c r="O30" s="179" t="str">
        <f t="shared" si="27"/>
        <v>3 YR</v>
      </c>
      <c r="P30" s="179" t="str">
        <f t="shared" si="28"/>
        <v>6 YR</v>
      </c>
      <c r="Q30" s="180">
        <f t="shared" si="29"/>
        <v>159.26500000000001</v>
      </c>
      <c r="R30" s="181">
        <f t="shared" si="30"/>
        <v>39.816250000000004</v>
      </c>
      <c r="S30" s="180">
        <f t="shared" si="31"/>
        <v>0</v>
      </c>
      <c r="T30" s="62">
        <v>74447</v>
      </c>
    </row>
    <row r="31" spans="1:20" ht="15" x14ac:dyDescent="0.25">
      <c r="A31" s="119" t="s">
        <v>199</v>
      </c>
      <c r="B31" s="119">
        <f t="shared" si="16"/>
        <v>67332</v>
      </c>
      <c r="C31" s="119" t="str">
        <f t="shared" si="17"/>
        <v>Swimming</v>
      </c>
      <c r="D31" s="119" t="str">
        <f t="shared" si="18"/>
        <v>Swimming Lessons</v>
      </c>
      <c r="E31" s="119" t="str">
        <f t="shared" si="19"/>
        <v>Preschool</v>
      </c>
      <c r="F31" s="175" t="str">
        <f t="shared" si="20"/>
        <v>No class May 20.</v>
      </c>
      <c r="G31" s="175">
        <f t="shared" si="21"/>
        <v>45397</v>
      </c>
      <c r="H31" s="175">
        <f t="shared" si="22"/>
        <v>45467</v>
      </c>
      <c r="I31" s="119" t="s">
        <v>27</v>
      </c>
      <c r="J31" s="176">
        <v>0.75</v>
      </c>
      <c r="K31" s="177" t="str">
        <f t="shared" si="23"/>
        <v>30 mins</v>
      </c>
      <c r="L31" s="178">
        <f t="shared" si="24"/>
        <v>10</v>
      </c>
      <c r="M31" s="179">
        <f t="shared" si="25"/>
        <v>2</v>
      </c>
      <c r="N31" s="179">
        <f t="shared" si="26"/>
        <v>3</v>
      </c>
      <c r="O31" s="179" t="str">
        <f t="shared" si="27"/>
        <v>3 YR</v>
      </c>
      <c r="P31" s="179" t="str">
        <f t="shared" si="28"/>
        <v>6 YR</v>
      </c>
      <c r="Q31" s="180">
        <f t="shared" si="29"/>
        <v>159.26500000000001</v>
      </c>
      <c r="R31" s="181">
        <f t="shared" si="30"/>
        <v>39.816250000000004</v>
      </c>
      <c r="S31" s="180">
        <f t="shared" si="31"/>
        <v>0</v>
      </c>
      <c r="T31" s="62">
        <v>74448</v>
      </c>
    </row>
    <row r="32" spans="1:20" ht="15" x14ac:dyDescent="0.25">
      <c r="A32" s="119" t="s">
        <v>199</v>
      </c>
      <c r="B32" s="119">
        <f t="shared" si="16"/>
        <v>67332</v>
      </c>
      <c r="C32" s="119" t="str">
        <f t="shared" si="17"/>
        <v>Swimming</v>
      </c>
      <c r="D32" s="119" t="str">
        <f t="shared" si="18"/>
        <v>Swimming Lessons</v>
      </c>
      <c r="E32" s="119" t="str">
        <f t="shared" si="19"/>
        <v>Preschool</v>
      </c>
      <c r="F32" s="175" t="str">
        <f t="shared" si="20"/>
        <v>No class May 20.</v>
      </c>
      <c r="G32" s="175">
        <f t="shared" si="21"/>
        <v>45397</v>
      </c>
      <c r="H32" s="175">
        <f t="shared" si="22"/>
        <v>45467</v>
      </c>
      <c r="I32" s="119" t="s">
        <v>27</v>
      </c>
      <c r="J32" s="176">
        <v>0.77083333333333337</v>
      </c>
      <c r="K32" s="177" t="str">
        <f t="shared" si="23"/>
        <v>30 mins</v>
      </c>
      <c r="L32" s="178">
        <f t="shared" si="24"/>
        <v>10</v>
      </c>
      <c r="M32" s="179">
        <f t="shared" si="25"/>
        <v>2</v>
      </c>
      <c r="N32" s="179">
        <f t="shared" si="26"/>
        <v>3</v>
      </c>
      <c r="O32" s="179" t="str">
        <f t="shared" si="27"/>
        <v>3 YR</v>
      </c>
      <c r="P32" s="179" t="str">
        <f t="shared" si="28"/>
        <v>6 YR</v>
      </c>
      <c r="Q32" s="180">
        <f t="shared" si="29"/>
        <v>159.26500000000001</v>
      </c>
      <c r="R32" s="181">
        <f t="shared" si="30"/>
        <v>39.816250000000004</v>
      </c>
      <c r="S32" s="180">
        <f t="shared" si="31"/>
        <v>0</v>
      </c>
      <c r="T32" s="62">
        <v>74449</v>
      </c>
    </row>
    <row r="33" spans="1:20" ht="15" x14ac:dyDescent="0.25">
      <c r="A33" s="119" t="s">
        <v>199</v>
      </c>
      <c r="B33" s="119">
        <f t="shared" si="16"/>
        <v>67332</v>
      </c>
      <c r="C33" s="119" t="str">
        <f t="shared" si="17"/>
        <v>Swimming</v>
      </c>
      <c r="D33" s="119" t="str">
        <f t="shared" si="18"/>
        <v>Swimming Lessons</v>
      </c>
      <c r="E33" s="119" t="str">
        <f t="shared" si="19"/>
        <v>Preschool</v>
      </c>
      <c r="F33" s="175" t="str">
        <f t="shared" si="20"/>
        <v>No class May 20.</v>
      </c>
      <c r="G33" s="175">
        <f t="shared" si="21"/>
        <v>45397</v>
      </c>
      <c r="H33" s="175">
        <f t="shared" si="22"/>
        <v>45467</v>
      </c>
      <c r="I33" s="119" t="s">
        <v>27</v>
      </c>
      <c r="J33" s="176">
        <v>0.78125</v>
      </c>
      <c r="K33" s="177" t="str">
        <f t="shared" si="23"/>
        <v>30 mins</v>
      </c>
      <c r="L33" s="178">
        <f t="shared" si="24"/>
        <v>10</v>
      </c>
      <c r="M33" s="179">
        <f t="shared" si="25"/>
        <v>2</v>
      </c>
      <c r="N33" s="179">
        <f t="shared" si="26"/>
        <v>3</v>
      </c>
      <c r="O33" s="179" t="str">
        <f t="shared" si="27"/>
        <v>3 YR</v>
      </c>
      <c r="P33" s="179" t="str">
        <f t="shared" si="28"/>
        <v>6 YR</v>
      </c>
      <c r="Q33" s="180">
        <f t="shared" si="29"/>
        <v>159.26500000000001</v>
      </c>
      <c r="R33" s="181">
        <f t="shared" si="30"/>
        <v>39.816250000000004</v>
      </c>
      <c r="S33" s="180">
        <f t="shared" si="31"/>
        <v>0</v>
      </c>
      <c r="T33" s="62">
        <v>74451</v>
      </c>
    </row>
    <row r="34" spans="1:20" ht="15" x14ac:dyDescent="0.25">
      <c r="A34" s="119" t="s">
        <v>199</v>
      </c>
      <c r="B34" s="119">
        <f t="shared" si="16"/>
        <v>67332</v>
      </c>
      <c r="C34" s="119" t="str">
        <f t="shared" si="17"/>
        <v>Swimming</v>
      </c>
      <c r="D34" s="119" t="str">
        <f t="shared" si="18"/>
        <v>Swimming Lessons</v>
      </c>
      <c r="E34" s="119" t="str">
        <f t="shared" si="19"/>
        <v>Preschool</v>
      </c>
      <c r="F34" s="175" t="str">
        <f t="shared" si="20"/>
        <v>No class May 20.</v>
      </c>
      <c r="G34" s="175">
        <f t="shared" si="21"/>
        <v>45397</v>
      </c>
      <c r="H34" s="175">
        <f t="shared" si="22"/>
        <v>45467</v>
      </c>
      <c r="I34" s="119" t="s">
        <v>27</v>
      </c>
      <c r="J34" s="176">
        <v>0.79166666666666663</v>
      </c>
      <c r="K34" s="177" t="str">
        <f t="shared" si="23"/>
        <v>30 mins</v>
      </c>
      <c r="L34" s="178">
        <f t="shared" si="24"/>
        <v>10</v>
      </c>
      <c r="M34" s="179">
        <f t="shared" si="25"/>
        <v>2</v>
      </c>
      <c r="N34" s="179">
        <f t="shared" si="26"/>
        <v>3</v>
      </c>
      <c r="O34" s="179" t="str">
        <f t="shared" si="27"/>
        <v>3 YR</v>
      </c>
      <c r="P34" s="179" t="str">
        <f t="shared" si="28"/>
        <v>6 YR</v>
      </c>
      <c r="Q34" s="180">
        <f t="shared" si="29"/>
        <v>159.26500000000001</v>
      </c>
      <c r="R34" s="181">
        <f t="shared" si="30"/>
        <v>39.816250000000004</v>
      </c>
      <c r="S34" s="180">
        <f t="shared" si="31"/>
        <v>0</v>
      </c>
      <c r="T34" s="62">
        <v>74452</v>
      </c>
    </row>
    <row r="35" spans="1:20" ht="15" x14ac:dyDescent="0.25">
      <c r="A35" s="119" t="s">
        <v>199</v>
      </c>
      <c r="B35" s="119">
        <f t="shared" si="16"/>
        <v>67332</v>
      </c>
      <c r="C35" s="119" t="str">
        <f t="shared" si="17"/>
        <v>Swimming</v>
      </c>
      <c r="D35" s="119" t="str">
        <f t="shared" si="18"/>
        <v>Swimming Lessons</v>
      </c>
      <c r="E35" s="119" t="str">
        <f t="shared" si="19"/>
        <v>Preschool</v>
      </c>
      <c r="F35" s="175" t="str">
        <f t="shared" si="20"/>
        <v>N/A</v>
      </c>
      <c r="G35" s="175">
        <f t="shared" si="21"/>
        <v>45398</v>
      </c>
      <c r="H35" s="175">
        <f t="shared" si="22"/>
        <v>45095</v>
      </c>
      <c r="I35" s="119" t="s">
        <v>23</v>
      </c>
      <c r="J35" s="176">
        <v>0.6875</v>
      </c>
      <c r="K35" s="177" t="str">
        <f t="shared" si="23"/>
        <v>30 mins</v>
      </c>
      <c r="L35" s="178">
        <f t="shared" si="24"/>
        <v>10</v>
      </c>
      <c r="M35" s="179">
        <f t="shared" si="25"/>
        <v>2</v>
      </c>
      <c r="N35" s="179">
        <f t="shared" si="26"/>
        <v>3</v>
      </c>
      <c r="O35" s="179" t="str">
        <f t="shared" si="27"/>
        <v>3 YR</v>
      </c>
      <c r="P35" s="179" t="str">
        <f t="shared" si="28"/>
        <v>6 YR</v>
      </c>
      <c r="Q35" s="180">
        <f t="shared" si="29"/>
        <v>159.26500000000001</v>
      </c>
      <c r="R35" s="181">
        <f t="shared" si="30"/>
        <v>39.816250000000004</v>
      </c>
      <c r="S35" s="180">
        <f t="shared" si="31"/>
        <v>0</v>
      </c>
      <c r="T35" s="62">
        <v>74454</v>
      </c>
    </row>
    <row r="36" spans="1:20" ht="15" x14ac:dyDescent="0.25">
      <c r="A36" s="119" t="s">
        <v>199</v>
      </c>
      <c r="B36" s="119">
        <f t="shared" si="16"/>
        <v>67332</v>
      </c>
      <c r="C36" s="119" t="str">
        <f t="shared" si="17"/>
        <v>Swimming</v>
      </c>
      <c r="D36" s="119" t="str">
        <f t="shared" si="18"/>
        <v>Swimming Lessons</v>
      </c>
      <c r="E36" s="119" t="str">
        <f t="shared" si="19"/>
        <v>Preschool</v>
      </c>
      <c r="F36" s="175" t="str">
        <f t="shared" si="20"/>
        <v>N/A</v>
      </c>
      <c r="G36" s="175">
        <f t="shared" si="21"/>
        <v>45398</v>
      </c>
      <c r="H36" s="175">
        <f t="shared" si="22"/>
        <v>45095</v>
      </c>
      <c r="I36" s="119" t="s">
        <v>23</v>
      </c>
      <c r="J36" s="176">
        <v>0.76041666666666663</v>
      </c>
      <c r="K36" s="177" t="str">
        <f t="shared" si="23"/>
        <v>30 mins</v>
      </c>
      <c r="L36" s="178">
        <f t="shared" si="24"/>
        <v>10</v>
      </c>
      <c r="M36" s="179">
        <f t="shared" si="25"/>
        <v>2</v>
      </c>
      <c r="N36" s="179">
        <f t="shared" si="26"/>
        <v>3</v>
      </c>
      <c r="O36" s="179" t="str">
        <f t="shared" si="27"/>
        <v>3 YR</v>
      </c>
      <c r="P36" s="179" t="str">
        <f t="shared" si="28"/>
        <v>6 YR</v>
      </c>
      <c r="Q36" s="180">
        <f t="shared" si="29"/>
        <v>159.26500000000001</v>
      </c>
      <c r="R36" s="181">
        <f t="shared" si="30"/>
        <v>39.816250000000004</v>
      </c>
      <c r="S36" s="180">
        <f t="shared" si="31"/>
        <v>0</v>
      </c>
      <c r="T36" s="62">
        <v>74455</v>
      </c>
    </row>
    <row r="37" spans="1:20" ht="15" x14ac:dyDescent="0.25">
      <c r="A37" s="119" t="s">
        <v>199</v>
      </c>
      <c r="B37" s="119">
        <f>VLOOKUP(A37,PROGRAMDATA,14,FALSE)</f>
        <v>67332</v>
      </c>
      <c r="C37" s="119" t="str">
        <f>VLOOKUP(A37,PROGRAMDATA,15,FALSE)</f>
        <v>Swimming</v>
      </c>
      <c r="D37" s="119" t="str">
        <f>VLOOKUP(A37,PROGRAMDATA,16,FALSE)</f>
        <v>Swimming Lessons</v>
      </c>
      <c r="E37" s="119" t="str">
        <f>VLOOKUP(A37,PROGRAMDATA,17,FALSE)</f>
        <v>Preschool</v>
      </c>
      <c r="F37" s="175" t="str">
        <f>VLOOKUP(I37,Session,4, FALSE)</f>
        <v>N/A</v>
      </c>
      <c r="G37" s="175">
        <f>VLOOKUP(I37,Session,2,FALSE)</f>
        <v>45399</v>
      </c>
      <c r="H37" s="175">
        <f>VLOOKUP(I37,Session,3,FALSE)</f>
        <v>45096</v>
      </c>
      <c r="I37" s="119" t="s">
        <v>33</v>
      </c>
      <c r="J37" s="176">
        <v>0.66666666666666663</v>
      </c>
      <c r="K37" s="177" t="str">
        <f>VLOOKUP(A37,PROGRAMDATA,9,FALSE)</f>
        <v>30 mins</v>
      </c>
      <c r="L37" s="178">
        <f>VLOOKUP(I37,Session,5, FALSE)</f>
        <v>10</v>
      </c>
      <c r="M37" s="179">
        <f>VLOOKUP(A37,PROGRAMDATA,3,FALSE)</f>
        <v>2</v>
      </c>
      <c r="N37" s="179">
        <f>VLOOKUP(A37,PROGRAMDATA,4,FALSE)</f>
        <v>3</v>
      </c>
      <c r="O37" s="179" t="str">
        <f>VLOOKUP(A37,PROGRAMDATA,5,FALSE)</f>
        <v>3 YR</v>
      </c>
      <c r="P37" s="179" t="str">
        <f>VLOOKUP(A37,PROGRAMDATA,6,FALSE)</f>
        <v>6 YR</v>
      </c>
      <c r="Q37" s="180">
        <f>(INDEX(PROGRAMDATA,MATCH(A37,FeeName,0),12)*L37)</f>
        <v>159.26500000000001</v>
      </c>
      <c r="R37" s="181">
        <f>(Q37*0.25)</f>
        <v>39.816250000000004</v>
      </c>
      <c r="S37" s="180">
        <f>CEILING((INDEX(PROGRAMDATA,MATCH(A37,FeeName,0),13)*L37)*0.9,0.25)</f>
        <v>0</v>
      </c>
      <c r="T37" s="62">
        <v>74456</v>
      </c>
    </row>
    <row r="38" spans="1:20" ht="15" x14ac:dyDescent="0.25">
      <c r="A38" s="119" t="s">
        <v>199</v>
      </c>
      <c r="B38" s="119">
        <f>VLOOKUP(A38,PROGRAMDATA,14,FALSE)</f>
        <v>67332</v>
      </c>
      <c r="C38" s="119" t="str">
        <f>VLOOKUP(A38,PROGRAMDATA,15,FALSE)</f>
        <v>Swimming</v>
      </c>
      <c r="D38" s="119" t="str">
        <f>VLOOKUP(A38,PROGRAMDATA,16,FALSE)</f>
        <v>Swimming Lessons</v>
      </c>
      <c r="E38" s="119" t="str">
        <f>VLOOKUP(A38,PROGRAMDATA,17,FALSE)</f>
        <v>Preschool</v>
      </c>
      <c r="F38" s="175" t="str">
        <f>VLOOKUP(I38,Session,4, FALSE)</f>
        <v>N/A</v>
      </c>
      <c r="G38" s="175">
        <f>VLOOKUP(I38,Session,2,FALSE)</f>
        <v>45399</v>
      </c>
      <c r="H38" s="175">
        <f>VLOOKUP(I38,Session,3,FALSE)</f>
        <v>45096</v>
      </c>
      <c r="I38" s="119" t="s">
        <v>33</v>
      </c>
      <c r="J38" s="176">
        <v>0.70833333333333337</v>
      </c>
      <c r="K38" s="177" t="str">
        <f>VLOOKUP(A38,PROGRAMDATA,9,FALSE)</f>
        <v>30 mins</v>
      </c>
      <c r="L38" s="178">
        <f>VLOOKUP(I38,Session,5, FALSE)</f>
        <v>10</v>
      </c>
      <c r="M38" s="179">
        <f>VLOOKUP(A38,PROGRAMDATA,3,FALSE)</f>
        <v>2</v>
      </c>
      <c r="N38" s="179">
        <f>VLOOKUP(A38,PROGRAMDATA,4,FALSE)</f>
        <v>3</v>
      </c>
      <c r="O38" s="179" t="str">
        <f>VLOOKUP(A38,PROGRAMDATA,5,FALSE)</f>
        <v>3 YR</v>
      </c>
      <c r="P38" s="179" t="str">
        <f>VLOOKUP(A38,PROGRAMDATA,6,FALSE)</f>
        <v>6 YR</v>
      </c>
      <c r="Q38" s="180">
        <f>(INDEX(PROGRAMDATA,MATCH(A38,FeeName,0),12)*L38)</f>
        <v>159.26500000000001</v>
      </c>
      <c r="R38" s="181">
        <f>(Q38*0.25)</f>
        <v>39.816250000000004</v>
      </c>
      <c r="S38" s="180">
        <f>CEILING((INDEX(PROGRAMDATA,MATCH(A38,FeeName,0),13)*L38)*0.9,0.25)</f>
        <v>0</v>
      </c>
      <c r="T38" s="62">
        <v>74457</v>
      </c>
    </row>
    <row r="39" spans="1:20" ht="15" x14ac:dyDescent="0.25">
      <c r="A39" s="119" t="s">
        <v>199</v>
      </c>
      <c r="B39" s="119">
        <f>VLOOKUP(A39,PROGRAMDATA,14,FALSE)</f>
        <v>67332</v>
      </c>
      <c r="C39" s="119" t="str">
        <f>VLOOKUP(A39,PROGRAMDATA,15,FALSE)</f>
        <v>Swimming</v>
      </c>
      <c r="D39" s="119" t="str">
        <f>VLOOKUP(A39,PROGRAMDATA,16,FALSE)</f>
        <v>Swimming Lessons</v>
      </c>
      <c r="E39" s="119" t="str">
        <f>VLOOKUP(A39,PROGRAMDATA,17,FALSE)</f>
        <v>Preschool</v>
      </c>
      <c r="F39" s="175" t="str">
        <f>VLOOKUP(I39,Session,4, FALSE)</f>
        <v>N/A</v>
      </c>
      <c r="G39" s="175">
        <f>VLOOKUP(I39,Session,2,FALSE)</f>
        <v>45399</v>
      </c>
      <c r="H39" s="175">
        <f>VLOOKUP(I39,Session,3,FALSE)</f>
        <v>45096</v>
      </c>
      <c r="I39" s="119" t="s">
        <v>33</v>
      </c>
      <c r="J39" s="176">
        <v>0.75</v>
      </c>
      <c r="K39" s="177" t="str">
        <f>VLOOKUP(A39,PROGRAMDATA,9,FALSE)</f>
        <v>30 mins</v>
      </c>
      <c r="L39" s="178">
        <f>VLOOKUP(I39,Session,5, FALSE)</f>
        <v>10</v>
      </c>
      <c r="M39" s="179">
        <f>VLOOKUP(A39,PROGRAMDATA,3,FALSE)</f>
        <v>2</v>
      </c>
      <c r="N39" s="179">
        <f>VLOOKUP(A39,PROGRAMDATA,4,FALSE)</f>
        <v>3</v>
      </c>
      <c r="O39" s="179" t="str">
        <f>VLOOKUP(A39,PROGRAMDATA,5,FALSE)</f>
        <v>3 YR</v>
      </c>
      <c r="P39" s="179" t="str">
        <f>VLOOKUP(A39,PROGRAMDATA,6,FALSE)</f>
        <v>6 YR</v>
      </c>
      <c r="Q39" s="180">
        <f>(INDEX(PROGRAMDATA,MATCH(A39,FeeName,0),12)*L39)</f>
        <v>159.26500000000001</v>
      </c>
      <c r="R39" s="181">
        <f>(Q39*0.25)</f>
        <v>39.816250000000004</v>
      </c>
      <c r="S39" s="180">
        <f>CEILING((INDEX(PROGRAMDATA,MATCH(A39,FeeName,0),13)*L39)*0.9,0.25)</f>
        <v>0</v>
      </c>
      <c r="T39" s="62">
        <v>74458</v>
      </c>
    </row>
    <row r="40" spans="1:20" ht="15" x14ac:dyDescent="0.25">
      <c r="A40" s="119" t="s">
        <v>199</v>
      </c>
      <c r="B40" s="119">
        <f>VLOOKUP(A40,PROGRAMDATA,14,FALSE)</f>
        <v>67332</v>
      </c>
      <c r="C40" s="119" t="str">
        <f>VLOOKUP(A40,PROGRAMDATA,15,FALSE)</f>
        <v>Swimming</v>
      </c>
      <c r="D40" s="119" t="str">
        <f>VLOOKUP(A40,PROGRAMDATA,16,FALSE)</f>
        <v>Swimming Lessons</v>
      </c>
      <c r="E40" s="119" t="str">
        <f>VLOOKUP(A40,PROGRAMDATA,17,FALSE)</f>
        <v>Preschool</v>
      </c>
      <c r="F40" s="175" t="str">
        <f>VLOOKUP(I40,Session,4, FALSE)</f>
        <v>N/A</v>
      </c>
      <c r="G40" s="175">
        <f>VLOOKUP(I40,Session,2,FALSE)</f>
        <v>45399</v>
      </c>
      <c r="H40" s="175">
        <f>VLOOKUP(I40,Session,3,FALSE)</f>
        <v>45096</v>
      </c>
      <c r="I40" s="119" t="s">
        <v>33</v>
      </c>
      <c r="J40" s="176">
        <v>0.79166666666666663</v>
      </c>
      <c r="K40" s="177" t="str">
        <f>VLOOKUP(A40,PROGRAMDATA,9,FALSE)</f>
        <v>30 mins</v>
      </c>
      <c r="L40" s="178">
        <f>VLOOKUP(I40,Session,5, FALSE)</f>
        <v>10</v>
      </c>
      <c r="M40" s="179">
        <f>VLOOKUP(A40,PROGRAMDATA,3,FALSE)</f>
        <v>2</v>
      </c>
      <c r="N40" s="179">
        <f>VLOOKUP(A40,PROGRAMDATA,4,FALSE)</f>
        <v>3</v>
      </c>
      <c r="O40" s="179" t="str">
        <f>VLOOKUP(A40,PROGRAMDATA,5,FALSE)</f>
        <v>3 YR</v>
      </c>
      <c r="P40" s="179" t="str">
        <f>VLOOKUP(A40,PROGRAMDATA,6,FALSE)</f>
        <v>6 YR</v>
      </c>
      <c r="Q40" s="180">
        <f>(INDEX(PROGRAMDATA,MATCH(A40,FeeName,0),12)*L40)</f>
        <v>159.26500000000001</v>
      </c>
      <c r="R40" s="181">
        <f>(Q40*0.25)</f>
        <v>39.816250000000004</v>
      </c>
      <c r="S40" s="180">
        <f>CEILING((INDEX(PROGRAMDATA,MATCH(A40,FeeName,0),13)*L40)*0.9,0.25)</f>
        <v>0</v>
      </c>
      <c r="T40" s="62">
        <v>74459</v>
      </c>
    </row>
    <row r="41" spans="1:20" ht="15" x14ac:dyDescent="0.25">
      <c r="A41" s="119" t="s">
        <v>199</v>
      </c>
      <c r="B41" s="119">
        <f t="shared" si="16"/>
        <v>67332</v>
      </c>
      <c r="C41" s="119" t="str">
        <f t="shared" si="17"/>
        <v>Swimming</v>
      </c>
      <c r="D41" s="119" t="str">
        <f t="shared" si="18"/>
        <v>Swimming Lessons</v>
      </c>
      <c r="E41" s="119" t="str">
        <f t="shared" si="19"/>
        <v>Preschool</v>
      </c>
      <c r="F41" s="175" t="str">
        <f t="shared" si="20"/>
        <v>N/A</v>
      </c>
      <c r="G41" s="175">
        <f t="shared" si="21"/>
        <v>45400</v>
      </c>
      <c r="H41" s="175">
        <f t="shared" si="22"/>
        <v>45097</v>
      </c>
      <c r="I41" s="119" t="s">
        <v>34</v>
      </c>
      <c r="J41" s="176">
        <v>0.6875</v>
      </c>
      <c r="K41" s="177" t="str">
        <f t="shared" si="23"/>
        <v>30 mins</v>
      </c>
      <c r="L41" s="178">
        <f t="shared" si="24"/>
        <v>10</v>
      </c>
      <c r="M41" s="179">
        <f t="shared" si="25"/>
        <v>2</v>
      </c>
      <c r="N41" s="179">
        <f t="shared" si="26"/>
        <v>3</v>
      </c>
      <c r="O41" s="179" t="str">
        <f t="shared" si="27"/>
        <v>3 YR</v>
      </c>
      <c r="P41" s="179" t="str">
        <f t="shared" si="28"/>
        <v>6 YR</v>
      </c>
      <c r="Q41" s="180">
        <f t="shared" si="29"/>
        <v>159.26500000000001</v>
      </c>
      <c r="R41" s="181">
        <f t="shared" si="30"/>
        <v>39.816250000000004</v>
      </c>
      <c r="S41" s="180">
        <f t="shared" si="31"/>
        <v>0</v>
      </c>
      <c r="T41" s="62">
        <v>74462</v>
      </c>
    </row>
    <row r="42" spans="1:20" ht="15" x14ac:dyDescent="0.25">
      <c r="A42" s="119" t="s">
        <v>199</v>
      </c>
      <c r="B42" s="119">
        <f t="shared" si="16"/>
        <v>67332</v>
      </c>
      <c r="C42" s="119" t="str">
        <f t="shared" si="17"/>
        <v>Swimming</v>
      </c>
      <c r="D42" s="119" t="str">
        <f t="shared" si="18"/>
        <v>Swimming Lessons</v>
      </c>
      <c r="E42" s="119" t="str">
        <f t="shared" si="19"/>
        <v>Preschool</v>
      </c>
      <c r="F42" s="175" t="str">
        <f t="shared" si="20"/>
        <v>N/A</v>
      </c>
      <c r="G42" s="175">
        <f t="shared" si="21"/>
        <v>45400</v>
      </c>
      <c r="H42" s="175">
        <f t="shared" si="22"/>
        <v>45097</v>
      </c>
      <c r="I42" s="119" t="s">
        <v>34</v>
      </c>
      <c r="J42" s="176">
        <v>0.71875</v>
      </c>
      <c r="K42" s="177" t="str">
        <f t="shared" si="23"/>
        <v>30 mins</v>
      </c>
      <c r="L42" s="178">
        <f t="shared" si="24"/>
        <v>10</v>
      </c>
      <c r="M42" s="179">
        <f t="shared" si="25"/>
        <v>2</v>
      </c>
      <c r="N42" s="179">
        <f t="shared" si="26"/>
        <v>3</v>
      </c>
      <c r="O42" s="179" t="str">
        <f t="shared" si="27"/>
        <v>3 YR</v>
      </c>
      <c r="P42" s="179" t="str">
        <f t="shared" si="28"/>
        <v>6 YR</v>
      </c>
      <c r="Q42" s="180">
        <f t="shared" si="29"/>
        <v>159.26500000000001</v>
      </c>
      <c r="R42" s="181">
        <f t="shared" si="30"/>
        <v>39.816250000000004</v>
      </c>
      <c r="S42" s="180">
        <f t="shared" si="31"/>
        <v>0</v>
      </c>
      <c r="T42" s="62">
        <v>74463</v>
      </c>
    </row>
    <row r="43" spans="1:20" ht="15" x14ac:dyDescent="0.25">
      <c r="A43" s="119" t="s">
        <v>199</v>
      </c>
      <c r="B43" s="119">
        <f t="shared" si="16"/>
        <v>67332</v>
      </c>
      <c r="C43" s="119" t="str">
        <f t="shared" si="17"/>
        <v>Swimming</v>
      </c>
      <c r="D43" s="119" t="str">
        <f t="shared" si="18"/>
        <v>Swimming Lessons</v>
      </c>
      <c r="E43" s="119" t="str">
        <f t="shared" si="19"/>
        <v>Preschool</v>
      </c>
      <c r="F43" s="175" t="str">
        <f t="shared" si="20"/>
        <v>N/A</v>
      </c>
      <c r="G43" s="175">
        <f t="shared" si="21"/>
        <v>45400</v>
      </c>
      <c r="H43" s="175">
        <f t="shared" si="22"/>
        <v>45097</v>
      </c>
      <c r="I43" s="119" t="s">
        <v>34</v>
      </c>
      <c r="J43" s="176">
        <v>0.76041666666666663</v>
      </c>
      <c r="K43" s="177" t="str">
        <f t="shared" si="23"/>
        <v>30 mins</v>
      </c>
      <c r="L43" s="178">
        <f t="shared" si="24"/>
        <v>10</v>
      </c>
      <c r="M43" s="179">
        <f t="shared" si="25"/>
        <v>2</v>
      </c>
      <c r="N43" s="179">
        <f t="shared" si="26"/>
        <v>3</v>
      </c>
      <c r="O43" s="179" t="str">
        <f t="shared" si="27"/>
        <v>3 YR</v>
      </c>
      <c r="P43" s="179" t="str">
        <f t="shared" si="28"/>
        <v>6 YR</v>
      </c>
      <c r="Q43" s="180">
        <f t="shared" si="29"/>
        <v>159.26500000000001</v>
      </c>
      <c r="R43" s="181">
        <f t="shared" si="30"/>
        <v>39.816250000000004</v>
      </c>
      <c r="S43" s="180">
        <f t="shared" si="31"/>
        <v>0</v>
      </c>
      <c r="T43" s="62">
        <v>74464</v>
      </c>
    </row>
    <row r="44" spans="1:20" ht="15" x14ac:dyDescent="0.25">
      <c r="A44" s="119" t="s">
        <v>199</v>
      </c>
      <c r="B44" s="119">
        <f t="shared" si="16"/>
        <v>67332</v>
      </c>
      <c r="C44" s="119" t="str">
        <f t="shared" si="17"/>
        <v>Swimming</v>
      </c>
      <c r="D44" s="119" t="str">
        <f t="shared" si="18"/>
        <v>Swimming Lessons</v>
      </c>
      <c r="E44" s="119" t="str">
        <f t="shared" si="19"/>
        <v>Preschool</v>
      </c>
      <c r="F44" s="175" t="str">
        <f t="shared" si="20"/>
        <v>N/A</v>
      </c>
      <c r="G44" s="175">
        <f t="shared" si="21"/>
        <v>45400</v>
      </c>
      <c r="H44" s="175">
        <f t="shared" si="22"/>
        <v>45097</v>
      </c>
      <c r="I44" s="119" t="s">
        <v>34</v>
      </c>
      <c r="J44" s="176">
        <v>0.78125</v>
      </c>
      <c r="K44" s="177" t="str">
        <f t="shared" si="23"/>
        <v>30 mins</v>
      </c>
      <c r="L44" s="178">
        <f t="shared" si="24"/>
        <v>10</v>
      </c>
      <c r="M44" s="179">
        <f t="shared" si="25"/>
        <v>2</v>
      </c>
      <c r="N44" s="179">
        <f t="shared" si="26"/>
        <v>3</v>
      </c>
      <c r="O44" s="179" t="str">
        <f t="shared" si="27"/>
        <v>3 YR</v>
      </c>
      <c r="P44" s="179" t="str">
        <f t="shared" si="28"/>
        <v>6 YR</v>
      </c>
      <c r="Q44" s="180">
        <f t="shared" si="29"/>
        <v>159.26500000000001</v>
      </c>
      <c r="R44" s="181">
        <f t="shared" si="30"/>
        <v>39.816250000000004</v>
      </c>
      <c r="S44" s="180">
        <f t="shared" si="31"/>
        <v>0</v>
      </c>
      <c r="T44" s="62">
        <v>74465</v>
      </c>
    </row>
    <row r="45" spans="1:20" ht="15" x14ac:dyDescent="0.25">
      <c r="A45" s="119" t="s">
        <v>199</v>
      </c>
      <c r="B45" s="119">
        <f t="shared" si="16"/>
        <v>67332</v>
      </c>
      <c r="C45" s="119" t="str">
        <f t="shared" si="17"/>
        <v>Swimming</v>
      </c>
      <c r="D45" s="119" t="str">
        <f t="shared" si="18"/>
        <v>Swimming Lessons</v>
      </c>
      <c r="E45" s="119" t="str">
        <f t="shared" si="19"/>
        <v>Preschool</v>
      </c>
      <c r="F45" s="175" t="str">
        <f t="shared" si="20"/>
        <v>N/A</v>
      </c>
      <c r="G45" s="175">
        <f t="shared" si="21"/>
        <v>45401</v>
      </c>
      <c r="H45" s="175">
        <f t="shared" si="22"/>
        <v>45098</v>
      </c>
      <c r="I45" s="119" t="s">
        <v>28</v>
      </c>
      <c r="J45" s="176">
        <v>0.69791666666666663</v>
      </c>
      <c r="K45" s="177" t="str">
        <f t="shared" si="23"/>
        <v>30 mins</v>
      </c>
      <c r="L45" s="178">
        <f t="shared" si="24"/>
        <v>10</v>
      </c>
      <c r="M45" s="179">
        <f t="shared" si="25"/>
        <v>2</v>
      </c>
      <c r="N45" s="179">
        <f t="shared" si="26"/>
        <v>3</v>
      </c>
      <c r="O45" s="179" t="str">
        <f t="shared" si="27"/>
        <v>3 YR</v>
      </c>
      <c r="P45" s="179" t="str">
        <f t="shared" si="28"/>
        <v>6 YR</v>
      </c>
      <c r="Q45" s="180">
        <f t="shared" si="29"/>
        <v>159.26500000000001</v>
      </c>
      <c r="R45" s="181">
        <f t="shared" si="30"/>
        <v>39.816250000000004</v>
      </c>
      <c r="S45" s="180">
        <f t="shared" si="31"/>
        <v>0</v>
      </c>
      <c r="T45" s="62">
        <v>74467</v>
      </c>
    </row>
    <row r="46" spans="1:20" ht="15" x14ac:dyDescent="0.25">
      <c r="A46" s="119" t="s">
        <v>199</v>
      </c>
      <c r="B46" s="119">
        <f t="shared" si="16"/>
        <v>67332</v>
      </c>
      <c r="C46" s="119" t="str">
        <f t="shared" si="17"/>
        <v>Swimming</v>
      </c>
      <c r="D46" s="119" t="str">
        <f t="shared" si="18"/>
        <v>Swimming Lessons</v>
      </c>
      <c r="E46" s="119" t="str">
        <f t="shared" si="19"/>
        <v>Preschool</v>
      </c>
      <c r="F46" s="175" t="str">
        <f t="shared" si="20"/>
        <v>N/A</v>
      </c>
      <c r="G46" s="175">
        <f t="shared" si="21"/>
        <v>45401</v>
      </c>
      <c r="H46" s="175">
        <f t="shared" si="22"/>
        <v>45098</v>
      </c>
      <c r="I46" s="119" t="s">
        <v>28</v>
      </c>
      <c r="J46" s="176">
        <v>0.73958333333333337</v>
      </c>
      <c r="K46" s="177" t="str">
        <f t="shared" si="23"/>
        <v>30 mins</v>
      </c>
      <c r="L46" s="178">
        <f t="shared" si="24"/>
        <v>10</v>
      </c>
      <c r="M46" s="179">
        <f t="shared" si="25"/>
        <v>2</v>
      </c>
      <c r="N46" s="179">
        <f t="shared" si="26"/>
        <v>3</v>
      </c>
      <c r="O46" s="179" t="str">
        <f t="shared" si="27"/>
        <v>3 YR</v>
      </c>
      <c r="P46" s="179" t="str">
        <f t="shared" si="28"/>
        <v>6 YR</v>
      </c>
      <c r="Q46" s="180">
        <f t="shared" si="29"/>
        <v>159.26500000000001</v>
      </c>
      <c r="R46" s="181">
        <f t="shared" si="30"/>
        <v>39.816250000000004</v>
      </c>
      <c r="S46" s="180">
        <f t="shared" si="31"/>
        <v>0</v>
      </c>
      <c r="T46" s="62">
        <v>74468</v>
      </c>
    </row>
    <row r="47" spans="1:20" ht="15" x14ac:dyDescent="0.25">
      <c r="A47" s="119" t="s">
        <v>199</v>
      </c>
      <c r="B47" s="119">
        <f t="shared" si="16"/>
        <v>67332</v>
      </c>
      <c r="C47" s="119" t="str">
        <f t="shared" si="17"/>
        <v>Swimming</v>
      </c>
      <c r="D47" s="119" t="str">
        <f t="shared" si="18"/>
        <v>Swimming Lessons</v>
      </c>
      <c r="E47" s="119" t="str">
        <f t="shared" si="19"/>
        <v>Preschool</v>
      </c>
      <c r="F47" s="175" t="str">
        <f t="shared" si="20"/>
        <v>No class May 18.</v>
      </c>
      <c r="G47" s="175">
        <f t="shared" si="21"/>
        <v>45395</v>
      </c>
      <c r="H47" s="175">
        <f t="shared" si="22"/>
        <v>45099</v>
      </c>
      <c r="I47" s="119" t="s">
        <v>22</v>
      </c>
      <c r="J47" s="176">
        <v>0.35416666666666669</v>
      </c>
      <c r="K47" s="177" t="str">
        <f t="shared" si="23"/>
        <v>30 mins</v>
      </c>
      <c r="L47" s="178">
        <f t="shared" si="24"/>
        <v>10</v>
      </c>
      <c r="M47" s="179">
        <f t="shared" si="25"/>
        <v>2</v>
      </c>
      <c r="N47" s="179">
        <f t="shared" si="26"/>
        <v>3</v>
      </c>
      <c r="O47" s="179" t="str">
        <f t="shared" si="27"/>
        <v>3 YR</v>
      </c>
      <c r="P47" s="179" t="str">
        <f t="shared" si="28"/>
        <v>6 YR</v>
      </c>
      <c r="Q47" s="180">
        <f t="shared" si="29"/>
        <v>159.26500000000001</v>
      </c>
      <c r="R47" s="181">
        <f t="shared" si="30"/>
        <v>39.816250000000004</v>
      </c>
      <c r="S47" s="180">
        <f t="shared" si="31"/>
        <v>0</v>
      </c>
      <c r="T47" s="62">
        <v>74470</v>
      </c>
    </row>
    <row r="48" spans="1:20" ht="15" x14ac:dyDescent="0.25">
      <c r="A48" s="119" t="s">
        <v>199</v>
      </c>
      <c r="B48" s="119">
        <f t="shared" si="16"/>
        <v>67332</v>
      </c>
      <c r="C48" s="119" t="str">
        <f t="shared" si="17"/>
        <v>Swimming</v>
      </c>
      <c r="D48" s="119" t="str">
        <f t="shared" si="18"/>
        <v>Swimming Lessons</v>
      </c>
      <c r="E48" s="119" t="str">
        <f t="shared" si="19"/>
        <v>Preschool</v>
      </c>
      <c r="F48" s="175" t="str">
        <f t="shared" si="20"/>
        <v>No class May 18.</v>
      </c>
      <c r="G48" s="175">
        <f t="shared" si="21"/>
        <v>45395</v>
      </c>
      <c r="H48" s="175">
        <f t="shared" si="22"/>
        <v>45099</v>
      </c>
      <c r="I48" s="119" t="s">
        <v>22</v>
      </c>
      <c r="J48" s="176">
        <v>0.40625</v>
      </c>
      <c r="K48" s="177" t="str">
        <f t="shared" si="23"/>
        <v>30 mins</v>
      </c>
      <c r="L48" s="178">
        <f t="shared" si="24"/>
        <v>10</v>
      </c>
      <c r="M48" s="179">
        <f t="shared" si="25"/>
        <v>2</v>
      </c>
      <c r="N48" s="179">
        <f t="shared" si="26"/>
        <v>3</v>
      </c>
      <c r="O48" s="179" t="str">
        <f t="shared" si="27"/>
        <v>3 YR</v>
      </c>
      <c r="P48" s="179" t="str">
        <f t="shared" si="28"/>
        <v>6 YR</v>
      </c>
      <c r="Q48" s="180">
        <f t="shared" si="29"/>
        <v>159.26500000000001</v>
      </c>
      <c r="R48" s="181">
        <f t="shared" si="30"/>
        <v>39.816250000000004</v>
      </c>
      <c r="S48" s="180">
        <f t="shared" si="31"/>
        <v>0</v>
      </c>
      <c r="T48" s="62">
        <v>74471</v>
      </c>
    </row>
    <row r="49" spans="1:20" ht="15" x14ac:dyDescent="0.25">
      <c r="A49" s="119" t="s">
        <v>199</v>
      </c>
      <c r="B49" s="119">
        <f t="shared" ref="B49:B55" si="32">VLOOKUP(A49,PROGRAMDATA,14,FALSE)</f>
        <v>67332</v>
      </c>
      <c r="C49" s="119" t="str">
        <f t="shared" ref="C49:C55" si="33">VLOOKUP(A49,PROGRAMDATA,15,FALSE)</f>
        <v>Swimming</v>
      </c>
      <c r="D49" s="119" t="str">
        <f t="shared" ref="D49:D55" si="34">VLOOKUP(A49,PROGRAMDATA,16,FALSE)</f>
        <v>Swimming Lessons</v>
      </c>
      <c r="E49" s="119" t="str">
        <f t="shared" ref="E49:E55" si="35">VLOOKUP(A49,PROGRAMDATA,17,FALSE)</f>
        <v>Preschool</v>
      </c>
      <c r="F49" s="175" t="str">
        <f t="shared" ref="F49:F55" si="36">VLOOKUP(I49,Session,4, FALSE)</f>
        <v>No class May 18.</v>
      </c>
      <c r="G49" s="175">
        <f t="shared" ref="G49:G55" si="37">VLOOKUP(I49,Session,2,FALSE)</f>
        <v>45395</v>
      </c>
      <c r="H49" s="175">
        <f t="shared" ref="H49:H55" si="38">VLOOKUP(I49,Session,3,FALSE)</f>
        <v>45099</v>
      </c>
      <c r="I49" s="119" t="s">
        <v>22</v>
      </c>
      <c r="J49" s="176">
        <v>0.44791666666666669</v>
      </c>
      <c r="K49" s="177" t="str">
        <f t="shared" ref="K49:K55" si="39">VLOOKUP(A49,PROGRAMDATA,9,FALSE)</f>
        <v>30 mins</v>
      </c>
      <c r="L49" s="178">
        <f t="shared" ref="L49:L55" si="40">VLOOKUP(I49,Session,5, FALSE)</f>
        <v>10</v>
      </c>
      <c r="M49" s="179">
        <f t="shared" ref="M49:M55" si="41">VLOOKUP(A49,PROGRAMDATA,3,FALSE)</f>
        <v>2</v>
      </c>
      <c r="N49" s="179">
        <f t="shared" ref="N49:N55" si="42">VLOOKUP(A49,PROGRAMDATA,4,FALSE)</f>
        <v>3</v>
      </c>
      <c r="O49" s="179" t="str">
        <f t="shared" ref="O49:O55" si="43">VLOOKUP(A49,PROGRAMDATA,5,FALSE)</f>
        <v>3 YR</v>
      </c>
      <c r="P49" s="179" t="str">
        <f t="shared" ref="P49:P55" si="44">VLOOKUP(A49,PROGRAMDATA,6,FALSE)</f>
        <v>6 YR</v>
      </c>
      <c r="Q49" s="180">
        <f t="shared" ref="Q49:Q55" si="45">(INDEX(PROGRAMDATA,MATCH(A49,FeeName,0),12)*L49)</f>
        <v>159.26500000000001</v>
      </c>
      <c r="R49" s="181">
        <f>(Q49*0.25)</f>
        <v>39.816250000000004</v>
      </c>
      <c r="S49" s="180">
        <f t="shared" ref="S49:S55" si="46">CEILING((INDEX(PROGRAMDATA,MATCH(A49,FeeName,0),13)*L49)*0.9,0.25)</f>
        <v>0</v>
      </c>
      <c r="T49" s="62">
        <v>74472</v>
      </c>
    </row>
    <row r="50" spans="1:20" ht="15" x14ac:dyDescent="0.25">
      <c r="A50" s="119" t="s">
        <v>199</v>
      </c>
      <c r="B50" s="119">
        <f t="shared" si="32"/>
        <v>67332</v>
      </c>
      <c r="C50" s="119" t="str">
        <f t="shared" si="33"/>
        <v>Swimming</v>
      </c>
      <c r="D50" s="119" t="str">
        <f t="shared" si="34"/>
        <v>Swimming Lessons</v>
      </c>
      <c r="E50" s="119" t="str">
        <f t="shared" si="35"/>
        <v>Preschool</v>
      </c>
      <c r="F50" s="175" t="str">
        <f t="shared" si="36"/>
        <v>No class May 19.</v>
      </c>
      <c r="G50" s="175">
        <f t="shared" si="37"/>
        <v>45396</v>
      </c>
      <c r="H50" s="175">
        <f t="shared" si="38"/>
        <v>45100</v>
      </c>
      <c r="I50" s="119" t="s">
        <v>26</v>
      </c>
      <c r="J50" s="176">
        <v>0.63541666666666663</v>
      </c>
      <c r="K50" s="177" t="str">
        <f t="shared" si="39"/>
        <v>30 mins</v>
      </c>
      <c r="L50" s="178">
        <f t="shared" si="40"/>
        <v>10</v>
      </c>
      <c r="M50" s="179">
        <f t="shared" si="41"/>
        <v>2</v>
      </c>
      <c r="N50" s="179">
        <f t="shared" si="42"/>
        <v>3</v>
      </c>
      <c r="O50" s="179" t="str">
        <f t="shared" si="43"/>
        <v>3 YR</v>
      </c>
      <c r="P50" s="179" t="str">
        <f t="shared" si="44"/>
        <v>6 YR</v>
      </c>
      <c r="Q50" s="180">
        <f t="shared" si="45"/>
        <v>159.26500000000001</v>
      </c>
      <c r="R50" s="181">
        <f t="shared" ref="R50:R57" si="47">(Q50*0.25)</f>
        <v>39.816250000000004</v>
      </c>
      <c r="S50" s="180">
        <f t="shared" si="46"/>
        <v>0</v>
      </c>
      <c r="T50" s="62">
        <v>74473</v>
      </c>
    </row>
    <row r="51" spans="1:20" ht="15" x14ac:dyDescent="0.25">
      <c r="A51" s="119" t="s">
        <v>199</v>
      </c>
      <c r="B51" s="119">
        <f t="shared" si="32"/>
        <v>67332</v>
      </c>
      <c r="C51" s="119" t="str">
        <f t="shared" si="33"/>
        <v>Swimming</v>
      </c>
      <c r="D51" s="119" t="str">
        <f t="shared" si="34"/>
        <v>Swimming Lessons</v>
      </c>
      <c r="E51" s="119" t="str">
        <f t="shared" si="35"/>
        <v>Preschool</v>
      </c>
      <c r="F51" s="175" t="str">
        <f t="shared" si="36"/>
        <v>No class May 19.</v>
      </c>
      <c r="G51" s="175">
        <f t="shared" si="37"/>
        <v>45396</v>
      </c>
      <c r="H51" s="175">
        <f t="shared" si="38"/>
        <v>45100</v>
      </c>
      <c r="I51" s="119" t="s">
        <v>26</v>
      </c>
      <c r="J51" s="176">
        <v>0.65625</v>
      </c>
      <c r="K51" s="177" t="str">
        <f t="shared" si="39"/>
        <v>30 mins</v>
      </c>
      <c r="L51" s="178">
        <f t="shared" si="40"/>
        <v>10</v>
      </c>
      <c r="M51" s="179">
        <f t="shared" si="41"/>
        <v>2</v>
      </c>
      <c r="N51" s="179">
        <f t="shared" si="42"/>
        <v>3</v>
      </c>
      <c r="O51" s="179" t="str">
        <f t="shared" si="43"/>
        <v>3 YR</v>
      </c>
      <c r="P51" s="179" t="str">
        <f t="shared" si="44"/>
        <v>6 YR</v>
      </c>
      <c r="Q51" s="180">
        <f t="shared" si="45"/>
        <v>159.26500000000001</v>
      </c>
      <c r="R51" s="181">
        <f t="shared" si="47"/>
        <v>39.816250000000004</v>
      </c>
      <c r="S51" s="180">
        <f t="shared" si="46"/>
        <v>0</v>
      </c>
      <c r="T51" s="62">
        <v>74474</v>
      </c>
    </row>
    <row r="52" spans="1:20" ht="15" x14ac:dyDescent="0.25">
      <c r="A52" s="119" t="s">
        <v>199</v>
      </c>
      <c r="B52" s="119">
        <f t="shared" si="32"/>
        <v>67332</v>
      </c>
      <c r="C52" s="119" t="str">
        <f t="shared" si="33"/>
        <v>Swimming</v>
      </c>
      <c r="D52" s="119" t="str">
        <f t="shared" si="34"/>
        <v>Swimming Lessons</v>
      </c>
      <c r="E52" s="119" t="str">
        <f t="shared" si="35"/>
        <v>Preschool</v>
      </c>
      <c r="F52" s="175" t="str">
        <f t="shared" si="36"/>
        <v>No class May 19.</v>
      </c>
      <c r="G52" s="175">
        <f t="shared" si="37"/>
        <v>45396</v>
      </c>
      <c r="H52" s="175">
        <f t="shared" si="38"/>
        <v>45100</v>
      </c>
      <c r="I52" s="119" t="s">
        <v>26</v>
      </c>
      <c r="J52" s="176">
        <v>0.6875</v>
      </c>
      <c r="K52" s="177" t="str">
        <f t="shared" si="39"/>
        <v>30 mins</v>
      </c>
      <c r="L52" s="178">
        <f t="shared" si="40"/>
        <v>10</v>
      </c>
      <c r="M52" s="179">
        <f t="shared" si="41"/>
        <v>2</v>
      </c>
      <c r="N52" s="179">
        <f t="shared" si="42"/>
        <v>3</v>
      </c>
      <c r="O52" s="179" t="str">
        <f t="shared" si="43"/>
        <v>3 YR</v>
      </c>
      <c r="P52" s="179" t="str">
        <f t="shared" si="44"/>
        <v>6 YR</v>
      </c>
      <c r="Q52" s="180">
        <f t="shared" si="45"/>
        <v>159.26500000000001</v>
      </c>
      <c r="R52" s="181">
        <f t="shared" si="47"/>
        <v>39.816250000000004</v>
      </c>
      <c r="S52" s="180">
        <f t="shared" si="46"/>
        <v>0</v>
      </c>
      <c r="T52" s="62">
        <v>74475</v>
      </c>
    </row>
    <row r="53" spans="1:20" ht="15" x14ac:dyDescent="0.25">
      <c r="A53" s="119" t="s">
        <v>199</v>
      </c>
      <c r="B53" s="119">
        <f t="shared" si="32"/>
        <v>67332</v>
      </c>
      <c r="C53" s="119" t="str">
        <f t="shared" si="33"/>
        <v>Swimming</v>
      </c>
      <c r="D53" s="119" t="str">
        <f t="shared" si="34"/>
        <v>Swimming Lessons</v>
      </c>
      <c r="E53" s="119" t="str">
        <f t="shared" si="35"/>
        <v>Preschool</v>
      </c>
      <c r="F53" s="175" t="str">
        <f t="shared" si="36"/>
        <v>No class May 19.</v>
      </c>
      <c r="G53" s="175">
        <f t="shared" si="37"/>
        <v>45396</v>
      </c>
      <c r="H53" s="175">
        <f t="shared" si="38"/>
        <v>45100</v>
      </c>
      <c r="I53" s="119" t="s">
        <v>26</v>
      </c>
      <c r="J53" s="176">
        <v>0.70833333333333337</v>
      </c>
      <c r="K53" s="177" t="str">
        <f t="shared" si="39"/>
        <v>30 mins</v>
      </c>
      <c r="L53" s="178">
        <f t="shared" si="40"/>
        <v>10</v>
      </c>
      <c r="M53" s="179">
        <f t="shared" si="41"/>
        <v>2</v>
      </c>
      <c r="N53" s="179">
        <f t="shared" si="42"/>
        <v>3</v>
      </c>
      <c r="O53" s="179" t="str">
        <f t="shared" si="43"/>
        <v>3 YR</v>
      </c>
      <c r="P53" s="179" t="str">
        <f t="shared" si="44"/>
        <v>6 YR</v>
      </c>
      <c r="Q53" s="180">
        <f t="shared" si="45"/>
        <v>159.26500000000001</v>
      </c>
      <c r="R53" s="181">
        <f t="shared" si="47"/>
        <v>39.816250000000004</v>
      </c>
      <c r="S53" s="180">
        <f t="shared" si="46"/>
        <v>0</v>
      </c>
      <c r="T53" s="62">
        <v>74476</v>
      </c>
    </row>
    <row r="54" spans="1:20" ht="15" x14ac:dyDescent="0.25">
      <c r="A54" s="119" t="s">
        <v>199</v>
      </c>
      <c r="B54" s="119">
        <f t="shared" si="32"/>
        <v>67332</v>
      </c>
      <c r="C54" s="119" t="str">
        <f t="shared" si="33"/>
        <v>Swimming</v>
      </c>
      <c r="D54" s="119" t="str">
        <f t="shared" si="34"/>
        <v>Swimming Lessons</v>
      </c>
      <c r="E54" s="119" t="str">
        <f t="shared" si="35"/>
        <v>Preschool</v>
      </c>
      <c r="F54" s="175" t="str">
        <f t="shared" si="36"/>
        <v>No class May 19.</v>
      </c>
      <c r="G54" s="175">
        <f t="shared" si="37"/>
        <v>45396</v>
      </c>
      <c r="H54" s="175">
        <f t="shared" si="38"/>
        <v>45100</v>
      </c>
      <c r="I54" s="119" t="s">
        <v>26</v>
      </c>
      <c r="J54" s="176">
        <v>0.73958333333333337</v>
      </c>
      <c r="K54" s="177" t="str">
        <f t="shared" si="39"/>
        <v>30 mins</v>
      </c>
      <c r="L54" s="178">
        <f t="shared" si="40"/>
        <v>10</v>
      </c>
      <c r="M54" s="179">
        <f t="shared" si="41"/>
        <v>2</v>
      </c>
      <c r="N54" s="179">
        <f t="shared" si="42"/>
        <v>3</v>
      </c>
      <c r="O54" s="179" t="str">
        <f t="shared" si="43"/>
        <v>3 YR</v>
      </c>
      <c r="P54" s="179" t="str">
        <f t="shared" si="44"/>
        <v>6 YR</v>
      </c>
      <c r="Q54" s="180">
        <f t="shared" si="45"/>
        <v>159.26500000000001</v>
      </c>
      <c r="R54" s="181">
        <f t="shared" si="47"/>
        <v>39.816250000000004</v>
      </c>
      <c r="S54" s="180">
        <f t="shared" si="46"/>
        <v>0</v>
      </c>
      <c r="T54" s="62">
        <v>74477</v>
      </c>
    </row>
    <row r="55" spans="1:20" ht="15" x14ac:dyDescent="0.25">
      <c r="A55" s="119" t="s">
        <v>199</v>
      </c>
      <c r="B55" s="119">
        <f t="shared" si="32"/>
        <v>67332</v>
      </c>
      <c r="C55" s="119" t="str">
        <f t="shared" si="33"/>
        <v>Swimming</v>
      </c>
      <c r="D55" s="119" t="str">
        <f t="shared" si="34"/>
        <v>Swimming Lessons</v>
      </c>
      <c r="E55" s="119" t="str">
        <f t="shared" si="35"/>
        <v>Preschool</v>
      </c>
      <c r="F55" s="175" t="str">
        <f t="shared" si="36"/>
        <v>No class May 19.</v>
      </c>
      <c r="G55" s="175">
        <f t="shared" si="37"/>
        <v>45396</v>
      </c>
      <c r="H55" s="175">
        <f t="shared" si="38"/>
        <v>45100</v>
      </c>
      <c r="I55" s="119" t="s">
        <v>26</v>
      </c>
      <c r="J55" s="176">
        <v>0.77083333333333337</v>
      </c>
      <c r="K55" s="177" t="str">
        <f t="shared" si="39"/>
        <v>30 mins</v>
      </c>
      <c r="L55" s="178">
        <f t="shared" si="40"/>
        <v>10</v>
      </c>
      <c r="M55" s="179">
        <f t="shared" si="41"/>
        <v>2</v>
      </c>
      <c r="N55" s="179">
        <f t="shared" si="42"/>
        <v>3</v>
      </c>
      <c r="O55" s="179" t="str">
        <f t="shared" si="43"/>
        <v>3 YR</v>
      </c>
      <c r="P55" s="179" t="str">
        <f t="shared" si="44"/>
        <v>6 YR</v>
      </c>
      <c r="Q55" s="180">
        <f t="shared" si="45"/>
        <v>159.26500000000001</v>
      </c>
      <c r="R55" s="181">
        <f t="shared" si="47"/>
        <v>39.816250000000004</v>
      </c>
      <c r="S55" s="180">
        <f t="shared" si="46"/>
        <v>0</v>
      </c>
      <c r="T55" s="62">
        <v>74478</v>
      </c>
    </row>
    <row r="56" spans="1:20" ht="15" x14ac:dyDescent="0.25">
      <c r="A56" s="118" t="s">
        <v>253</v>
      </c>
      <c r="B56" s="182">
        <f t="shared" ref="B56:B57" si="48">VLOOKUP(A56,PROGRAMDATA,14,FALSE)</f>
        <v>67317</v>
      </c>
      <c r="C56" s="182" t="str">
        <f t="shared" ref="C56:C57" si="49">VLOOKUP(A56,PROGRAMDATA,15,FALSE)</f>
        <v>Swimming</v>
      </c>
      <c r="D56" s="182" t="str">
        <f t="shared" ref="D56:D57" si="50">VLOOKUP(A56,PROGRAMDATA,16,FALSE)</f>
        <v>Swimming Lessons</v>
      </c>
      <c r="E56" s="182" t="str">
        <f t="shared" ref="E56:E57" si="51">VLOOKUP(A56,PROGRAMDATA,17,FALSE)</f>
        <v>Preschool</v>
      </c>
      <c r="F56" s="183" t="str">
        <f t="shared" ref="F56:F57" si="52">VLOOKUP(I56,Session,4, FALSE)</f>
        <v>N/A</v>
      </c>
      <c r="G56" s="183">
        <f t="shared" ref="G56:G57" si="53">VLOOKUP(I56,Session,2,FALSE)</f>
        <v>45398</v>
      </c>
      <c r="H56" s="183">
        <f t="shared" ref="H56:H57" si="54">VLOOKUP(I56,Session,3,FALSE)</f>
        <v>45095</v>
      </c>
      <c r="I56" s="182" t="s">
        <v>23</v>
      </c>
      <c r="J56" s="184">
        <v>0.6875</v>
      </c>
      <c r="K56" s="185" t="str">
        <f t="shared" ref="K56:K57" si="55">VLOOKUP(A56,PROGRAMDATA,9,FALSE)</f>
        <v>30 mins</v>
      </c>
      <c r="L56" s="186">
        <f t="shared" ref="L56:L57" si="56">VLOOKUP(I56,Session,5, FALSE)</f>
        <v>10</v>
      </c>
      <c r="M56" s="187">
        <f t="shared" ref="M56:M57" si="57">VLOOKUP(A56,PROGRAMDATA,3,FALSE)</f>
        <v>3</v>
      </c>
      <c r="N56" s="187">
        <f t="shared" ref="N56:N57" si="58">VLOOKUP(A56,PROGRAMDATA,4,FALSE)</f>
        <v>5</v>
      </c>
      <c r="O56" s="187" t="str">
        <f t="shared" ref="O56:O57" si="59">VLOOKUP(A56,PROGRAMDATA,5,FALSE)</f>
        <v>3 YR</v>
      </c>
      <c r="P56" s="187" t="str">
        <f t="shared" ref="P56:P57" si="60">VLOOKUP(A56,PROGRAMDATA,6,FALSE)</f>
        <v>6 YR</v>
      </c>
      <c r="Q56" s="188">
        <f t="shared" ref="Q56:Q57" si="61">(INDEX(PROGRAMDATA,MATCH(A56,FeeName,0),12)*L56)</f>
        <v>88.22</v>
      </c>
      <c r="R56" s="189">
        <f t="shared" si="47"/>
        <v>22.055</v>
      </c>
      <c r="S56" s="188">
        <f t="shared" ref="S56:S57" si="62">CEILING((INDEX(PROGRAMDATA,MATCH(A56,FeeName,0),13)*L56)*0.9,0.25)</f>
        <v>0</v>
      </c>
      <c r="T56" s="62">
        <v>74481</v>
      </c>
    </row>
    <row r="57" spans="1:20" ht="15" x14ac:dyDescent="0.25">
      <c r="A57" s="118" t="s">
        <v>253</v>
      </c>
      <c r="B57" s="182">
        <f t="shared" si="48"/>
        <v>67317</v>
      </c>
      <c r="C57" s="182" t="str">
        <f t="shared" si="49"/>
        <v>Swimming</v>
      </c>
      <c r="D57" s="182" t="str">
        <f t="shared" si="50"/>
        <v>Swimming Lessons</v>
      </c>
      <c r="E57" s="182" t="str">
        <f t="shared" si="51"/>
        <v>Preschool</v>
      </c>
      <c r="F57" s="183" t="str">
        <f t="shared" si="52"/>
        <v>N/A</v>
      </c>
      <c r="G57" s="183">
        <f t="shared" si="53"/>
        <v>45400</v>
      </c>
      <c r="H57" s="183">
        <f t="shared" si="54"/>
        <v>45097</v>
      </c>
      <c r="I57" s="182" t="s">
        <v>34</v>
      </c>
      <c r="J57" s="184">
        <v>0.66666666666666663</v>
      </c>
      <c r="K57" s="185" t="str">
        <f t="shared" si="55"/>
        <v>30 mins</v>
      </c>
      <c r="L57" s="186">
        <f t="shared" si="56"/>
        <v>10</v>
      </c>
      <c r="M57" s="187">
        <f t="shared" si="57"/>
        <v>3</v>
      </c>
      <c r="N57" s="187">
        <f t="shared" si="58"/>
        <v>5</v>
      </c>
      <c r="O57" s="187" t="str">
        <f t="shared" si="59"/>
        <v>3 YR</v>
      </c>
      <c r="P57" s="187" t="str">
        <f t="shared" si="60"/>
        <v>6 YR</v>
      </c>
      <c r="Q57" s="188">
        <f t="shared" si="61"/>
        <v>88.22</v>
      </c>
      <c r="R57" s="189">
        <f t="shared" si="47"/>
        <v>22.055</v>
      </c>
      <c r="S57" s="188">
        <f t="shared" si="62"/>
        <v>0</v>
      </c>
      <c r="T57" s="62">
        <v>74482</v>
      </c>
    </row>
    <row r="58" spans="1:20" ht="15" x14ac:dyDescent="0.25">
      <c r="A58" s="118" t="s">
        <v>253</v>
      </c>
      <c r="B58" s="182">
        <f t="shared" ref="B58" si="63">VLOOKUP(A58,PROGRAMDATA,14,FALSE)</f>
        <v>67317</v>
      </c>
      <c r="C58" s="182" t="str">
        <f t="shared" ref="C58" si="64">VLOOKUP(A58,PROGRAMDATA,15,FALSE)</f>
        <v>Swimming</v>
      </c>
      <c r="D58" s="182" t="str">
        <f t="shared" ref="D58" si="65">VLOOKUP(A58,PROGRAMDATA,16,FALSE)</f>
        <v>Swimming Lessons</v>
      </c>
      <c r="E58" s="182" t="str">
        <f t="shared" ref="E58" si="66">VLOOKUP(A58,PROGRAMDATA,17,FALSE)</f>
        <v>Preschool</v>
      </c>
      <c r="F58" s="183" t="str">
        <f t="shared" ref="F58" si="67">VLOOKUP(I58,Session,4, FALSE)</f>
        <v>No class May 18.</v>
      </c>
      <c r="G58" s="183">
        <f t="shared" ref="G58" si="68">VLOOKUP(I58,Session,2,FALSE)</f>
        <v>45395</v>
      </c>
      <c r="H58" s="183">
        <f t="shared" ref="H58" si="69">VLOOKUP(I58,Session,3,FALSE)</f>
        <v>45099</v>
      </c>
      <c r="I58" s="182" t="s">
        <v>22</v>
      </c>
      <c r="J58" s="184">
        <v>0.36458333333333331</v>
      </c>
      <c r="K58" s="185" t="str">
        <f t="shared" ref="K58" si="70">VLOOKUP(A58,PROGRAMDATA,9,FALSE)</f>
        <v>30 mins</v>
      </c>
      <c r="L58" s="186">
        <f t="shared" ref="L58" si="71">VLOOKUP(I58,Session,5, FALSE)</f>
        <v>10</v>
      </c>
      <c r="M58" s="187">
        <f t="shared" ref="M58" si="72">VLOOKUP(A58,PROGRAMDATA,3,FALSE)</f>
        <v>3</v>
      </c>
      <c r="N58" s="187">
        <f t="shared" ref="N58" si="73">VLOOKUP(A58,PROGRAMDATA,4,FALSE)</f>
        <v>5</v>
      </c>
      <c r="O58" s="187" t="str">
        <f t="shared" ref="O58" si="74">VLOOKUP(A58,PROGRAMDATA,5,FALSE)</f>
        <v>3 YR</v>
      </c>
      <c r="P58" s="187" t="str">
        <f t="shared" ref="P58" si="75">VLOOKUP(A58,PROGRAMDATA,6,FALSE)</f>
        <v>6 YR</v>
      </c>
      <c r="Q58" s="188">
        <f t="shared" ref="Q58" si="76">(INDEX(PROGRAMDATA,MATCH(A58,FeeName,0),12)*L58)</f>
        <v>88.22</v>
      </c>
      <c r="R58" s="189">
        <f t="shared" ref="R58" si="77">(Q58*0.25)</f>
        <v>22.055</v>
      </c>
      <c r="S58" s="188">
        <f t="shared" ref="S58" si="78">CEILING((INDEX(PROGRAMDATA,MATCH(A58,FeeName,0),13)*L58)*0.9,0.25)</f>
        <v>0</v>
      </c>
      <c r="T58" s="62">
        <v>74483</v>
      </c>
    </row>
    <row r="59" spans="1:20" ht="15" x14ac:dyDescent="0.25">
      <c r="A59" s="143"/>
      <c r="B59" s="143"/>
      <c r="C59" s="143"/>
      <c r="D59" s="143"/>
      <c r="E59" s="143"/>
      <c r="F59" s="52"/>
      <c r="G59" s="52"/>
      <c r="H59" s="52"/>
      <c r="I59" s="143"/>
      <c r="J59" s="143"/>
      <c r="K59" s="49"/>
      <c r="L59" s="53"/>
      <c r="M59" s="48"/>
      <c r="N59" s="48"/>
      <c r="O59" s="48"/>
      <c r="P59" s="48"/>
      <c r="Q59" s="50"/>
      <c r="R59" s="51"/>
      <c r="S59" s="50"/>
      <c r="T59" s="48"/>
    </row>
    <row r="60" spans="1:20" ht="15" x14ac:dyDescent="0.25">
      <c r="A60" s="171" t="s">
        <v>163</v>
      </c>
      <c r="B60" s="171">
        <f t="shared" ref="B60:B109" si="79">VLOOKUP(A60,PROGRAMDATA,14,FALSE)</f>
        <v>67272</v>
      </c>
      <c r="C60" s="171" t="str">
        <f t="shared" ref="C60:C109" si="80">VLOOKUP(A60,PROGRAMDATA,15,FALSE)</f>
        <v>Swimming</v>
      </c>
      <c r="D60" s="171" t="str">
        <f t="shared" ref="D60:D109" si="81">VLOOKUP(A60,PROGRAMDATA,16,FALSE)</f>
        <v>Swimming Lessons</v>
      </c>
      <c r="E60" s="171" t="str">
        <f t="shared" ref="E60:E109" si="82">VLOOKUP(A60,PROGRAMDATA,17,FALSE)</f>
        <v>Preschool</v>
      </c>
      <c r="F60" s="64" t="str">
        <f t="shared" ref="F60:F109" si="83">VLOOKUP(I60,Session,4, FALSE)</f>
        <v>N/A</v>
      </c>
      <c r="G60" s="64">
        <f t="shared" ref="G60:G109" si="84">VLOOKUP(I60,Session,2,FALSE)</f>
        <v>45398</v>
      </c>
      <c r="H60" s="64">
        <f t="shared" ref="H60:H109" si="85">VLOOKUP(I60,Session,3,FALSE)</f>
        <v>45095</v>
      </c>
      <c r="I60" s="171" t="s">
        <v>23</v>
      </c>
      <c r="J60" s="172">
        <v>0.6875</v>
      </c>
      <c r="K60" s="61" t="str">
        <f t="shared" ref="K60:K109" si="86">VLOOKUP(A60,PROGRAMDATA,9,FALSE)</f>
        <v>30 mins</v>
      </c>
      <c r="L60" s="65">
        <f t="shared" ref="L60:L109" si="87">VLOOKUP(I60,Session,5, FALSE)</f>
        <v>10</v>
      </c>
      <c r="M60" s="62">
        <f t="shared" ref="M60:M109" si="88">VLOOKUP(A60,PROGRAMDATA,3,FALSE)</f>
        <v>3</v>
      </c>
      <c r="N60" s="62">
        <f t="shared" ref="N60:N109" si="89">VLOOKUP(A60,PROGRAMDATA,4,FALSE)</f>
        <v>5</v>
      </c>
      <c r="O60" s="62" t="str">
        <f t="shared" ref="O60:O109" si="90">VLOOKUP(A60,PROGRAMDATA,5,FALSE)</f>
        <v>3 YR</v>
      </c>
      <c r="P60" s="62" t="str">
        <f t="shared" ref="P60:P109" si="91">VLOOKUP(A60,PROGRAMDATA,6,FALSE)</f>
        <v>6 YR</v>
      </c>
      <c r="Q60" s="173">
        <f t="shared" ref="Q60:Q109" si="92">(INDEX(PROGRAMDATA,MATCH(A60,FeeName,0),12)*L60)</f>
        <v>88.22</v>
      </c>
      <c r="R60" s="174">
        <f t="shared" ref="R60:R109" si="93">(Q60*0.25)</f>
        <v>22.055</v>
      </c>
      <c r="S60" s="173">
        <f t="shared" ref="S60:S109" si="94">CEILING((INDEX(PROGRAMDATA,MATCH(A60,FeeName,0),13)*L60)*0.9,0.25)</f>
        <v>0</v>
      </c>
      <c r="T60" s="62">
        <v>74485</v>
      </c>
    </row>
    <row r="61" spans="1:20" ht="15" x14ac:dyDescent="0.25">
      <c r="A61" s="171" t="s">
        <v>163</v>
      </c>
      <c r="B61" s="171">
        <f t="shared" si="79"/>
        <v>67272</v>
      </c>
      <c r="C61" s="171" t="str">
        <f t="shared" si="80"/>
        <v>Swimming</v>
      </c>
      <c r="D61" s="171" t="str">
        <f t="shared" si="81"/>
        <v>Swimming Lessons</v>
      </c>
      <c r="E61" s="171" t="str">
        <f t="shared" si="82"/>
        <v>Preschool</v>
      </c>
      <c r="F61" s="64" t="str">
        <f t="shared" si="83"/>
        <v>N/A</v>
      </c>
      <c r="G61" s="64">
        <f t="shared" si="84"/>
        <v>45398</v>
      </c>
      <c r="H61" s="64">
        <f t="shared" si="85"/>
        <v>45095</v>
      </c>
      <c r="I61" s="171" t="s">
        <v>23</v>
      </c>
      <c r="J61" s="172">
        <v>0.70833333333333337</v>
      </c>
      <c r="K61" s="61" t="str">
        <f t="shared" si="86"/>
        <v>30 mins</v>
      </c>
      <c r="L61" s="65">
        <f t="shared" si="87"/>
        <v>10</v>
      </c>
      <c r="M61" s="62">
        <f t="shared" si="88"/>
        <v>3</v>
      </c>
      <c r="N61" s="62">
        <f t="shared" si="89"/>
        <v>5</v>
      </c>
      <c r="O61" s="62" t="str">
        <f t="shared" si="90"/>
        <v>3 YR</v>
      </c>
      <c r="P61" s="62" t="str">
        <f t="shared" si="91"/>
        <v>6 YR</v>
      </c>
      <c r="Q61" s="173">
        <f t="shared" si="92"/>
        <v>88.22</v>
      </c>
      <c r="R61" s="174">
        <f t="shared" si="93"/>
        <v>22.055</v>
      </c>
      <c r="S61" s="173">
        <f t="shared" si="94"/>
        <v>0</v>
      </c>
      <c r="T61" s="62">
        <v>74486</v>
      </c>
    </row>
    <row r="62" spans="1:20" ht="15" x14ac:dyDescent="0.25">
      <c r="A62" s="171" t="s">
        <v>163</v>
      </c>
      <c r="B62" s="171">
        <f t="shared" si="79"/>
        <v>67272</v>
      </c>
      <c r="C62" s="171" t="str">
        <f t="shared" si="80"/>
        <v>Swimming</v>
      </c>
      <c r="D62" s="171" t="str">
        <f t="shared" si="81"/>
        <v>Swimming Lessons</v>
      </c>
      <c r="E62" s="171" t="str">
        <f t="shared" si="82"/>
        <v>Preschool</v>
      </c>
      <c r="F62" s="64" t="str">
        <f t="shared" si="83"/>
        <v>N/A</v>
      </c>
      <c r="G62" s="64">
        <f t="shared" si="84"/>
        <v>45398</v>
      </c>
      <c r="H62" s="64">
        <f t="shared" si="85"/>
        <v>45095</v>
      </c>
      <c r="I62" s="171" t="s">
        <v>23</v>
      </c>
      <c r="J62" s="172">
        <v>0.72916666666666663</v>
      </c>
      <c r="K62" s="61" t="str">
        <f t="shared" si="86"/>
        <v>30 mins</v>
      </c>
      <c r="L62" s="65">
        <f t="shared" si="87"/>
        <v>10</v>
      </c>
      <c r="M62" s="62">
        <f t="shared" si="88"/>
        <v>3</v>
      </c>
      <c r="N62" s="62">
        <f t="shared" si="89"/>
        <v>5</v>
      </c>
      <c r="O62" s="62" t="str">
        <f t="shared" si="90"/>
        <v>3 YR</v>
      </c>
      <c r="P62" s="62" t="str">
        <f t="shared" si="91"/>
        <v>6 YR</v>
      </c>
      <c r="Q62" s="173">
        <f t="shared" si="92"/>
        <v>88.22</v>
      </c>
      <c r="R62" s="174">
        <f t="shared" si="93"/>
        <v>22.055</v>
      </c>
      <c r="S62" s="173">
        <f t="shared" si="94"/>
        <v>0</v>
      </c>
      <c r="T62" s="62">
        <v>74487</v>
      </c>
    </row>
    <row r="63" spans="1:20" ht="15" x14ac:dyDescent="0.25">
      <c r="A63" s="171" t="s">
        <v>163</v>
      </c>
      <c r="B63" s="171">
        <f t="shared" si="79"/>
        <v>67272</v>
      </c>
      <c r="C63" s="171" t="str">
        <f t="shared" si="80"/>
        <v>Swimming</v>
      </c>
      <c r="D63" s="171" t="str">
        <f t="shared" si="81"/>
        <v>Swimming Lessons</v>
      </c>
      <c r="E63" s="171" t="str">
        <f t="shared" si="82"/>
        <v>Preschool</v>
      </c>
      <c r="F63" s="64" t="str">
        <f t="shared" si="83"/>
        <v>N/A</v>
      </c>
      <c r="G63" s="64">
        <f t="shared" si="84"/>
        <v>45399</v>
      </c>
      <c r="H63" s="64">
        <f t="shared" si="85"/>
        <v>45096</v>
      </c>
      <c r="I63" s="171" t="s">
        <v>33</v>
      </c>
      <c r="J63" s="172">
        <v>0.66666666666666663</v>
      </c>
      <c r="K63" s="61" t="str">
        <f t="shared" si="86"/>
        <v>30 mins</v>
      </c>
      <c r="L63" s="65">
        <f t="shared" si="87"/>
        <v>10</v>
      </c>
      <c r="M63" s="62">
        <f t="shared" si="88"/>
        <v>3</v>
      </c>
      <c r="N63" s="62">
        <f t="shared" si="89"/>
        <v>5</v>
      </c>
      <c r="O63" s="62" t="str">
        <f t="shared" si="90"/>
        <v>3 YR</v>
      </c>
      <c r="P63" s="62" t="str">
        <f t="shared" si="91"/>
        <v>6 YR</v>
      </c>
      <c r="Q63" s="173">
        <f t="shared" si="92"/>
        <v>88.22</v>
      </c>
      <c r="R63" s="174">
        <f t="shared" si="93"/>
        <v>22.055</v>
      </c>
      <c r="S63" s="173">
        <f t="shared" si="94"/>
        <v>0</v>
      </c>
      <c r="T63" s="62">
        <v>74488</v>
      </c>
    </row>
    <row r="64" spans="1:20" ht="15" x14ac:dyDescent="0.25">
      <c r="A64" s="171" t="s">
        <v>163</v>
      </c>
      <c r="B64" s="171">
        <f t="shared" si="79"/>
        <v>67272</v>
      </c>
      <c r="C64" s="171" t="str">
        <f t="shared" si="80"/>
        <v>Swimming</v>
      </c>
      <c r="D64" s="171" t="str">
        <f t="shared" si="81"/>
        <v>Swimming Lessons</v>
      </c>
      <c r="E64" s="171" t="str">
        <f t="shared" si="82"/>
        <v>Preschool</v>
      </c>
      <c r="F64" s="64" t="str">
        <f t="shared" si="83"/>
        <v>N/A</v>
      </c>
      <c r="G64" s="64">
        <f t="shared" si="84"/>
        <v>45399</v>
      </c>
      <c r="H64" s="64">
        <f t="shared" si="85"/>
        <v>45096</v>
      </c>
      <c r="I64" s="171" t="s">
        <v>33</v>
      </c>
      <c r="J64" s="172">
        <v>0.69791666666666663</v>
      </c>
      <c r="K64" s="61" t="str">
        <f t="shared" si="86"/>
        <v>30 mins</v>
      </c>
      <c r="L64" s="65">
        <f t="shared" si="87"/>
        <v>10</v>
      </c>
      <c r="M64" s="62">
        <f t="shared" si="88"/>
        <v>3</v>
      </c>
      <c r="N64" s="62">
        <f t="shared" si="89"/>
        <v>5</v>
      </c>
      <c r="O64" s="62" t="str">
        <f t="shared" si="90"/>
        <v>3 YR</v>
      </c>
      <c r="P64" s="62" t="str">
        <f t="shared" si="91"/>
        <v>6 YR</v>
      </c>
      <c r="Q64" s="173">
        <f t="shared" si="92"/>
        <v>88.22</v>
      </c>
      <c r="R64" s="174">
        <f t="shared" si="93"/>
        <v>22.055</v>
      </c>
      <c r="S64" s="173">
        <f t="shared" si="94"/>
        <v>0</v>
      </c>
      <c r="T64" s="62">
        <v>74490</v>
      </c>
    </row>
    <row r="65" spans="1:20" ht="15" x14ac:dyDescent="0.25">
      <c r="A65" s="171" t="s">
        <v>163</v>
      </c>
      <c r="B65" s="171">
        <f t="shared" si="79"/>
        <v>67272</v>
      </c>
      <c r="C65" s="171" t="str">
        <f t="shared" si="80"/>
        <v>Swimming</v>
      </c>
      <c r="D65" s="171" t="str">
        <f t="shared" si="81"/>
        <v>Swimming Lessons</v>
      </c>
      <c r="E65" s="171" t="str">
        <f t="shared" si="82"/>
        <v>Preschool</v>
      </c>
      <c r="F65" s="64" t="str">
        <f t="shared" si="83"/>
        <v>N/A</v>
      </c>
      <c r="G65" s="64">
        <f t="shared" si="84"/>
        <v>45399</v>
      </c>
      <c r="H65" s="64">
        <f t="shared" si="85"/>
        <v>45096</v>
      </c>
      <c r="I65" s="171" t="s">
        <v>33</v>
      </c>
      <c r="J65" s="172">
        <v>0.73958333333333337</v>
      </c>
      <c r="K65" s="61" t="str">
        <f t="shared" si="86"/>
        <v>30 mins</v>
      </c>
      <c r="L65" s="65">
        <f t="shared" si="87"/>
        <v>10</v>
      </c>
      <c r="M65" s="62">
        <f t="shared" si="88"/>
        <v>3</v>
      </c>
      <c r="N65" s="62">
        <f t="shared" si="89"/>
        <v>5</v>
      </c>
      <c r="O65" s="62" t="str">
        <f t="shared" si="90"/>
        <v>3 YR</v>
      </c>
      <c r="P65" s="62" t="str">
        <f t="shared" si="91"/>
        <v>6 YR</v>
      </c>
      <c r="Q65" s="173">
        <f t="shared" si="92"/>
        <v>88.22</v>
      </c>
      <c r="R65" s="174">
        <f t="shared" si="93"/>
        <v>22.055</v>
      </c>
      <c r="S65" s="173">
        <f t="shared" si="94"/>
        <v>0</v>
      </c>
      <c r="T65" s="62">
        <v>74491</v>
      </c>
    </row>
    <row r="66" spans="1:20" ht="15" x14ac:dyDescent="0.25">
      <c r="A66" s="171" t="s">
        <v>163</v>
      </c>
      <c r="B66" s="171">
        <f t="shared" si="79"/>
        <v>67272</v>
      </c>
      <c r="C66" s="171" t="str">
        <f t="shared" si="80"/>
        <v>Swimming</v>
      </c>
      <c r="D66" s="171" t="str">
        <f t="shared" si="81"/>
        <v>Swimming Lessons</v>
      </c>
      <c r="E66" s="171" t="str">
        <f t="shared" si="82"/>
        <v>Preschool</v>
      </c>
      <c r="F66" s="64" t="str">
        <f t="shared" si="83"/>
        <v>N/A</v>
      </c>
      <c r="G66" s="64">
        <f t="shared" si="84"/>
        <v>45399</v>
      </c>
      <c r="H66" s="64">
        <f t="shared" si="85"/>
        <v>45096</v>
      </c>
      <c r="I66" s="171" t="s">
        <v>33</v>
      </c>
      <c r="J66" s="172">
        <v>0.79166666666666663</v>
      </c>
      <c r="K66" s="61" t="str">
        <f t="shared" si="86"/>
        <v>30 mins</v>
      </c>
      <c r="L66" s="65">
        <f t="shared" si="87"/>
        <v>10</v>
      </c>
      <c r="M66" s="62">
        <f t="shared" si="88"/>
        <v>3</v>
      </c>
      <c r="N66" s="62">
        <f t="shared" si="89"/>
        <v>5</v>
      </c>
      <c r="O66" s="62" t="str">
        <f t="shared" si="90"/>
        <v>3 YR</v>
      </c>
      <c r="P66" s="62" t="str">
        <f t="shared" si="91"/>
        <v>6 YR</v>
      </c>
      <c r="Q66" s="173">
        <f t="shared" si="92"/>
        <v>88.22</v>
      </c>
      <c r="R66" s="174">
        <f t="shared" si="93"/>
        <v>22.055</v>
      </c>
      <c r="S66" s="173">
        <f t="shared" si="94"/>
        <v>0</v>
      </c>
      <c r="T66" s="62">
        <v>74492</v>
      </c>
    </row>
    <row r="67" spans="1:20" ht="15" x14ac:dyDescent="0.25">
      <c r="A67" s="171" t="s">
        <v>163</v>
      </c>
      <c r="B67" s="171">
        <f t="shared" si="79"/>
        <v>67272</v>
      </c>
      <c r="C67" s="171" t="str">
        <f t="shared" si="80"/>
        <v>Swimming</v>
      </c>
      <c r="D67" s="171" t="str">
        <f t="shared" si="81"/>
        <v>Swimming Lessons</v>
      </c>
      <c r="E67" s="171" t="str">
        <f t="shared" si="82"/>
        <v>Preschool</v>
      </c>
      <c r="F67" s="64" t="str">
        <f t="shared" si="83"/>
        <v>N/A</v>
      </c>
      <c r="G67" s="64">
        <f t="shared" si="84"/>
        <v>45400</v>
      </c>
      <c r="H67" s="64">
        <f t="shared" si="85"/>
        <v>45097</v>
      </c>
      <c r="I67" s="171" t="s">
        <v>34</v>
      </c>
      <c r="J67" s="172">
        <v>0.66666666666666663</v>
      </c>
      <c r="K67" s="61" t="str">
        <f t="shared" si="86"/>
        <v>30 mins</v>
      </c>
      <c r="L67" s="65">
        <f t="shared" si="87"/>
        <v>10</v>
      </c>
      <c r="M67" s="62">
        <f t="shared" si="88"/>
        <v>3</v>
      </c>
      <c r="N67" s="62">
        <f t="shared" si="89"/>
        <v>5</v>
      </c>
      <c r="O67" s="62" t="str">
        <f t="shared" si="90"/>
        <v>3 YR</v>
      </c>
      <c r="P67" s="62" t="str">
        <f t="shared" si="91"/>
        <v>6 YR</v>
      </c>
      <c r="Q67" s="173">
        <f t="shared" si="92"/>
        <v>88.22</v>
      </c>
      <c r="R67" s="174">
        <f t="shared" si="93"/>
        <v>22.055</v>
      </c>
      <c r="S67" s="173">
        <f t="shared" si="94"/>
        <v>0</v>
      </c>
      <c r="T67" s="62">
        <v>74493</v>
      </c>
    </row>
    <row r="68" spans="1:20" ht="15" x14ac:dyDescent="0.25">
      <c r="A68" s="171" t="s">
        <v>163</v>
      </c>
      <c r="B68" s="171">
        <f t="shared" si="79"/>
        <v>67272</v>
      </c>
      <c r="C68" s="171" t="str">
        <f t="shared" si="80"/>
        <v>Swimming</v>
      </c>
      <c r="D68" s="171" t="str">
        <f t="shared" si="81"/>
        <v>Swimming Lessons</v>
      </c>
      <c r="E68" s="171" t="str">
        <f t="shared" si="82"/>
        <v>Preschool</v>
      </c>
      <c r="F68" s="64" t="str">
        <f t="shared" si="83"/>
        <v>N/A</v>
      </c>
      <c r="G68" s="64">
        <f t="shared" si="84"/>
        <v>45400</v>
      </c>
      <c r="H68" s="64">
        <f t="shared" si="85"/>
        <v>45097</v>
      </c>
      <c r="I68" s="171" t="s">
        <v>34</v>
      </c>
      <c r="J68" s="172">
        <v>0.69791666666666663</v>
      </c>
      <c r="K68" s="61" t="str">
        <f t="shared" si="86"/>
        <v>30 mins</v>
      </c>
      <c r="L68" s="65">
        <f t="shared" si="87"/>
        <v>10</v>
      </c>
      <c r="M68" s="62">
        <f t="shared" si="88"/>
        <v>3</v>
      </c>
      <c r="N68" s="62">
        <f t="shared" si="89"/>
        <v>5</v>
      </c>
      <c r="O68" s="62" t="str">
        <f t="shared" si="90"/>
        <v>3 YR</v>
      </c>
      <c r="P68" s="62" t="str">
        <f t="shared" si="91"/>
        <v>6 YR</v>
      </c>
      <c r="Q68" s="173">
        <f t="shared" si="92"/>
        <v>88.22</v>
      </c>
      <c r="R68" s="174">
        <f t="shared" si="93"/>
        <v>22.055</v>
      </c>
      <c r="S68" s="173">
        <f t="shared" si="94"/>
        <v>0</v>
      </c>
      <c r="T68" s="62">
        <v>74494</v>
      </c>
    </row>
    <row r="69" spans="1:20" ht="15" x14ac:dyDescent="0.25">
      <c r="A69" s="171" t="s">
        <v>163</v>
      </c>
      <c r="B69" s="171">
        <f t="shared" si="79"/>
        <v>67272</v>
      </c>
      <c r="C69" s="171" t="str">
        <f t="shared" si="80"/>
        <v>Swimming</v>
      </c>
      <c r="D69" s="171" t="str">
        <f t="shared" si="81"/>
        <v>Swimming Lessons</v>
      </c>
      <c r="E69" s="171" t="str">
        <f t="shared" si="82"/>
        <v>Preschool</v>
      </c>
      <c r="F69" s="64" t="str">
        <f t="shared" si="83"/>
        <v>N/A</v>
      </c>
      <c r="G69" s="64">
        <f t="shared" si="84"/>
        <v>45400</v>
      </c>
      <c r="H69" s="64">
        <f t="shared" si="85"/>
        <v>45097</v>
      </c>
      <c r="I69" s="171" t="s">
        <v>34</v>
      </c>
      <c r="J69" s="172">
        <v>0.76041666666666663</v>
      </c>
      <c r="K69" s="61" t="str">
        <f t="shared" si="86"/>
        <v>30 mins</v>
      </c>
      <c r="L69" s="65">
        <f t="shared" si="87"/>
        <v>10</v>
      </c>
      <c r="M69" s="62">
        <f t="shared" si="88"/>
        <v>3</v>
      </c>
      <c r="N69" s="62">
        <f t="shared" si="89"/>
        <v>5</v>
      </c>
      <c r="O69" s="62" t="str">
        <f t="shared" si="90"/>
        <v>3 YR</v>
      </c>
      <c r="P69" s="62" t="str">
        <f t="shared" si="91"/>
        <v>6 YR</v>
      </c>
      <c r="Q69" s="173">
        <f t="shared" si="92"/>
        <v>88.22</v>
      </c>
      <c r="R69" s="174">
        <f t="shared" si="93"/>
        <v>22.055</v>
      </c>
      <c r="S69" s="173">
        <f t="shared" si="94"/>
        <v>0</v>
      </c>
      <c r="T69" s="62">
        <v>74495</v>
      </c>
    </row>
    <row r="70" spans="1:20" ht="15" x14ac:dyDescent="0.25">
      <c r="A70" s="171" t="s">
        <v>163</v>
      </c>
      <c r="B70" s="171">
        <f t="shared" si="79"/>
        <v>67272</v>
      </c>
      <c r="C70" s="171" t="str">
        <f t="shared" si="80"/>
        <v>Swimming</v>
      </c>
      <c r="D70" s="171" t="str">
        <f t="shared" si="81"/>
        <v>Swimming Lessons</v>
      </c>
      <c r="E70" s="171" t="str">
        <f t="shared" si="82"/>
        <v>Preschool</v>
      </c>
      <c r="F70" s="64" t="str">
        <f t="shared" si="83"/>
        <v>N/A</v>
      </c>
      <c r="G70" s="64">
        <f t="shared" si="84"/>
        <v>45401</v>
      </c>
      <c r="H70" s="64">
        <f t="shared" si="85"/>
        <v>45098</v>
      </c>
      <c r="I70" s="171" t="s">
        <v>28</v>
      </c>
      <c r="J70" s="172">
        <v>0.66666666666666663</v>
      </c>
      <c r="K70" s="61" t="str">
        <f t="shared" si="86"/>
        <v>30 mins</v>
      </c>
      <c r="L70" s="65">
        <f t="shared" si="87"/>
        <v>10</v>
      </c>
      <c r="M70" s="62">
        <f t="shared" si="88"/>
        <v>3</v>
      </c>
      <c r="N70" s="62">
        <f t="shared" si="89"/>
        <v>5</v>
      </c>
      <c r="O70" s="62" t="str">
        <f t="shared" si="90"/>
        <v>3 YR</v>
      </c>
      <c r="P70" s="62" t="str">
        <f t="shared" si="91"/>
        <v>6 YR</v>
      </c>
      <c r="Q70" s="173">
        <f t="shared" si="92"/>
        <v>88.22</v>
      </c>
      <c r="R70" s="174">
        <f t="shared" si="93"/>
        <v>22.055</v>
      </c>
      <c r="S70" s="173">
        <f t="shared" si="94"/>
        <v>0</v>
      </c>
      <c r="T70" s="62">
        <v>74496</v>
      </c>
    </row>
    <row r="71" spans="1:20" ht="15" x14ac:dyDescent="0.25">
      <c r="A71" s="171" t="s">
        <v>163</v>
      </c>
      <c r="B71" s="171">
        <f t="shared" si="79"/>
        <v>67272</v>
      </c>
      <c r="C71" s="171" t="str">
        <f t="shared" si="80"/>
        <v>Swimming</v>
      </c>
      <c r="D71" s="171" t="str">
        <f t="shared" si="81"/>
        <v>Swimming Lessons</v>
      </c>
      <c r="E71" s="171" t="str">
        <f t="shared" si="82"/>
        <v>Preschool</v>
      </c>
      <c r="F71" s="64" t="str">
        <f t="shared" si="83"/>
        <v>N/A</v>
      </c>
      <c r="G71" s="64">
        <f t="shared" si="84"/>
        <v>45401</v>
      </c>
      <c r="H71" s="64">
        <f t="shared" si="85"/>
        <v>45098</v>
      </c>
      <c r="I71" s="171" t="s">
        <v>28</v>
      </c>
      <c r="J71" s="172">
        <v>0.70833333333333337</v>
      </c>
      <c r="K71" s="61" t="str">
        <f t="shared" si="86"/>
        <v>30 mins</v>
      </c>
      <c r="L71" s="65">
        <f t="shared" si="87"/>
        <v>10</v>
      </c>
      <c r="M71" s="62">
        <f t="shared" si="88"/>
        <v>3</v>
      </c>
      <c r="N71" s="62">
        <f t="shared" si="89"/>
        <v>5</v>
      </c>
      <c r="O71" s="62" t="str">
        <f t="shared" si="90"/>
        <v>3 YR</v>
      </c>
      <c r="P71" s="62" t="str">
        <f t="shared" si="91"/>
        <v>6 YR</v>
      </c>
      <c r="Q71" s="173">
        <f t="shared" si="92"/>
        <v>88.22</v>
      </c>
      <c r="R71" s="174">
        <f t="shared" si="93"/>
        <v>22.055</v>
      </c>
      <c r="S71" s="173">
        <f t="shared" si="94"/>
        <v>0</v>
      </c>
      <c r="T71" s="62">
        <v>74497</v>
      </c>
    </row>
    <row r="72" spans="1:20" ht="15" x14ac:dyDescent="0.25">
      <c r="A72" s="171" t="s">
        <v>163</v>
      </c>
      <c r="B72" s="171">
        <f t="shared" si="79"/>
        <v>67272</v>
      </c>
      <c r="C72" s="171" t="str">
        <f t="shared" si="80"/>
        <v>Swimming</v>
      </c>
      <c r="D72" s="171" t="str">
        <f t="shared" si="81"/>
        <v>Swimming Lessons</v>
      </c>
      <c r="E72" s="171" t="str">
        <f t="shared" si="82"/>
        <v>Preschool</v>
      </c>
      <c r="F72" s="64" t="str">
        <f t="shared" si="83"/>
        <v>N/A</v>
      </c>
      <c r="G72" s="64">
        <f t="shared" si="84"/>
        <v>45401</v>
      </c>
      <c r="H72" s="64">
        <f t="shared" si="85"/>
        <v>45098</v>
      </c>
      <c r="I72" s="171" t="s">
        <v>28</v>
      </c>
      <c r="J72" s="172">
        <v>0.75</v>
      </c>
      <c r="K72" s="61" t="str">
        <f t="shared" si="86"/>
        <v>30 mins</v>
      </c>
      <c r="L72" s="65">
        <f t="shared" si="87"/>
        <v>10</v>
      </c>
      <c r="M72" s="62">
        <f t="shared" si="88"/>
        <v>3</v>
      </c>
      <c r="N72" s="62">
        <f t="shared" si="89"/>
        <v>5</v>
      </c>
      <c r="O72" s="62" t="str">
        <f t="shared" si="90"/>
        <v>3 YR</v>
      </c>
      <c r="P72" s="62" t="str">
        <f t="shared" si="91"/>
        <v>6 YR</v>
      </c>
      <c r="Q72" s="173">
        <f t="shared" si="92"/>
        <v>88.22</v>
      </c>
      <c r="R72" s="174">
        <f t="shared" si="93"/>
        <v>22.055</v>
      </c>
      <c r="S72" s="173">
        <f t="shared" si="94"/>
        <v>0</v>
      </c>
      <c r="T72" s="62">
        <v>74498</v>
      </c>
    </row>
    <row r="73" spans="1:20" ht="15" x14ac:dyDescent="0.25">
      <c r="A73" s="171" t="s">
        <v>163</v>
      </c>
      <c r="B73" s="171">
        <f t="shared" si="79"/>
        <v>67272</v>
      </c>
      <c r="C73" s="171" t="str">
        <f t="shared" si="80"/>
        <v>Swimming</v>
      </c>
      <c r="D73" s="171" t="str">
        <f t="shared" si="81"/>
        <v>Swimming Lessons</v>
      </c>
      <c r="E73" s="171" t="str">
        <f t="shared" si="82"/>
        <v>Preschool</v>
      </c>
      <c r="F73" s="64" t="str">
        <f t="shared" si="83"/>
        <v>No class May 18.</v>
      </c>
      <c r="G73" s="64">
        <f t="shared" si="84"/>
        <v>45395</v>
      </c>
      <c r="H73" s="64">
        <f t="shared" si="85"/>
        <v>45099</v>
      </c>
      <c r="I73" s="171" t="s">
        <v>22</v>
      </c>
      <c r="J73" s="172">
        <v>0.34375</v>
      </c>
      <c r="K73" s="61" t="str">
        <f t="shared" si="86"/>
        <v>30 mins</v>
      </c>
      <c r="L73" s="65">
        <f t="shared" si="87"/>
        <v>10</v>
      </c>
      <c r="M73" s="62">
        <f t="shared" si="88"/>
        <v>3</v>
      </c>
      <c r="N73" s="62">
        <f t="shared" si="89"/>
        <v>5</v>
      </c>
      <c r="O73" s="62" t="str">
        <f t="shared" si="90"/>
        <v>3 YR</v>
      </c>
      <c r="P73" s="62" t="str">
        <f t="shared" si="91"/>
        <v>6 YR</v>
      </c>
      <c r="Q73" s="173">
        <f t="shared" si="92"/>
        <v>88.22</v>
      </c>
      <c r="R73" s="174">
        <f t="shared" si="93"/>
        <v>22.055</v>
      </c>
      <c r="S73" s="173">
        <f t="shared" si="94"/>
        <v>0</v>
      </c>
      <c r="T73" s="62">
        <v>74500</v>
      </c>
    </row>
    <row r="74" spans="1:20" ht="15" x14ac:dyDescent="0.25">
      <c r="A74" s="171" t="s">
        <v>163</v>
      </c>
      <c r="B74" s="171">
        <f t="shared" si="79"/>
        <v>67272</v>
      </c>
      <c r="C74" s="171" t="str">
        <f t="shared" si="80"/>
        <v>Swimming</v>
      </c>
      <c r="D74" s="171" t="str">
        <f t="shared" si="81"/>
        <v>Swimming Lessons</v>
      </c>
      <c r="E74" s="171" t="str">
        <f t="shared" si="82"/>
        <v>Preschool</v>
      </c>
      <c r="F74" s="64" t="str">
        <f t="shared" si="83"/>
        <v>No class May 18.</v>
      </c>
      <c r="G74" s="64">
        <f t="shared" si="84"/>
        <v>45395</v>
      </c>
      <c r="H74" s="64">
        <f t="shared" si="85"/>
        <v>45099</v>
      </c>
      <c r="I74" s="171" t="s">
        <v>22</v>
      </c>
      <c r="J74" s="172">
        <v>0.38541666666666669</v>
      </c>
      <c r="K74" s="61" t="str">
        <f t="shared" si="86"/>
        <v>30 mins</v>
      </c>
      <c r="L74" s="65">
        <f t="shared" si="87"/>
        <v>10</v>
      </c>
      <c r="M74" s="62">
        <f t="shared" si="88"/>
        <v>3</v>
      </c>
      <c r="N74" s="62">
        <f t="shared" si="89"/>
        <v>5</v>
      </c>
      <c r="O74" s="62" t="str">
        <f t="shared" si="90"/>
        <v>3 YR</v>
      </c>
      <c r="P74" s="62" t="str">
        <f t="shared" si="91"/>
        <v>6 YR</v>
      </c>
      <c r="Q74" s="173">
        <f t="shared" si="92"/>
        <v>88.22</v>
      </c>
      <c r="R74" s="174">
        <f t="shared" si="93"/>
        <v>22.055</v>
      </c>
      <c r="S74" s="173">
        <f t="shared" si="94"/>
        <v>0</v>
      </c>
      <c r="T74" s="62">
        <v>74501</v>
      </c>
    </row>
    <row r="75" spans="1:20" ht="15" x14ac:dyDescent="0.25">
      <c r="A75" s="171" t="s">
        <v>163</v>
      </c>
      <c r="B75" s="171">
        <f t="shared" si="79"/>
        <v>67272</v>
      </c>
      <c r="C75" s="171" t="str">
        <f t="shared" si="80"/>
        <v>Swimming</v>
      </c>
      <c r="D75" s="171" t="str">
        <f t="shared" si="81"/>
        <v>Swimming Lessons</v>
      </c>
      <c r="E75" s="171" t="str">
        <f t="shared" si="82"/>
        <v>Preschool</v>
      </c>
      <c r="F75" s="64" t="str">
        <f t="shared" si="83"/>
        <v>No class May 18.</v>
      </c>
      <c r="G75" s="64">
        <f t="shared" si="84"/>
        <v>45395</v>
      </c>
      <c r="H75" s="64">
        <f t="shared" si="85"/>
        <v>45099</v>
      </c>
      <c r="I75" s="171" t="s">
        <v>22</v>
      </c>
      <c r="J75" s="172">
        <v>0.45833333333333331</v>
      </c>
      <c r="K75" s="61" t="str">
        <f t="shared" si="86"/>
        <v>30 mins</v>
      </c>
      <c r="L75" s="65">
        <f t="shared" si="87"/>
        <v>10</v>
      </c>
      <c r="M75" s="62">
        <f t="shared" si="88"/>
        <v>3</v>
      </c>
      <c r="N75" s="62">
        <f t="shared" si="89"/>
        <v>5</v>
      </c>
      <c r="O75" s="62" t="str">
        <f t="shared" si="90"/>
        <v>3 YR</v>
      </c>
      <c r="P75" s="62" t="str">
        <f t="shared" si="91"/>
        <v>6 YR</v>
      </c>
      <c r="Q75" s="173">
        <f t="shared" si="92"/>
        <v>88.22</v>
      </c>
      <c r="R75" s="174">
        <f t="shared" si="93"/>
        <v>22.055</v>
      </c>
      <c r="S75" s="173">
        <f t="shared" si="94"/>
        <v>0</v>
      </c>
      <c r="T75" s="62">
        <v>74502</v>
      </c>
    </row>
    <row r="76" spans="1:20" ht="15" x14ac:dyDescent="0.25">
      <c r="A76" s="171" t="s">
        <v>163</v>
      </c>
      <c r="B76" s="171">
        <f t="shared" si="79"/>
        <v>67272</v>
      </c>
      <c r="C76" s="171" t="str">
        <f t="shared" si="80"/>
        <v>Swimming</v>
      </c>
      <c r="D76" s="171" t="str">
        <f t="shared" si="81"/>
        <v>Swimming Lessons</v>
      </c>
      <c r="E76" s="171" t="str">
        <f t="shared" si="82"/>
        <v>Preschool</v>
      </c>
      <c r="F76" s="64" t="str">
        <f t="shared" si="83"/>
        <v>No class May 18.</v>
      </c>
      <c r="G76" s="64">
        <f t="shared" si="84"/>
        <v>45395</v>
      </c>
      <c r="H76" s="64">
        <f t="shared" si="85"/>
        <v>45099</v>
      </c>
      <c r="I76" s="171" t="s">
        <v>22</v>
      </c>
      <c r="J76" s="172">
        <v>0.47916666666666669</v>
      </c>
      <c r="K76" s="61" t="str">
        <f t="shared" si="86"/>
        <v>30 mins</v>
      </c>
      <c r="L76" s="65">
        <f t="shared" si="87"/>
        <v>10</v>
      </c>
      <c r="M76" s="62">
        <f t="shared" si="88"/>
        <v>3</v>
      </c>
      <c r="N76" s="62">
        <f t="shared" si="89"/>
        <v>5</v>
      </c>
      <c r="O76" s="62" t="str">
        <f t="shared" si="90"/>
        <v>3 YR</v>
      </c>
      <c r="P76" s="62" t="str">
        <f t="shared" si="91"/>
        <v>6 YR</v>
      </c>
      <c r="Q76" s="173">
        <f t="shared" si="92"/>
        <v>88.22</v>
      </c>
      <c r="R76" s="174">
        <f t="shared" si="93"/>
        <v>22.055</v>
      </c>
      <c r="S76" s="173">
        <f t="shared" si="94"/>
        <v>0</v>
      </c>
      <c r="T76" s="62">
        <v>74503</v>
      </c>
    </row>
    <row r="77" spans="1:20" ht="15" x14ac:dyDescent="0.25">
      <c r="A77" s="119" t="s">
        <v>200</v>
      </c>
      <c r="B77" s="119">
        <f t="shared" si="79"/>
        <v>67333</v>
      </c>
      <c r="C77" s="119" t="str">
        <f t="shared" si="80"/>
        <v>Swimming</v>
      </c>
      <c r="D77" s="119" t="str">
        <f t="shared" si="81"/>
        <v>Swimming Lessons</v>
      </c>
      <c r="E77" s="119" t="str">
        <f t="shared" si="82"/>
        <v>Preschool</v>
      </c>
      <c r="F77" s="175" t="str">
        <f t="shared" si="83"/>
        <v>No class May 20.</v>
      </c>
      <c r="G77" s="175">
        <f t="shared" si="84"/>
        <v>45397</v>
      </c>
      <c r="H77" s="175">
        <f t="shared" si="85"/>
        <v>45467</v>
      </c>
      <c r="I77" s="119" t="s">
        <v>27</v>
      </c>
      <c r="J77" s="176">
        <v>0.66666666666666663</v>
      </c>
      <c r="K77" s="177" t="str">
        <f t="shared" si="86"/>
        <v>30 mins</v>
      </c>
      <c r="L77" s="178">
        <f t="shared" si="87"/>
        <v>10</v>
      </c>
      <c r="M77" s="179">
        <f t="shared" si="88"/>
        <v>2</v>
      </c>
      <c r="N77" s="179">
        <f t="shared" si="89"/>
        <v>3</v>
      </c>
      <c r="O77" s="179" t="str">
        <f t="shared" si="90"/>
        <v>3 YR</v>
      </c>
      <c r="P77" s="179" t="str">
        <f t="shared" si="91"/>
        <v>6 YR</v>
      </c>
      <c r="Q77" s="180">
        <f t="shared" si="92"/>
        <v>159.26500000000001</v>
      </c>
      <c r="R77" s="181">
        <f t="shared" si="93"/>
        <v>39.816250000000004</v>
      </c>
      <c r="S77" s="180">
        <f t="shared" si="94"/>
        <v>0</v>
      </c>
      <c r="T77" s="62">
        <v>74515</v>
      </c>
    </row>
    <row r="78" spans="1:20" ht="15" x14ac:dyDescent="0.25">
      <c r="A78" s="119" t="s">
        <v>200</v>
      </c>
      <c r="B78" s="119">
        <f t="shared" si="79"/>
        <v>67333</v>
      </c>
      <c r="C78" s="119" t="str">
        <f t="shared" si="80"/>
        <v>Swimming</v>
      </c>
      <c r="D78" s="119" t="str">
        <f t="shared" si="81"/>
        <v>Swimming Lessons</v>
      </c>
      <c r="E78" s="119" t="str">
        <f t="shared" si="82"/>
        <v>Preschool</v>
      </c>
      <c r="F78" s="175" t="str">
        <f t="shared" si="83"/>
        <v>No class May 20.</v>
      </c>
      <c r="G78" s="175">
        <f t="shared" si="84"/>
        <v>45397</v>
      </c>
      <c r="H78" s="175">
        <f t="shared" si="85"/>
        <v>45467</v>
      </c>
      <c r="I78" s="119" t="s">
        <v>27</v>
      </c>
      <c r="J78" s="176">
        <v>0.6875</v>
      </c>
      <c r="K78" s="177" t="str">
        <f t="shared" si="86"/>
        <v>30 mins</v>
      </c>
      <c r="L78" s="178">
        <f t="shared" si="87"/>
        <v>10</v>
      </c>
      <c r="M78" s="179">
        <f t="shared" si="88"/>
        <v>2</v>
      </c>
      <c r="N78" s="179">
        <f t="shared" si="89"/>
        <v>3</v>
      </c>
      <c r="O78" s="179" t="str">
        <f t="shared" si="90"/>
        <v>3 YR</v>
      </c>
      <c r="P78" s="179" t="str">
        <f t="shared" si="91"/>
        <v>6 YR</v>
      </c>
      <c r="Q78" s="180">
        <f t="shared" si="92"/>
        <v>159.26500000000001</v>
      </c>
      <c r="R78" s="181">
        <f t="shared" si="93"/>
        <v>39.816250000000004</v>
      </c>
      <c r="S78" s="180">
        <f t="shared" si="94"/>
        <v>0</v>
      </c>
      <c r="T78" s="62">
        <v>74516</v>
      </c>
    </row>
    <row r="79" spans="1:20" ht="15" x14ac:dyDescent="0.25">
      <c r="A79" s="119" t="s">
        <v>200</v>
      </c>
      <c r="B79" s="119">
        <f t="shared" si="79"/>
        <v>67333</v>
      </c>
      <c r="C79" s="119" t="str">
        <f t="shared" si="80"/>
        <v>Swimming</v>
      </c>
      <c r="D79" s="119" t="str">
        <f t="shared" si="81"/>
        <v>Swimming Lessons</v>
      </c>
      <c r="E79" s="119" t="str">
        <f t="shared" si="82"/>
        <v>Preschool</v>
      </c>
      <c r="F79" s="175" t="str">
        <f t="shared" si="83"/>
        <v>No class May 20.</v>
      </c>
      <c r="G79" s="175">
        <f t="shared" si="84"/>
        <v>45397</v>
      </c>
      <c r="H79" s="175">
        <f t="shared" si="85"/>
        <v>45467</v>
      </c>
      <c r="I79" s="119" t="s">
        <v>27</v>
      </c>
      <c r="J79" s="176">
        <v>0.69791666666666663</v>
      </c>
      <c r="K79" s="177" t="str">
        <f t="shared" si="86"/>
        <v>30 mins</v>
      </c>
      <c r="L79" s="178">
        <f t="shared" si="87"/>
        <v>10</v>
      </c>
      <c r="M79" s="179">
        <f t="shared" si="88"/>
        <v>2</v>
      </c>
      <c r="N79" s="179">
        <f t="shared" si="89"/>
        <v>3</v>
      </c>
      <c r="O79" s="179" t="str">
        <f t="shared" si="90"/>
        <v>3 YR</v>
      </c>
      <c r="P79" s="179" t="str">
        <f t="shared" si="91"/>
        <v>6 YR</v>
      </c>
      <c r="Q79" s="180">
        <f t="shared" si="92"/>
        <v>159.26500000000001</v>
      </c>
      <c r="R79" s="181">
        <f t="shared" si="93"/>
        <v>39.816250000000004</v>
      </c>
      <c r="S79" s="180">
        <f t="shared" si="94"/>
        <v>0</v>
      </c>
      <c r="T79" s="62">
        <v>74517</v>
      </c>
    </row>
    <row r="80" spans="1:20" ht="15" x14ac:dyDescent="0.25">
      <c r="A80" s="119" t="s">
        <v>200</v>
      </c>
      <c r="B80" s="119">
        <f t="shared" si="79"/>
        <v>67333</v>
      </c>
      <c r="C80" s="119" t="str">
        <f t="shared" si="80"/>
        <v>Swimming</v>
      </c>
      <c r="D80" s="119" t="str">
        <f t="shared" si="81"/>
        <v>Swimming Lessons</v>
      </c>
      <c r="E80" s="119" t="str">
        <f t="shared" si="82"/>
        <v>Preschool</v>
      </c>
      <c r="F80" s="175" t="str">
        <f t="shared" si="83"/>
        <v>No class May 20.</v>
      </c>
      <c r="G80" s="175">
        <f t="shared" si="84"/>
        <v>45397</v>
      </c>
      <c r="H80" s="175">
        <f t="shared" si="85"/>
        <v>45467</v>
      </c>
      <c r="I80" s="119" t="s">
        <v>27</v>
      </c>
      <c r="J80" s="176">
        <v>0.71875</v>
      </c>
      <c r="K80" s="177" t="str">
        <f t="shared" si="86"/>
        <v>30 mins</v>
      </c>
      <c r="L80" s="178">
        <f t="shared" si="87"/>
        <v>10</v>
      </c>
      <c r="M80" s="179">
        <f t="shared" si="88"/>
        <v>2</v>
      </c>
      <c r="N80" s="179">
        <f t="shared" si="89"/>
        <v>3</v>
      </c>
      <c r="O80" s="179" t="str">
        <f t="shared" si="90"/>
        <v>3 YR</v>
      </c>
      <c r="P80" s="179" t="str">
        <f t="shared" si="91"/>
        <v>6 YR</v>
      </c>
      <c r="Q80" s="180">
        <f t="shared" si="92"/>
        <v>159.26500000000001</v>
      </c>
      <c r="R80" s="181">
        <f t="shared" si="93"/>
        <v>39.816250000000004</v>
      </c>
      <c r="S80" s="180">
        <f t="shared" si="94"/>
        <v>0</v>
      </c>
      <c r="T80" s="62">
        <v>74518</v>
      </c>
    </row>
    <row r="81" spans="1:20" ht="15" x14ac:dyDescent="0.25">
      <c r="A81" s="119" t="s">
        <v>200</v>
      </c>
      <c r="B81" s="119">
        <f t="shared" si="79"/>
        <v>67333</v>
      </c>
      <c r="C81" s="119" t="str">
        <f t="shared" si="80"/>
        <v>Swimming</v>
      </c>
      <c r="D81" s="119" t="str">
        <f t="shared" si="81"/>
        <v>Swimming Lessons</v>
      </c>
      <c r="E81" s="119" t="str">
        <f t="shared" si="82"/>
        <v>Preschool</v>
      </c>
      <c r="F81" s="175" t="str">
        <f t="shared" si="83"/>
        <v>No class May 20.</v>
      </c>
      <c r="G81" s="175">
        <f t="shared" si="84"/>
        <v>45397</v>
      </c>
      <c r="H81" s="175">
        <f t="shared" si="85"/>
        <v>45467</v>
      </c>
      <c r="I81" s="119" t="s">
        <v>27</v>
      </c>
      <c r="J81" s="176">
        <v>0.73958333333333337</v>
      </c>
      <c r="K81" s="177" t="str">
        <f t="shared" si="86"/>
        <v>30 mins</v>
      </c>
      <c r="L81" s="178">
        <f t="shared" si="87"/>
        <v>10</v>
      </c>
      <c r="M81" s="179">
        <f t="shared" si="88"/>
        <v>2</v>
      </c>
      <c r="N81" s="179">
        <f t="shared" si="89"/>
        <v>3</v>
      </c>
      <c r="O81" s="179" t="str">
        <f t="shared" si="90"/>
        <v>3 YR</v>
      </c>
      <c r="P81" s="179" t="str">
        <f t="shared" si="91"/>
        <v>6 YR</v>
      </c>
      <c r="Q81" s="180">
        <f t="shared" si="92"/>
        <v>159.26500000000001</v>
      </c>
      <c r="R81" s="181">
        <f t="shared" si="93"/>
        <v>39.816250000000004</v>
      </c>
      <c r="S81" s="180">
        <f t="shared" si="94"/>
        <v>0</v>
      </c>
      <c r="T81" s="62">
        <v>74521</v>
      </c>
    </row>
    <row r="82" spans="1:20" ht="15" x14ac:dyDescent="0.25">
      <c r="A82" s="119" t="s">
        <v>200</v>
      </c>
      <c r="B82" s="119">
        <f t="shared" si="79"/>
        <v>67333</v>
      </c>
      <c r="C82" s="119" t="str">
        <f t="shared" si="80"/>
        <v>Swimming</v>
      </c>
      <c r="D82" s="119" t="str">
        <f t="shared" si="81"/>
        <v>Swimming Lessons</v>
      </c>
      <c r="E82" s="119" t="str">
        <f t="shared" si="82"/>
        <v>Preschool</v>
      </c>
      <c r="F82" s="175" t="str">
        <f t="shared" si="83"/>
        <v>No class May 20.</v>
      </c>
      <c r="G82" s="175">
        <f t="shared" si="84"/>
        <v>45397</v>
      </c>
      <c r="H82" s="175">
        <f t="shared" si="85"/>
        <v>45467</v>
      </c>
      <c r="I82" s="119" t="s">
        <v>27</v>
      </c>
      <c r="J82" s="176">
        <v>0.77083333333333337</v>
      </c>
      <c r="K82" s="177" t="str">
        <f t="shared" si="86"/>
        <v>30 mins</v>
      </c>
      <c r="L82" s="178">
        <f t="shared" si="87"/>
        <v>10</v>
      </c>
      <c r="M82" s="179">
        <f t="shared" si="88"/>
        <v>2</v>
      </c>
      <c r="N82" s="179">
        <f t="shared" si="89"/>
        <v>3</v>
      </c>
      <c r="O82" s="179" t="str">
        <f t="shared" si="90"/>
        <v>3 YR</v>
      </c>
      <c r="P82" s="179" t="str">
        <f t="shared" si="91"/>
        <v>6 YR</v>
      </c>
      <c r="Q82" s="180">
        <f t="shared" si="92"/>
        <v>159.26500000000001</v>
      </c>
      <c r="R82" s="181">
        <f t="shared" si="93"/>
        <v>39.816250000000004</v>
      </c>
      <c r="S82" s="180">
        <f t="shared" si="94"/>
        <v>0</v>
      </c>
      <c r="T82" s="62">
        <v>74522</v>
      </c>
    </row>
    <row r="83" spans="1:20" ht="15" x14ac:dyDescent="0.25">
      <c r="A83" s="119" t="s">
        <v>200</v>
      </c>
      <c r="B83" s="119">
        <f t="shared" si="79"/>
        <v>67333</v>
      </c>
      <c r="C83" s="119" t="str">
        <f t="shared" si="80"/>
        <v>Swimming</v>
      </c>
      <c r="D83" s="119" t="str">
        <f t="shared" si="81"/>
        <v>Swimming Lessons</v>
      </c>
      <c r="E83" s="119" t="str">
        <f t="shared" si="82"/>
        <v>Preschool</v>
      </c>
      <c r="F83" s="175" t="str">
        <f t="shared" si="83"/>
        <v>No class May 20.</v>
      </c>
      <c r="G83" s="175">
        <f t="shared" si="84"/>
        <v>45397</v>
      </c>
      <c r="H83" s="175">
        <f t="shared" si="85"/>
        <v>45467</v>
      </c>
      <c r="I83" s="119" t="s">
        <v>27</v>
      </c>
      <c r="J83" s="176">
        <v>0.79166666666666663</v>
      </c>
      <c r="K83" s="177" t="str">
        <f t="shared" si="86"/>
        <v>30 mins</v>
      </c>
      <c r="L83" s="178">
        <f t="shared" si="87"/>
        <v>10</v>
      </c>
      <c r="M83" s="179">
        <f t="shared" si="88"/>
        <v>2</v>
      </c>
      <c r="N83" s="179">
        <f t="shared" si="89"/>
        <v>3</v>
      </c>
      <c r="O83" s="179" t="str">
        <f t="shared" si="90"/>
        <v>3 YR</v>
      </c>
      <c r="P83" s="179" t="str">
        <f t="shared" si="91"/>
        <v>6 YR</v>
      </c>
      <c r="Q83" s="180">
        <f t="shared" si="92"/>
        <v>159.26500000000001</v>
      </c>
      <c r="R83" s="181">
        <f t="shared" si="93"/>
        <v>39.816250000000004</v>
      </c>
      <c r="S83" s="180">
        <f t="shared" si="94"/>
        <v>0</v>
      </c>
      <c r="T83" s="62">
        <v>74524</v>
      </c>
    </row>
    <row r="84" spans="1:20" ht="15" x14ac:dyDescent="0.25">
      <c r="A84" s="119" t="s">
        <v>200</v>
      </c>
      <c r="B84" s="119">
        <f t="shared" si="79"/>
        <v>67333</v>
      </c>
      <c r="C84" s="119" t="str">
        <f t="shared" si="80"/>
        <v>Swimming</v>
      </c>
      <c r="D84" s="119" t="str">
        <f t="shared" si="81"/>
        <v>Swimming Lessons</v>
      </c>
      <c r="E84" s="119" t="str">
        <f t="shared" si="82"/>
        <v>Preschool</v>
      </c>
      <c r="F84" s="175" t="str">
        <f t="shared" si="83"/>
        <v>No class May 20.</v>
      </c>
      <c r="G84" s="175">
        <f t="shared" si="84"/>
        <v>45397</v>
      </c>
      <c r="H84" s="175">
        <f t="shared" si="85"/>
        <v>45467</v>
      </c>
      <c r="I84" s="119" t="s">
        <v>27</v>
      </c>
      <c r="J84" s="176">
        <v>0.8125</v>
      </c>
      <c r="K84" s="177" t="str">
        <f t="shared" si="86"/>
        <v>30 mins</v>
      </c>
      <c r="L84" s="178">
        <f t="shared" si="87"/>
        <v>10</v>
      </c>
      <c r="M84" s="179">
        <f t="shared" si="88"/>
        <v>2</v>
      </c>
      <c r="N84" s="179">
        <f t="shared" si="89"/>
        <v>3</v>
      </c>
      <c r="O84" s="179" t="str">
        <f t="shared" si="90"/>
        <v>3 YR</v>
      </c>
      <c r="P84" s="179" t="str">
        <f t="shared" si="91"/>
        <v>6 YR</v>
      </c>
      <c r="Q84" s="180">
        <f t="shared" si="92"/>
        <v>159.26500000000001</v>
      </c>
      <c r="R84" s="181">
        <f t="shared" si="93"/>
        <v>39.816250000000004</v>
      </c>
      <c r="S84" s="180">
        <f t="shared" si="94"/>
        <v>0</v>
      </c>
      <c r="T84" s="62">
        <v>74526</v>
      </c>
    </row>
    <row r="85" spans="1:20" ht="15" x14ac:dyDescent="0.25">
      <c r="A85" s="119" t="s">
        <v>200</v>
      </c>
      <c r="B85" s="119">
        <f t="shared" si="79"/>
        <v>67333</v>
      </c>
      <c r="C85" s="119" t="str">
        <f t="shared" si="80"/>
        <v>Swimming</v>
      </c>
      <c r="D85" s="119" t="str">
        <f t="shared" si="81"/>
        <v>Swimming Lessons</v>
      </c>
      <c r="E85" s="119" t="str">
        <f t="shared" si="82"/>
        <v>Preschool</v>
      </c>
      <c r="F85" s="175" t="str">
        <f t="shared" si="83"/>
        <v>N/A</v>
      </c>
      <c r="G85" s="175">
        <f t="shared" si="84"/>
        <v>45398</v>
      </c>
      <c r="H85" s="175">
        <f t="shared" si="85"/>
        <v>45095</v>
      </c>
      <c r="I85" s="119" t="s">
        <v>23</v>
      </c>
      <c r="J85" s="176">
        <v>0.66666666666666663</v>
      </c>
      <c r="K85" s="177" t="str">
        <f t="shared" si="86"/>
        <v>30 mins</v>
      </c>
      <c r="L85" s="178">
        <f t="shared" si="87"/>
        <v>10</v>
      </c>
      <c r="M85" s="179">
        <f t="shared" si="88"/>
        <v>2</v>
      </c>
      <c r="N85" s="179">
        <f t="shared" si="89"/>
        <v>3</v>
      </c>
      <c r="O85" s="179" t="str">
        <f t="shared" si="90"/>
        <v>3 YR</v>
      </c>
      <c r="P85" s="179" t="str">
        <f t="shared" si="91"/>
        <v>6 YR</v>
      </c>
      <c r="Q85" s="180">
        <f t="shared" si="92"/>
        <v>159.26500000000001</v>
      </c>
      <c r="R85" s="181">
        <f t="shared" si="93"/>
        <v>39.816250000000004</v>
      </c>
      <c r="S85" s="180">
        <f t="shared" si="94"/>
        <v>0</v>
      </c>
      <c r="T85" s="62">
        <v>74527</v>
      </c>
    </row>
    <row r="86" spans="1:20" ht="15" x14ac:dyDescent="0.25">
      <c r="A86" s="119" t="s">
        <v>200</v>
      </c>
      <c r="B86" s="119">
        <f t="shared" si="79"/>
        <v>67333</v>
      </c>
      <c r="C86" s="119" t="str">
        <f t="shared" si="80"/>
        <v>Swimming</v>
      </c>
      <c r="D86" s="119" t="str">
        <f t="shared" si="81"/>
        <v>Swimming Lessons</v>
      </c>
      <c r="E86" s="119" t="str">
        <f t="shared" si="82"/>
        <v>Preschool</v>
      </c>
      <c r="F86" s="175" t="str">
        <f t="shared" si="83"/>
        <v>N/A</v>
      </c>
      <c r="G86" s="175">
        <f t="shared" si="84"/>
        <v>45398</v>
      </c>
      <c r="H86" s="175">
        <f t="shared" si="85"/>
        <v>45095</v>
      </c>
      <c r="I86" s="119" t="s">
        <v>23</v>
      </c>
      <c r="J86" s="176">
        <v>0.73958333333333337</v>
      </c>
      <c r="K86" s="177" t="str">
        <f t="shared" si="86"/>
        <v>30 mins</v>
      </c>
      <c r="L86" s="178">
        <f t="shared" si="87"/>
        <v>10</v>
      </c>
      <c r="M86" s="179">
        <f t="shared" si="88"/>
        <v>2</v>
      </c>
      <c r="N86" s="179">
        <f t="shared" si="89"/>
        <v>3</v>
      </c>
      <c r="O86" s="179" t="str">
        <f t="shared" si="90"/>
        <v>3 YR</v>
      </c>
      <c r="P86" s="179" t="str">
        <f t="shared" si="91"/>
        <v>6 YR</v>
      </c>
      <c r="Q86" s="180">
        <f t="shared" si="92"/>
        <v>159.26500000000001</v>
      </c>
      <c r="R86" s="181">
        <f t="shared" si="93"/>
        <v>39.816250000000004</v>
      </c>
      <c r="S86" s="180">
        <f t="shared" si="94"/>
        <v>0</v>
      </c>
      <c r="T86" s="62">
        <v>74534</v>
      </c>
    </row>
    <row r="87" spans="1:20" ht="15" x14ac:dyDescent="0.25">
      <c r="A87" s="119" t="s">
        <v>200</v>
      </c>
      <c r="B87" s="119">
        <f t="shared" si="79"/>
        <v>67333</v>
      </c>
      <c r="C87" s="119" t="str">
        <f t="shared" si="80"/>
        <v>Swimming</v>
      </c>
      <c r="D87" s="119" t="str">
        <f t="shared" si="81"/>
        <v>Swimming Lessons</v>
      </c>
      <c r="E87" s="119" t="str">
        <f t="shared" si="82"/>
        <v>Preschool</v>
      </c>
      <c r="F87" s="175" t="str">
        <f t="shared" si="83"/>
        <v>N/A</v>
      </c>
      <c r="G87" s="175">
        <f t="shared" si="84"/>
        <v>45399</v>
      </c>
      <c r="H87" s="175">
        <f t="shared" si="85"/>
        <v>45096</v>
      </c>
      <c r="I87" s="119" t="s">
        <v>33</v>
      </c>
      <c r="J87" s="176">
        <v>0.6875</v>
      </c>
      <c r="K87" s="177" t="str">
        <f t="shared" si="86"/>
        <v>30 mins</v>
      </c>
      <c r="L87" s="178">
        <f t="shared" si="87"/>
        <v>10</v>
      </c>
      <c r="M87" s="179">
        <f t="shared" si="88"/>
        <v>2</v>
      </c>
      <c r="N87" s="179">
        <f t="shared" si="89"/>
        <v>3</v>
      </c>
      <c r="O87" s="179" t="str">
        <f t="shared" si="90"/>
        <v>3 YR</v>
      </c>
      <c r="P87" s="179" t="str">
        <f t="shared" si="91"/>
        <v>6 YR</v>
      </c>
      <c r="Q87" s="180">
        <f t="shared" si="92"/>
        <v>159.26500000000001</v>
      </c>
      <c r="R87" s="181">
        <f t="shared" si="93"/>
        <v>39.816250000000004</v>
      </c>
      <c r="S87" s="180">
        <f t="shared" si="94"/>
        <v>0</v>
      </c>
      <c r="T87" s="62">
        <v>74535</v>
      </c>
    </row>
    <row r="88" spans="1:20" ht="15" x14ac:dyDescent="0.25">
      <c r="A88" s="119" t="s">
        <v>200</v>
      </c>
      <c r="B88" s="119">
        <f t="shared" si="79"/>
        <v>67333</v>
      </c>
      <c r="C88" s="119" t="str">
        <f t="shared" si="80"/>
        <v>Swimming</v>
      </c>
      <c r="D88" s="119" t="str">
        <f t="shared" si="81"/>
        <v>Swimming Lessons</v>
      </c>
      <c r="E88" s="119" t="str">
        <f t="shared" si="82"/>
        <v>Preschool</v>
      </c>
      <c r="F88" s="175" t="str">
        <f t="shared" si="83"/>
        <v>N/A</v>
      </c>
      <c r="G88" s="175">
        <f t="shared" si="84"/>
        <v>45399</v>
      </c>
      <c r="H88" s="175">
        <f t="shared" si="85"/>
        <v>45096</v>
      </c>
      <c r="I88" s="119" t="s">
        <v>33</v>
      </c>
      <c r="J88" s="176">
        <v>0.71875</v>
      </c>
      <c r="K88" s="177" t="str">
        <f t="shared" si="86"/>
        <v>30 mins</v>
      </c>
      <c r="L88" s="178">
        <f t="shared" si="87"/>
        <v>10</v>
      </c>
      <c r="M88" s="179">
        <f t="shared" si="88"/>
        <v>2</v>
      </c>
      <c r="N88" s="179">
        <f t="shared" si="89"/>
        <v>3</v>
      </c>
      <c r="O88" s="179" t="str">
        <f t="shared" si="90"/>
        <v>3 YR</v>
      </c>
      <c r="P88" s="179" t="str">
        <f t="shared" si="91"/>
        <v>6 YR</v>
      </c>
      <c r="Q88" s="180">
        <f t="shared" si="92"/>
        <v>159.26500000000001</v>
      </c>
      <c r="R88" s="181">
        <f t="shared" si="93"/>
        <v>39.816250000000004</v>
      </c>
      <c r="S88" s="180">
        <f t="shared" si="94"/>
        <v>0</v>
      </c>
      <c r="T88" s="62">
        <v>74536</v>
      </c>
    </row>
    <row r="89" spans="1:20" ht="15" x14ac:dyDescent="0.25">
      <c r="A89" s="119" t="s">
        <v>200</v>
      </c>
      <c r="B89" s="119">
        <f t="shared" si="79"/>
        <v>67333</v>
      </c>
      <c r="C89" s="119" t="str">
        <f t="shared" si="80"/>
        <v>Swimming</v>
      </c>
      <c r="D89" s="119" t="str">
        <f t="shared" si="81"/>
        <v>Swimming Lessons</v>
      </c>
      <c r="E89" s="119" t="str">
        <f t="shared" si="82"/>
        <v>Preschool</v>
      </c>
      <c r="F89" s="175" t="str">
        <f t="shared" si="83"/>
        <v>N/A</v>
      </c>
      <c r="G89" s="175">
        <f t="shared" si="84"/>
        <v>45399</v>
      </c>
      <c r="H89" s="175">
        <f t="shared" si="85"/>
        <v>45096</v>
      </c>
      <c r="I89" s="119" t="s">
        <v>33</v>
      </c>
      <c r="J89" s="176">
        <v>0.76041666666666663</v>
      </c>
      <c r="K89" s="177" t="str">
        <f t="shared" si="86"/>
        <v>30 mins</v>
      </c>
      <c r="L89" s="178">
        <f t="shared" si="87"/>
        <v>10</v>
      </c>
      <c r="M89" s="179">
        <f t="shared" si="88"/>
        <v>2</v>
      </c>
      <c r="N89" s="179">
        <f t="shared" si="89"/>
        <v>3</v>
      </c>
      <c r="O89" s="179" t="str">
        <f t="shared" si="90"/>
        <v>3 YR</v>
      </c>
      <c r="P89" s="179" t="str">
        <f t="shared" si="91"/>
        <v>6 YR</v>
      </c>
      <c r="Q89" s="180">
        <f t="shared" si="92"/>
        <v>159.26500000000001</v>
      </c>
      <c r="R89" s="181">
        <f t="shared" si="93"/>
        <v>39.816250000000004</v>
      </c>
      <c r="S89" s="180">
        <f t="shared" si="94"/>
        <v>0</v>
      </c>
      <c r="T89" s="62">
        <v>74537</v>
      </c>
    </row>
    <row r="90" spans="1:20" ht="15" x14ac:dyDescent="0.25">
      <c r="A90" s="119" t="s">
        <v>200</v>
      </c>
      <c r="B90" s="119">
        <f t="shared" si="79"/>
        <v>67333</v>
      </c>
      <c r="C90" s="119" t="str">
        <f t="shared" si="80"/>
        <v>Swimming</v>
      </c>
      <c r="D90" s="119" t="str">
        <f t="shared" si="81"/>
        <v>Swimming Lessons</v>
      </c>
      <c r="E90" s="119" t="str">
        <f t="shared" si="82"/>
        <v>Preschool</v>
      </c>
      <c r="F90" s="175" t="str">
        <f t="shared" si="83"/>
        <v>N/A</v>
      </c>
      <c r="G90" s="175">
        <f t="shared" si="84"/>
        <v>45399</v>
      </c>
      <c r="H90" s="175">
        <f t="shared" si="85"/>
        <v>45096</v>
      </c>
      <c r="I90" s="119" t="s">
        <v>33</v>
      </c>
      <c r="J90" s="176">
        <v>0.80208333333333337</v>
      </c>
      <c r="K90" s="177" t="str">
        <f t="shared" si="86"/>
        <v>30 mins</v>
      </c>
      <c r="L90" s="178">
        <f t="shared" si="87"/>
        <v>10</v>
      </c>
      <c r="M90" s="179">
        <f t="shared" si="88"/>
        <v>2</v>
      </c>
      <c r="N90" s="179">
        <f t="shared" si="89"/>
        <v>3</v>
      </c>
      <c r="O90" s="179" t="str">
        <f t="shared" si="90"/>
        <v>3 YR</v>
      </c>
      <c r="P90" s="179" t="str">
        <f t="shared" si="91"/>
        <v>6 YR</v>
      </c>
      <c r="Q90" s="180">
        <f t="shared" si="92"/>
        <v>159.26500000000001</v>
      </c>
      <c r="R90" s="181">
        <f t="shared" si="93"/>
        <v>39.816250000000004</v>
      </c>
      <c r="S90" s="180">
        <f t="shared" si="94"/>
        <v>0</v>
      </c>
      <c r="T90" s="62">
        <v>74538</v>
      </c>
    </row>
    <row r="91" spans="1:20" ht="15" x14ac:dyDescent="0.25">
      <c r="A91" s="119" t="s">
        <v>200</v>
      </c>
      <c r="B91" s="119">
        <f t="shared" si="79"/>
        <v>67333</v>
      </c>
      <c r="C91" s="119" t="str">
        <f t="shared" si="80"/>
        <v>Swimming</v>
      </c>
      <c r="D91" s="119" t="str">
        <f t="shared" si="81"/>
        <v>Swimming Lessons</v>
      </c>
      <c r="E91" s="119" t="str">
        <f t="shared" si="82"/>
        <v>Preschool</v>
      </c>
      <c r="F91" s="175" t="str">
        <f t="shared" si="83"/>
        <v>N/A</v>
      </c>
      <c r="G91" s="175">
        <f t="shared" si="84"/>
        <v>45400</v>
      </c>
      <c r="H91" s="175">
        <f t="shared" si="85"/>
        <v>45097</v>
      </c>
      <c r="I91" s="119" t="s">
        <v>34</v>
      </c>
      <c r="J91" s="176">
        <v>0.70833333333333337</v>
      </c>
      <c r="K91" s="177" t="str">
        <f t="shared" si="86"/>
        <v>30 mins</v>
      </c>
      <c r="L91" s="178">
        <f t="shared" si="87"/>
        <v>10</v>
      </c>
      <c r="M91" s="179">
        <f t="shared" si="88"/>
        <v>2</v>
      </c>
      <c r="N91" s="179">
        <f t="shared" si="89"/>
        <v>3</v>
      </c>
      <c r="O91" s="179" t="str">
        <f t="shared" si="90"/>
        <v>3 YR</v>
      </c>
      <c r="P91" s="179" t="str">
        <f t="shared" si="91"/>
        <v>6 YR</v>
      </c>
      <c r="Q91" s="180">
        <f t="shared" si="92"/>
        <v>159.26500000000001</v>
      </c>
      <c r="R91" s="181">
        <f t="shared" si="93"/>
        <v>39.816250000000004</v>
      </c>
      <c r="S91" s="180">
        <f t="shared" si="94"/>
        <v>0</v>
      </c>
      <c r="T91" s="62">
        <v>74539</v>
      </c>
    </row>
    <row r="92" spans="1:20" ht="15" x14ac:dyDescent="0.25">
      <c r="A92" s="119" t="s">
        <v>200</v>
      </c>
      <c r="B92" s="119">
        <f t="shared" si="79"/>
        <v>67333</v>
      </c>
      <c r="C92" s="119" t="str">
        <f t="shared" si="80"/>
        <v>Swimming</v>
      </c>
      <c r="D92" s="119" t="str">
        <f t="shared" si="81"/>
        <v>Swimming Lessons</v>
      </c>
      <c r="E92" s="119" t="str">
        <f t="shared" si="82"/>
        <v>Preschool</v>
      </c>
      <c r="F92" s="175" t="str">
        <f t="shared" si="83"/>
        <v>N/A</v>
      </c>
      <c r="G92" s="175">
        <f t="shared" si="84"/>
        <v>45400</v>
      </c>
      <c r="H92" s="175">
        <f t="shared" si="85"/>
        <v>45097</v>
      </c>
      <c r="I92" s="119" t="s">
        <v>34</v>
      </c>
      <c r="J92" s="176">
        <v>0.71875</v>
      </c>
      <c r="K92" s="177" t="str">
        <f t="shared" si="86"/>
        <v>30 mins</v>
      </c>
      <c r="L92" s="178">
        <f t="shared" si="87"/>
        <v>10</v>
      </c>
      <c r="M92" s="179">
        <f t="shared" si="88"/>
        <v>2</v>
      </c>
      <c r="N92" s="179">
        <f t="shared" si="89"/>
        <v>3</v>
      </c>
      <c r="O92" s="179" t="str">
        <f t="shared" si="90"/>
        <v>3 YR</v>
      </c>
      <c r="P92" s="179" t="str">
        <f t="shared" si="91"/>
        <v>6 YR</v>
      </c>
      <c r="Q92" s="180">
        <f t="shared" si="92"/>
        <v>159.26500000000001</v>
      </c>
      <c r="R92" s="181">
        <f t="shared" si="93"/>
        <v>39.816250000000004</v>
      </c>
      <c r="S92" s="180">
        <f t="shared" si="94"/>
        <v>0</v>
      </c>
      <c r="T92" s="62">
        <v>74540</v>
      </c>
    </row>
    <row r="93" spans="1:20" ht="15" x14ac:dyDescent="0.25">
      <c r="A93" s="119" t="s">
        <v>200</v>
      </c>
      <c r="B93" s="119">
        <f t="shared" si="79"/>
        <v>67333</v>
      </c>
      <c r="C93" s="119" t="str">
        <f t="shared" si="80"/>
        <v>Swimming</v>
      </c>
      <c r="D93" s="119" t="str">
        <f t="shared" si="81"/>
        <v>Swimming Lessons</v>
      </c>
      <c r="E93" s="119" t="str">
        <f t="shared" si="82"/>
        <v>Preschool</v>
      </c>
      <c r="F93" s="175" t="str">
        <f t="shared" si="83"/>
        <v>N/A</v>
      </c>
      <c r="G93" s="175">
        <f t="shared" si="84"/>
        <v>45400</v>
      </c>
      <c r="H93" s="175">
        <f t="shared" si="85"/>
        <v>45097</v>
      </c>
      <c r="I93" s="119" t="s">
        <v>34</v>
      </c>
      <c r="J93" s="176">
        <v>0.72916666666666663</v>
      </c>
      <c r="K93" s="177" t="str">
        <f t="shared" si="86"/>
        <v>30 mins</v>
      </c>
      <c r="L93" s="178">
        <f t="shared" si="87"/>
        <v>10</v>
      </c>
      <c r="M93" s="179">
        <f t="shared" si="88"/>
        <v>2</v>
      </c>
      <c r="N93" s="179">
        <f t="shared" si="89"/>
        <v>3</v>
      </c>
      <c r="O93" s="179" t="str">
        <f t="shared" si="90"/>
        <v>3 YR</v>
      </c>
      <c r="P93" s="179" t="str">
        <f t="shared" si="91"/>
        <v>6 YR</v>
      </c>
      <c r="Q93" s="180">
        <f t="shared" si="92"/>
        <v>159.26500000000001</v>
      </c>
      <c r="R93" s="181">
        <f t="shared" si="93"/>
        <v>39.816250000000004</v>
      </c>
      <c r="S93" s="180">
        <f t="shared" si="94"/>
        <v>0</v>
      </c>
      <c r="T93" s="62">
        <v>74541</v>
      </c>
    </row>
    <row r="94" spans="1:20" ht="15" x14ac:dyDescent="0.25">
      <c r="A94" s="119" t="s">
        <v>200</v>
      </c>
      <c r="B94" s="119">
        <f t="shared" si="79"/>
        <v>67333</v>
      </c>
      <c r="C94" s="119" t="str">
        <f t="shared" si="80"/>
        <v>Swimming</v>
      </c>
      <c r="D94" s="119" t="str">
        <f t="shared" si="81"/>
        <v>Swimming Lessons</v>
      </c>
      <c r="E94" s="119" t="str">
        <f t="shared" si="82"/>
        <v>Preschool</v>
      </c>
      <c r="F94" s="175" t="str">
        <f t="shared" si="83"/>
        <v>N/A</v>
      </c>
      <c r="G94" s="175">
        <f t="shared" si="84"/>
        <v>45400</v>
      </c>
      <c r="H94" s="175">
        <f t="shared" si="85"/>
        <v>45097</v>
      </c>
      <c r="I94" s="119" t="s">
        <v>34</v>
      </c>
      <c r="J94" s="176">
        <v>0.80208333333333337</v>
      </c>
      <c r="K94" s="177" t="str">
        <f t="shared" si="86"/>
        <v>30 mins</v>
      </c>
      <c r="L94" s="178">
        <f t="shared" si="87"/>
        <v>10</v>
      </c>
      <c r="M94" s="179">
        <f t="shared" si="88"/>
        <v>2</v>
      </c>
      <c r="N94" s="179">
        <f t="shared" si="89"/>
        <v>3</v>
      </c>
      <c r="O94" s="179" t="str">
        <f t="shared" si="90"/>
        <v>3 YR</v>
      </c>
      <c r="P94" s="179" t="str">
        <f t="shared" si="91"/>
        <v>6 YR</v>
      </c>
      <c r="Q94" s="180">
        <f t="shared" si="92"/>
        <v>159.26500000000001</v>
      </c>
      <c r="R94" s="181">
        <f t="shared" si="93"/>
        <v>39.816250000000004</v>
      </c>
      <c r="S94" s="180">
        <f t="shared" si="94"/>
        <v>0</v>
      </c>
      <c r="T94" s="62">
        <v>74542</v>
      </c>
    </row>
    <row r="95" spans="1:20" ht="15" x14ac:dyDescent="0.25">
      <c r="A95" s="119" t="s">
        <v>200</v>
      </c>
      <c r="B95" s="119">
        <f t="shared" si="79"/>
        <v>67333</v>
      </c>
      <c r="C95" s="119" t="str">
        <f t="shared" si="80"/>
        <v>Swimming</v>
      </c>
      <c r="D95" s="119" t="str">
        <f t="shared" si="81"/>
        <v>Swimming Lessons</v>
      </c>
      <c r="E95" s="119" t="str">
        <f t="shared" si="82"/>
        <v>Preschool</v>
      </c>
      <c r="F95" s="175" t="str">
        <f t="shared" si="83"/>
        <v>N/A</v>
      </c>
      <c r="G95" s="175">
        <f t="shared" si="84"/>
        <v>45401</v>
      </c>
      <c r="H95" s="175">
        <f t="shared" si="85"/>
        <v>45098</v>
      </c>
      <c r="I95" s="119" t="s">
        <v>28</v>
      </c>
      <c r="J95" s="176">
        <v>0.6875</v>
      </c>
      <c r="K95" s="177" t="str">
        <f t="shared" si="86"/>
        <v>30 mins</v>
      </c>
      <c r="L95" s="178">
        <f t="shared" si="87"/>
        <v>10</v>
      </c>
      <c r="M95" s="179">
        <f t="shared" si="88"/>
        <v>2</v>
      </c>
      <c r="N95" s="179">
        <f t="shared" si="89"/>
        <v>3</v>
      </c>
      <c r="O95" s="179" t="str">
        <f t="shared" si="90"/>
        <v>3 YR</v>
      </c>
      <c r="P95" s="179" t="str">
        <f t="shared" si="91"/>
        <v>6 YR</v>
      </c>
      <c r="Q95" s="180">
        <f t="shared" si="92"/>
        <v>159.26500000000001</v>
      </c>
      <c r="R95" s="181">
        <f t="shared" si="93"/>
        <v>39.816250000000004</v>
      </c>
      <c r="S95" s="180">
        <f t="shared" si="94"/>
        <v>0</v>
      </c>
      <c r="T95" s="62">
        <v>74543</v>
      </c>
    </row>
    <row r="96" spans="1:20" ht="15" x14ac:dyDescent="0.25">
      <c r="A96" s="119" t="s">
        <v>200</v>
      </c>
      <c r="B96" s="119">
        <f t="shared" si="79"/>
        <v>67333</v>
      </c>
      <c r="C96" s="119" t="str">
        <f t="shared" si="80"/>
        <v>Swimming</v>
      </c>
      <c r="D96" s="119" t="str">
        <f t="shared" si="81"/>
        <v>Swimming Lessons</v>
      </c>
      <c r="E96" s="119" t="str">
        <f t="shared" si="82"/>
        <v>Preschool</v>
      </c>
      <c r="F96" s="175" t="str">
        <f t="shared" si="83"/>
        <v>N/A</v>
      </c>
      <c r="G96" s="175">
        <f t="shared" si="84"/>
        <v>45401</v>
      </c>
      <c r="H96" s="175">
        <f t="shared" si="85"/>
        <v>45098</v>
      </c>
      <c r="I96" s="119" t="s">
        <v>28</v>
      </c>
      <c r="J96" s="176">
        <v>0.72916666666666663</v>
      </c>
      <c r="K96" s="177" t="str">
        <f t="shared" si="86"/>
        <v>30 mins</v>
      </c>
      <c r="L96" s="178">
        <f t="shared" si="87"/>
        <v>10</v>
      </c>
      <c r="M96" s="179">
        <f t="shared" si="88"/>
        <v>2</v>
      </c>
      <c r="N96" s="179">
        <f t="shared" si="89"/>
        <v>3</v>
      </c>
      <c r="O96" s="179" t="str">
        <f t="shared" si="90"/>
        <v>3 YR</v>
      </c>
      <c r="P96" s="179" t="str">
        <f t="shared" si="91"/>
        <v>6 YR</v>
      </c>
      <c r="Q96" s="180">
        <f t="shared" si="92"/>
        <v>159.26500000000001</v>
      </c>
      <c r="R96" s="181">
        <f t="shared" si="93"/>
        <v>39.816250000000004</v>
      </c>
      <c r="S96" s="180">
        <f t="shared" si="94"/>
        <v>0</v>
      </c>
      <c r="T96" s="62">
        <v>74544</v>
      </c>
    </row>
    <row r="97" spans="1:20" ht="15" x14ac:dyDescent="0.25">
      <c r="A97" s="119" t="s">
        <v>200</v>
      </c>
      <c r="B97" s="119">
        <f t="shared" si="79"/>
        <v>67333</v>
      </c>
      <c r="C97" s="119" t="str">
        <f t="shared" si="80"/>
        <v>Swimming</v>
      </c>
      <c r="D97" s="119" t="str">
        <f t="shared" si="81"/>
        <v>Swimming Lessons</v>
      </c>
      <c r="E97" s="119" t="str">
        <f t="shared" si="82"/>
        <v>Preschool</v>
      </c>
      <c r="F97" s="175" t="str">
        <f t="shared" si="83"/>
        <v>No class May 18.</v>
      </c>
      <c r="G97" s="175">
        <f t="shared" si="84"/>
        <v>45395</v>
      </c>
      <c r="H97" s="175">
        <f t="shared" si="85"/>
        <v>45099</v>
      </c>
      <c r="I97" s="119" t="s">
        <v>22</v>
      </c>
      <c r="J97" s="176">
        <v>0.36458333333333331</v>
      </c>
      <c r="K97" s="177" t="str">
        <f t="shared" si="86"/>
        <v>30 mins</v>
      </c>
      <c r="L97" s="178">
        <f t="shared" si="87"/>
        <v>10</v>
      </c>
      <c r="M97" s="179">
        <f t="shared" si="88"/>
        <v>2</v>
      </c>
      <c r="N97" s="179">
        <f t="shared" si="89"/>
        <v>3</v>
      </c>
      <c r="O97" s="179" t="str">
        <f t="shared" si="90"/>
        <v>3 YR</v>
      </c>
      <c r="P97" s="179" t="str">
        <f t="shared" si="91"/>
        <v>6 YR</v>
      </c>
      <c r="Q97" s="180">
        <f t="shared" si="92"/>
        <v>159.26500000000001</v>
      </c>
      <c r="R97" s="181">
        <f t="shared" si="93"/>
        <v>39.816250000000004</v>
      </c>
      <c r="S97" s="180">
        <f t="shared" si="94"/>
        <v>0</v>
      </c>
      <c r="T97" s="62">
        <v>74545</v>
      </c>
    </row>
    <row r="98" spans="1:20" ht="15" x14ac:dyDescent="0.25">
      <c r="A98" s="119" t="s">
        <v>200</v>
      </c>
      <c r="B98" s="119">
        <f t="shared" si="79"/>
        <v>67333</v>
      </c>
      <c r="C98" s="119" t="str">
        <f t="shared" si="80"/>
        <v>Swimming</v>
      </c>
      <c r="D98" s="119" t="str">
        <f t="shared" si="81"/>
        <v>Swimming Lessons</v>
      </c>
      <c r="E98" s="119" t="str">
        <f t="shared" si="82"/>
        <v>Preschool</v>
      </c>
      <c r="F98" s="175" t="str">
        <f t="shared" si="83"/>
        <v>No class May 18.</v>
      </c>
      <c r="G98" s="175">
        <f t="shared" si="84"/>
        <v>45395</v>
      </c>
      <c r="H98" s="175">
        <f t="shared" si="85"/>
        <v>45099</v>
      </c>
      <c r="I98" s="119" t="s">
        <v>22</v>
      </c>
      <c r="J98" s="176">
        <v>0.42708333333333331</v>
      </c>
      <c r="K98" s="177" t="str">
        <f t="shared" si="86"/>
        <v>30 mins</v>
      </c>
      <c r="L98" s="178">
        <f t="shared" si="87"/>
        <v>10</v>
      </c>
      <c r="M98" s="179">
        <f t="shared" si="88"/>
        <v>2</v>
      </c>
      <c r="N98" s="179">
        <f t="shared" si="89"/>
        <v>3</v>
      </c>
      <c r="O98" s="179" t="str">
        <f t="shared" si="90"/>
        <v>3 YR</v>
      </c>
      <c r="P98" s="179" t="str">
        <f t="shared" si="91"/>
        <v>6 YR</v>
      </c>
      <c r="Q98" s="180">
        <f t="shared" si="92"/>
        <v>159.26500000000001</v>
      </c>
      <c r="R98" s="181">
        <f t="shared" si="93"/>
        <v>39.816250000000004</v>
      </c>
      <c r="S98" s="180">
        <f t="shared" si="94"/>
        <v>0</v>
      </c>
      <c r="T98" s="62">
        <v>74546</v>
      </c>
    </row>
    <row r="99" spans="1:20" ht="15" x14ac:dyDescent="0.25">
      <c r="A99" s="119" t="s">
        <v>200</v>
      </c>
      <c r="B99" s="119">
        <f t="shared" si="79"/>
        <v>67333</v>
      </c>
      <c r="C99" s="119" t="str">
        <f t="shared" si="80"/>
        <v>Swimming</v>
      </c>
      <c r="D99" s="119" t="str">
        <f t="shared" si="81"/>
        <v>Swimming Lessons</v>
      </c>
      <c r="E99" s="119" t="str">
        <f t="shared" si="82"/>
        <v>Preschool</v>
      </c>
      <c r="F99" s="175" t="str">
        <f t="shared" si="83"/>
        <v>No class May 19.</v>
      </c>
      <c r="G99" s="175">
        <f t="shared" si="84"/>
        <v>45396</v>
      </c>
      <c r="H99" s="175">
        <f t="shared" si="85"/>
        <v>45100</v>
      </c>
      <c r="I99" s="119" t="s">
        <v>26</v>
      </c>
      <c r="J99" s="176">
        <v>0.63541666666666663</v>
      </c>
      <c r="K99" s="177" t="str">
        <f t="shared" si="86"/>
        <v>30 mins</v>
      </c>
      <c r="L99" s="178">
        <f t="shared" si="87"/>
        <v>10</v>
      </c>
      <c r="M99" s="179">
        <f t="shared" si="88"/>
        <v>2</v>
      </c>
      <c r="N99" s="179">
        <f t="shared" si="89"/>
        <v>3</v>
      </c>
      <c r="O99" s="179" t="str">
        <f t="shared" si="90"/>
        <v>3 YR</v>
      </c>
      <c r="P99" s="179" t="str">
        <f t="shared" si="91"/>
        <v>6 YR</v>
      </c>
      <c r="Q99" s="180">
        <f t="shared" si="92"/>
        <v>159.26500000000001</v>
      </c>
      <c r="R99" s="181">
        <f t="shared" si="93"/>
        <v>39.816250000000004</v>
      </c>
      <c r="S99" s="180">
        <f t="shared" si="94"/>
        <v>0</v>
      </c>
      <c r="T99" s="62">
        <v>74547</v>
      </c>
    </row>
    <row r="100" spans="1:20" ht="15" x14ac:dyDescent="0.25">
      <c r="A100" s="119" t="s">
        <v>200</v>
      </c>
      <c r="B100" s="119">
        <f t="shared" si="79"/>
        <v>67333</v>
      </c>
      <c r="C100" s="119" t="str">
        <f t="shared" si="80"/>
        <v>Swimming</v>
      </c>
      <c r="D100" s="119" t="str">
        <f t="shared" si="81"/>
        <v>Swimming Lessons</v>
      </c>
      <c r="E100" s="119" t="str">
        <f t="shared" si="82"/>
        <v>Preschool</v>
      </c>
      <c r="F100" s="175" t="str">
        <f t="shared" si="83"/>
        <v>No class May 19.</v>
      </c>
      <c r="G100" s="175">
        <f t="shared" si="84"/>
        <v>45396</v>
      </c>
      <c r="H100" s="175">
        <f t="shared" si="85"/>
        <v>45100</v>
      </c>
      <c r="I100" s="119" t="s">
        <v>26</v>
      </c>
      <c r="J100" s="176">
        <v>0.66666666666666663</v>
      </c>
      <c r="K100" s="177" t="str">
        <f t="shared" si="86"/>
        <v>30 mins</v>
      </c>
      <c r="L100" s="178">
        <f t="shared" si="87"/>
        <v>10</v>
      </c>
      <c r="M100" s="179">
        <f t="shared" si="88"/>
        <v>2</v>
      </c>
      <c r="N100" s="179">
        <f t="shared" si="89"/>
        <v>3</v>
      </c>
      <c r="O100" s="179" t="str">
        <f t="shared" si="90"/>
        <v>3 YR</v>
      </c>
      <c r="P100" s="179" t="str">
        <f t="shared" si="91"/>
        <v>6 YR</v>
      </c>
      <c r="Q100" s="180">
        <f t="shared" si="92"/>
        <v>159.26500000000001</v>
      </c>
      <c r="R100" s="181">
        <f t="shared" si="93"/>
        <v>39.816250000000004</v>
      </c>
      <c r="S100" s="180">
        <f t="shared" si="94"/>
        <v>0</v>
      </c>
      <c r="T100" s="62">
        <v>74548</v>
      </c>
    </row>
    <row r="101" spans="1:20" ht="15" x14ac:dyDescent="0.25">
      <c r="A101" s="119" t="s">
        <v>200</v>
      </c>
      <c r="B101" s="119">
        <f t="shared" si="79"/>
        <v>67333</v>
      </c>
      <c r="C101" s="119" t="str">
        <f t="shared" si="80"/>
        <v>Swimming</v>
      </c>
      <c r="D101" s="119" t="str">
        <f t="shared" si="81"/>
        <v>Swimming Lessons</v>
      </c>
      <c r="E101" s="119" t="str">
        <f t="shared" si="82"/>
        <v>Preschool</v>
      </c>
      <c r="F101" s="175" t="str">
        <f t="shared" si="83"/>
        <v>No class May 19.</v>
      </c>
      <c r="G101" s="175">
        <f t="shared" si="84"/>
        <v>45396</v>
      </c>
      <c r="H101" s="175">
        <f t="shared" si="85"/>
        <v>45100</v>
      </c>
      <c r="I101" s="119" t="s">
        <v>26</v>
      </c>
      <c r="J101" s="176">
        <v>0.67708333333333337</v>
      </c>
      <c r="K101" s="177" t="str">
        <f t="shared" si="86"/>
        <v>30 mins</v>
      </c>
      <c r="L101" s="178">
        <f t="shared" si="87"/>
        <v>10</v>
      </c>
      <c r="M101" s="179">
        <f t="shared" si="88"/>
        <v>2</v>
      </c>
      <c r="N101" s="179">
        <f t="shared" si="89"/>
        <v>3</v>
      </c>
      <c r="O101" s="179" t="str">
        <f t="shared" si="90"/>
        <v>3 YR</v>
      </c>
      <c r="P101" s="179" t="str">
        <f t="shared" si="91"/>
        <v>6 YR</v>
      </c>
      <c r="Q101" s="180">
        <f t="shared" si="92"/>
        <v>159.26500000000001</v>
      </c>
      <c r="R101" s="181">
        <f t="shared" si="93"/>
        <v>39.816250000000004</v>
      </c>
      <c r="S101" s="180">
        <f t="shared" si="94"/>
        <v>0</v>
      </c>
      <c r="T101" s="62">
        <v>74549</v>
      </c>
    </row>
    <row r="102" spans="1:20" ht="15" x14ac:dyDescent="0.25">
      <c r="A102" s="119" t="s">
        <v>200</v>
      </c>
      <c r="B102" s="119">
        <f t="shared" si="79"/>
        <v>67333</v>
      </c>
      <c r="C102" s="119" t="str">
        <f t="shared" si="80"/>
        <v>Swimming</v>
      </c>
      <c r="D102" s="119" t="str">
        <f t="shared" si="81"/>
        <v>Swimming Lessons</v>
      </c>
      <c r="E102" s="119" t="str">
        <f t="shared" si="82"/>
        <v>Preschool</v>
      </c>
      <c r="F102" s="175" t="str">
        <f t="shared" si="83"/>
        <v>No class May 19.</v>
      </c>
      <c r="G102" s="175">
        <f t="shared" si="84"/>
        <v>45396</v>
      </c>
      <c r="H102" s="175">
        <f t="shared" si="85"/>
        <v>45100</v>
      </c>
      <c r="I102" s="119" t="s">
        <v>26</v>
      </c>
      <c r="J102" s="176">
        <v>0.69791666666666663</v>
      </c>
      <c r="K102" s="177" t="str">
        <f t="shared" si="86"/>
        <v>30 mins</v>
      </c>
      <c r="L102" s="178">
        <f t="shared" si="87"/>
        <v>10</v>
      </c>
      <c r="M102" s="179">
        <f t="shared" si="88"/>
        <v>2</v>
      </c>
      <c r="N102" s="179">
        <f t="shared" si="89"/>
        <v>3</v>
      </c>
      <c r="O102" s="179" t="str">
        <f t="shared" si="90"/>
        <v>3 YR</v>
      </c>
      <c r="P102" s="179" t="str">
        <f t="shared" si="91"/>
        <v>6 YR</v>
      </c>
      <c r="Q102" s="180">
        <f t="shared" si="92"/>
        <v>159.26500000000001</v>
      </c>
      <c r="R102" s="181">
        <f t="shared" si="93"/>
        <v>39.816250000000004</v>
      </c>
      <c r="S102" s="180">
        <f t="shared" si="94"/>
        <v>0</v>
      </c>
      <c r="T102" s="62">
        <v>74550</v>
      </c>
    </row>
    <row r="103" spans="1:20" ht="15" x14ac:dyDescent="0.25">
      <c r="A103" s="119" t="s">
        <v>200</v>
      </c>
      <c r="B103" s="119">
        <f t="shared" si="79"/>
        <v>67333</v>
      </c>
      <c r="C103" s="119" t="str">
        <f t="shared" si="80"/>
        <v>Swimming</v>
      </c>
      <c r="D103" s="119" t="str">
        <f t="shared" si="81"/>
        <v>Swimming Lessons</v>
      </c>
      <c r="E103" s="119" t="str">
        <f t="shared" si="82"/>
        <v>Preschool</v>
      </c>
      <c r="F103" s="175" t="str">
        <f t="shared" si="83"/>
        <v>No class May 19.</v>
      </c>
      <c r="G103" s="175">
        <f t="shared" si="84"/>
        <v>45396</v>
      </c>
      <c r="H103" s="175">
        <f t="shared" si="85"/>
        <v>45100</v>
      </c>
      <c r="I103" s="119" t="s">
        <v>26</v>
      </c>
      <c r="J103" s="176">
        <v>0.71875</v>
      </c>
      <c r="K103" s="177" t="str">
        <f t="shared" si="86"/>
        <v>30 mins</v>
      </c>
      <c r="L103" s="178">
        <f t="shared" si="87"/>
        <v>10</v>
      </c>
      <c r="M103" s="179">
        <f t="shared" si="88"/>
        <v>2</v>
      </c>
      <c r="N103" s="179">
        <f t="shared" si="89"/>
        <v>3</v>
      </c>
      <c r="O103" s="179" t="str">
        <f t="shared" si="90"/>
        <v>3 YR</v>
      </c>
      <c r="P103" s="179" t="str">
        <f t="shared" si="91"/>
        <v>6 YR</v>
      </c>
      <c r="Q103" s="180">
        <f t="shared" si="92"/>
        <v>159.26500000000001</v>
      </c>
      <c r="R103" s="181">
        <f t="shared" si="93"/>
        <v>39.816250000000004</v>
      </c>
      <c r="S103" s="180">
        <f t="shared" si="94"/>
        <v>0</v>
      </c>
      <c r="T103" s="62">
        <v>74551</v>
      </c>
    </row>
    <row r="104" spans="1:20" ht="15" x14ac:dyDescent="0.25">
      <c r="A104" s="119" t="s">
        <v>200</v>
      </c>
      <c r="B104" s="119">
        <f t="shared" si="79"/>
        <v>67333</v>
      </c>
      <c r="C104" s="119" t="str">
        <f t="shared" si="80"/>
        <v>Swimming</v>
      </c>
      <c r="D104" s="119" t="str">
        <f t="shared" si="81"/>
        <v>Swimming Lessons</v>
      </c>
      <c r="E104" s="119" t="str">
        <f t="shared" si="82"/>
        <v>Preschool</v>
      </c>
      <c r="F104" s="175" t="str">
        <f t="shared" si="83"/>
        <v>No class May 19.</v>
      </c>
      <c r="G104" s="175">
        <f t="shared" si="84"/>
        <v>45396</v>
      </c>
      <c r="H104" s="175">
        <f t="shared" si="85"/>
        <v>45100</v>
      </c>
      <c r="I104" s="119" t="s">
        <v>26</v>
      </c>
      <c r="J104" s="176">
        <v>0.72916666666666663</v>
      </c>
      <c r="K104" s="177" t="str">
        <f t="shared" si="86"/>
        <v>30 mins</v>
      </c>
      <c r="L104" s="178">
        <f t="shared" si="87"/>
        <v>10</v>
      </c>
      <c r="M104" s="179">
        <f t="shared" si="88"/>
        <v>2</v>
      </c>
      <c r="N104" s="179">
        <f t="shared" si="89"/>
        <v>3</v>
      </c>
      <c r="O104" s="179" t="str">
        <f t="shared" si="90"/>
        <v>3 YR</v>
      </c>
      <c r="P104" s="179" t="str">
        <f t="shared" si="91"/>
        <v>6 YR</v>
      </c>
      <c r="Q104" s="180">
        <f t="shared" si="92"/>
        <v>159.26500000000001</v>
      </c>
      <c r="R104" s="181">
        <f t="shared" si="93"/>
        <v>39.816250000000004</v>
      </c>
      <c r="S104" s="180">
        <f t="shared" si="94"/>
        <v>0</v>
      </c>
      <c r="T104" s="62">
        <v>74552</v>
      </c>
    </row>
    <row r="105" spans="1:20" ht="15" x14ac:dyDescent="0.25">
      <c r="A105" s="119" t="s">
        <v>200</v>
      </c>
      <c r="B105" s="119">
        <f t="shared" si="79"/>
        <v>67333</v>
      </c>
      <c r="C105" s="119" t="str">
        <f t="shared" si="80"/>
        <v>Swimming</v>
      </c>
      <c r="D105" s="119" t="str">
        <f t="shared" si="81"/>
        <v>Swimming Lessons</v>
      </c>
      <c r="E105" s="119" t="str">
        <f t="shared" si="82"/>
        <v>Preschool</v>
      </c>
      <c r="F105" s="175" t="str">
        <f t="shared" si="83"/>
        <v>No class May 19.</v>
      </c>
      <c r="G105" s="175">
        <f t="shared" si="84"/>
        <v>45396</v>
      </c>
      <c r="H105" s="175">
        <f t="shared" si="85"/>
        <v>45100</v>
      </c>
      <c r="I105" s="119" t="s">
        <v>26</v>
      </c>
      <c r="J105" s="176">
        <v>0.76041666666666663</v>
      </c>
      <c r="K105" s="177" t="str">
        <f t="shared" si="86"/>
        <v>30 mins</v>
      </c>
      <c r="L105" s="178">
        <f t="shared" si="87"/>
        <v>10</v>
      </c>
      <c r="M105" s="179">
        <f t="shared" si="88"/>
        <v>2</v>
      </c>
      <c r="N105" s="179">
        <f t="shared" si="89"/>
        <v>3</v>
      </c>
      <c r="O105" s="179" t="str">
        <f t="shared" si="90"/>
        <v>3 YR</v>
      </c>
      <c r="P105" s="179" t="str">
        <f t="shared" si="91"/>
        <v>6 YR</v>
      </c>
      <c r="Q105" s="180">
        <f t="shared" si="92"/>
        <v>159.26500000000001</v>
      </c>
      <c r="R105" s="181">
        <f t="shared" si="93"/>
        <v>39.816250000000004</v>
      </c>
      <c r="S105" s="180">
        <f t="shared" si="94"/>
        <v>0</v>
      </c>
      <c r="T105" s="62">
        <v>74555</v>
      </c>
    </row>
    <row r="106" spans="1:20" ht="15" x14ac:dyDescent="0.25">
      <c r="A106" s="119" t="s">
        <v>200</v>
      </c>
      <c r="B106" s="119">
        <f t="shared" si="79"/>
        <v>67333</v>
      </c>
      <c r="C106" s="119" t="str">
        <f t="shared" si="80"/>
        <v>Swimming</v>
      </c>
      <c r="D106" s="119" t="str">
        <f t="shared" si="81"/>
        <v>Swimming Lessons</v>
      </c>
      <c r="E106" s="119" t="str">
        <f t="shared" si="82"/>
        <v>Preschool</v>
      </c>
      <c r="F106" s="175" t="str">
        <f t="shared" si="83"/>
        <v>No class May 19.</v>
      </c>
      <c r="G106" s="175">
        <f t="shared" si="84"/>
        <v>45396</v>
      </c>
      <c r="H106" s="175">
        <f t="shared" si="85"/>
        <v>45100</v>
      </c>
      <c r="I106" s="119" t="s">
        <v>26</v>
      </c>
      <c r="J106" s="176">
        <v>0.77083333333333337</v>
      </c>
      <c r="K106" s="177" t="str">
        <f t="shared" si="86"/>
        <v>30 mins</v>
      </c>
      <c r="L106" s="178">
        <f t="shared" si="87"/>
        <v>10</v>
      </c>
      <c r="M106" s="179">
        <f t="shared" si="88"/>
        <v>2</v>
      </c>
      <c r="N106" s="179">
        <f t="shared" si="89"/>
        <v>3</v>
      </c>
      <c r="O106" s="179" t="str">
        <f t="shared" si="90"/>
        <v>3 YR</v>
      </c>
      <c r="P106" s="179" t="str">
        <f t="shared" si="91"/>
        <v>6 YR</v>
      </c>
      <c r="Q106" s="180">
        <f t="shared" si="92"/>
        <v>159.26500000000001</v>
      </c>
      <c r="R106" s="181">
        <f t="shared" si="93"/>
        <v>39.816250000000004</v>
      </c>
      <c r="S106" s="180">
        <f t="shared" si="94"/>
        <v>0</v>
      </c>
      <c r="T106" s="62">
        <v>74557</v>
      </c>
    </row>
    <row r="107" spans="1:20" ht="15" x14ac:dyDescent="0.25">
      <c r="A107" s="118" t="s">
        <v>254</v>
      </c>
      <c r="B107" s="182">
        <f t="shared" si="79"/>
        <v>67319</v>
      </c>
      <c r="C107" s="182" t="str">
        <f t="shared" si="80"/>
        <v>Swimming</v>
      </c>
      <c r="D107" s="182" t="str">
        <f t="shared" si="81"/>
        <v>Swimming Lessons</v>
      </c>
      <c r="E107" s="182" t="str">
        <f t="shared" si="82"/>
        <v>Preschool</v>
      </c>
      <c r="F107" s="183" t="str">
        <f t="shared" si="83"/>
        <v>N/A</v>
      </c>
      <c r="G107" s="183">
        <f t="shared" si="84"/>
        <v>45398</v>
      </c>
      <c r="H107" s="183">
        <f t="shared" si="85"/>
        <v>45095</v>
      </c>
      <c r="I107" s="182" t="s">
        <v>23</v>
      </c>
      <c r="J107" s="184">
        <v>0.66666666666666663</v>
      </c>
      <c r="K107" s="185" t="str">
        <f t="shared" si="86"/>
        <v>30 mins</v>
      </c>
      <c r="L107" s="186">
        <f t="shared" si="87"/>
        <v>10</v>
      </c>
      <c r="M107" s="187">
        <f t="shared" si="88"/>
        <v>3</v>
      </c>
      <c r="N107" s="187">
        <f t="shared" si="89"/>
        <v>5</v>
      </c>
      <c r="O107" s="187" t="str">
        <f t="shared" si="90"/>
        <v>3 YR</v>
      </c>
      <c r="P107" s="187" t="str">
        <f t="shared" si="91"/>
        <v>6 YR</v>
      </c>
      <c r="Q107" s="188">
        <f t="shared" si="92"/>
        <v>88.22</v>
      </c>
      <c r="R107" s="189">
        <f t="shared" si="93"/>
        <v>22.055</v>
      </c>
      <c r="S107" s="188">
        <f t="shared" si="94"/>
        <v>0</v>
      </c>
      <c r="T107" s="62">
        <v>74559</v>
      </c>
    </row>
    <row r="108" spans="1:20" ht="15" x14ac:dyDescent="0.25">
      <c r="A108" s="118" t="s">
        <v>254</v>
      </c>
      <c r="B108" s="182">
        <f t="shared" si="79"/>
        <v>67319</v>
      </c>
      <c r="C108" s="182" t="str">
        <f t="shared" si="80"/>
        <v>Swimming</v>
      </c>
      <c r="D108" s="182" t="str">
        <f t="shared" si="81"/>
        <v>Swimming Lessons</v>
      </c>
      <c r="E108" s="182" t="str">
        <f t="shared" si="82"/>
        <v>Preschool</v>
      </c>
      <c r="F108" s="183" t="str">
        <f t="shared" si="83"/>
        <v>N/A</v>
      </c>
      <c r="G108" s="183">
        <f t="shared" si="84"/>
        <v>45400</v>
      </c>
      <c r="H108" s="183">
        <f t="shared" si="85"/>
        <v>45097</v>
      </c>
      <c r="I108" s="182" t="s">
        <v>34</v>
      </c>
      <c r="J108" s="184">
        <v>0.6875</v>
      </c>
      <c r="K108" s="185" t="str">
        <f t="shared" si="86"/>
        <v>30 mins</v>
      </c>
      <c r="L108" s="186">
        <f t="shared" si="87"/>
        <v>10</v>
      </c>
      <c r="M108" s="187">
        <f t="shared" si="88"/>
        <v>3</v>
      </c>
      <c r="N108" s="187">
        <f t="shared" si="89"/>
        <v>5</v>
      </c>
      <c r="O108" s="187" t="str">
        <f t="shared" si="90"/>
        <v>3 YR</v>
      </c>
      <c r="P108" s="187" t="str">
        <f t="shared" si="91"/>
        <v>6 YR</v>
      </c>
      <c r="Q108" s="188">
        <f t="shared" si="92"/>
        <v>88.22</v>
      </c>
      <c r="R108" s="189">
        <f t="shared" si="93"/>
        <v>22.055</v>
      </c>
      <c r="S108" s="188">
        <f t="shared" si="94"/>
        <v>0</v>
      </c>
      <c r="T108" s="62">
        <v>74560</v>
      </c>
    </row>
    <row r="109" spans="1:20" ht="15" x14ac:dyDescent="0.25">
      <c r="A109" s="118" t="s">
        <v>254</v>
      </c>
      <c r="B109" s="182">
        <f t="shared" si="79"/>
        <v>67319</v>
      </c>
      <c r="C109" s="182" t="str">
        <f t="shared" si="80"/>
        <v>Swimming</v>
      </c>
      <c r="D109" s="182" t="str">
        <f t="shared" si="81"/>
        <v>Swimming Lessons</v>
      </c>
      <c r="E109" s="182" t="str">
        <f t="shared" si="82"/>
        <v>Preschool</v>
      </c>
      <c r="F109" s="183" t="str">
        <f t="shared" si="83"/>
        <v>No class May 18.</v>
      </c>
      <c r="G109" s="183">
        <f t="shared" si="84"/>
        <v>45395</v>
      </c>
      <c r="H109" s="183">
        <f t="shared" si="85"/>
        <v>45099</v>
      </c>
      <c r="I109" s="182" t="s">
        <v>22</v>
      </c>
      <c r="J109" s="184">
        <v>0.41666666666666669</v>
      </c>
      <c r="K109" s="185" t="str">
        <f t="shared" si="86"/>
        <v>30 mins</v>
      </c>
      <c r="L109" s="186">
        <f t="shared" si="87"/>
        <v>10</v>
      </c>
      <c r="M109" s="187">
        <f t="shared" si="88"/>
        <v>3</v>
      </c>
      <c r="N109" s="187">
        <f t="shared" si="89"/>
        <v>5</v>
      </c>
      <c r="O109" s="187" t="str">
        <f t="shared" si="90"/>
        <v>3 YR</v>
      </c>
      <c r="P109" s="187" t="str">
        <f t="shared" si="91"/>
        <v>6 YR</v>
      </c>
      <c r="Q109" s="188">
        <f t="shared" si="92"/>
        <v>88.22</v>
      </c>
      <c r="R109" s="189">
        <f t="shared" si="93"/>
        <v>22.055</v>
      </c>
      <c r="S109" s="188">
        <f t="shared" si="94"/>
        <v>0</v>
      </c>
      <c r="T109" s="62">
        <v>74562</v>
      </c>
    </row>
    <row r="110" spans="1:20" ht="15" x14ac:dyDescent="0.25">
      <c r="A110" s="143"/>
      <c r="B110" s="143"/>
      <c r="C110" s="143"/>
      <c r="D110" s="143"/>
      <c r="E110" s="143"/>
      <c r="F110" s="52"/>
      <c r="G110" s="52"/>
      <c r="H110" s="52"/>
      <c r="I110" s="143"/>
      <c r="J110" s="143"/>
      <c r="K110" s="49"/>
      <c r="L110" s="53"/>
      <c r="M110" s="48"/>
      <c r="N110" s="48"/>
      <c r="O110" s="48"/>
      <c r="P110" s="48"/>
      <c r="Q110" s="50"/>
      <c r="R110" s="51"/>
      <c r="S110" s="50"/>
      <c r="T110" s="48"/>
    </row>
    <row r="111" spans="1:20" ht="15" x14ac:dyDescent="0.25">
      <c r="A111" s="171" t="s">
        <v>164</v>
      </c>
      <c r="B111" s="171">
        <f t="shared" ref="B111:B121" si="95">VLOOKUP(A111,PROGRAMDATA,14,FALSE)</f>
        <v>67273</v>
      </c>
      <c r="C111" s="171" t="str">
        <f t="shared" ref="C111:C121" si="96">VLOOKUP(A111,PROGRAMDATA,15,FALSE)</f>
        <v>Swimming</v>
      </c>
      <c r="D111" s="171" t="str">
        <f t="shared" ref="D111:D121" si="97">VLOOKUP(A111,PROGRAMDATA,16,FALSE)</f>
        <v>Swimming Lessons</v>
      </c>
      <c r="E111" s="171" t="str">
        <f t="shared" ref="E111:E121" si="98">VLOOKUP(A111,PROGRAMDATA,17,FALSE)</f>
        <v>Preschool</v>
      </c>
      <c r="F111" s="64" t="str">
        <f t="shared" ref="F111:F121" si="99">VLOOKUP(I111,Session,4, FALSE)</f>
        <v>N/A</v>
      </c>
      <c r="G111" s="64">
        <f t="shared" ref="G111:G121" si="100">VLOOKUP(I111,Session,2,FALSE)</f>
        <v>45398</v>
      </c>
      <c r="H111" s="64">
        <f t="shared" ref="H111:H121" si="101">VLOOKUP(I111,Session,3,FALSE)</f>
        <v>45095</v>
      </c>
      <c r="I111" s="171" t="s">
        <v>23</v>
      </c>
      <c r="J111" s="172">
        <v>0.66666666666666663</v>
      </c>
      <c r="K111" s="61" t="str">
        <f t="shared" ref="K111:K121" si="102">VLOOKUP(A111,PROGRAMDATA,9,FALSE)</f>
        <v>30 mins</v>
      </c>
      <c r="L111" s="65">
        <f t="shared" ref="L111:L121" si="103">VLOOKUP(I111,Session,5, FALSE)</f>
        <v>10</v>
      </c>
      <c r="M111" s="62">
        <f t="shared" ref="M111:M121" si="104">VLOOKUP(A111,PROGRAMDATA,3,FALSE)</f>
        <v>3</v>
      </c>
      <c r="N111" s="62">
        <f t="shared" ref="N111:N121" si="105">VLOOKUP(A111,PROGRAMDATA,4,FALSE)</f>
        <v>5</v>
      </c>
      <c r="O111" s="62" t="str">
        <f t="shared" ref="O111:O121" si="106">VLOOKUP(A111,PROGRAMDATA,5,FALSE)</f>
        <v>3 YR</v>
      </c>
      <c r="P111" s="62" t="str">
        <f t="shared" ref="P111:P121" si="107">VLOOKUP(A111,PROGRAMDATA,6,FALSE)</f>
        <v>6 YR</v>
      </c>
      <c r="Q111" s="173">
        <f t="shared" ref="Q111:Q121" si="108">(INDEX(PROGRAMDATA,MATCH(A111,FeeName,0),12)*L111)</f>
        <v>88.22</v>
      </c>
      <c r="R111" s="174">
        <f t="shared" ref="R111:R121" si="109">(Q111*0.25)</f>
        <v>22.055</v>
      </c>
      <c r="S111" s="173">
        <f t="shared" ref="S111:S121" si="110">CEILING((INDEX(PROGRAMDATA,MATCH(A111,FeeName,0),13)*L111)*0.9,0.25)</f>
        <v>0</v>
      </c>
      <c r="T111" s="62">
        <v>74635</v>
      </c>
    </row>
    <row r="112" spans="1:20" ht="15" x14ac:dyDescent="0.25">
      <c r="A112" s="171" t="s">
        <v>164</v>
      </c>
      <c r="B112" s="171">
        <f t="shared" si="95"/>
        <v>67273</v>
      </c>
      <c r="C112" s="171" t="str">
        <f t="shared" si="96"/>
        <v>Swimming</v>
      </c>
      <c r="D112" s="171" t="str">
        <f t="shared" si="97"/>
        <v>Swimming Lessons</v>
      </c>
      <c r="E112" s="171" t="str">
        <f t="shared" si="98"/>
        <v>Preschool</v>
      </c>
      <c r="F112" s="64" t="str">
        <f t="shared" si="99"/>
        <v>N/A</v>
      </c>
      <c r="G112" s="64">
        <f t="shared" si="100"/>
        <v>45398</v>
      </c>
      <c r="H112" s="64">
        <f t="shared" si="101"/>
        <v>45095</v>
      </c>
      <c r="I112" s="171" t="s">
        <v>23</v>
      </c>
      <c r="J112" s="172">
        <v>0.76041666666666663</v>
      </c>
      <c r="K112" s="61" t="str">
        <f t="shared" si="102"/>
        <v>30 mins</v>
      </c>
      <c r="L112" s="65">
        <f t="shared" si="103"/>
        <v>10</v>
      </c>
      <c r="M112" s="62">
        <f t="shared" si="104"/>
        <v>3</v>
      </c>
      <c r="N112" s="62">
        <f t="shared" si="105"/>
        <v>5</v>
      </c>
      <c r="O112" s="62" t="str">
        <f t="shared" si="106"/>
        <v>3 YR</v>
      </c>
      <c r="P112" s="62" t="str">
        <f t="shared" si="107"/>
        <v>6 YR</v>
      </c>
      <c r="Q112" s="173">
        <f t="shared" si="108"/>
        <v>88.22</v>
      </c>
      <c r="R112" s="174">
        <f t="shared" si="109"/>
        <v>22.055</v>
      </c>
      <c r="S112" s="173">
        <f t="shared" si="110"/>
        <v>0</v>
      </c>
      <c r="T112" s="62">
        <v>74636</v>
      </c>
    </row>
    <row r="113" spans="1:20" ht="15" x14ac:dyDescent="0.25">
      <c r="A113" s="171" t="s">
        <v>164</v>
      </c>
      <c r="B113" s="171">
        <f t="shared" si="95"/>
        <v>67273</v>
      </c>
      <c r="C113" s="171" t="str">
        <f t="shared" si="96"/>
        <v>Swimming</v>
      </c>
      <c r="D113" s="171" t="str">
        <f t="shared" si="97"/>
        <v>Swimming Lessons</v>
      </c>
      <c r="E113" s="171" t="str">
        <f t="shared" si="98"/>
        <v>Preschool</v>
      </c>
      <c r="F113" s="64" t="str">
        <f t="shared" si="99"/>
        <v>N/A</v>
      </c>
      <c r="G113" s="64">
        <f t="shared" si="100"/>
        <v>45399</v>
      </c>
      <c r="H113" s="64">
        <f t="shared" si="101"/>
        <v>45096</v>
      </c>
      <c r="I113" s="171" t="s">
        <v>33</v>
      </c>
      <c r="J113" s="172">
        <v>0.73958333333333337</v>
      </c>
      <c r="K113" s="61" t="str">
        <f t="shared" si="102"/>
        <v>30 mins</v>
      </c>
      <c r="L113" s="65">
        <f t="shared" si="103"/>
        <v>10</v>
      </c>
      <c r="M113" s="62">
        <f t="shared" si="104"/>
        <v>3</v>
      </c>
      <c r="N113" s="62">
        <f t="shared" si="105"/>
        <v>5</v>
      </c>
      <c r="O113" s="62" t="str">
        <f t="shared" si="106"/>
        <v>3 YR</v>
      </c>
      <c r="P113" s="62" t="str">
        <f t="shared" si="107"/>
        <v>6 YR</v>
      </c>
      <c r="Q113" s="173">
        <f t="shared" si="108"/>
        <v>88.22</v>
      </c>
      <c r="R113" s="174">
        <f t="shared" si="109"/>
        <v>22.055</v>
      </c>
      <c r="S113" s="173">
        <f t="shared" si="110"/>
        <v>0</v>
      </c>
      <c r="T113" s="62">
        <v>74642</v>
      </c>
    </row>
    <row r="114" spans="1:20" ht="15" x14ac:dyDescent="0.25">
      <c r="A114" s="171" t="s">
        <v>164</v>
      </c>
      <c r="B114" s="171">
        <f t="shared" si="95"/>
        <v>67273</v>
      </c>
      <c r="C114" s="171" t="str">
        <f t="shared" si="96"/>
        <v>Swimming</v>
      </c>
      <c r="D114" s="171" t="str">
        <f t="shared" si="97"/>
        <v>Swimming Lessons</v>
      </c>
      <c r="E114" s="171" t="str">
        <f t="shared" si="98"/>
        <v>Preschool</v>
      </c>
      <c r="F114" s="64" t="str">
        <f t="shared" si="99"/>
        <v>N/A</v>
      </c>
      <c r="G114" s="64">
        <f t="shared" si="100"/>
        <v>45399</v>
      </c>
      <c r="H114" s="64">
        <f t="shared" si="101"/>
        <v>45096</v>
      </c>
      <c r="I114" s="171" t="s">
        <v>33</v>
      </c>
      <c r="J114" s="172">
        <v>0.8125</v>
      </c>
      <c r="K114" s="61" t="str">
        <f t="shared" si="102"/>
        <v>30 mins</v>
      </c>
      <c r="L114" s="65">
        <f t="shared" si="103"/>
        <v>10</v>
      </c>
      <c r="M114" s="62">
        <f t="shared" si="104"/>
        <v>3</v>
      </c>
      <c r="N114" s="62">
        <f t="shared" si="105"/>
        <v>5</v>
      </c>
      <c r="O114" s="62" t="str">
        <f t="shared" si="106"/>
        <v>3 YR</v>
      </c>
      <c r="P114" s="62" t="str">
        <f t="shared" si="107"/>
        <v>6 YR</v>
      </c>
      <c r="Q114" s="173">
        <f t="shared" si="108"/>
        <v>88.22</v>
      </c>
      <c r="R114" s="174">
        <f t="shared" si="109"/>
        <v>22.055</v>
      </c>
      <c r="S114" s="173">
        <f t="shared" si="110"/>
        <v>0</v>
      </c>
      <c r="T114" s="62"/>
    </row>
    <row r="115" spans="1:20" ht="15" x14ac:dyDescent="0.25">
      <c r="A115" s="171" t="s">
        <v>164</v>
      </c>
      <c r="B115" s="171">
        <f t="shared" si="95"/>
        <v>67273</v>
      </c>
      <c r="C115" s="171" t="str">
        <f t="shared" si="96"/>
        <v>Swimming</v>
      </c>
      <c r="D115" s="171" t="str">
        <f t="shared" si="97"/>
        <v>Swimming Lessons</v>
      </c>
      <c r="E115" s="171" t="str">
        <f t="shared" si="98"/>
        <v>Preschool</v>
      </c>
      <c r="F115" s="64" t="str">
        <f t="shared" si="99"/>
        <v>N/A</v>
      </c>
      <c r="G115" s="64">
        <f t="shared" si="100"/>
        <v>45400</v>
      </c>
      <c r="H115" s="64">
        <f t="shared" si="101"/>
        <v>45097</v>
      </c>
      <c r="I115" s="171" t="s">
        <v>34</v>
      </c>
      <c r="J115" s="172">
        <v>0.72916666666666663</v>
      </c>
      <c r="K115" s="61" t="str">
        <f t="shared" si="102"/>
        <v>30 mins</v>
      </c>
      <c r="L115" s="65">
        <f t="shared" si="103"/>
        <v>10</v>
      </c>
      <c r="M115" s="62">
        <f t="shared" si="104"/>
        <v>3</v>
      </c>
      <c r="N115" s="62">
        <f t="shared" si="105"/>
        <v>5</v>
      </c>
      <c r="O115" s="62" t="str">
        <f t="shared" si="106"/>
        <v>3 YR</v>
      </c>
      <c r="P115" s="62" t="str">
        <f t="shared" si="107"/>
        <v>6 YR</v>
      </c>
      <c r="Q115" s="173">
        <f t="shared" si="108"/>
        <v>88.22</v>
      </c>
      <c r="R115" s="174">
        <f t="shared" si="109"/>
        <v>22.055</v>
      </c>
      <c r="S115" s="173">
        <f t="shared" si="110"/>
        <v>0</v>
      </c>
      <c r="T115" s="62">
        <v>74645</v>
      </c>
    </row>
    <row r="116" spans="1:20" ht="15" x14ac:dyDescent="0.25">
      <c r="A116" s="171" t="s">
        <v>164</v>
      </c>
      <c r="B116" s="171">
        <f t="shared" si="95"/>
        <v>67273</v>
      </c>
      <c r="C116" s="171" t="str">
        <f t="shared" si="96"/>
        <v>Swimming</v>
      </c>
      <c r="D116" s="171" t="str">
        <f t="shared" si="97"/>
        <v>Swimming Lessons</v>
      </c>
      <c r="E116" s="171" t="str">
        <f t="shared" si="98"/>
        <v>Preschool</v>
      </c>
      <c r="F116" s="64" t="str">
        <f t="shared" si="99"/>
        <v>N/A</v>
      </c>
      <c r="G116" s="64">
        <f t="shared" si="100"/>
        <v>45400</v>
      </c>
      <c r="H116" s="64">
        <f t="shared" si="101"/>
        <v>45097</v>
      </c>
      <c r="I116" s="171" t="s">
        <v>34</v>
      </c>
      <c r="J116" s="172">
        <v>0.80208333333333337</v>
      </c>
      <c r="K116" s="61" t="str">
        <f t="shared" si="102"/>
        <v>30 mins</v>
      </c>
      <c r="L116" s="65">
        <f t="shared" si="103"/>
        <v>10</v>
      </c>
      <c r="M116" s="62">
        <f t="shared" si="104"/>
        <v>3</v>
      </c>
      <c r="N116" s="62">
        <f t="shared" si="105"/>
        <v>5</v>
      </c>
      <c r="O116" s="62" t="str">
        <f t="shared" si="106"/>
        <v>3 YR</v>
      </c>
      <c r="P116" s="62" t="str">
        <f t="shared" si="107"/>
        <v>6 YR</v>
      </c>
      <c r="Q116" s="173">
        <f t="shared" si="108"/>
        <v>88.22</v>
      </c>
      <c r="R116" s="174">
        <f t="shared" si="109"/>
        <v>22.055</v>
      </c>
      <c r="S116" s="173">
        <f t="shared" si="110"/>
        <v>0</v>
      </c>
      <c r="T116" s="62">
        <v>74646</v>
      </c>
    </row>
    <row r="117" spans="1:20" ht="15" x14ac:dyDescent="0.25">
      <c r="A117" s="171" t="s">
        <v>164</v>
      </c>
      <c r="B117" s="171">
        <f t="shared" si="95"/>
        <v>67273</v>
      </c>
      <c r="C117" s="171" t="str">
        <f t="shared" si="96"/>
        <v>Swimming</v>
      </c>
      <c r="D117" s="171" t="str">
        <f t="shared" si="97"/>
        <v>Swimming Lessons</v>
      </c>
      <c r="E117" s="171" t="str">
        <f t="shared" si="98"/>
        <v>Preschool</v>
      </c>
      <c r="F117" s="64" t="str">
        <f t="shared" si="99"/>
        <v>N/A</v>
      </c>
      <c r="G117" s="64">
        <f t="shared" si="100"/>
        <v>45401</v>
      </c>
      <c r="H117" s="64">
        <f t="shared" si="101"/>
        <v>45098</v>
      </c>
      <c r="I117" s="171" t="s">
        <v>28</v>
      </c>
      <c r="J117" s="172">
        <v>0.66666666666666663</v>
      </c>
      <c r="K117" s="61" t="str">
        <f t="shared" si="102"/>
        <v>30 mins</v>
      </c>
      <c r="L117" s="65">
        <f t="shared" si="103"/>
        <v>10</v>
      </c>
      <c r="M117" s="62">
        <f t="shared" si="104"/>
        <v>3</v>
      </c>
      <c r="N117" s="62">
        <f t="shared" si="105"/>
        <v>5</v>
      </c>
      <c r="O117" s="62" t="str">
        <f t="shared" si="106"/>
        <v>3 YR</v>
      </c>
      <c r="P117" s="62" t="str">
        <f t="shared" si="107"/>
        <v>6 YR</v>
      </c>
      <c r="Q117" s="173">
        <f t="shared" si="108"/>
        <v>88.22</v>
      </c>
      <c r="R117" s="174">
        <f t="shared" si="109"/>
        <v>22.055</v>
      </c>
      <c r="S117" s="173">
        <f t="shared" si="110"/>
        <v>0</v>
      </c>
      <c r="T117" s="62">
        <v>74647</v>
      </c>
    </row>
    <row r="118" spans="1:20" ht="15" x14ac:dyDescent="0.25">
      <c r="A118" s="171" t="s">
        <v>164</v>
      </c>
      <c r="B118" s="171">
        <f t="shared" si="95"/>
        <v>67273</v>
      </c>
      <c r="C118" s="171" t="str">
        <f t="shared" si="96"/>
        <v>Swimming</v>
      </c>
      <c r="D118" s="171" t="str">
        <f t="shared" si="97"/>
        <v>Swimming Lessons</v>
      </c>
      <c r="E118" s="171" t="str">
        <f t="shared" si="98"/>
        <v>Preschool</v>
      </c>
      <c r="F118" s="64" t="str">
        <f t="shared" si="99"/>
        <v>N/A</v>
      </c>
      <c r="G118" s="64">
        <f t="shared" si="100"/>
        <v>45401</v>
      </c>
      <c r="H118" s="64">
        <f t="shared" si="101"/>
        <v>45098</v>
      </c>
      <c r="I118" s="171" t="s">
        <v>28</v>
      </c>
      <c r="J118" s="172">
        <v>0.71875</v>
      </c>
      <c r="K118" s="61" t="str">
        <f t="shared" si="102"/>
        <v>30 mins</v>
      </c>
      <c r="L118" s="65">
        <f t="shared" si="103"/>
        <v>10</v>
      </c>
      <c r="M118" s="62">
        <f t="shared" si="104"/>
        <v>3</v>
      </c>
      <c r="N118" s="62">
        <f t="shared" si="105"/>
        <v>5</v>
      </c>
      <c r="O118" s="62" t="str">
        <f t="shared" si="106"/>
        <v>3 YR</v>
      </c>
      <c r="P118" s="62" t="str">
        <f t="shared" si="107"/>
        <v>6 YR</v>
      </c>
      <c r="Q118" s="173">
        <f t="shared" si="108"/>
        <v>88.22</v>
      </c>
      <c r="R118" s="174">
        <f t="shared" si="109"/>
        <v>22.055</v>
      </c>
      <c r="S118" s="173">
        <f t="shared" si="110"/>
        <v>0</v>
      </c>
      <c r="T118" s="62">
        <v>74648</v>
      </c>
    </row>
    <row r="119" spans="1:20" ht="15" x14ac:dyDescent="0.25">
      <c r="A119" s="171" t="s">
        <v>164</v>
      </c>
      <c r="B119" s="171">
        <f t="shared" si="95"/>
        <v>67273</v>
      </c>
      <c r="C119" s="171" t="str">
        <f t="shared" si="96"/>
        <v>Swimming</v>
      </c>
      <c r="D119" s="171" t="str">
        <f t="shared" si="97"/>
        <v>Swimming Lessons</v>
      </c>
      <c r="E119" s="171" t="str">
        <f t="shared" si="98"/>
        <v>Preschool</v>
      </c>
      <c r="F119" s="64" t="str">
        <f t="shared" si="99"/>
        <v>N/A</v>
      </c>
      <c r="G119" s="64">
        <f t="shared" si="100"/>
        <v>45401</v>
      </c>
      <c r="H119" s="64">
        <f t="shared" si="101"/>
        <v>45098</v>
      </c>
      <c r="I119" s="171" t="s">
        <v>28</v>
      </c>
      <c r="J119" s="172">
        <v>0.77083333333333337</v>
      </c>
      <c r="K119" s="61" t="str">
        <f t="shared" si="102"/>
        <v>30 mins</v>
      </c>
      <c r="L119" s="65">
        <f t="shared" si="103"/>
        <v>10</v>
      </c>
      <c r="M119" s="62">
        <f t="shared" si="104"/>
        <v>3</v>
      </c>
      <c r="N119" s="62">
        <f t="shared" si="105"/>
        <v>5</v>
      </c>
      <c r="O119" s="62" t="str">
        <f t="shared" si="106"/>
        <v>3 YR</v>
      </c>
      <c r="P119" s="62" t="str">
        <f t="shared" si="107"/>
        <v>6 YR</v>
      </c>
      <c r="Q119" s="173">
        <f t="shared" si="108"/>
        <v>88.22</v>
      </c>
      <c r="R119" s="174">
        <f t="shared" si="109"/>
        <v>22.055</v>
      </c>
      <c r="S119" s="173">
        <f t="shared" si="110"/>
        <v>0</v>
      </c>
      <c r="T119" s="62">
        <v>74649</v>
      </c>
    </row>
    <row r="120" spans="1:20" ht="15" x14ac:dyDescent="0.25">
      <c r="A120" s="171" t="s">
        <v>164</v>
      </c>
      <c r="B120" s="171">
        <f t="shared" si="95"/>
        <v>67273</v>
      </c>
      <c r="C120" s="171" t="str">
        <f t="shared" si="96"/>
        <v>Swimming</v>
      </c>
      <c r="D120" s="171" t="str">
        <f t="shared" si="97"/>
        <v>Swimming Lessons</v>
      </c>
      <c r="E120" s="171" t="str">
        <f t="shared" si="98"/>
        <v>Preschool</v>
      </c>
      <c r="F120" s="64" t="str">
        <f t="shared" si="99"/>
        <v>No class May 18.</v>
      </c>
      <c r="G120" s="64">
        <f t="shared" si="100"/>
        <v>45395</v>
      </c>
      <c r="H120" s="64">
        <f t="shared" si="101"/>
        <v>45099</v>
      </c>
      <c r="I120" s="171" t="s">
        <v>22</v>
      </c>
      <c r="J120" s="172">
        <v>0.35416666666666669</v>
      </c>
      <c r="K120" s="61" t="str">
        <f t="shared" si="102"/>
        <v>30 mins</v>
      </c>
      <c r="L120" s="65">
        <f t="shared" si="103"/>
        <v>10</v>
      </c>
      <c r="M120" s="62">
        <f t="shared" si="104"/>
        <v>3</v>
      </c>
      <c r="N120" s="62">
        <f t="shared" si="105"/>
        <v>5</v>
      </c>
      <c r="O120" s="62" t="str">
        <f t="shared" si="106"/>
        <v>3 YR</v>
      </c>
      <c r="P120" s="62" t="str">
        <f t="shared" si="107"/>
        <v>6 YR</v>
      </c>
      <c r="Q120" s="173">
        <f t="shared" si="108"/>
        <v>88.22</v>
      </c>
      <c r="R120" s="174">
        <f t="shared" si="109"/>
        <v>22.055</v>
      </c>
      <c r="S120" s="173">
        <f t="shared" si="110"/>
        <v>0</v>
      </c>
      <c r="T120" s="62">
        <v>74651</v>
      </c>
    </row>
    <row r="121" spans="1:20" ht="15" x14ac:dyDescent="0.25">
      <c r="A121" s="171" t="s">
        <v>164</v>
      </c>
      <c r="B121" s="171">
        <f t="shared" si="95"/>
        <v>67273</v>
      </c>
      <c r="C121" s="171" t="str">
        <f t="shared" si="96"/>
        <v>Swimming</v>
      </c>
      <c r="D121" s="171" t="str">
        <f t="shared" si="97"/>
        <v>Swimming Lessons</v>
      </c>
      <c r="E121" s="171" t="str">
        <f t="shared" si="98"/>
        <v>Preschool</v>
      </c>
      <c r="F121" s="64" t="str">
        <f t="shared" si="99"/>
        <v>No class May 18.</v>
      </c>
      <c r="G121" s="64">
        <f t="shared" si="100"/>
        <v>45395</v>
      </c>
      <c r="H121" s="64">
        <f t="shared" si="101"/>
        <v>45099</v>
      </c>
      <c r="I121" s="171" t="s">
        <v>22</v>
      </c>
      <c r="J121" s="172">
        <v>0.45833333333333331</v>
      </c>
      <c r="K121" s="61" t="str">
        <f t="shared" si="102"/>
        <v>30 mins</v>
      </c>
      <c r="L121" s="65">
        <f t="shared" si="103"/>
        <v>10</v>
      </c>
      <c r="M121" s="62">
        <f t="shared" si="104"/>
        <v>3</v>
      </c>
      <c r="N121" s="62">
        <f t="shared" si="105"/>
        <v>5</v>
      </c>
      <c r="O121" s="62" t="str">
        <f t="shared" si="106"/>
        <v>3 YR</v>
      </c>
      <c r="P121" s="62" t="str">
        <f t="shared" si="107"/>
        <v>6 YR</v>
      </c>
      <c r="Q121" s="173">
        <f t="shared" si="108"/>
        <v>88.22</v>
      </c>
      <c r="R121" s="174">
        <f t="shared" si="109"/>
        <v>22.055</v>
      </c>
      <c r="S121" s="173">
        <f t="shared" si="110"/>
        <v>0</v>
      </c>
      <c r="T121" s="62">
        <v>74652</v>
      </c>
    </row>
    <row r="122" spans="1:20" ht="15" x14ac:dyDescent="0.25">
      <c r="A122" s="119" t="s">
        <v>201</v>
      </c>
      <c r="B122" s="119">
        <f t="shared" ref="B122:B138" si="111">VLOOKUP(A122,PROGRAMDATA,14,FALSE)</f>
        <v>67334</v>
      </c>
      <c r="C122" s="119" t="str">
        <f t="shared" ref="C122:C138" si="112">VLOOKUP(A122,PROGRAMDATA,15,FALSE)</f>
        <v>Swimming</v>
      </c>
      <c r="D122" s="119" t="str">
        <f t="shared" ref="D122:D138" si="113">VLOOKUP(A122,PROGRAMDATA,16,FALSE)</f>
        <v>Swimming Lessons</v>
      </c>
      <c r="E122" s="119" t="str">
        <f t="shared" ref="E122:E138" si="114">VLOOKUP(A122,PROGRAMDATA,17,FALSE)</f>
        <v>Preschool</v>
      </c>
      <c r="F122" s="175" t="str">
        <f t="shared" ref="F122:F138" si="115">VLOOKUP(I122,Session,4, FALSE)</f>
        <v>No class May 20.</v>
      </c>
      <c r="G122" s="175">
        <f t="shared" ref="G122:G138" si="116">VLOOKUP(I122,Session,2,FALSE)</f>
        <v>45397</v>
      </c>
      <c r="H122" s="175">
        <f t="shared" ref="H122:H138" si="117">VLOOKUP(I122,Session,3,FALSE)</f>
        <v>45467</v>
      </c>
      <c r="I122" s="119" t="s">
        <v>27</v>
      </c>
      <c r="J122" s="176">
        <v>0.66666666666666663</v>
      </c>
      <c r="K122" s="177" t="str">
        <f t="shared" ref="K122:K138" si="118">VLOOKUP(A122,PROGRAMDATA,9,FALSE)</f>
        <v>30 mins</v>
      </c>
      <c r="L122" s="178">
        <f t="shared" ref="L122:L138" si="119">VLOOKUP(I122,Session,5, FALSE)</f>
        <v>10</v>
      </c>
      <c r="M122" s="179">
        <f t="shared" ref="M122:M138" si="120">VLOOKUP(A122,PROGRAMDATA,3,FALSE)</f>
        <v>2</v>
      </c>
      <c r="N122" s="179">
        <f t="shared" ref="N122:N138" si="121">VLOOKUP(A122,PROGRAMDATA,4,FALSE)</f>
        <v>3</v>
      </c>
      <c r="O122" s="179" t="str">
        <f t="shared" ref="O122:O138" si="122">VLOOKUP(A122,PROGRAMDATA,5,FALSE)</f>
        <v>3 YR</v>
      </c>
      <c r="P122" s="179" t="str">
        <f t="shared" ref="P122:P138" si="123">VLOOKUP(A122,PROGRAMDATA,6,FALSE)</f>
        <v>6 YR</v>
      </c>
      <c r="Q122" s="180">
        <f t="shared" ref="Q122:Q138" si="124">(INDEX(PROGRAMDATA,MATCH(A122,FeeName,0),12)*L122)</f>
        <v>159.26500000000001</v>
      </c>
      <c r="R122" s="181">
        <f>(Q122*0.25)</f>
        <v>39.816250000000004</v>
      </c>
      <c r="S122" s="180">
        <f t="shared" ref="S122:S138" si="125">CEILING((INDEX(PROGRAMDATA,MATCH(A122,FeeName,0),13)*L122)*0.9,0.25)</f>
        <v>0</v>
      </c>
      <c r="T122" s="62">
        <v>74653</v>
      </c>
    </row>
    <row r="123" spans="1:20" ht="15" x14ac:dyDescent="0.25">
      <c r="A123" s="119" t="s">
        <v>201</v>
      </c>
      <c r="B123" s="119">
        <f t="shared" si="111"/>
        <v>67334</v>
      </c>
      <c r="C123" s="119" t="str">
        <f t="shared" si="112"/>
        <v>Swimming</v>
      </c>
      <c r="D123" s="119" t="str">
        <f t="shared" si="113"/>
        <v>Swimming Lessons</v>
      </c>
      <c r="E123" s="119" t="str">
        <f t="shared" si="114"/>
        <v>Preschool</v>
      </c>
      <c r="F123" s="175" t="str">
        <f t="shared" si="115"/>
        <v>No class May 20.</v>
      </c>
      <c r="G123" s="175">
        <f t="shared" si="116"/>
        <v>45397</v>
      </c>
      <c r="H123" s="175">
        <f t="shared" si="117"/>
        <v>45467</v>
      </c>
      <c r="I123" s="119" t="s">
        <v>27</v>
      </c>
      <c r="J123" s="176">
        <v>0.70833333333333337</v>
      </c>
      <c r="K123" s="177" t="str">
        <f t="shared" si="118"/>
        <v>30 mins</v>
      </c>
      <c r="L123" s="178">
        <f t="shared" si="119"/>
        <v>10</v>
      </c>
      <c r="M123" s="179">
        <f t="shared" si="120"/>
        <v>2</v>
      </c>
      <c r="N123" s="179">
        <f t="shared" si="121"/>
        <v>3</v>
      </c>
      <c r="O123" s="179" t="str">
        <f t="shared" si="122"/>
        <v>3 YR</v>
      </c>
      <c r="P123" s="179" t="str">
        <f t="shared" si="123"/>
        <v>6 YR</v>
      </c>
      <c r="Q123" s="180">
        <f t="shared" si="124"/>
        <v>159.26500000000001</v>
      </c>
      <c r="R123" s="181">
        <f t="shared" ref="R123:R139" si="126">(Q123*0.25)</f>
        <v>39.816250000000004</v>
      </c>
      <c r="S123" s="180">
        <f t="shared" si="125"/>
        <v>0</v>
      </c>
      <c r="T123" s="62">
        <v>74655</v>
      </c>
    </row>
    <row r="124" spans="1:20" ht="15" x14ac:dyDescent="0.25">
      <c r="A124" s="119" t="s">
        <v>201</v>
      </c>
      <c r="B124" s="119">
        <f t="shared" si="111"/>
        <v>67334</v>
      </c>
      <c r="C124" s="119" t="str">
        <f t="shared" si="112"/>
        <v>Swimming</v>
      </c>
      <c r="D124" s="119" t="str">
        <f t="shared" si="113"/>
        <v>Swimming Lessons</v>
      </c>
      <c r="E124" s="119" t="str">
        <f t="shared" si="114"/>
        <v>Preschool</v>
      </c>
      <c r="F124" s="175" t="str">
        <f t="shared" si="115"/>
        <v>No class May 20.</v>
      </c>
      <c r="G124" s="175">
        <f t="shared" si="116"/>
        <v>45397</v>
      </c>
      <c r="H124" s="175">
        <f t="shared" si="117"/>
        <v>45467</v>
      </c>
      <c r="I124" s="119" t="s">
        <v>27</v>
      </c>
      <c r="J124" s="176">
        <v>0.72916666666666663</v>
      </c>
      <c r="K124" s="177" t="str">
        <f t="shared" si="118"/>
        <v>30 mins</v>
      </c>
      <c r="L124" s="178">
        <f t="shared" si="119"/>
        <v>10</v>
      </c>
      <c r="M124" s="179">
        <f t="shared" si="120"/>
        <v>2</v>
      </c>
      <c r="N124" s="179">
        <f t="shared" si="121"/>
        <v>3</v>
      </c>
      <c r="O124" s="179" t="str">
        <f t="shared" si="122"/>
        <v>3 YR</v>
      </c>
      <c r="P124" s="179" t="str">
        <f t="shared" si="123"/>
        <v>6 YR</v>
      </c>
      <c r="Q124" s="180">
        <f t="shared" si="124"/>
        <v>159.26500000000001</v>
      </c>
      <c r="R124" s="181">
        <f t="shared" si="126"/>
        <v>39.816250000000004</v>
      </c>
      <c r="S124" s="180">
        <f t="shared" si="125"/>
        <v>0</v>
      </c>
      <c r="T124" s="62">
        <v>74656</v>
      </c>
    </row>
    <row r="125" spans="1:20" ht="15" x14ac:dyDescent="0.25">
      <c r="A125" s="119" t="s">
        <v>201</v>
      </c>
      <c r="B125" s="119">
        <f t="shared" si="111"/>
        <v>67334</v>
      </c>
      <c r="C125" s="119" t="str">
        <f t="shared" si="112"/>
        <v>Swimming</v>
      </c>
      <c r="D125" s="119" t="str">
        <f t="shared" si="113"/>
        <v>Swimming Lessons</v>
      </c>
      <c r="E125" s="119" t="str">
        <f t="shared" si="114"/>
        <v>Preschool</v>
      </c>
      <c r="F125" s="175" t="str">
        <f t="shared" si="115"/>
        <v>No class May 20.</v>
      </c>
      <c r="G125" s="175">
        <f t="shared" si="116"/>
        <v>45397</v>
      </c>
      <c r="H125" s="175">
        <f t="shared" si="117"/>
        <v>45467</v>
      </c>
      <c r="I125" s="119" t="s">
        <v>27</v>
      </c>
      <c r="J125" s="176">
        <v>0.75</v>
      </c>
      <c r="K125" s="177" t="str">
        <f t="shared" si="118"/>
        <v>30 mins</v>
      </c>
      <c r="L125" s="178">
        <f t="shared" si="119"/>
        <v>10</v>
      </c>
      <c r="M125" s="179">
        <f t="shared" si="120"/>
        <v>2</v>
      </c>
      <c r="N125" s="179">
        <f t="shared" si="121"/>
        <v>3</v>
      </c>
      <c r="O125" s="179" t="str">
        <f t="shared" si="122"/>
        <v>3 YR</v>
      </c>
      <c r="P125" s="179" t="str">
        <f t="shared" si="123"/>
        <v>6 YR</v>
      </c>
      <c r="Q125" s="180">
        <f t="shared" si="124"/>
        <v>159.26500000000001</v>
      </c>
      <c r="R125" s="181">
        <f t="shared" si="126"/>
        <v>39.816250000000004</v>
      </c>
      <c r="S125" s="180">
        <f t="shared" si="125"/>
        <v>0</v>
      </c>
      <c r="T125" s="62">
        <v>74657</v>
      </c>
    </row>
    <row r="126" spans="1:20" ht="15" x14ac:dyDescent="0.25">
      <c r="A126" s="119" t="s">
        <v>201</v>
      </c>
      <c r="B126" s="119">
        <f t="shared" si="111"/>
        <v>67334</v>
      </c>
      <c r="C126" s="119" t="str">
        <f t="shared" si="112"/>
        <v>Swimming</v>
      </c>
      <c r="D126" s="119" t="str">
        <f t="shared" si="113"/>
        <v>Swimming Lessons</v>
      </c>
      <c r="E126" s="119" t="str">
        <f t="shared" si="114"/>
        <v>Preschool</v>
      </c>
      <c r="F126" s="175" t="str">
        <f t="shared" si="115"/>
        <v>No class May 20.</v>
      </c>
      <c r="G126" s="175">
        <f t="shared" si="116"/>
        <v>45397</v>
      </c>
      <c r="H126" s="175">
        <f t="shared" si="117"/>
        <v>45467</v>
      </c>
      <c r="I126" s="119" t="s">
        <v>27</v>
      </c>
      <c r="J126" s="176">
        <v>0.79166666666666663</v>
      </c>
      <c r="K126" s="177" t="str">
        <f t="shared" si="118"/>
        <v>30 mins</v>
      </c>
      <c r="L126" s="178">
        <f t="shared" si="119"/>
        <v>10</v>
      </c>
      <c r="M126" s="179">
        <f t="shared" si="120"/>
        <v>2</v>
      </c>
      <c r="N126" s="179">
        <f t="shared" si="121"/>
        <v>3</v>
      </c>
      <c r="O126" s="179" t="str">
        <f t="shared" si="122"/>
        <v>3 YR</v>
      </c>
      <c r="P126" s="179" t="str">
        <f t="shared" si="123"/>
        <v>6 YR</v>
      </c>
      <c r="Q126" s="180">
        <f t="shared" si="124"/>
        <v>159.26500000000001</v>
      </c>
      <c r="R126" s="181">
        <f t="shared" si="126"/>
        <v>39.816250000000004</v>
      </c>
      <c r="S126" s="180">
        <f t="shared" si="125"/>
        <v>0</v>
      </c>
      <c r="T126" s="62">
        <v>74658</v>
      </c>
    </row>
    <row r="127" spans="1:20" ht="15" x14ac:dyDescent="0.25">
      <c r="A127" s="119" t="s">
        <v>201</v>
      </c>
      <c r="B127" s="119">
        <f t="shared" si="111"/>
        <v>67334</v>
      </c>
      <c r="C127" s="119" t="str">
        <f t="shared" si="112"/>
        <v>Swimming</v>
      </c>
      <c r="D127" s="119" t="str">
        <f t="shared" si="113"/>
        <v>Swimming Lessons</v>
      </c>
      <c r="E127" s="119" t="str">
        <f t="shared" si="114"/>
        <v>Preschool</v>
      </c>
      <c r="F127" s="175" t="str">
        <f t="shared" si="115"/>
        <v>N/A</v>
      </c>
      <c r="G127" s="175">
        <f t="shared" si="116"/>
        <v>45398</v>
      </c>
      <c r="H127" s="175">
        <f t="shared" si="117"/>
        <v>45095</v>
      </c>
      <c r="I127" s="119" t="s">
        <v>23</v>
      </c>
      <c r="J127" s="176">
        <v>0.71875</v>
      </c>
      <c r="K127" s="177" t="str">
        <f t="shared" si="118"/>
        <v>30 mins</v>
      </c>
      <c r="L127" s="178">
        <f t="shared" si="119"/>
        <v>10</v>
      </c>
      <c r="M127" s="179">
        <f t="shared" si="120"/>
        <v>2</v>
      </c>
      <c r="N127" s="179">
        <f t="shared" si="121"/>
        <v>3</v>
      </c>
      <c r="O127" s="179" t="str">
        <f t="shared" si="122"/>
        <v>3 YR</v>
      </c>
      <c r="P127" s="179" t="str">
        <f t="shared" si="123"/>
        <v>6 YR</v>
      </c>
      <c r="Q127" s="180">
        <f t="shared" si="124"/>
        <v>159.26500000000001</v>
      </c>
      <c r="R127" s="181">
        <f t="shared" si="126"/>
        <v>39.816250000000004</v>
      </c>
      <c r="S127" s="180">
        <f t="shared" si="125"/>
        <v>0</v>
      </c>
      <c r="T127" s="62">
        <v>74664</v>
      </c>
    </row>
    <row r="128" spans="1:20" ht="15" x14ac:dyDescent="0.25">
      <c r="A128" s="119" t="s">
        <v>201</v>
      </c>
      <c r="B128" s="119">
        <f t="shared" si="111"/>
        <v>67334</v>
      </c>
      <c r="C128" s="119" t="str">
        <f t="shared" si="112"/>
        <v>Swimming</v>
      </c>
      <c r="D128" s="119" t="str">
        <f t="shared" si="113"/>
        <v>Swimming Lessons</v>
      </c>
      <c r="E128" s="119" t="str">
        <f t="shared" si="114"/>
        <v>Preschool</v>
      </c>
      <c r="F128" s="175" t="str">
        <f t="shared" si="115"/>
        <v>N/A</v>
      </c>
      <c r="G128" s="175">
        <f t="shared" si="116"/>
        <v>45399</v>
      </c>
      <c r="H128" s="175">
        <f t="shared" si="117"/>
        <v>45096</v>
      </c>
      <c r="I128" s="119" t="s">
        <v>33</v>
      </c>
      <c r="J128" s="176">
        <v>0.69791666666666663</v>
      </c>
      <c r="K128" s="177" t="str">
        <f t="shared" si="118"/>
        <v>30 mins</v>
      </c>
      <c r="L128" s="178">
        <f t="shared" si="119"/>
        <v>10</v>
      </c>
      <c r="M128" s="179">
        <f t="shared" si="120"/>
        <v>2</v>
      </c>
      <c r="N128" s="179">
        <f t="shared" si="121"/>
        <v>3</v>
      </c>
      <c r="O128" s="179" t="str">
        <f t="shared" si="122"/>
        <v>3 YR</v>
      </c>
      <c r="P128" s="179" t="str">
        <f t="shared" si="123"/>
        <v>6 YR</v>
      </c>
      <c r="Q128" s="180">
        <f t="shared" si="124"/>
        <v>159.26500000000001</v>
      </c>
      <c r="R128" s="181">
        <f t="shared" si="126"/>
        <v>39.816250000000004</v>
      </c>
      <c r="S128" s="180">
        <f t="shared" si="125"/>
        <v>0</v>
      </c>
      <c r="T128" s="62">
        <v>74666</v>
      </c>
    </row>
    <row r="129" spans="1:20" ht="15" x14ac:dyDescent="0.25">
      <c r="A129" s="119" t="s">
        <v>201</v>
      </c>
      <c r="B129" s="119">
        <f t="shared" si="111"/>
        <v>67334</v>
      </c>
      <c r="C129" s="119" t="str">
        <f t="shared" si="112"/>
        <v>Swimming</v>
      </c>
      <c r="D129" s="119" t="str">
        <f t="shared" si="113"/>
        <v>Swimming Lessons</v>
      </c>
      <c r="E129" s="119" t="str">
        <f t="shared" si="114"/>
        <v>Preschool</v>
      </c>
      <c r="F129" s="175" t="str">
        <f t="shared" si="115"/>
        <v>N/A</v>
      </c>
      <c r="G129" s="175">
        <f t="shared" si="116"/>
        <v>45399</v>
      </c>
      <c r="H129" s="175">
        <f t="shared" si="117"/>
        <v>45096</v>
      </c>
      <c r="I129" s="119" t="s">
        <v>33</v>
      </c>
      <c r="J129" s="176">
        <v>0.79166666666666663</v>
      </c>
      <c r="K129" s="177" t="str">
        <f t="shared" si="118"/>
        <v>30 mins</v>
      </c>
      <c r="L129" s="178">
        <f t="shared" si="119"/>
        <v>10</v>
      </c>
      <c r="M129" s="179">
        <f t="shared" si="120"/>
        <v>2</v>
      </c>
      <c r="N129" s="179">
        <f t="shared" si="121"/>
        <v>3</v>
      </c>
      <c r="O129" s="179" t="str">
        <f t="shared" si="122"/>
        <v>3 YR</v>
      </c>
      <c r="P129" s="179" t="str">
        <f t="shared" si="123"/>
        <v>6 YR</v>
      </c>
      <c r="Q129" s="180">
        <f t="shared" si="124"/>
        <v>159.26500000000001</v>
      </c>
      <c r="R129" s="181">
        <f t="shared" si="126"/>
        <v>39.816250000000004</v>
      </c>
      <c r="S129" s="180">
        <f t="shared" si="125"/>
        <v>0</v>
      </c>
      <c r="T129" s="62">
        <v>74667</v>
      </c>
    </row>
    <row r="130" spans="1:20" ht="15" x14ac:dyDescent="0.25">
      <c r="A130" s="119" t="s">
        <v>201</v>
      </c>
      <c r="B130" s="119">
        <f t="shared" si="111"/>
        <v>67334</v>
      </c>
      <c r="C130" s="119" t="str">
        <f t="shared" si="112"/>
        <v>Swimming</v>
      </c>
      <c r="D130" s="119" t="str">
        <f t="shared" si="113"/>
        <v>Swimming Lessons</v>
      </c>
      <c r="E130" s="119" t="str">
        <f t="shared" si="114"/>
        <v>Preschool</v>
      </c>
      <c r="F130" s="175" t="str">
        <f t="shared" si="115"/>
        <v>N/A</v>
      </c>
      <c r="G130" s="175">
        <f t="shared" si="116"/>
        <v>45400</v>
      </c>
      <c r="H130" s="175">
        <f t="shared" si="117"/>
        <v>45097</v>
      </c>
      <c r="I130" s="119" t="s">
        <v>34</v>
      </c>
      <c r="J130" s="176">
        <v>0.6875</v>
      </c>
      <c r="K130" s="177" t="str">
        <f t="shared" si="118"/>
        <v>30 mins</v>
      </c>
      <c r="L130" s="178">
        <f t="shared" si="119"/>
        <v>10</v>
      </c>
      <c r="M130" s="179">
        <f t="shared" si="120"/>
        <v>2</v>
      </c>
      <c r="N130" s="179">
        <f t="shared" si="121"/>
        <v>3</v>
      </c>
      <c r="O130" s="179" t="str">
        <f t="shared" si="122"/>
        <v>3 YR</v>
      </c>
      <c r="P130" s="179" t="str">
        <f t="shared" si="123"/>
        <v>6 YR</v>
      </c>
      <c r="Q130" s="180">
        <f t="shared" si="124"/>
        <v>159.26500000000001</v>
      </c>
      <c r="R130" s="181">
        <f t="shared" si="126"/>
        <v>39.816250000000004</v>
      </c>
      <c r="S130" s="180">
        <f t="shared" si="125"/>
        <v>0</v>
      </c>
      <c r="T130" s="62">
        <v>74669</v>
      </c>
    </row>
    <row r="131" spans="1:20" ht="15" x14ac:dyDescent="0.25">
      <c r="A131" s="119" t="s">
        <v>201</v>
      </c>
      <c r="B131" s="119">
        <f t="shared" si="111"/>
        <v>67334</v>
      </c>
      <c r="C131" s="119" t="str">
        <f t="shared" si="112"/>
        <v>Swimming</v>
      </c>
      <c r="D131" s="119" t="str">
        <f t="shared" si="113"/>
        <v>Swimming Lessons</v>
      </c>
      <c r="E131" s="119" t="str">
        <f t="shared" si="114"/>
        <v>Preschool</v>
      </c>
      <c r="F131" s="175" t="str">
        <f t="shared" si="115"/>
        <v>N/A</v>
      </c>
      <c r="G131" s="175">
        <f t="shared" si="116"/>
        <v>45400</v>
      </c>
      <c r="H131" s="175">
        <f t="shared" si="117"/>
        <v>45097</v>
      </c>
      <c r="I131" s="119" t="s">
        <v>34</v>
      </c>
      <c r="J131" s="176">
        <v>0.75</v>
      </c>
      <c r="K131" s="177" t="str">
        <f t="shared" si="118"/>
        <v>30 mins</v>
      </c>
      <c r="L131" s="178">
        <f t="shared" si="119"/>
        <v>10</v>
      </c>
      <c r="M131" s="179">
        <f t="shared" si="120"/>
        <v>2</v>
      </c>
      <c r="N131" s="179">
        <f t="shared" si="121"/>
        <v>3</v>
      </c>
      <c r="O131" s="179" t="str">
        <f t="shared" si="122"/>
        <v>3 YR</v>
      </c>
      <c r="P131" s="179" t="str">
        <f t="shared" si="123"/>
        <v>6 YR</v>
      </c>
      <c r="Q131" s="180">
        <f t="shared" si="124"/>
        <v>159.26500000000001</v>
      </c>
      <c r="R131" s="181">
        <f t="shared" si="126"/>
        <v>39.816250000000004</v>
      </c>
      <c r="S131" s="180">
        <f t="shared" si="125"/>
        <v>0</v>
      </c>
      <c r="T131" s="62">
        <v>74670</v>
      </c>
    </row>
    <row r="132" spans="1:20" ht="15" x14ac:dyDescent="0.25">
      <c r="A132" s="119" t="s">
        <v>201</v>
      </c>
      <c r="B132" s="119">
        <f t="shared" si="111"/>
        <v>67334</v>
      </c>
      <c r="C132" s="119" t="str">
        <f t="shared" si="112"/>
        <v>Swimming</v>
      </c>
      <c r="D132" s="119" t="str">
        <f t="shared" si="113"/>
        <v>Swimming Lessons</v>
      </c>
      <c r="E132" s="119" t="str">
        <f t="shared" si="114"/>
        <v>Preschool</v>
      </c>
      <c r="F132" s="175" t="str">
        <f t="shared" si="115"/>
        <v>N/A</v>
      </c>
      <c r="G132" s="175">
        <f t="shared" si="116"/>
        <v>45401</v>
      </c>
      <c r="H132" s="175">
        <f t="shared" si="117"/>
        <v>45098</v>
      </c>
      <c r="I132" s="119" t="s">
        <v>28</v>
      </c>
      <c r="J132" s="176">
        <v>0.73958333333333337</v>
      </c>
      <c r="K132" s="177" t="str">
        <f t="shared" si="118"/>
        <v>30 mins</v>
      </c>
      <c r="L132" s="178">
        <f t="shared" si="119"/>
        <v>10</v>
      </c>
      <c r="M132" s="179">
        <f t="shared" si="120"/>
        <v>2</v>
      </c>
      <c r="N132" s="179">
        <f t="shared" si="121"/>
        <v>3</v>
      </c>
      <c r="O132" s="179" t="str">
        <f t="shared" si="122"/>
        <v>3 YR</v>
      </c>
      <c r="P132" s="179" t="str">
        <f t="shared" si="123"/>
        <v>6 YR</v>
      </c>
      <c r="Q132" s="180">
        <f t="shared" si="124"/>
        <v>159.26500000000001</v>
      </c>
      <c r="R132" s="181">
        <f t="shared" si="126"/>
        <v>39.816250000000004</v>
      </c>
      <c r="S132" s="180">
        <f t="shared" si="125"/>
        <v>0</v>
      </c>
      <c r="T132" s="62">
        <v>74671</v>
      </c>
    </row>
    <row r="133" spans="1:20" ht="15" x14ac:dyDescent="0.25">
      <c r="A133" s="119" t="s">
        <v>201</v>
      </c>
      <c r="B133" s="119">
        <f t="shared" si="111"/>
        <v>67334</v>
      </c>
      <c r="C133" s="119" t="str">
        <f t="shared" si="112"/>
        <v>Swimming</v>
      </c>
      <c r="D133" s="119" t="str">
        <f t="shared" si="113"/>
        <v>Swimming Lessons</v>
      </c>
      <c r="E133" s="119" t="str">
        <f t="shared" si="114"/>
        <v>Preschool</v>
      </c>
      <c r="F133" s="175" t="str">
        <f t="shared" si="115"/>
        <v>No class May 18.</v>
      </c>
      <c r="G133" s="175">
        <f t="shared" si="116"/>
        <v>45395</v>
      </c>
      <c r="H133" s="175">
        <f t="shared" si="117"/>
        <v>45099</v>
      </c>
      <c r="I133" s="119" t="s">
        <v>22</v>
      </c>
      <c r="J133" s="176">
        <v>0.375</v>
      </c>
      <c r="K133" s="177" t="str">
        <f t="shared" si="118"/>
        <v>30 mins</v>
      </c>
      <c r="L133" s="178">
        <f t="shared" si="119"/>
        <v>10</v>
      </c>
      <c r="M133" s="179">
        <f t="shared" si="120"/>
        <v>2</v>
      </c>
      <c r="N133" s="179">
        <f t="shared" si="121"/>
        <v>3</v>
      </c>
      <c r="O133" s="179" t="str">
        <f t="shared" si="122"/>
        <v>3 YR</v>
      </c>
      <c r="P133" s="179" t="str">
        <f t="shared" si="123"/>
        <v>6 YR</v>
      </c>
      <c r="Q133" s="180">
        <f t="shared" si="124"/>
        <v>159.26500000000001</v>
      </c>
      <c r="R133" s="181">
        <f t="shared" si="126"/>
        <v>39.816250000000004</v>
      </c>
      <c r="S133" s="180">
        <f t="shared" si="125"/>
        <v>0</v>
      </c>
      <c r="T133" s="62">
        <v>74673</v>
      </c>
    </row>
    <row r="134" spans="1:20" ht="15" x14ac:dyDescent="0.25">
      <c r="A134" s="119" t="s">
        <v>201</v>
      </c>
      <c r="B134" s="119">
        <f t="shared" si="111"/>
        <v>67334</v>
      </c>
      <c r="C134" s="119" t="str">
        <f t="shared" si="112"/>
        <v>Swimming</v>
      </c>
      <c r="D134" s="119" t="str">
        <f t="shared" si="113"/>
        <v>Swimming Lessons</v>
      </c>
      <c r="E134" s="119" t="str">
        <f t="shared" si="114"/>
        <v>Preschool</v>
      </c>
      <c r="F134" s="175" t="str">
        <f t="shared" si="115"/>
        <v>No class May 18.</v>
      </c>
      <c r="G134" s="175">
        <f t="shared" si="116"/>
        <v>45395</v>
      </c>
      <c r="H134" s="175">
        <f t="shared" si="117"/>
        <v>45099</v>
      </c>
      <c r="I134" s="119" t="s">
        <v>22</v>
      </c>
      <c r="J134" s="176">
        <v>0.47916666666666669</v>
      </c>
      <c r="K134" s="177" t="str">
        <f t="shared" si="118"/>
        <v>30 mins</v>
      </c>
      <c r="L134" s="178">
        <f t="shared" si="119"/>
        <v>10</v>
      </c>
      <c r="M134" s="179">
        <f t="shared" si="120"/>
        <v>2</v>
      </c>
      <c r="N134" s="179">
        <f t="shared" si="121"/>
        <v>3</v>
      </c>
      <c r="O134" s="179" t="str">
        <f t="shared" si="122"/>
        <v>3 YR</v>
      </c>
      <c r="P134" s="179" t="str">
        <f t="shared" si="123"/>
        <v>6 YR</v>
      </c>
      <c r="Q134" s="180">
        <f t="shared" si="124"/>
        <v>159.26500000000001</v>
      </c>
      <c r="R134" s="181">
        <f t="shared" si="126"/>
        <v>39.816250000000004</v>
      </c>
      <c r="S134" s="180">
        <f t="shared" si="125"/>
        <v>0</v>
      </c>
      <c r="T134" s="62">
        <v>74674</v>
      </c>
    </row>
    <row r="135" spans="1:20" ht="15" x14ac:dyDescent="0.25">
      <c r="A135" s="119" t="s">
        <v>201</v>
      </c>
      <c r="B135" s="119">
        <f t="shared" si="111"/>
        <v>67334</v>
      </c>
      <c r="C135" s="119" t="str">
        <f t="shared" si="112"/>
        <v>Swimming</v>
      </c>
      <c r="D135" s="119" t="str">
        <f t="shared" si="113"/>
        <v>Swimming Lessons</v>
      </c>
      <c r="E135" s="119" t="str">
        <f t="shared" si="114"/>
        <v>Preschool</v>
      </c>
      <c r="F135" s="175" t="str">
        <f t="shared" si="115"/>
        <v>No class May 19.</v>
      </c>
      <c r="G135" s="175">
        <f t="shared" si="116"/>
        <v>45396</v>
      </c>
      <c r="H135" s="175">
        <f t="shared" si="117"/>
        <v>45100</v>
      </c>
      <c r="I135" s="119" t="s">
        <v>26</v>
      </c>
      <c r="J135" s="176">
        <v>0.67708333333333337</v>
      </c>
      <c r="K135" s="177" t="str">
        <f t="shared" si="118"/>
        <v>30 mins</v>
      </c>
      <c r="L135" s="178">
        <f t="shared" si="119"/>
        <v>10</v>
      </c>
      <c r="M135" s="179">
        <f t="shared" si="120"/>
        <v>2</v>
      </c>
      <c r="N135" s="179">
        <f t="shared" si="121"/>
        <v>3</v>
      </c>
      <c r="O135" s="179" t="str">
        <f t="shared" si="122"/>
        <v>3 YR</v>
      </c>
      <c r="P135" s="179" t="str">
        <f t="shared" si="123"/>
        <v>6 YR</v>
      </c>
      <c r="Q135" s="180">
        <f t="shared" si="124"/>
        <v>159.26500000000001</v>
      </c>
      <c r="R135" s="181">
        <f t="shared" si="126"/>
        <v>39.816250000000004</v>
      </c>
      <c r="S135" s="180">
        <f t="shared" si="125"/>
        <v>0</v>
      </c>
      <c r="T135" s="62">
        <v>74675</v>
      </c>
    </row>
    <row r="136" spans="1:20" ht="15" x14ac:dyDescent="0.25">
      <c r="A136" s="119" t="s">
        <v>201</v>
      </c>
      <c r="B136" s="119">
        <f t="shared" si="111"/>
        <v>67334</v>
      </c>
      <c r="C136" s="119" t="str">
        <f t="shared" si="112"/>
        <v>Swimming</v>
      </c>
      <c r="D136" s="119" t="str">
        <f t="shared" si="113"/>
        <v>Swimming Lessons</v>
      </c>
      <c r="E136" s="119" t="str">
        <f t="shared" si="114"/>
        <v>Preschool</v>
      </c>
      <c r="F136" s="175" t="str">
        <f t="shared" si="115"/>
        <v>No class May 19.</v>
      </c>
      <c r="G136" s="175">
        <f t="shared" si="116"/>
        <v>45396</v>
      </c>
      <c r="H136" s="175">
        <f t="shared" si="117"/>
        <v>45100</v>
      </c>
      <c r="I136" s="119" t="s">
        <v>26</v>
      </c>
      <c r="J136" s="176">
        <v>0.6875</v>
      </c>
      <c r="K136" s="177" t="str">
        <f t="shared" si="118"/>
        <v>30 mins</v>
      </c>
      <c r="L136" s="178">
        <f t="shared" si="119"/>
        <v>10</v>
      </c>
      <c r="M136" s="179">
        <f t="shared" si="120"/>
        <v>2</v>
      </c>
      <c r="N136" s="179">
        <f t="shared" si="121"/>
        <v>3</v>
      </c>
      <c r="O136" s="179" t="str">
        <f t="shared" si="122"/>
        <v>3 YR</v>
      </c>
      <c r="P136" s="179" t="str">
        <f t="shared" si="123"/>
        <v>6 YR</v>
      </c>
      <c r="Q136" s="180">
        <f t="shared" si="124"/>
        <v>159.26500000000001</v>
      </c>
      <c r="R136" s="181">
        <f t="shared" si="126"/>
        <v>39.816250000000004</v>
      </c>
      <c r="S136" s="180">
        <f t="shared" si="125"/>
        <v>0</v>
      </c>
      <c r="T136" s="62">
        <v>74676</v>
      </c>
    </row>
    <row r="137" spans="1:20" ht="15" x14ac:dyDescent="0.25">
      <c r="A137" s="119" t="s">
        <v>201</v>
      </c>
      <c r="B137" s="119">
        <f t="shared" si="111"/>
        <v>67334</v>
      </c>
      <c r="C137" s="119" t="str">
        <f t="shared" si="112"/>
        <v>Swimming</v>
      </c>
      <c r="D137" s="119" t="str">
        <f t="shared" si="113"/>
        <v>Swimming Lessons</v>
      </c>
      <c r="E137" s="119" t="str">
        <f t="shared" si="114"/>
        <v>Preschool</v>
      </c>
      <c r="F137" s="175" t="str">
        <f t="shared" si="115"/>
        <v>No class May 19.</v>
      </c>
      <c r="G137" s="175">
        <f t="shared" si="116"/>
        <v>45396</v>
      </c>
      <c r="H137" s="175">
        <f t="shared" si="117"/>
        <v>45100</v>
      </c>
      <c r="I137" s="119" t="s">
        <v>26</v>
      </c>
      <c r="J137" s="176">
        <v>0.71875</v>
      </c>
      <c r="K137" s="177" t="str">
        <f t="shared" si="118"/>
        <v>30 mins</v>
      </c>
      <c r="L137" s="178">
        <f t="shared" si="119"/>
        <v>10</v>
      </c>
      <c r="M137" s="179">
        <f t="shared" si="120"/>
        <v>2</v>
      </c>
      <c r="N137" s="179">
        <f t="shared" si="121"/>
        <v>3</v>
      </c>
      <c r="O137" s="179" t="str">
        <f t="shared" si="122"/>
        <v>3 YR</v>
      </c>
      <c r="P137" s="179" t="str">
        <f t="shared" si="123"/>
        <v>6 YR</v>
      </c>
      <c r="Q137" s="180">
        <f t="shared" si="124"/>
        <v>159.26500000000001</v>
      </c>
      <c r="R137" s="181">
        <f t="shared" si="126"/>
        <v>39.816250000000004</v>
      </c>
      <c r="S137" s="180">
        <f t="shared" si="125"/>
        <v>0</v>
      </c>
      <c r="T137" s="62">
        <v>74677</v>
      </c>
    </row>
    <row r="138" spans="1:20" ht="15" x14ac:dyDescent="0.25">
      <c r="A138" s="119" t="s">
        <v>201</v>
      </c>
      <c r="B138" s="119">
        <f t="shared" si="111"/>
        <v>67334</v>
      </c>
      <c r="C138" s="119" t="str">
        <f t="shared" si="112"/>
        <v>Swimming</v>
      </c>
      <c r="D138" s="119" t="str">
        <f t="shared" si="113"/>
        <v>Swimming Lessons</v>
      </c>
      <c r="E138" s="119" t="str">
        <f t="shared" si="114"/>
        <v>Preschool</v>
      </c>
      <c r="F138" s="175" t="str">
        <f t="shared" si="115"/>
        <v>No class May 19.</v>
      </c>
      <c r="G138" s="175">
        <f t="shared" si="116"/>
        <v>45396</v>
      </c>
      <c r="H138" s="175">
        <f t="shared" si="117"/>
        <v>45100</v>
      </c>
      <c r="I138" s="119" t="s">
        <v>26</v>
      </c>
      <c r="J138" s="176">
        <v>0.75</v>
      </c>
      <c r="K138" s="177" t="str">
        <f t="shared" si="118"/>
        <v>30 mins</v>
      </c>
      <c r="L138" s="178">
        <f t="shared" si="119"/>
        <v>10</v>
      </c>
      <c r="M138" s="179">
        <f t="shared" si="120"/>
        <v>2</v>
      </c>
      <c r="N138" s="179">
        <f t="shared" si="121"/>
        <v>3</v>
      </c>
      <c r="O138" s="179" t="str">
        <f t="shared" si="122"/>
        <v>3 YR</v>
      </c>
      <c r="P138" s="179" t="str">
        <f t="shared" si="123"/>
        <v>6 YR</v>
      </c>
      <c r="Q138" s="180">
        <f t="shared" si="124"/>
        <v>159.26500000000001</v>
      </c>
      <c r="R138" s="181">
        <f t="shared" si="126"/>
        <v>39.816250000000004</v>
      </c>
      <c r="S138" s="180">
        <f t="shared" si="125"/>
        <v>0</v>
      </c>
      <c r="T138" s="62">
        <v>74678</v>
      </c>
    </row>
    <row r="139" spans="1:20" ht="15" x14ac:dyDescent="0.25">
      <c r="A139" s="118" t="s">
        <v>255</v>
      </c>
      <c r="B139" s="182">
        <f t="shared" ref="B139" si="127">VLOOKUP(A139,PROGRAMDATA,14,FALSE)</f>
        <v>67320</v>
      </c>
      <c r="C139" s="182" t="str">
        <f t="shared" ref="C139" si="128">VLOOKUP(A139,PROGRAMDATA,15,FALSE)</f>
        <v>Swimming</v>
      </c>
      <c r="D139" s="182" t="str">
        <f t="shared" ref="D139" si="129">VLOOKUP(A139,PROGRAMDATA,16,FALSE)</f>
        <v>Swimming Lessons</v>
      </c>
      <c r="E139" s="182" t="str">
        <f t="shared" ref="E139" si="130">VLOOKUP(A139,PROGRAMDATA,17,FALSE)</f>
        <v>Preschool</v>
      </c>
      <c r="F139" s="183" t="str">
        <f t="shared" ref="F139" si="131">VLOOKUP(I139,Session,4, FALSE)</f>
        <v>N/A</v>
      </c>
      <c r="G139" s="183">
        <f t="shared" ref="G139" si="132">VLOOKUP(I139,Session,2,FALSE)</f>
        <v>45400</v>
      </c>
      <c r="H139" s="183">
        <f t="shared" ref="H139" si="133">VLOOKUP(I139,Session,3,FALSE)</f>
        <v>45097</v>
      </c>
      <c r="I139" s="182" t="s">
        <v>34</v>
      </c>
      <c r="J139" s="184">
        <v>0.66666666666666663</v>
      </c>
      <c r="K139" s="185" t="str">
        <f t="shared" ref="K139" si="134">VLOOKUP(A139,PROGRAMDATA,9,FALSE)</f>
        <v>30 mins</v>
      </c>
      <c r="L139" s="186">
        <f t="shared" ref="L139" si="135">VLOOKUP(I139,Session,5, FALSE)</f>
        <v>10</v>
      </c>
      <c r="M139" s="187">
        <f t="shared" ref="M139" si="136">VLOOKUP(A139,PROGRAMDATA,3,FALSE)</f>
        <v>3</v>
      </c>
      <c r="N139" s="187">
        <f t="shared" ref="N139" si="137">VLOOKUP(A139,PROGRAMDATA,4,FALSE)</f>
        <v>5</v>
      </c>
      <c r="O139" s="187" t="str">
        <f t="shared" ref="O139" si="138">VLOOKUP(A139,PROGRAMDATA,5,FALSE)</f>
        <v>3 YR</v>
      </c>
      <c r="P139" s="187" t="str">
        <f t="shared" ref="P139" si="139">VLOOKUP(A139,PROGRAMDATA,6,FALSE)</f>
        <v>6 YR</v>
      </c>
      <c r="Q139" s="188">
        <f t="shared" ref="Q139" si="140">(INDEX(PROGRAMDATA,MATCH(A139,FeeName,0),12)*L139)</f>
        <v>88.22</v>
      </c>
      <c r="R139" s="189">
        <f t="shared" si="126"/>
        <v>22.055</v>
      </c>
      <c r="S139" s="188">
        <f t="shared" ref="S139" si="141">CEILING((INDEX(PROGRAMDATA,MATCH(A139,FeeName,0),13)*L139)*0.9,0.25)</f>
        <v>0</v>
      </c>
      <c r="T139" s="62">
        <v>74680</v>
      </c>
    </row>
    <row r="140" spans="1:20" ht="15" x14ac:dyDescent="0.25">
      <c r="A140" s="118" t="s">
        <v>255</v>
      </c>
      <c r="B140" s="182">
        <f t="shared" ref="B140" si="142">VLOOKUP(A140,PROGRAMDATA,14,FALSE)</f>
        <v>67320</v>
      </c>
      <c r="C140" s="182" t="str">
        <f t="shared" ref="C140" si="143">VLOOKUP(A140,PROGRAMDATA,15,FALSE)</f>
        <v>Swimming</v>
      </c>
      <c r="D140" s="182" t="str">
        <f t="shared" ref="D140" si="144">VLOOKUP(A140,PROGRAMDATA,16,FALSE)</f>
        <v>Swimming Lessons</v>
      </c>
      <c r="E140" s="182" t="str">
        <f t="shared" ref="E140" si="145">VLOOKUP(A140,PROGRAMDATA,17,FALSE)</f>
        <v>Preschool</v>
      </c>
      <c r="F140" s="183" t="str">
        <f t="shared" ref="F140" si="146">VLOOKUP(I140,Session,4, FALSE)</f>
        <v>No class May 18.</v>
      </c>
      <c r="G140" s="183">
        <f t="shared" ref="G140" si="147">VLOOKUP(I140,Session,2,FALSE)</f>
        <v>45395</v>
      </c>
      <c r="H140" s="183">
        <f t="shared" ref="H140" si="148">VLOOKUP(I140,Session,3,FALSE)</f>
        <v>45099</v>
      </c>
      <c r="I140" s="182" t="s">
        <v>22</v>
      </c>
      <c r="J140" s="184">
        <v>0.4375</v>
      </c>
      <c r="K140" s="185" t="str">
        <f t="shared" ref="K140" si="149">VLOOKUP(A140,PROGRAMDATA,9,FALSE)</f>
        <v>30 mins</v>
      </c>
      <c r="L140" s="186">
        <f t="shared" ref="L140" si="150">VLOOKUP(I140,Session,5, FALSE)</f>
        <v>10</v>
      </c>
      <c r="M140" s="187">
        <f t="shared" ref="M140" si="151">VLOOKUP(A140,PROGRAMDATA,3,FALSE)</f>
        <v>3</v>
      </c>
      <c r="N140" s="187">
        <f t="shared" ref="N140" si="152">VLOOKUP(A140,PROGRAMDATA,4,FALSE)</f>
        <v>5</v>
      </c>
      <c r="O140" s="187" t="str">
        <f t="shared" ref="O140" si="153">VLOOKUP(A140,PROGRAMDATA,5,FALSE)</f>
        <v>3 YR</v>
      </c>
      <c r="P140" s="187" t="str">
        <f t="shared" ref="P140" si="154">VLOOKUP(A140,PROGRAMDATA,6,FALSE)</f>
        <v>6 YR</v>
      </c>
      <c r="Q140" s="188">
        <f t="shared" ref="Q140" si="155">(INDEX(PROGRAMDATA,MATCH(A140,FeeName,0),12)*L140)</f>
        <v>88.22</v>
      </c>
      <c r="R140" s="189">
        <f t="shared" ref="R140" si="156">(Q140*0.25)</f>
        <v>22.055</v>
      </c>
      <c r="S140" s="188">
        <f t="shared" ref="S140" si="157">CEILING((INDEX(PROGRAMDATA,MATCH(A140,FeeName,0),13)*L140)*0.9,0.25)</f>
        <v>0</v>
      </c>
      <c r="T140" s="62">
        <v>74682</v>
      </c>
    </row>
    <row r="141" spans="1:20" ht="15" x14ac:dyDescent="0.25">
      <c r="A141" s="143"/>
      <c r="B141" s="143"/>
      <c r="C141" s="143"/>
      <c r="D141" s="143"/>
      <c r="E141" s="143"/>
      <c r="F141" s="52"/>
      <c r="G141" s="52"/>
      <c r="H141" s="52"/>
      <c r="I141" s="143"/>
      <c r="J141" s="143"/>
      <c r="K141" s="49"/>
      <c r="L141" s="53"/>
      <c r="M141" s="48"/>
      <c r="N141" s="48"/>
      <c r="O141" s="48"/>
      <c r="P141" s="48"/>
      <c r="Q141" s="50"/>
      <c r="R141" s="51"/>
      <c r="S141" s="50"/>
      <c r="T141" s="48"/>
    </row>
    <row r="142" spans="1:20" ht="15" x14ac:dyDescent="0.25">
      <c r="A142" s="171" t="s">
        <v>165</v>
      </c>
      <c r="B142" s="171">
        <f t="shared" ref="B142:B159" si="158">VLOOKUP(A142,PROGRAMDATA,14,FALSE)</f>
        <v>67274</v>
      </c>
      <c r="C142" s="171" t="str">
        <f t="shared" ref="C142:C159" si="159">VLOOKUP(A142,PROGRAMDATA,15,FALSE)</f>
        <v>Swimming</v>
      </c>
      <c r="D142" s="171" t="str">
        <f t="shared" ref="D142:D159" si="160">VLOOKUP(A142,PROGRAMDATA,16,FALSE)</f>
        <v>Swimming Lessons</v>
      </c>
      <c r="E142" s="171" t="str">
        <f t="shared" ref="E142:E159" si="161">VLOOKUP(A142,PROGRAMDATA,17,FALSE)</f>
        <v>Preschool</v>
      </c>
      <c r="F142" s="64" t="str">
        <f t="shared" ref="F142:F159" si="162">VLOOKUP(I142,Session,4, FALSE)</f>
        <v>N/A</v>
      </c>
      <c r="G142" s="64">
        <f t="shared" ref="G142:G159" si="163">VLOOKUP(I142,Session,2,FALSE)</f>
        <v>45398</v>
      </c>
      <c r="H142" s="64">
        <f t="shared" ref="H142:H159" si="164">VLOOKUP(I142,Session,3,FALSE)</f>
        <v>45095</v>
      </c>
      <c r="I142" s="171" t="s">
        <v>23</v>
      </c>
      <c r="J142" s="172">
        <v>0.69791666666666663</v>
      </c>
      <c r="K142" s="61" t="str">
        <f t="shared" ref="K142:K159" si="165">VLOOKUP(A142,PROGRAMDATA,9,FALSE)</f>
        <v>30 mins</v>
      </c>
      <c r="L142" s="65">
        <f t="shared" ref="L142:L159" si="166">VLOOKUP(I142,Session,5, FALSE)</f>
        <v>10</v>
      </c>
      <c r="M142" s="62">
        <f t="shared" ref="M142:M159" si="167">VLOOKUP(A142,PROGRAMDATA,3,FALSE)</f>
        <v>3</v>
      </c>
      <c r="N142" s="62">
        <f t="shared" ref="N142:N159" si="168">VLOOKUP(A142,PROGRAMDATA,4,FALSE)</f>
        <v>5</v>
      </c>
      <c r="O142" s="62" t="str">
        <f t="shared" ref="O142:O159" si="169">VLOOKUP(A142,PROGRAMDATA,5,FALSE)</f>
        <v>3 YR</v>
      </c>
      <c r="P142" s="62" t="str">
        <f t="shared" ref="P142:P159" si="170">VLOOKUP(A142,PROGRAMDATA,6,FALSE)</f>
        <v>6 YR</v>
      </c>
      <c r="Q142" s="173">
        <f t="shared" ref="Q142:Q159" si="171">(INDEX(PROGRAMDATA,MATCH(A142,FeeName,0),12)*L142)</f>
        <v>88.22</v>
      </c>
      <c r="R142" s="174">
        <f t="shared" ref="R142:R159" si="172">(Q142*0.25)</f>
        <v>22.055</v>
      </c>
      <c r="S142" s="173">
        <f t="shared" ref="S142:S159" si="173">CEILING((INDEX(PROGRAMDATA,MATCH(A142,FeeName,0),13)*L142)*0.9,0.25)</f>
        <v>0</v>
      </c>
      <c r="T142" s="62">
        <v>74683</v>
      </c>
    </row>
    <row r="143" spans="1:20" ht="15" x14ac:dyDescent="0.25">
      <c r="A143" s="171" t="s">
        <v>165</v>
      </c>
      <c r="B143" s="171">
        <f t="shared" si="158"/>
        <v>67274</v>
      </c>
      <c r="C143" s="171" t="str">
        <f t="shared" si="159"/>
        <v>Swimming</v>
      </c>
      <c r="D143" s="171" t="str">
        <f t="shared" si="160"/>
        <v>Swimming Lessons</v>
      </c>
      <c r="E143" s="171" t="str">
        <f t="shared" si="161"/>
        <v>Preschool</v>
      </c>
      <c r="F143" s="64" t="str">
        <f t="shared" si="162"/>
        <v>N/A</v>
      </c>
      <c r="G143" s="64">
        <f t="shared" si="163"/>
        <v>45399</v>
      </c>
      <c r="H143" s="64">
        <f t="shared" si="164"/>
        <v>45096</v>
      </c>
      <c r="I143" s="171" t="s">
        <v>33</v>
      </c>
      <c r="J143" s="172">
        <v>0.72916666666666663</v>
      </c>
      <c r="K143" s="61" t="str">
        <f t="shared" si="165"/>
        <v>30 mins</v>
      </c>
      <c r="L143" s="65">
        <f t="shared" si="166"/>
        <v>10</v>
      </c>
      <c r="M143" s="62">
        <f t="shared" si="167"/>
        <v>3</v>
      </c>
      <c r="N143" s="62">
        <f t="shared" si="168"/>
        <v>5</v>
      </c>
      <c r="O143" s="62" t="str">
        <f t="shared" si="169"/>
        <v>3 YR</v>
      </c>
      <c r="P143" s="62" t="str">
        <f t="shared" si="170"/>
        <v>6 YR</v>
      </c>
      <c r="Q143" s="173">
        <f t="shared" si="171"/>
        <v>88.22</v>
      </c>
      <c r="R143" s="174">
        <f t="shared" si="172"/>
        <v>22.055</v>
      </c>
      <c r="S143" s="173">
        <f t="shared" si="173"/>
        <v>0</v>
      </c>
      <c r="T143" s="62">
        <v>74684</v>
      </c>
    </row>
    <row r="144" spans="1:20" ht="15" x14ac:dyDescent="0.25">
      <c r="A144" s="171" t="s">
        <v>165</v>
      </c>
      <c r="B144" s="171">
        <f t="shared" si="158"/>
        <v>67274</v>
      </c>
      <c r="C144" s="171" t="str">
        <f t="shared" si="159"/>
        <v>Swimming</v>
      </c>
      <c r="D144" s="171" t="str">
        <f t="shared" si="160"/>
        <v>Swimming Lessons</v>
      </c>
      <c r="E144" s="171" t="str">
        <f t="shared" si="161"/>
        <v>Preschool</v>
      </c>
      <c r="F144" s="64" t="str">
        <f t="shared" si="162"/>
        <v>N/A</v>
      </c>
      <c r="G144" s="64">
        <f t="shared" si="163"/>
        <v>45399</v>
      </c>
      <c r="H144" s="64">
        <f t="shared" si="164"/>
        <v>45096</v>
      </c>
      <c r="I144" s="171" t="s">
        <v>33</v>
      </c>
      <c r="J144" s="172">
        <v>0.8125</v>
      </c>
      <c r="K144" s="61" t="str">
        <f t="shared" si="165"/>
        <v>30 mins</v>
      </c>
      <c r="L144" s="65">
        <f t="shared" si="166"/>
        <v>10</v>
      </c>
      <c r="M144" s="62">
        <f t="shared" si="167"/>
        <v>3</v>
      </c>
      <c r="N144" s="62">
        <f t="shared" si="168"/>
        <v>5</v>
      </c>
      <c r="O144" s="62" t="str">
        <f t="shared" si="169"/>
        <v>3 YR</v>
      </c>
      <c r="P144" s="62" t="str">
        <f t="shared" si="170"/>
        <v>6 YR</v>
      </c>
      <c r="Q144" s="173">
        <f t="shared" si="171"/>
        <v>88.22</v>
      </c>
      <c r="R144" s="174">
        <f t="shared" si="172"/>
        <v>22.055</v>
      </c>
      <c r="S144" s="173">
        <f t="shared" si="173"/>
        <v>0</v>
      </c>
      <c r="T144" s="62">
        <v>74685</v>
      </c>
    </row>
    <row r="145" spans="1:20" ht="15" x14ac:dyDescent="0.25">
      <c r="A145" s="171" t="s">
        <v>165</v>
      </c>
      <c r="B145" s="171">
        <f t="shared" si="158"/>
        <v>67274</v>
      </c>
      <c r="C145" s="171" t="str">
        <f t="shared" si="159"/>
        <v>Swimming</v>
      </c>
      <c r="D145" s="171" t="str">
        <f t="shared" si="160"/>
        <v>Swimming Lessons</v>
      </c>
      <c r="E145" s="171" t="str">
        <f t="shared" si="161"/>
        <v>Preschool</v>
      </c>
      <c r="F145" s="64" t="str">
        <f t="shared" si="162"/>
        <v>N/A</v>
      </c>
      <c r="G145" s="64">
        <f t="shared" si="163"/>
        <v>45400</v>
      </c>
      <c r="H145" s="64">
        <f t="shared" si="164"/>
        <v>45097</v>
      </c>
      <c r="I145" s="171" t="s">
        <v>34</v>
      </c>
      <c r="J145" s="172">
        <v>0.6875</v>
      </c>
      <c r="K145" s="61" t="str">
        <f t="shared" si="165"/>
        <v>30 mins</v>
      </c>
      <c r="L145" s="65">
        <f t="shared" si="166"/>
        <v>10</v>
      </c>
      <c r="M145" s="62">
        <f t="shared" si="167"/>
        <v>3</v>
      </c>
      <c r="N145" s="62">
        <f t="shared" si="168"/>
        <v>5</v>
      </c>
      <c r="O145" s="62" t="str">
        <f t="shared" si="169"/>
        <v>3 YR</v>
      </c>
      <c r="P145" s="62" t="str">
        <f t="shared" si="170"/>
        <v>6 YR</v>
      </c>
      <c r="Q145" s="173">
        <f t="shared" si="171"/>
        <v>88.22</v>
      </c>
      <c r="R145" s="174">
        <f t="shared" si="172"/>
        <v>22.055</v>
      </c>
      <c r="S145" s="173">
        <f t="shared" si="173"/>
        <v>0</v>
      </c>
      <c r="T145" s="62">
        <v>74686</v>
      </c>
    </row>
    <row r="146" spans="1:20" ht="15" x14ac:dyDescent="0.25">
      <c r="A146" s="171" t="s">
        <v>165</v>
      </c>
      <c r="B146" s="171">
        <f t="shared" si="158"/>
        <v>67274</v>
      </c>
      <c r="C146" s="171" t="str">
        <f t="shared" si="159"/>
        <v>Swimming</v>
      </c>
      <c r="D146" s="171" t="str">
        <f t="shared" si="160"/>
        <v>Swimming Lessons</v>
      </c>
      <c r="E146" s="171" t="str">
        <f t="shared" si="161"/>
        <v>Preschool</v>
      </c>
      <c r="F146" s="64" t="str">
        <f t="shared" si="162"/>
        <v>N/A</v>
      </c>
      <c r="G146" s="64">
        <f t="shared" si="163"/>
        <v>45401</v>
      </c>
      <c r="H146" s="64">
        <f t="shared" si="164"/>
        <v>45098</v>
      </c>
      <c r="I146" s="171" t="s">
        <v>28</v>
      </c>
      <c r="J146" s="172">
        <v>0.75</v>
      </c>
      <c r="K146" s="61" t="str">
        <f t="shared" si="165"/>
        <v>30 mins</v>
      </c>
      <c r="L146" s="65">
        <f t="shared" si="166"/>
        <v>10</v>
      </c>
      <c r="M146" s="62">
        <f t="shared" si="167"/>
        <v>3</v>
      </c>
      <c r="N146" s="62">
        <f t="shared" si="168"/>
        <v>5</v>
      </c>
      <c r="O146" s="62" t="str">
        <f t="shared" si="169"/>
        <v>3 YR</v>
      </c>
      <c r="P146" s="62" t="str">
        <f t="shared" si="170"/>
        <v>6 YR</v>
      </c>
      <c r="Q146" s="173">
        <f t="shared" si="171"/>
        <v>88.22</v>
      </c>
      <c r="R146" s="174">
        <f t="shared" si="172"/>
        <v>22.055</v>
      </c>
      <c r="S146" s="173">
        <f t="shared" si="173"/>
        <v>0</v>
      </c>
      <c r="T146" s="62">
        <v>74687</v>
      </c>
    </row>
    <row r="147" spans="1:20" ht="15" x14ac:dyDescent="0.25">
      <c r="A147" s="171" t="s">
        <v>165</v>
      </c>
      <c r="B147" s="171">
        <f t="shared" si="158"/>
        <v>67274</v>
      </c>
      <c r="C147" s="171" t="str">
        <f t="shared" si="159"/>
        <v>Swimming</v>
      </c>
      <c r="D147" s="171" t="str">
        <f t="shared" si="160"/>
        <v>Swimming Lessons</v>
      </c>
      <c r="E147" s="171" t="str">
        <f t="shared" si="161"/>
        <v>Preschool</v>
      </c>
      <c r="F147" s="64" t="str">
        <f t="shared" si="162"/>
        <v>No class May 18.</v>
      </c>
      <c r="G147" s="64">
        <f t="shared" si="163"/>
        <v>45395</v>
      </c>
      <c r="H147" s="64">
        <f t="shared" si="164"/>
        <v>45099</v>
      </c>
      <c r="I147" s="171" t="s">
        <v>22</v>
      </c>
      <c r="J147" s="172">
        <v>0.36458333333333331</v>
      </c>
      <c r="K147" s="61" t="str">
        <f t="shared" si="165"/>
        <v>30 mins</v>
      </c>
      <c r="L147" s="65">
        <f t="shared" si="166"/>
        <v>10</v>
      </c>
      <c r="M147" s="62">
        <f t="shared" si="167"/>
        <v>3</v>
      </c>
      <c r="N147" s="62">
        <f t="shared" si="168"/>
        <v>5</v>
      </c>
      <c r="O147" s="62" t="str">
        <f t="shared" si="169"/>
        <v>3 YR</v>
      </c>
      <c r="P147" s="62" t="str">
        <f t="shared" si="170"/>
        <v>6 YR</v>
      </c>
      <c r="Q147" s="173">
        <f t="shared" si="171"/>
        <v>88.22</v>
      </c>
      <c r="R147" s="174">
        <f t="shared" si="172"/>
        <v>22.055</v>
      </c>
      <c r="S147" s="173">
        <f t="shared" si="173"/>
        <v>0</v>
      </c>
      <c r="T147" s="62">
        <v>74688</v>
      </c>
    </row>
    <row r="148" spans="1:20" ht="15" x14ac:dyDescent="0.25">
      <c r="A148" s="119" t="s">
        <v>202</v>
      </c>
      <c r="B148" s="119">
        <f t="shared" si="158"/>
        <v>67328</v>
      </c>
      <c r="C148" s="119" t="str">
        <f t="shared" si="159"/>
        <v>Swimming</v>
      </c>
      <c r="D148" s="119" t="str">
        <f t="shared" si="160"/>
        <v>Swimming Lessons</v>
      </c>
      <c r="E148" s="119" t="str">
        <f t="shared" si="161"/>
        <v>Preschool</v>
      </c>
      <c r="F148" s="175" t="str">
        <f t="shared" si="162"/>
        <v>No class May 20.</v>
      </c>
      <c r="G148" s="175">
        <f t="shared" si="163"/>
        <v>45397</v>
      </c>
      <c r="H148" s="175">
        <f t="shared" si="164"/>
        <v>45467</v>
      </c>
      <c r="I148" s="119" t="s">
        <v>27</v>
      </c>
      <c r="J148" s="176">
        <v>0.72916666666666663</v>
      </c>
      <c r="K148" s="177" t="str">
        <f t="shared" si="165"/>
        <v>30 mins</v>
      </c>
      <c r="L148" s="178">
        <f t="shared" si="166"/>
        <v>10</v>
      </c>
      <c r="M148" s="179">
        <f t="shared" si="167"/>
        <v>2</v>
      </c>
      <c r="N148" s="179">
        <f t="shared" si="168"/>
        <v>3</v>
      </c>
      <c r="O148" s="179" t="str">
        <f t="shared" si="169"/>
        <v>3 YR</v>
      </c>
      <c r="P148" s="179" t="str">
        <f t="shared" si="170"/>
        <v>6 YR</v>
      </c>
      <c r="Q148" s="180">
        <f t="shared" si="171"/>
        <v>159.26500000000001</v>
      </c>
      <c r="R148" s="181">
        <f t="shared" si="172"/>
        <v>39.816250000000004</v>
      </c>
      <c r="S148" s="180">
        <f t="shared" si="173"/>
        <v>0</v>
      </c>
      <c r="T148" s="62">
        <v>74689</v>
      </c>
    </row>
    <row r="149" spans="1:20" ht="15" x14ac:dyDescent="0.25">
      <c r="A149" s="119" t="s">
        <v>202</v>
      </c>
      <c r="B149" s="119">
        <f t="shared" si="158"/>
        <v>67328</v>
      </c>
      <c r="C149" s="119" t="str">
        <f t="shared" si="159"/>
        <v>Swimming</v>
      </c>
      <c r="D149" s="119" t="str">
        <f t="shared" si="160"/>
        <v>Swimming Lessons</v>
      </c>
      <c r="E149" s="119" t="str">
        <f t="shared" si="161"/>
        <v>Preschool</v>
      </c>
      <c r="F149" s="175" t="str">
        <f t="shared" si="162"/>
        <v>No class May 20.</v>
      </c>
      <c r="G149" s="175">
        <f t="shared" si="163"/>
        <v>45397</v>
      </c>
      <c r="H149" s="175">
        <f t="shared" si="164"/>
        <v>45467</v>
      </c>
      <c r="I149" s="119" t="s">
        <v>27</v>
      </c>
      <c r="J149" s="176">
        <v>0.8125</v>
      </c>
      <c r="K149" s="177" t="str">
        <f t="shared" si="165"/>
        <v>30 mins</v>
      </c>
      <c r="L149" s="178">
        <f t="shared" si="166"/>
        <v>10</v>
      </c>
      <c r="M149" s="179">
        <f t="shared" si="167"/>
        <v>2</v>
      </c>
      <c r="N149" s="179">
        <f t="shared" si="168"/>
        <v>3</v>
      </c>
      <c r="O149" s="179" t="str">
        <f t="shared" si="169"/>
        <v>3 YR</v>
      </c>
      <c r="P149" s="179" t="str">
        <f t="shared" si="170"/>
        <v>6 YR</v>
      </c>
      <c r="Q149" s="180">
        <f t="shared" si="171"/>
        <v>159.26500000000001</v>
      </c>
      <c r="R149" s="181">
        <f t="shared" si="172"/>
        <v>39.816250000000004</v>
      </c>
      <c r="S149" s="180">
        <f t="shared" si="173"/>
        <v>0</v>
      </c>
      <c r="T149" s="62">
        <v>74690</v>
      </c>
    </row>
    <row r="150" spans="1:20" ht="15" x14ac:dyDescent="0.25">
      <c r="A150" s="119" t="s">
        <v>202</v>
      </c>
      <c r="B150" s="119">
        <f t="shared" si="158"/>
        <v>67328</v>
      </c>
      <c r="C150" s="119" t="str">
        <f t="shared" si="159"/>
        <v>Swimming</v>
      </c>
      <c r="D150" s="119" t="str">
        <f t="shared" si="160"/>
        <v>Swimming Lessons</v>
      </c>
      <c r="E150" s="119" t="str">
        <f t="shared" si="161"/>
        <v>Preschool</v>
      </c>
      <c r="F150" s="175" t="str">
        <f t="shared" si="162"/>
        <v>N/A</v>
      </c>
      <c r="G150" s="175">
        <f t="shared" si="163"/>
        <v>45398</v>
      </c>
      <c r="H150" s="175">
        <f t="shared" si="164"/>
        <v>45095</v>
      </c>
      <c r="I150" s="119" t="s">
        <v>23</v>
      </c>
      <c r="J150" s="176">
        <v>0.76041666666666663</v>
      </c>
      <c r="K150" s="177" t="str">
        <f t="shared" si="165"/>
        <v>30 mins</v>
      </c>
      <c r="L150" s="178">
        <f t="shared" si="166"/>
        <v>10</v>
      </c>
      <c r="M150" s="179">
        <f t="shared" si="167"/>
        <v>2</v>
      </c>
      <c r="N150" s="179">
        <f t="shared" si="168"/>
        <v>3</v>
      </c>
      <c r="O150" s="179" t="str">
        <f t="shared" si="169"/>
        <v>3 YR</v>
      </c>
      <c r="P150" s="179" t="str">
        <f t="shared" si="170"/>
        <v>6 YR</v>
      </c>
      <c r="Q150" s="180">
        <f t="shared" si="171"/>
        <v>159.26500000000001</v>
      </c>
      <c r="R150" s="181">
        <f t="shared" si="172"/>
        <v>39.816250000000004</v>
      </c>
      <c r="S150" s="180">
        <f t="shared" si="173"/>
        <v>0</v>
      </c>
      <c r="T150" s="62">
        <v>74691</v>
      </c>
    </row>
    <row r="151" spans="1:20" ht="15" x14ac:dyDescent="0.25">
      <c r="A151" s="119" t="s">
        <v>202</v>
      </c>
      <c r="B151" s="119">
        <f t="shared" si="158"/>
        <v>67328</v>
      </c>
      <c r="C151" s="119" t="str">
        <f t="shared" si="159"/>
        <v>Swimming</v>
      </c>
      <c r="D151" s="119" t="str">
        <f t="shared" si="160"/>
        <v>Swimming Lessons</v>
      </c>
      <c r="E151" s="119" t="str">
        <f t="shared" si="161"/>
        <v>Preschool</v>
      </c>
      <c r="F151" s="175" t="str">
        <f t="shared" si="162"/>
        <v>N/A</v>
      </c>
      <c r="G151" s="175">
        <f t="shared" si="163"/>
        <v>45399</v>
      </c>
      <c r="H151" s="175">
        <f t="shared" si="164"/>
        <v>45096</v>
      </c>
      <c r="I151" s="119" t="s">
        <v>33</v>
      </c>
      <c r="J151" s="176">
        <v>0.77083333333333337</v>
      </c>
      <c r="K151" s="177" t="str">
        <f t="shared" si="165"/>
        <v>30 mins</v>
      </c>
      <c r="L151" s="178">
        <f t="shared" si="166"/>
        <v>10</v>
      </c>
      <c r="M151" s="179">
        <f t="shared" si="167"/>
        <v>2</v>
      </c>
      <c r="N151" s="179">
        <f t="shared" si="168"/>
        <v>3</v>
      </c>
      <c r="O151" s="179" t="str">
        <f t="shared" si="169"/>
        <v>3 YR</v>
      </c>
      <c r="P151" s="179" t="str">
        <f t="shared" si="170"/>
        <v>6 YR</v>
      </c>
      <c r="Q151" s="180">
        <f t="shared" si="171"/>
        <v>159.26500000000001</v>
      </c>
      <c r="R151" s="181">
        <f t="shared" si="172"/>
        <v>39.816250000000004</v>
      </c>
      <c r="S151" s="180">
        <f t="shared" si="173"/>
        <v>0</v>
      </c>
      <c r="T151" s="62">
        <v>74692</v>
      </c>
    </row>
    <row r="152" spans="1:20" ht="15" x14ac:dyDescent="0.25">
      <c r="A152" s="119" t="s">
        <v>202</v>
      </c>
      <c r="B152" s="119">
        <f t="shared" si="158"/>
        <v>67328</v>
      </c>
      <c r="C152" s="119" t="str">
        <f t="shared" si="159"/>
        <v>Swimming</v>
      </c>
      <c r="D152" s="119" t="str">
        <f t="shared" si="160"/>
        <v>Swimming Lessons</v>
      </c>
      <c r="E152" s="119" t="str">
        <f t="shared" si="161"/>
        <v>Preschool</v>
      </c>
      <c r="F152" s="175" t="str">
        <f t="shared" si="162"/>
        <v>N/A</v>
      </c>
      <c r="G152" s="175">
        <f t="shared" si="163"/>
        <v>45400</v>
      </c>
      <c r="H152" s="175">
        <f t="shared" si="164"/>
        <v>45097</v>
      </c>
      <c r="I152" s="119" t="s">
        <v>34</v>
      </c>
      <c r="J152" s="176">
        <v>0.78125</v>
      </c>
      <c r="K152" s="177" t="str">
        <f t="shared" si="165"/>
        <v>30 mins</v>
      </c>
      <c r="L152" s="178">
        <f t="shared" si="166"/>
        <v>10</v>
      </c>
      <c r="M152" s="179">
        <f t="shared" si="167"/>
        <v>2</v>
      </c>
      <c r="N152" s="179">
        <f t="shared" si="168"/>
        <v>3</v>
      </c>
      <c r="O152" s="179" t="str">
        <f t="shared" si="169"/>
        <v>3 YR</v>
      </c>
      <c r="P152" s="179" t="str">
        <f t="shared" si="170"/>
        <v>6 YR</v>
      </c>
      <c r="Q152" s="180">
        <f t="shared" si="171"/>
        <v>159.26500000000001</v>
      </c>
      <c r="R152" s="181">
        <f t="shared" si="172"/>
        <v>39.816250000000004</v>
      </c>
      <c r="S152" s="180">
        <f t="shared" si="173"/>
        <v>0</v>
      </c>
      <c r="T152" s="62">
        <v>74693</v>
      </c>
    </row>
    <row r="153" spans="1:20" ht="15" x14ac:dyDescent="0.25">
      <c r="A153" s="119" t="s">
        <v>202</v>
      </c>
      <c r="B153" s="119">
        <f t="shared" si="158"/>
        <v>67328</v>
      </c>
      <c r="C153" s="119" t="str">
        <f t="shared" si="159"/>
        <v>Swimming</v>
      </c>
      <c r="D153" s="119" t="str">
        <f t="shared" si="160"/>
        <v>Swimming Lessons</v>
      </c>
      <c r="E153" s="119" t="str">
        <f t="shared" si="161"/>
        <v>Preschool</v>
      </c>
      <c r="F153" s="175" t="str">
        <f t="shared" si="162"/>
        <v>N/A</v>
      </c>
      <c r="G153" s="175">
        <f t="shared" si="163"/>
        <v>45401</v>
      </c>
      <c r="H153" s="175">
        <f t="shared" si="164"/>
        <v>45098</v>
      </c>
      <c r="I153" s="119" t="s">
        <v>28</v>
      </c>
      <c r="J153" s="176">
        <v>0.66666666666666663</v>
      </c>
      <c r="K153" s="177" t="str">
        <f t="shared" si="165"/>
        <v>30 mins</v>
      </c>
      <c r="L153" s="178">
        <f t="shared" si="166"/>
        <v>10</v>
      </c>
      <c r="M153" s="179">
        <f t="shared" si="167"/>
        <v>2</v>
      </c>
      <c r="N153" s="179">
        <f t="shared" si="168"/>
        <v>3</v>
      </c>
      <c r="O153" s="179" t="str">
        <f t="shared" si="169"/>
        <v>3 YR</v>
      </c>
      <c r="P153" s="179" t="str">
        <f t="shared" si="170"/>
        <v>6 YR</v>
      </c>
      <c r="Q153" s="180">
        <f t="shared" si="171"/>
        <v>159.26500000000001</v>
      </c>
      <c r="R153" s="181">
        <f t="shared" si="172"/>
        <v>39.816250000000004</v>
      </c>
      <c r="S153" s="180">
        <f t="shared" si="173"/>
        <v>0</v>
      </c>
      <c r="T153" s="62">
        <v>74694</v>
      </c>
    </row>
    <row r="154" spans="1:20" ht="15" x14ac:dyDescent="0.25">
      <c r="A154" s="119" t="s">
        <v>202</v>
      </c>
      <c r="B154" s="119">
        <f t="shared" si="158"/>
        <v>67328</v>
      </c>
      <c r="C154" s="119" t="str">
        <f t="shared" si="159"/>
        <v>Swimming</v>
      </c>
      <c r="D154" s="119" t="str">
        <f t="shared" si="160"/>
        <v>Swimming Lessons</v>
      </c>
      <c r="E154" s="119" t="str">
        <f t="shared" si="161"/>
        <v>Preschool</v>
      </c>
      <c r="F154" s="175" t="str">
        <f t="shared" si="162"/>
        <v>No class May 18.</v>
      </c>
      <c r="G154" s="175">
        <f t="shared" si="163"/>
        <v>45395</v>
      </c>
      <c r="H154" s="175">
        <f t="shared" si="164"/>
        <v>45099</v>
      </c>
      <c r="I154" s="119" t="s">
        <v>22</v>
      </c>
      <c r="J154" s="176">
        <v>0.45833333333333331</v>
      </c>
      <c r="K154" s="177" t="str">
        <f t="shared" si="165"/>
        <v>30 mins</v>
      </c>
      <c r="L154" s="178">
        <f t="shared" si="166"/>
        <v>10</v>
      </c>
      <c r="M154" s="179">
        <f t="shared" si="167"/>
        <v>2</v>
      </c>
      <c r="N154" s="179">
        <f t="shared" si="168"/>
        <v>3</v>
      </c>
      <c r="O154" s="179" t="str">
        <f t="shared" si="169"/>
        <v>3 YR</v>
      </c>
      <c r="P154" s="179" t="str">
        <f t="shared" si="170"/>
        <v>6 YR</v>
      </c>
      <c r="Q154" s="180">
        <f t="shared" si="171"/>
        <v>159.26500000000001</v>
      </c>
      <c r="R154" s="181">
        <f t="shared" si="172"/>
        <v>39.816250000000004</v>
      </c>
      <c r="S154" s="180">
        <f t="shared" si="173"/>
        <v>0</v>
      </c>
      <c r="T154" s="62">
        <v>74695</v>
      </c>
    </row>
    <row r="155" spans="1:20" ht="15" x14ac:dyDescent="0.25">
      <c r="A155" s="119" t="s">
        <v>202</v>
      </c>
      <c r="B155" s="119">
        <f t="shared" si="158"/>
        <v>67328</v>
      </c>
      <c r="C155" s="119" t="str">
        <f t="shared" si="159"/>
        <v>Swimming</v>
      </c>
      <c r="D155" s="119" t="str">
        <f t="shared" si="160"/>
        <v>Swimming Lessons</v>
      </c>
      <c r="E155" s="119" t="str">
        <f t="shared" si="161"/>
        <v>Preschool</v>
      </c>
      <c r="F155" s="175" t="str">
        <f t="shared" si="162"/>
        <v>No class May 19.</v>
      </c>
      <c r="G155" s="175">
        <f t="shared" si="163"/>
        <v>45396</v>
      </c>
      <c r="H155" s="175">
        <f t="shared" si="164"/>
        <v>45100</v>
      </c>
      <c r="I155" s="119" t="s">
        <v>26</v>
      </c>
      <c r="J155" s="176">
        <v>0.65625</v>
      </c>
      <c r="K155" s="177" t="str">
        <f t="shared" si="165"/>
        <v>30 mins</v>
      </c>
      <c r="L155" s="178">
        <f t="shared" si="166"/>
        <v>10</v>
      </c>
      <c r="M155" s="179">
        <f t="shared" si="167"/>
        <v>2</v>
      </c>
      <c r="N155" s="179">
        <f t="shared" si="168"/>
        <v>3</v>
      </c>
      <c r="O155" s="179" t="str">
        <f t="shared" si="169"/>
        <v>3 YR</v>
      </c>
      <c r="P155" s="179" t="str">
        <f t="shared" si="170"/>
        <v>6 YR</v>
      </c>
      <c r="Q155" s="180">
        <f t="shared" si="171"/>
        <v>159.26500000000001</v>
      </c>
      <c r="R155" s="181">
        <f t="shared" si="172"/>
        <v>39.816250000000004</v>
      </c>
      <c r="S155" s="180">
        <f t="shared" si="173"/>
        <v>0</v>
      </c>
      <c r="T155" s="62">
        <v>74696</v>
      </c>
    </row>
    <row r="156" spans="1:20" ht="15" x14ac:dyDescent="0.25">
      <c r="A156" s="119" t="s">
        <v>202</v>
      </c>
      <c r="B156" s="119">
        <f t="shared" si="158"/>
        <v>67328</v>
      </c>
      <c r="C156" s="119" t="str">
        <f t="shared" si="159"/>
        <v>Swimming</v>
      </c>
      <c r="D156" s="119" t="str">
        <f t="shared" si="160"/>
        <v>Swimming Lessons</v>
      </c>
      <c r="E156" s="119" t="str">
        <f t="shared" si="161"/>
        <v>Preschool</v>
      </c>
      <c r="F156" s="175" t="str">
        <f t="shared" si="162"/>
        <v>No class May 19.</v>
      </c>
      <c r="G156" s="175">
        <f t="shared" si="163"/>
        <v>45396</v>
      </c>
      <c r="H156" s="175">
        <f t="shared" si="164"/>
        <v>45100</v>
      </c>
      <c r="I156" s="119" t="s">
        <v>26</v>
      </c>
      <c r="J156" s="176">
        <v>0.70833333333333337</v>
      </c>
      <c r="K156" s="177" t="str">
        <f t="shared" si="165"/>
        <v>30 mins</v>
      </c>
      <c r="L156" s="178">
        <f t="shared" si="166"/>
        <v>10</v>
      </c>
      <c r="M156" s="179">
        <f t="shared" si="167"/>
        <v>2</v>
      </c>
      <c r="N156" s="179">
        <f t="shared" si="168"/>
        <v>3</v>
      </c>
      <c r="O156" s="179" t="str">
        <f t="shared" si="169"/>
        <v>3 YR</v>
      </c>
      <c r="P156" s="179" t="str">
        <f t="shared" si="170"/>
        <v>6 YR</v>
      </c>
      <c r="Q156" s="180">
        <f t="shared" si="171"/>
        <v>159.26500000000001</v>
      </c>
      <c r="R156" s="181">
        <f t="shared" si="172"/>
        <v>39.816250000000004</v>
      </c>
      <c r="S156" s="180">
        <f t="shared" si="173"/>
        <v>0</v>
      </c>
      <c r="T156" s="62">
        <v>74697</v>
      </c>
    </row>
    <row r="157" spans="1:20" ht="15" x14ac:dyDescent="0.25">
      <c r="A157" s="119" t="s">
        <v>202</v>
      </c>
      <c r="B157" s="119">
        <f t="shared" si="158"/>
        <v>67328</v>
      </c>
      <c r="C157" s="119" t="str">
        <f t="shared" si="159"/>
        <v>Swimming</v>
      </c>
      <c r="D157" s="119" t="str">
        <f t="shared" si="160"/>
        <v>Swimming Lessons</v>
      </c>
      <c r="E157" s="119" t="str">
        <f t="shared" si="161"/>
        <v>Preschool</v>
      </c>
      <c r="F157" s="175" t="str">
        <f t="shared" si="162"/>
        <v>No class May 19.</v>
      </c>
      <c r="G157" s="175">
        <f t="shared" si="163"/>
        <v>45396</v>
      </c>
      <c r="H157" s="175">
        <f t="shared" si="164"/>
        <v>45100</v>
      </c>
      <c r="I157" s="119" t="s">
        <v>26</v>
      </c>
      <c r="J157" s="176">
        <v>0.75</v>
      </c>
      <c r="K157" s="177" t="str">
        <f t="shared" si="165"/>
        <v>30 mins</v>
      </c>
      <c r="L157" s="178">
        <f t="shared" si="166"/>
        <v>10</v>
      </c>
      <c r="M157" s="179">
        <f t="shared" si="167"/>
        <v>2</v>
      </c>
      <c r="N157" s="179">
        <f t="shared" si="168"/>
        <v>3</v>
      </c>
      <c r="O157" s="179" t="str">
        <f t="shared" si="169"/>
        <v>3 YR</v>
      </c>
      <c r="P157" s="179" t="str">
        <f t="shared" si="170"/>
        <v>6 YR</v>
      </c>
      <c r="Q157" s="180">
        <f t="shared" si="171"/>
        <v>159.26500000000001</v>
      </c>
      <c r="R157" s="181">
        <f t="shared" si="172"/>
        <v>39.816250000000004</v>
      </c>
      <c r="S157" s="180">
        <f t="shared" si="173"/>
        <v>0</v>
      </c>
      <c r="T157" s="62">
        <v>74698</v>
      </c>
    </row>
    <row r="158" spans="1:20" ht="15" x14ac:dyDescent="0.25">
      <c r="A158" s="118" t="s">
        <v>256</v>
      </c>
      <c r="B158" s="182">
        <f t="shared" si="158"/>
        <v>67322</v>
      </c>
      <c r="C158" s="182" t="str">
        <f t="shared" si="159"/>
        <v>Swimming</v>
      </c>
      <c r="D158" s="182" t="str">
        <f t="shared" si="160"/>
        <v>Swimming Lessons</v>
      </c>
      <c r="E158" s="182" t="str">
        <f t="shared" si="161"/>
        <v>Preschool</v>
      </c>
      <c r="F158" s="183" t="str">
        <f t="shared" si="162"/>
        <v>N/A</v>
      </c>
      <c r="G158" s="183">
        <f t="shared" si="163"/>
        <v>45400</v>
      </c>
      <c r="H158" s="183">
        <f t="shared" si="164"/>
        <v>45097</v>
      </c>
      <c r="I158" s="182" t="s">
        <v>34</v>
      </c>
      <c r="J158" s="184">
        <v>0.78125</v>
      </c>
      <c r="K158" s="185" t="str">
        <f t="shared" si="165"/>
        <v>30 mins</v>
      </c>
      <c r="L158" s="186">
        <f t="shared" si="166"/>
        <v>10</v>
      </c>
      <c r="M158" s="187">
        <f t="shared" si="167"/>
        <v>3</v>
      </c>
      <c r="N158" s="187">
        <f t="shared" si="168"/>
        <v>5</v>
      </c>
      <c r="O158" s="187" t="str">
        <f t="shared" si="169"/>
        <v>3 YR</v>
      </c>
      <c r="P158" s="187" t="str">
        <f t="shared" si="170"/>
        <v>6 YR</v>
      </c>
      <c r="Q158" s="188">
        <f t="shared" si="171"/>
        <v>88.22</v>
      </c>
      <c r="R158" s="189">
        <f t="shared" si="172"/>
        <v>22.055</v>
      </c>
      <c r="S158" s="188">
        <f t="shared" si="173"/>
        <v>0</v>
      </c>
      <c r="T158" s="62">
        <v>74704</v>
      </c>
    </row>
    <row r="159" spans="1:20" ht="15" x14ac:dyDescent="0.25">
      <c r="A159" s="118" t="s">
        <v>256</v>
      </c>
      <c r="B159" s="182">
        <f t="shared" si="158"/>
        <v>67322</v>
      </c>
      <c r="C159" s="182" t="str">
        <f t="shared" si="159"/>
        <v>Swimming</v>
      </c>
      <c r="D159" s="182" t="str">
        <f t="shared" si="160"/>
        <v>Swimming Lessons</v>
      </c>
      <c r="E159" s="182" t="str">
        <f t="shared" si="161"/>
        <v>Preschool</v>
      </c>
      <c r="F159" s="183" t="str">
        <f t="shared" si="162"/>
        <v>No class May 18.</v>
      </c>
      <c r="G159" s="183">
        <f t="shared" si="163"/>
        <v>45395</v>
      </c>
      <c r="H159" s="183">
        <f t="shared" si="164"/>
        <v>45099</v>
      </c>
      <c r="I159" s="182" t="s">
        <v>22</v>
      </c>
      <c r="J159" s="184">
        <v>0.35416666666666669</v>
      </c>
      <c r="K159" s="185" t="str">
        <f t="shared" si="165"/>
        <v>30 mins</v>
      </c>
      <c r="L159" s="186">
        <f t="shared" si="166"/>
        <v>10</v>
      </c>
      <c r="M159" s="187">
        <f t="shared" si="167"/>
        <v>3</v>
      </c>
      <c r="N159" s="187">
        <f t="shared" si="168"/>
        <v>5</v>
      </c>
      <c r="O159" s="187" t="str">
        <f t="shared" si="169"/>
        <v>3 YR</v>
      </c>
      <c r="P159" s="187" t="str">
        <f t="shared" si="170"/>
        <v>6 YR</v>
      </c>
      <c r="Q159" s="188">
        <f t="shared" si="171"/>
        <v>88.22</v>
      </c>
      <c r="R159" s="189">
        <f t="shared" si="172"/>
        <v>22.055</v>
      </c>
      <c r="S159" s="188">
        <f t="shared" si="173"/>
        <v>0</v>
      </c>
      <c r="T159" s="62">
        <v>74706</v>
      </c>
    </row>
    <row r="160" spans="1:20" ht="15" x14ac:dyDescent="0.25">
      <c r="A160" s="143"/>
      <c r="B160" s="143"/>
      <c r="C160" s="143"/>
      <c r="D160" s="143"/>
      <c r="E160" s="143"/>
      <c r="F160" s="52"/>
      <c r="G160" s="52"/>
      <c r="H160" s="52"/>
      <c r="I160" s="143"/>
      <c r="J160" s="143"/>
      <c r="K160" s="49"/>
      <c r="L160" s="53"/>
      <c r="M160" s="48"/>
      <c r="N160" s="48"/>
      <c r="O160" s="48"/>
      <c r="P160" s="48"/>
      <c r="Q160" s="50"/>
      <c r="R160" s="51"/>
      <c r="S160" s="50"/>
      <c r="T160" s="48"/>
    </row>
    <row r="161" spans="1:20" ht="15" x14ac:dyDescent="0.25">
      <c r="A161" s="116" t="s">
        <v>166</v>
      </c>
      <c r="B161" s="116">
        <f t="shared" ref="B161:B177" si="174">VLOOKUP(A161,PROGRAMDATA,14,FALSE)</f>
        <v>67275</v>
      </c>
      <c r="C161" s="116" t="str">
        <f t="shared" ref="C161:C177" si="175">VLOOKUP(A161,PROGRAMDATA,15,FALSE)</f>
        <v>Swimming</v>
      </c>
      <c r="D161" s="116" t="str">
        <f t="shared" ref="D161:D177" si="176">VLOOKUP(A161,PROGRAMDATA,16,FALSE)</f>
        <v>Swimming Lessons</v>
      </c>
      <c r="E161" s="116" t="str">
        <f t="shared" ref="E161:E177" si="177">VLOOKUP(A161,PROGRAMDATA,17,FALSE)</f>
        <v>Preschool</v>
      </c>
      <c r="F161" s="45" t="str">
        <f t="shared" ref="F161:F177" si="178">VLOOKUP(I161,Session,4, FALSE)</f>
        <v>N/A</v>
      </c>
      <c r="G161" s="45">
        <f t="shared" ref="G161:G177" si="179">VLOOKUP(I161,Session,2,FALSE)</f>
        <v>45398</v>
      </c>
      <c r="H161" s="45">
        <f t="shared" ref="H161:H177" si="180">VLOOKUP(I161,Session,3,FALSE)</f>
        <v>45095</v>
      </c>
      <c r="I161" s="116" t="s">
        <v>23</v>
      </c>
      <c r="J161" s="165">
        <v>0.73958333333333337</v>
      </c>
      <c r="K161" s="41" t="str">
        <f t="shared" ref="K161:K177" si="181">VLOOKUP(A161,PROGRAMDATA,9,FALSE)</f>
        <v>30 mins</v>
      </c>
      <c r="L161" s="46">
        <f t="shared" ref="L161:L177" si="182">VLOOKUP(I161,Session,5, FALSE)</f>
        <v>10</v>
      </c>
      <c r="M161" s="42">
        <f t="shared" ref="M161:M177" si="183">VLOOKUP(A161,PROGRAMDATA,3,FALSE)</f>
        <v>3</v>
      </c>
      <c r="N161" s="42">
        <f t="shared" ref="N161:N177" si="184">VLOOKUP(A161,PROGRAMDATA,4,FALSE)</f>
        <v>5</v>
      </c>
      <c r="O161" s="42" t="str">
        <f t="shared" ref="O161:O177" si="185">VLOOKUP(A161,PROGRAMDATA,5,FALSE)</f>
        <v>3 YR</v>
      </c>
      <c r="P161" s="42" t="str">
        <f t="shared" ref="P161:P177" si="186">VLOOKUP(A161,PROGRAMDATA,6,FALSE)</f>
        <v>6 YR</v>
      </c>
      <c r="Q161" s="43">
        <f t="shared" ref="Q161:Q177" si="187">(INDEX(PROGRAMDATA,MATCH(A161,FeeName,0),12)*L161)</f>
        <v>88.22</v>
      </c>
      <c r="R161" s="44">
        <f t="shared" ref="R161:R177" si="188">(Q161*0.25)</f>
        <v>22.055</v>
      </c>
      <c r="S161" s="43">
        <f t="shared" ref="S161:S177" si="189">CEILING((INDEX(PROGRAMDATA,MATCH(A161,FeeName,0),13)*L161)*0.9,0.25)</f>
        <v>0</v>
      </c>
      <c r="T161" s="42">
        <v>74708</v>
      </c>
    </row>
    <row r="162" spans="1:20" ht="15" x14ac:dyDescent="0.25">
      <c r="A162" s="116" t="s">
        <v>166</v>
      </c>
      <c r="B162" s="116">
        <f t="shared" si="174"/>
        <v>67275</v>
      </c>
      <c r="C162" s="116" t="str">
        <f t="shared" si="175"/>
        <v>Swimming</v>
      </c>
      <c r="D162" s="116" t="str">
        <f t="shared" si="176"/>
        <v>Swimming Lessons</v>
      </c>
      <c r="E162" s="116" t="str">
        <f t="shared" si="177"/>
        <v>Preschool</v>
      </c>
      <c r="F162" s="45" t="str">
        <f t="shared" si="178"/>
        <v>N/A</v>
      </c>
      <c r="G162" s="45">
        <f t="shared" si="179"/>
        <v>45399</v>
      </c>
      <c r="H162" s="45">
        <f t="shared" si="180"/>
        <v>45096</v>
      </c>
      <c r="I162" s="116" t="s">
        <v>33</v>
      </c>
      <c r="J162" s="165">
        <v>0.70833333333333337</v>
      </c>
      <c r="K162" s="41" t="str">
        <f t="shared" si="181"/>
        <v>30 mins</v>
      </c>
      <c r="L162" s="46">
        <f t="shared" si="182"/>
        <v>10</v>
      </c>
      <c r="M162" s="42">
        <f t="shared" si="183"/>
        <v>3</v>
      </c>
      <c r="N162" s="42">
        <f t="shared" si="184"/>
        <v>5</v>
      </c>
      <c r="O162" s="42" t="str">
        <f t="shared" si="185"/>
        <v>3 YR</v>
      </c>
      <c r="P162" s="42" t="str">
        <f t="shared" si="186"/>
        <v>6 YR</v>
      </c>
      <c r="Q162" s="43">
        <f t="shared" si="187"/>
        <v>88.22</v>
      </c>
      <c r="R162" s="44">
        <f t="shared" si="188"/>
        <v>22.055</v>
      </c>
      <c r="S162" s="43">
        <f t="shared" si="189"/>
        <v>0</v>
      </c>
      <c r="T162" s="42">
        <v>74709</v>
      </c>
    </row>
    <row r="163" spans="1:20" ht="15" x14ac:dyDescent="0.25">
      <c r="A163" s="116" t="s">
        <v>166</v>
      </c>
      <c r="B163" s="116">
        <f t="shared" si="174"/>
        <v>67275</v>
      </c>
      <c r="C163" s="116" t="str">
        <f t="shared" si="175"/>
        <v>Swimming</v>
      </c>
      <c r="D163" s="116" t="str">
        <f t="shared" si="176"/>
        <v>Swimming Lessons</v>
      </c>
      <c r="E163" s="116" t="str">
        <f t="shared" si="177"/>
        <v>Preschool</v>
      </c>
      <c r="F163" s="45" t="str">
        <f t="shared" si="178"/>
        <v>N/A</v>
      </c>
      <c r="G163" s="45">
        <f t="shared" si="179"/>
        <v>45399</v>
      </c>
      <c r="H163" s="45">
        <f t="shared" si="180"/>
        <v>45096</v>
      </c>
      <c r="I163" s="116" t="s">
        <v>33</v>
      </c>
      <c r="J163" s="165">
        <v>0.79166666666666663</v>
      </c>
      <c r="K163" s="41" t="str">
        <f t="shared" si="181"/>
        <v>30 mins</v>
      </c>
      <c r="L163" s="46">
        <f t="shared" si="182"/>
        <v>10</v>
      </c>
      <c r="M163" s="42">
        <f t="shared" si="183"/>
        <v>3</v>
      </c>
      <c r="N163" s="42">
        <f t="shared" si="184"/>
        <v>5</v>
      </c>
      <c r="O163" s="42" t="str">
        <f t="shared" si="185"/>
        <v>3 YR</v>
      </c>
      <c r="P163" s="42" t="str">
        <f t="shared" si="186"/>
        <v>6 YR</v>
      </c>
      <c r="Q163" s="43">
        <f t="shared" si="187"/>
        <v>88.22</v>
      </c>
      <c r="R163" s="44">
        <f t="shared" si="188"/>
        <v>22.055</v>
      </c>
      <c r="S163" s="43">
        <f t="shared" si="189"/>
        <v>0</v>
      </c>
      <c r="T163" s="42">
        <v>74710</v>
      </c>
    </row>
    <row r="164" spans="1:20" ht="15" x14ac:dyDescent="0.25">
      <c r="A164" s="116" t="s">
        <v>166</v>
      </c>
      <c r="B164" s="116">
        <f t="shared" si="174"/>
        <v>67275</v>
      </c>
      <c r="C164" s="116" t="str">
        <f t="shared" si="175"/>
        <v>Swimming</v>
      </c>
      <c r="D164" s="116" t="str">
        <f t="shared" si="176"/>
        <v>Swimming Lessons</v>
      </c>
      <c r="E164" s="116" t="str">
        <f t="shared" si="177"/>
        <v>Preschool</v>
      </c>
      <c r="F164" s="45" t="str">
        <f t="shared" si="178"/>
        <v>N/A</v>
      </c>
      <c r="G164" s="45">
        <f t="shared" si="179"/>
        <v>45400</v>
      </c>
      <c r="H164" s="45">
        <f t="shared" si="180"/>
        <v>45097</v>
      </c>
      <c r="I164" s="116" t="s">
        <v>34</v>
      </c>
      <c r="J164" s="165">
        <v>0.76041666666666663</v>
      </c>
      <c r="K164" s="41" t="str">
        <f t="shared" si="181"/>
        <v>30 mins</v>
      </c>
      <c r="L164" s="46">
        <f t="shared" si="182"/>
        <v>10</v>
      </c>
      <c r="M164" s="42">
        <f t="shared" si="183"/>
        <v>3</v>
      </c>
      <c r="N164" s="42">
        <f t="shared" si="184"/>
        <v>5</v>
      </c>
      <c r="O164" s="42" t="str">
        <f t="shared" si="185"/>
        <v>3 YR</v>
      </c>
      <c r="P164" s="42" t="str">
        <f t="shared" si="186"/>
        <v>6 YR</v>
      </c>
      <c r="Q164" s="43">
        <f t="shared" si="187"/>
        <v>88.22</v>
      </c>
      <c r="R164" s="44">
        <f t="shared" si="188"/>
        <v>22.055</v>
      </c>
      <c r="S164" s="43">
        <f t="shared" si="189"/>
        <v>0</v>
      </c>
      <c r="T164" s="42">
        <v>74711</v>
      </c>
    </row>
    <row r="165" spans="1:20" ht="15" x14ac:dyDescent="0.25">
      <c r="A165" s="116" t="s">
        <v>166</v>
      </c>
      <c r="B165" s="116">
        <f t="shared" si="174"/>
        <v>67275</v>
      </c>
      <c r="C165" s="116" t="str">
        <f t="shared" si="175"/>
        <v>Swimming</v>
      </c>
      <c r="D165" s="116" t="str">
        <f t="shared" si="176"/>
        <v>Swimming Lessons</v>
      </c>
      <c r="E165" s="116" t="str">
        <f t="shared" si="177"/>
        <v>Preschool</v>
      </c>
      <c r="F165" s="45" t="str">
        <f t="shared" si="178"/>
        <v>N/A</v>
      </c>
      <c r="G165" s="45">
        <f t="shared" si="179"/>
        <v>45401</v>
      </c>
      <c r="H165" s="45">
        <f t="shared" si="180"/>
        <v>45098</v>
      </c>
      <c r="I165" s="116" t="s">
        <v>28</v>
      </c>
      <c r="J165" s="165">
        <v>0.67708333333333337</v>
      </c>
      <c r="K165" s="41" t="str">
        <f t="shared" si="181"/>
        <v>30 mins</v>
      </c>
      <c r="L165" s="46">
        <f t="shared" si="182"/>
        <v>10</v>
      </c>
      <c r="M165" s="42">
        <f t="shared" si="183"/>
        <v>3</v>
      </c>
      <c r="N165" s="42">
        <f t="shared" si="184"/>
        <v>5</v>
      </c>
      <c r="O165" s="42" t="str">
        <f t="shared" si="185"/>
        <v>3 YR</v>
      </c>
      <c r="P165" s="42" t="str">
        <f t="shared" si="186"/>
        <v>6 YR</v>
      </c>
      <c r="Q165" s="43">
        <f t="shared" si="187"/>
        <v>88.22</v>
      </c>
      <c r="R165" s="44">
        <f t="shared" si="188"/>
        <v>22.055</v>
      </c>
      <c r="S165" s="43">
        <f t="shared" si="189"/>
        <v>0</v>
      </c>
      <c r="T165" s="42">
        <v>74712</v>
      </c>
    </row>
    <row r="166" spans="1:20" ht="15" x14ac:dyDescent="0.25">
      <c r="A166" s="116" t="s">
        <v>166</v>
      </c>
      <c r="B166" s="116">
        <f t="shared" si="174"/>
        <v>67275</v>
      </c>
      <c r="C166" s="116" t="str">
        <f t="shared" si="175"/>
        <v>Swimming</v>
      </c>
      <c r="D166" s="116" t="str">
        <f t="shared" si="176"/>
        <v>Swimming Lessons</v>
      </c>
      <c r="E166" s="116" t="str">
        <f t="shared" si="177"/>
        <v>Preschool</v>
      </c>
      <c r="F166" s="45" t="str">
        <f t="shared" si="178"/>
        <v>No class May 18.</v>
      </c>
      <c r="G166" s="45">
        <f t="shared" si="179"/>
        <v>45395</v>
      </c>
      <c r="H166" s="45">
        <f t="shared" si="180"/>
        <v>45099</v>
      </c>
      <c r="I166" s="116" t="s">
        <v>22</v>
      </c>
      <c r="J166" s="165">
        <v>0.41666666666666669</v>
      </c>
      <c r="K166" s="41" t="str">
        <f t="shared" si="181"/>
        <v>30 mins</v>
      </c>
      <c r="L166" s="46">
        <f t="shared" si="182"/>
        <v>10</v>
      </c>
      <c r="M166" s="42">
        <f t="shared" si="183"/>
        <v>3</v>
      </c>
      <c r="N166" s="42">
        <f t="shared" si="184"/>
        <v>5</v>
      </c>
      <c r="O166" s="42" t="str">
        <f t="shared" si="185"/>
        <v>3 YR</v>
      </c>
      <c r="P166" s="42" t="str">
        <f t="shared" si="186"/>
        <v>6 YR</v>
      </c>
      <c r="Q166" s="43">
        <f t="shared" si="187"/>
        <v>88.22</v>
      </c>
      <c r="R166" s="44">
        <f t="shared" si="188"/>
        <v>22.055</v>
      </c>
      <c r="S166" s="43">
        <f t="shared" si="189"/>
        <v>0</v>
      </c>
      <c r="T166" s="42">
        <v>74713</v>
      </c>
    </row>
    <row r="167" spans="1:20" ht="15" x14ac:dyDescent="0.25">
      <c r="A167" s="119" t="s">
        <v>203</v>
      </c>
      <c r="B167" s="119">
        <f t="shared" si="174"/>
        <v>67335</v>
      </c>
      <c r="C167" s="119" t="str">
        <f t="shared" si="175"/>
        <v>Swimming</v>
      </c>
      <c r="D167" s="119" t="str">
        <f t="shared" si="176"/>
        <v>Swimming Lessons</v>
      </c>
      <c r="E167" s="119" t="str">
        <f t="shared" si="177"/>
        <v>Preschool</v>
      </c>
      <c r="F167" s="175" t="str">
        <f t="shared" si="178"/>
        <v>No class May 20.</v>
      </c>
      <c r="G167" s="175">
        <f t="shared" si="179"/>
        <v>45397</v>
      </c>
      <c r="H167" s="175">
        <f t="shared" si="180"/>
        <v>45467</v>
      </c>
      <c r="I167" s="119" t="s">
        <v>27</v>
      </c>
      <c r="J167" s="176">
        <v>0.6875</v>
      </c>
      <c r="K167" s="177" t="str">
        <f t="shared" si="181"/>
        <v>30 mins</v>
      </c>
      <c r="L167" s="178">
        <f t="shared" si="182"/>
        <v>10</v>
      </c>
      <c r="M167" s="179">
        <f t="shared" si="183"/>
        <v>2</v>
      </c>
      <c r="N167" s="179">
        <f t="shared" si="184"/>
        <v>3</v>
      </c>
      <c r="O167" s="179" t="str">
        <f t="shared" si="185"/>
        <v>3 YR</v>
      </c>
      <c r="P167" s="179" t="str">
        <f t="shared" si="186"/>
        <v>6 YR</v>
      </c>
      <c r="Q167" s="180">
        <f t="shared" si="187"/>
        <v>159.26500000000001</v>
      </c>
      <c r="R167" s="181">
        <f t="shared" si="188"/>
        <v>39.816250000000004</v>
      </c>
      <c r="S167" s="180">
        <f t="shared" si="189"/>
        <v>0</v>
      </c>
      <c r="T167" s="42">
        <v>74714</v>
      </c>
    </row>
    <row r="168" spans="1:20" ht="15" x14ac:dyDescent="0.25">
      <c r="A168" s="119" t="s">
        <v>203</v>
      </c>
      <c r="B168" s="119">
        <f t="shared" si="174"/>
        <v>67335</v>
      </c>
      <c r="C168" s="119" t="str">
        <f t="shared" si="175"/>
        <v>Swimming</v>
      </c>
      <c r="D168" s="119" t="str">
        <f t="shared" si="176"/>
        <v>Swimming Lessons</v>
      </c>
      <c r="E168" s="119" t="str">
        <f t="shared" si="177"/>
        <v>Preschool</v>
      </c>
      <c r="F168" s="175" t="str">
        <f t="shared" si="178"/>
        <v>No class May 20.</v>
      </c>
      <c r="G168" s="175">
        <f t="shared" si="179"/>
        <v>45397</v>
      </c>
      <c r="H168" s="175">
        <f t="shared" si="180"/>
        <v>45467</v>
      </c>
      <c r="I168" s="119" t="s">
        <v>27</v>
      </c>
      <c r="J168" s="176">
        <v>0.75</v>
      </c>
      <c r="K168" s="177" t="str">
        <f t="shared" si="181"/>
        <v>30 mins</v>
      </c>
      <c r="L168" s="178">
        <f t="shared" si="182"/>
        <v>10</v>
      </c>
      <c r="M168" s="179">
        <f t="shared" si="183"/>
        <v>2</v>
      </c>
      <c r="N168" s="179">
        <f t="shared" si="184"/>
        <v>3</v>
      </c>
      <c r="O168" s="179" t="str">
        <f t="shared" si="185"/>
        <v>3 YR</v>
      </c>
      <c r="P168" s="179" t="str">
        <f t="shared" si="186"/>
        <v>6 YR</v>
      </c>
      <c r="Q168" s="180">
        <f t="shared" si="187"/>
        <v>159.26500000000001</v>
      </c>
      <c r="R168" s="181">
        <f t="shared" si="188"/>
        <v>39.816250000000004</v>
      </c>
      <c r="S168" s="180">
        <f t="shared" si="189"/>
        <v>0</v>
      </c>
      <c r="T168" s="42">
        <v>74715</v>
      </c>
    </row>
    <row r="169" spans="1:20" ht="15" x14ac:dyDescent="0.25">
      <c r="A169" s="119" t="s">
        <v>203</v>
      </c>
      <c r="B169" s="119">
        <f t="shared" si="174"/>
        <v>67335</v>
      </c>
      <c r="C169" s="119" t="str">
        <f t="shared" si="175"/>
        <v>Swimming</v>
      </c>
      <c r="D169" s="119" t="str">
        <f t="shared" si="176"/>
        <v>Swimming Lessons</v>
      </c>
      <c r="E169" s="119" t="str">
        <f t="shared" si="177"/>
        <v>Preschool</v>
      </c>
      <c r="F169" s="175" t="str">
        <f t="shared" si="178"/>
        <v>No class May 20.</v>
      </c>
      <c r="G169" s="175">
        <f t="shared" si="179"/>
        <v>45397</v>
      </c>
      <c r="H169" s="175">
        <f t="shared" si="180"/>
        <v>45467</v>
      </c>
      <c r="I169" s="119" t="s">
        <v>27</v>
      </c>
      <c r="J169" s="176">
        <v>0.77083333333333337</v>
      </c>
      <c r="K169" s="177" t="str">
        <f t="shared" si="181"/>
        <v>30 mins</v>
      </c>
      <c r="L169" s="178">
        <f t="shared" si="182"/>
        <v>10</v>
      </c>
      <c r="M169" s="179">
        <f t="shared" si="183"/>
        <v>2</v>
      </c>
      <c r="N169" s="179">
        <f t="shared" si="184"/>
        <v>3</v>
      </c>
      <c r="O169" s="179" t="str">
        <f t="shared" si="185"/>
        <v>3 YR</v>
      </c>
      <c r="P169" s="179" t="str">
        <f t="shared" si="186"/>
        <v>6 YR</v>
      </c>
      <c r="Q169" s="180">
        <f t="shared" si="187"/>
        <v>159.26500000000001</v>
      </c>
      <c r="R169" s="181">
        <f t="shared" si="188"/>
        <v>39.816250000000004</v>
      </c>
      <c r="S169" s="180">
        <f t="shared" si="189"/>
        <v>0</v>
      </c>
      <c r="T169" s="42">
        <v>74716</v>
      </c>
    </row>
    <row r="170" spans="1:20" ht="15" x14ac:dyDescent="0.25">
      <c r="A170" s="119" t="s">
        <v>203</v>
      </c>
      <c r="B170" s="119">
        <f t="shared" si="174"/>
        <v>67335</v>
      </c>
      <c r="C170" s="119" t="str">
        <f t="shared" si="175"/>
        <v>Swimming</v>
      </c>
      <c r="D170" s="119" t="str">
        <f t="shared" si="176"/>
        <v>Swimming Lessons</v>
      </c>
      <c r="E170" s="119" t="str">
        <f t="shared" si="177"/>
        <v>Preschool</v>
      </c>
      <c r="F170" s="175" t="str">
        <f t="shared" si="178"/>
        <v>N/A</v>
      </c>
      <c r="G170" s="175">
        <f t="shared" si="179"/>
        <v>45399</v>
      </c>
      <c r="H170" s="175">
        <f t="shared" si="180"/>
        <v>45096</v>
      </c>
      <c r="I170" s="119" t="s">
        <v>33</v>
      </c>
      <c r="J170" s="176">
        <v>0.75</v>
      </c>
      <c r="K170" s="177" t="str">
        <f t="shared" si="181"/>
        <v>30 mins</v>
      </c>
      <c r="L170" s="178">
        <f t="shared" si="182"/>
        <v>10</v>
      </c>
      <c r="M170" s="179">
        <f t="shared" si="183"/>
        <v>2</v>
      </c>
      <c r="N170" s="179">
        <f t="shared" si="184"/>
        <v>3</v>
      </c>
      <c r="O170" s="179" t="str">
        <f t="shared" si="185"/>
        <v>3 YR</v>
      </c>
      <c r="P170" s="179" t="str">
        <f t="shared" si="186"/>
        <v>6 YR</v>
      </c>
      <c r="Q170" s="180">
        <f t="shared" si="187"/>
        <v>159.26500000000001</v>
      </c>
      <c r="R170" s="181">
        <f t="shared" si="188"/>
        <v>39.816250000000004</v>
      </c>
      <c r="S170" s="180">
        <f t="shared" si="189"/>
        <v>0</v>
      </c>
      <c r="T170" s="42">
        <v>74717</v>
      </c>
    </row>
    <row r="171" spans="1:20" ht="15" x14ac:dyDescent="0.25">
      <c r="A171" s="119" t="s">
        <v>203</v>
      </c>
      <c r="B171" s="119">
        <f t="shared" si="174"/>
        <v>67335</v>
      </c>
      <c r="C171" s="119" t="str">
        <f t="shared" si="175"/>
        <v>Swimming</v>
      </c>
      <c r="D171" s="119" t="str">
        <f t="shared" si="176"/>
        <v>Swimming Lessons</v>
      </c>
      <c r="E171" s="119" t="str">
        <f t="shared" si="177"/>
        <v>Preschool</v>
      </c>
      <c r="F171" s="175" t="str">
        <f t="shared" si="178"/>
        <v>N/A</v>
      </c>
      <c r="G171" s="175">
        <f t="shared" si="179"/>
        <v>45400</v>
      </c>
      <c r="H171" s="175">
        <f t="shared" si="180"/>
        <v>45097</v>
      </c>
      <c r="I171" s="119" t="s">
        <v>34</v>
      </c>
      <c r="J171" s="176">
        <v>0.80208333333333337</v>
      </c>
      <c r="K171" s="177" t="str">
        <f t="shared" si="181"/>
        <v>30 mins</v>
      </c>
      <c r="L171" s="178">
        <f t="shared" si="182"/>
        <v>10</v>
      </c>
      <c r="M171" s="179">
        <f t="shared" si="183"/>
        <v>2</v>
      </c>
      <c r="N171" s="179">
        <f t="shared" si="184"/>
        <v>3</v>
      </c>
      <c r="O171" s="179" t="str">
        <f t="shared" si="185"/>
        <v>3 YR</v>
      </c>
      <c r="P171" s="179" t="str">
        <f t="shared" si="186"/>
        <v>6 YR</v>
      </c>
      <c r="Q171" s="180">
        <f t="shared" si="187"/>
        <v>159.26500000000001</v>
      </c>
      <c r="R171" s="181">
        <f t="shared" si="188"/>
        <v>39.816250000000004</v>
      </c>
      <c r="S171" s="180">
        <f t="shared" si="189"/>
        <v>0</v>
      </c>
      <c r="T171" s="42">
        <v>74718</v>
      </c>
    </row>
    <row r="172" spans="1:20" ht="15" x14ac:dyDescent="0.25">
      <c r="A172" s="119" t="s">
        <v>203</v>
      </c>
      <c r="B172" s="119">
        <f t="shared" si="174"/>
        <v>67335</v>
      </c>
      <c r="C172" s="119" t="str">
        <f t="shared" si="175"/>
        <v>Swimming</v>
      </c>
      <c r="D172" s="119" t="str">
        <f t="shared" si="176"/>
        <v>Swimming Lessons</v>
      </c>
      <c r="E172" s="119" t="str">
        <f t="shared" si="177"/>
        <v>Preschool</v>
      </c>
      <c r="F172" s="175" t="str">
        <f t="shared" si="178"/>
        <v>N/A</v>
      </c>
      <c r="G172" s="175">
        <f t="shared" si="179"/>
        <v>45401</v>
      </c>
      <c r="H172" s="175">
        <f t="shared" si="180"/>
        <v>45098</v>
      </c>
      <c r="I172" s="119" t="s">
        <v>28</v>
      </c>
      <c r="J172" s="176">
        <v>0.71875</v>
      </c>
      <c r="K172" s="177" t="str">
        <f t="shared" si="181"/>
        <v>30 mins</v>
      </c>
      <c r="L172" s="178">
        <f t="shared" si="182"/>
        <v>10</v>
      </c>
      <c r="M172" s="179">
        <f t="shared" si="183"/>
        <v>2</v>
      </c>
      <c r="N172" s="179">
        <f t="shared" si="184"/>
        <v>3</v>
      </c>
      <c r="O172" s="179" t="str">
        <f t="shared" si="185"/>
        <v>3 YR</v>
      </c>
      <c r="P172" s="179" t="str">
        <f t="shared" si="186"/>
        <v>6 YR</v>
      </c>
      <c r="Q172" s="180">
        <f t="shared" si="187"/>
        <v>159.26500000000001</v>
      </c>
      <c r="R172" s="181">
        <f t="shared" si="188"/>
        <v>39.816250000000004</v>
      </c>
      <c r="S172" s="180">
        <f t="shared" si="189"/>
        <v>0</v>
      </c>
      <c r="T172" s="42">
        <v>74719</v>
      </c>
    </row>
    <row r="173" spans="1:20" ht="15" x14ac:dyDescent="0.25">
      <c r="A173" s="119" t="s">
        <v>203</v>
      </c>
      <c r="B173" s="119">
        <f t="shared" si="174"/>
        <v>67335</v>
      </c>
      <c r="C173" s="119" t="str">
        <f t="shared" si="175"/>
        <v>Swimming</v>
      </c>
      <c r="D173" s="119" t="str">
        <f t="shared" si="176"/>
        <v>Swimming Lessons</v>
      </c>
      <c r="E173" s="119" t="str">
        <f t="shared" si="177"/>
        <v>Preschool</v>
      </c>
      <c r="F173" s="175" t="str">
        <f t="shared" si="178"/>
        <v>No class May 18.</v>
      </c>
      <c r="G173" s="175">
        <f t="shared" si="179"/>
        <v>45395</v>
      </c>
      <c r="H173" s="175">
        <f t="shared" si="180"/>
        <v>45099</v>
      </c>
      <c r="I173" s="119" t="s">
        <v>22</v>
      </c>
      <c r="J173" s="176">
        <v>0.47916666666666669</v>
      </c>
      <c r="K173" s="177" t="str">
        <f t="shared" si="181"/>
        <v>30 mins</v>
      </c>
      <c r="L173" s="178">
        <f t="shared" si="182"/>
        <v>10</v>
      </c>
      <c r="M173" s="179">
        <f t="shared" si="183"/>
        <v>2</v>
      </c>
      <c r="N173" s="179">
        <f t="shared" si="184"/>
        <v>3</v>
      </c>
      <c r="O173" s="179" t="str">
        <f t="shared" si="185"/>
        <v>3 YR</v>
      </c>
      <c r="P173" s="179" t="str">
        <f t="shared" si="186"/>
        <v>6 YR</v>
      </c>
      <c r="Q173" s="180">
        <f t="shared" si="187"/>
        <v>159.26500000000001</v>
      </c>
      <c r="R173" s="181">
        <f t="shared" si="188"/>
        <v>39.816250000000004</v>
      </c>
      <c r="S173" s="180">
        <f t="shared" si="189"/>
        <v>0</v>
      </c>
      <c r="T173" s="42">
        <v>74720</v>
      </c>
    </row>
    <row r="174" spans="1:20" ht="15" x14ac:dyDescent="0.25">
      <c r="A174" s="119" t="s">
        <v>203</v>
      </c>
      <c r="B174" s="119">
        <f t="shared" si="174"/>
        <v>67335</v>
      </c>
      <c r="C174" s="119" t="str">
        <f t="shared" si="175"/>
        <v>Swimming</v>
      </c>
      <c r="D174" s="119" t="str">
        <f t="shared" si="176"/>
        <v>Swimming Lessons</v>
      </c>
      <c r="E174" s="119" t="str">
        <f t="shared" si="177"/>
        <v>Preschool</v>
      </c>
      <c r="F174" s="175" t="str">
        <f t="shared" si="178"/>
        <v>No class May 19.</v>
      </c>
      <c r="G174" s="175">
        <f t="shared" si="179"/>
        <v>45396</v>
      </c>
      <c r="H174" s="175">
        <f t="shared" si="180"/>
        <v>45100</v>
      </c>
      <c r="I174" s="119" t="s">
        <v>26</v>
      </c>
      <c r="J174" s="176">
        <v>0.63541666666666663</v>
      </c>
      <c r="K174" s="177" t="str">
        <f t="shared" si="181"/>
        <v>30 mins</v>
      </c>
      <c r="L174" s="178">
        <f t="shared" si="182"/>
        <v>10</v>
      </c>
      <c r="M174" s="179">
        <f t="shared" si="183"/>
        <v>2</v>
      </c>
      <c r="N174" s="179">
        <f t="shared" si="184"/>
        <v>3</v>
      </c>
      <c r="O174" s="179" t="str">
        <f t="shared" si="185"/>
        <v>3 YR</v>
      </c>
      <c r="P174" s="179" t="str">
        <f t="shared" si="186"/>
        <v>6 YR</v>
      </c>
      <c r="Q174" s="180">
        <f t="shared" si="187"/>
        <v>159.26500000000001</v>
      </c>
      <c r="R174" s="181">
        <f t="shared" si="188"/>
        <v>39.816250000000004</v>
      </c>
      <c r="S174" s="180">
        <f t="shared" si="189"/>
        <v>0</v>
      </c>
      <c r="T174" s="42">
        <v>74721</v>
      </c>
    </row>
    <row r="175" spans="1:20" ht="15" x14ac:dyDescent="0.25">
      <c r="A175" s="119" t="s">
        <v>203</v>
      </c>
      <c r="B175" s="119">
        <f t="shared" si="174"/>
        <v>67335</v>
      </c>
      <c r="C175" s="119" t="str">
        <f t="shared" si="175"/>
        <v>Swimming</v>
      </c>
      <c r="D175" s="119" t="str">
        <f t="shared" si="176"/>
        <v>Swimming Lessons</v>
      </c>
      <c r="E175" s="119" t="str">
        <f t="shared" si="177"/>
        <v>Preschool</v>
      </c>
      <c r="F175" s="175" t="str">
        <f t="shared" si="178"/>
        <v>No class May 19.</v>
      </c>
      <c r="G175" s="175">
        <f t="shared" si="179"/>
        <v>45396</v>
      </c>
      <c r="H175" s="175">
        <f t="shared" si="180"/>
        <v>45100</v>
      </c>
      <c r="I175" s="119" t="s">
        <v>26</v>
      </c>
      <c r="J175" s="176">
        <v>0.72916666666666663</v>
      </c>
      <c r="K175" s="177" t="str">
        <f t="shared" si="181"/>
        <v>30 mins</v>
      </c>
      <c r="L175" s="178">
        <f t="shared" si="182"/>
        <v>10</v>
      </c>
      <c r="M175" s="179">
        <f t="shared" si="183"/>
        <v>2</v>
      </c>
      <c r="N175" s="179">
        <f t="shared" si="184"/>
        <v>3</v>
      </c>
      <c r="O175" s="179" t="str">
        <f t="shared" si="185"/>
        <v>3 YR</v>
      </c>
      <c r="P175" s="179" t="str">
        <f t="shared" si="186"/>
        <v>6 YR</v>
      </c>
      <c r="Q175" s="180">
        <f t="shared" si="187"/>
        <v>159.26500000000001</v>
      </c>
      <c r="R175" s="181">
        <f t="shared" si="188"/>
        <v>39.816250000000004</v>
      </c>
      <c r="S175" s="180">
        <f t="shared" si="189"/>
        <v>0</v>
      </c>
      <c r="T175" s="42">
        <v>74722</v>
      </c>
    </row>
    <row r="176" spans="1:20" ht="15" x14ac:dyDescent="0.25">
      <c r="A176" s="118" t="s">
        <v>257</v>
      </c>
      <c r="B176" s="182">
        <f t="shared" si="174"/>
        <v>67323</v>
      </c>
      <c r="C176" s="182" t="str">
        <f t="shared" si="175"/>
        <v>Swimming</v>
      </c>
      <c r="D176" s="182" t="str">
        <f t="shared" si="176"/>
        <v>Swimming Lessons</v>
      </c>
      <c r="E176" s="182" t="str">
        <f t="shared" si="177"/>
        <v>Preschool</v>
      </c>
      <c r="F176" s="183" t="str">
        <f t="shared" si="178"/>
        <v>N/A</v>
      </c>
      <c r="G176" s="183">
        <f t="shared" si="179"/>
        <v>45400</v>
      </c>
      <c r="H176" s="183">
        <f t="shared" si="180"/>
        <v>45097</v>
      </c>
      <c r="I176" s="182" t="s">
        <v>34</v>
      </c>
      <c r="J176" s="184">
        <v>0.78125</v>
      </c>
      <c r="K176" s="185" t="str">
        <f t="shared" si="181"/>
        <v>30 mins</v>
      </c>
      <c r="L176" s="186">
        <f t="shared" si="182"/>
        <v>10</v>
      </c>
      <c r="M176" s="187">
        <f t="shared" si="183"/>
        <v>3</v>
      </c>
      <c r="N176" s="187">
        <f t="shared" si="184"/>
        <v>5</v>
      </c>
      <c r="O176" s="187" t="str">
        <f t="shared" si="185"/>
        <v>3 YR</v>
      </c>
      <c r="P176" s="187" t="str">
        <f t="shared" si="186"/>
        <v>6 YR</v>
      </c>
      <c r="Q176" s="188">
        <f t="shared" si="187"/>
        <v>88.22</v>
      </c>
      <c r="R176" s="189">
        <f t="shared" si="188"/>
        <v>22.055</v>
      </c>
      <c r="S176" s="188">
        <f t="shared" si="189"/>
        <v>0</v>
      </c>
      <c r="T176" s="42">
        <v>74723</v>
      </c>
    </row>
    <row r="177" spans="1:20" ht="15" x14ac:dyDescent="0.25">
      <c r="A177" s="118" t="s">
        <v>257</v>
      </c>
      <c r="B177" s="182">
        <f t="shared" si="174"/>
        <v>67323</v>
      </c>
      <c r="C177" s="182" t="str">
        <f t="shared" si="175"/>
        <v>Swimming</v>
      </c>
      <c r="D177" s="182" t="str">
        <f t="shared" si="176"/>
        <v>Swimming Lessons</v>
      </c>
      <c r="E177" s="182" t="str">
        <f t="shared" si="177"/>
        <v>Preschool</v>
      </c>
      <c r="F177" s="183" t="str">
        <f t="shared" si="178"/>
        <v>No class May 18.</v>
      </c>
      <c r="G177" s="183">
        <f t="shared" si="179"/>
        <v>45395</v>
      </c>
      <c r="H177" s="183">
        <f t="shared" si="180"/>
        <v>45099</v>
      </c>
      <c r="I177" s="182" t="s">
        <v>22</v>
      </c>
      <c r="J177" s="184">
        <v>0.35416666666666669</v>
      </c>
      <c r="K177" s="185" t="str">
        <f t="shared" si="181"/>
        <v>30 mins</v>
      </c>
      <c r="L177" s="186">
        <f t="shared" si="182"/>
        <v>10</v>
      </c>
      <c r="M177" s="187">
        <f t="shared" si="183"/>
        <v>3</v>
      </c>
      <c r="N177" s="187">
        <f t="shared" si="184"/>
        <v>5</v>
      </c>
      <c r="O177" s="187" t="str">
        <f t="shared" si="185"/>
        <v>3 YR</v>
      </c>
      <c r="P177" s="187" t="str">
        <f t="shared" si="186"/>
        <v>6 YR</v>
      </c>
      <c r="Q177" s="188">
        <f t="shared" si="187"/>
        <v>88.22</v>
      </c>
      <c r="R177" s="189">
        <f t="shared" si="188"/>
        <v>22.055</v>
      </c>
      <c r="S177" s="188">
        <f t="shared" si="189"/>
        <v>0</v>
      </c>
      <c r="T177" s="42">
        <v>74725</v>
      </c>
    </row>
  </sheetData>
  <mergeCells count="2">
    <mergeCell ref="A1:T1"/>
    <mergeCell ref="G2:H2"/>
  </mergeCells>
  <phoneticPr fontId="0" type="noConversion"/>
  <pageMargins left="0.7" right="0.7" top="0.75" bottom="0.75" header="0.3" footer="0.3"/>
  <pageSetup paperSize="5" scale="60" fitToHeight="0" orientation="landscape" r:id="rId1"/>
  <headerFooter alignWithMargins="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T270"/>
  <sheetViews>
    <sheetView zoomScale="80" zoomScaleNormal="80" zoomScaleSheetLayoutView="80" workbookViewId="0">
      <pane ySplit="7" topLeftCell="A193" activePane="bottomLeft" state="frozen"/>
      <selection pane="bottomLeft" activeCell="S274" sqref="S274"/>
    </sheetView>
  </sheetViews>
  <sheetFormatPr defaultColWidth="8.85546875" defaultRowHeight="12.75" x14ac:dyDescent="0.2"/>
  <cols>
    <col min="1" max="1" width="55.7109375" style="20" customWidth="1"/>
    <col min="2" max="2" width="10.7109375" style="20" customWidth="1"/>
    <col min="3" max="3" width="15.7109375" style="20" customWidth="1"/>
    <col min="4" max="4" width="17.85546875" style="20" bestFit="1" customWidth="1"/>
    <col min="5" max="5" width="15.7109375" style="20" customWidth="1"/>
    <col min="6" max="6" width="20.7109375" customWidth="1"/>
    <col min="7" max="8" width="9.7109375" customWidth="1"/>
    <col min="9" max="9" width="12.7109375" customWidth="1"/>
    <col min="10" max="11" width="9.7109375" customWidth="1"/>
    <col min="12" max="16" width="7.7109375" customWidth="1"/>
    <col min="17" max="19" width="10.7109375" customWidth="1"/>
    <col min="20" max="20" width="15.7109375" customWidth="1"/>
  </cols>
  <sheetData>
    <row r="1" spans="1:20" ht="15.75" thickTop="1" x14ac:dyDescent="0.25">
      <c r="A1" s="209" t="s">
        <v>12</v>
      </c>
      <c r="B1" s="210"/>
      <c r="C1" s="210"/>
      <c r="D1" s="210"/>
      <c r="E1" s="210"/>
      <c r="F1" s="210"/>
      <c r="G1" s="210"/>
      <c r="H1" s="210"/>
      <c r="I1" s="210"/>
      <c r="J1" s="210"/>
      <c r="K1" s="210"/>
      <c r="L1" s="210"/>
      <c r="M1" s="210"/>
      <c r="N1" s="210"/>
      <c r="O1" s="210"/>
      <c r="P1" s="210"/>
      <c r="Q1" s="210"/>
      <c r="R1" s="210"/>
      <c r="S1" s="210"/>
      <c r="T1" s="211"/>
    </row>
    <row r="2" spans="1:20" ht="15" customHeight="1" x14ac:dyDescent="0.25">
      <c r="A2" s="136" t="s">
        <v>11</v>
      </c>
      <c r="B2" s="54" t="s">
        <v>125</v>
      </c>
      <c r="C2" s="14"/>
      <c r="D2" s="14"/>
      <c r="E2" s="14"/>
      <c r="F2" s="56" t="s">
        <v>17</v>
      </c>
      <c r="G2" s="208" t="s">
        <v>32</v>
      </c>
      <c r="H2" s="208"/>
      <c r="I2" s="55"/>
      <c r="J2" s="55"/>
      <c r="K2" s="55"/>
      <c r="L2" s="55"/>
      <c r="M2" s="55"/>
      <c r="N2" s="55"/>
      <c r="O2" s="55"/>
      <c r="P2" s="55"/>
      <c r="Q2" s="55"/>
      <c r="R2" s="55"/>
      <c r="S2" s="55"/>
      <c r="T2" s="137"/>
    </row>
    <row r="3" spans="1:20" ht="15" x14ac:dyDescent="0.25">
      <c r="A3" s="138" t="s">
        <v>13</v>
      </c>
      <c r="B3" s="54" t="s">
        <v>29</v>
      </c>
      <c r="C3" s="14"/>
      <c r="D3" s="14"/>
      <c r="E3" s="14"/>
      <c r="F3" s="57" t="s">
        <v>3793</v>
      </c>
      <c r="G3" s="58" t="s">
        <v>3802</v>
      </c>
      <c r="H3" s="55"/>
      <c r="I3" s="55"/>
      <c r="J3" s="55"/>
      <c r="K3" s="55"/>
      <c r="L3" s="55"/>
      <c r="M3" s="55"/>
      <c r="N3" s="55"/>
      <c r="O3" s="55"/>
      <c r="P3" s="55"/>
      <c r="Q3" s="55"/>
      <c r="R3" s="55"/>
      <c r="S3" s="55"/>
      <c r="T3" s="137"/>
    </row>
    <row r="4" spans="1:20" ht="15" x14ac:dyDescent="0.25">
      <c r="A4" s="139" t="s">
        <v>14</v>
      </c>
      <c r="B4" s="58" t="s">
        <v>35</v>
      </c>
      <c r="C4" s="14"/>
      <c r="D4" s="14"/>
      <c r="E4" s="14"/>
      <c r="F4" s="59" t="s">
        <v>3794</v>
      </c>
      <c r="G4" s="55" t="s">
        <v>30</v>
      </c>
      <c r="H4" s="55"/>
      <c r="I4" s="55"/>
      <c r="J4" s="55"/>
      <c r="K4" s="55"/>
      <c r="L4" s="55"/>
      <c r="M4" s="55"/>
      <c r="N4" s="55"/>
      <c r="O4" s="55"/>
      <c r="P4" s="55"/>
      <c r="Q4" s="55"/>
      <c r="R4" s="55"/>
      <c r="S4" s="55"/>
      <c r="T4" s="137"/>
    </row>
    <row r="5" spans="1:20" ht="15" x14ac:dyDescent="0.25">
      <c r="A5" s="140" t="s">
        <v>272</v>
      </c>
      <c r="B5" s="54" t="s">
        <v>3887</v>
      </c>
      <c r="C5" s="14"/>
      <c r="D5" s="14"/>
      <c r="E5" s="14"/>
      <c r="F5" s="55"/>
      <c r="G5" s="55"/>
      <c r="H5" s="55"/>
      <c r="I5" s="55"/>
      <c r="J5" s="55"/>
      <c r="K5" s="55"/>
      <c r="L5" s="55"/>
      <c r="M5" s="55"/>
      <c r="N5" s="55"/>
      <c r="O5" s="55"/>
      <c r="P5" s="55"/>
      <c r="Q5" s="55"/>
      <c r="R5" s="55"/>
      <c r="S5" s="55"/>
      <c r="T5" s="137"/>
    </row>
    <row r="6" spans="1:20" ht="15" x14ac:dyDescent="0.25">
      <c r="A6" s="141"/>
      <c r="B6" s="110"/>
      <c r="C6" s="110"/>
      <c r="D6" s="110"/>
      <c r="E6" s="110"/>
      <c r="F6" s="110"/>
      <c r="G6" s="110"/>
      <c r="H6" s="110"/>
      <c r="I6" s="110"/>
      <c r="J6" s="111"/>
      <c r="K6" s="111"/>
      <c r="L6" s="112"/>
      <c r="M6" s="110"/>
      <c r="N6" s="110"/>
      <c r="O6" s="110"/>
      <c r="P6" s="110"/>
      <c r="Q6" s="110"/>
      <c r="R6" s="110"/>
      <c r="S6" s="110"/>
      <c r="T6" s="142"/>
    </row>
    <row r="7" spans="1:20" ht="54.95" customHeight="1" x14ac:dyDescent="0.2">
      <c r="A7" s="66" t="s">
        <v>15</v>
      </c>
      <c r="B7" s="66" t="s">
        <v>268</v>
      </c>
      <c r="C7" s="66" t="s">
        <v>269</v>
      </c>
      <c r="D7" s="66" t="s">
        <v>270</v>
      </c>
      <c r="E7" s="66" t="s">
        <v>271</v>
      </c>
      <c r="F7" s="68" t="s">
        <v>19</v>
      </c>
      <c r="G7" s="67" t="s">
        <v>4</v>
      </c>
      <c r="H7" s="68" t="s">
        <v>5</v>
      </c>
      <c r="I7" s="66" t="s">
        <v>8</v>
      </c>
      <c r="J7" s="67" t="s">
        <v>2</v>
      </c>
      <c r="K7" s="67" t="s">
        <v>111</v>
      </c>
      <c r="L7" s="69" t="s">
        <v>6</v>
      </c>
      <c r="M7" s="68" t="s">
        <v>7</v>
      </c>
      <c r="N7" s="68" t="s">
        <v>10</v>
      </c>
      <c r="O7" s="66" t="s">
        <v>0</v>
      </c>
      <c r="P7" s="66" t="s">
        <v>1</v>
      </c>
      <c r="Q7" s="66" t="s">
        <v>3796</v>
      </c>
      <c r="R7" s="66" t="s">
        <v>3801</v>
      </c>
      <c r="S7" s="66" t="s">
        <v>61</v>
      </c>
      <c r="T7" s="60" t="s">
        <v>18</v>
      </c>
    </row>
    <row r="8" spans="1:20" s="39" customFormat="1" ht="15" customHeight="1" x14ac:dyDescent="0.25">
      <c r="A8" s="116" t="s">
        <v>167</v>
      </c>
      <c r="B8" s="116">
        <f t="shared" ref="B8" si="0">VLOOKUP(A8,PROGRAMDATA,14,FALSE)</f>
        <v>67276</v>
      </c>
      <c r="C8" s="116" t="str">
        <f t="shared" ref="C8" si="1">VLOOKUP(A8,PROGRAMDATA,15,FALSE)</f>
        <v>Swimming</v>
      </c>
      <c r="D8" s="116" t="str">
        <f t="shared" ref="D8" si="2">VLOOKUP(A8,PROGRAMDATA,16,FALSE)</f>
        <v>Swimming Lessons</v>
      </c>
      <c r="E8" s="116" t="str">
        <f t="shared" ref="E8" si="3">VLOOKUP(A8,PROGRAMDATA,17,FALSE)</f>
        <v>Child</v>
      </c>
      <c r="F8" s="45" t="str">
        <f t="shared" ref="F8" si="4">VLOOKUP(I8,Session,4, FALSE)</f>
        <v>N/A</v>
      </c>
      <c r="G8" s="45">
        <f t="shared" ref="G8" si="5">VLOOKUP(I8,Session,2,FALSE)</f>
        <v>45398</v>
      </c>
      <c r="H8" s="45">
        <f t="shared" ref="H8" si="6">VLOOKUP(I8,Session,3,FALSE)</f>
        <v>45095</v>
      </c>
      <c r="I8" s="117" t="s">
        <v>23</v>
      </c>
      <c r="J8" s="164">
        <v>0.66666666666666663</v>
      </c>
      <c r="K8" s="41" t="str">
        <f t="shared" ref="K8" si="7">VLOOKUP(A8,PROGRAMDATA,9,FALSE)</f>
        <v>30 mins</v>
      </c>
      <c r="L8" s="46">
        <f t="shared" ref="L8" si="8">VLOOKUP(I8,Session,5, FALSE)</f>
        <v>10</v>
      </c>
      <c r="M8" s="42">
        <f t="shared" ref="M8" si="9">VLOOKUP(A8,PROGRAMDATA,3,FALSE)</f>
        <v>3</v>
      </c>
      <c r="N8" s="42">
        <f t="shared" ref="N8" si="10">VLOOKUP(A8,PROGRAMDATA,4,FALSE)</f>
        <v>6</v>
      </c>
      <c r="O8" s="42" t="str">
        <f t="shared" ref="O8" si="11">VLOOKUP(A8,PROGRAMDATA,5,FALSE)</f>
        <v>6 YR</v>
      </c>
      <c r="P8" s="42" t="str">
        <f t="shared" ref="P8" si="12">VLOOKUP(A8,PROGRAMDATA,6,FALSE)</f>
        <v>15 YR</v>
      </c>
      <c r="Q8" s="43">
        <f t="shared" ref="Q8" si="13">(INDEX(PROGRAMDATA,MATCH(A8,FeeName,0),12)*L8)</f>
        <v>88.22</v>
      </c>
      <c r="R8" s="44">
        <f t="shared" ref="R8" si="14">(Q8*0.25)</f>
        <v>22.055</v>
      </c>
      <c r="S8" s="43">
        <f t="shared" ref="S8" si="15">VLOOKUP(A8,PROGRAMDATA,13,FALSE)</f>
        <v>0</v>
      </c>
      <c r="T8" s="42">
        <v>74769</v>
      </c>
    </row>
    <row r="9" spans="1:20" s="39" customFormat="1" ht="15" customHeight="1" x14ac:dyDescent="0.25">
      <c r="A9" s="116" t="s">
        <v>167</v>
      </c>
      <c r="B9" s="116">
        <f t="shared" ref="B9:B59" si="16">VLOOKUP(A9,PROGRAMDATA,14,FALSE)</f>
        <v>67276</v>
      </c>
      <c r="C9" s="116" t="str">
        <f t="shared" ref="C9:C59" si="17">VLOOKUP(A9,PROGRAMDATA,15,FALSE)</f>
        <v>Swimming</v>
      </c>
      <c r="D9" s="116" t="str">
        <f t="shared" ref="D9:D59" si="18">VLOOKUP(A9,PROGRAMDATA,16,FALSE)</f>
        <v>Swimming Lessons</v>
      </c>
      <c r="E9" s="116" t="str">
        <f t="shared" ref="E9:E59" si="19">VLOOKUP(A9,PROGRAMDATA,17,FALSE)</f>
        <v>Child</v>
      </c>
      <c r="F9" s="45" t="str">
        <f t="shared" ref="F9:F59" si="20">VLOOKUP(I9,Session,4, FALSE)</f>
        <v>N/A</v>
      </c>
      <c r="G9" s="45">
        <f t="shared" ref="G9:G59" si="21">VLOOKUP(I9,Session,2,FALSE)</f>
        <v>45398</v>
      </c>
      <c r="H9" s="45">
        <f t="shared" ref="H9:H59" si="22">VLOOKUP(I9,Session,3,FALSE)</f>
        <v>45095</v>
      </c>
      <c r="I9" s="117" t="s">
        <v>23</v>
      </c>
      <c r="J9" s="164">
        <v>0.70833333333333337</v>
      </c>
      <c r="K9" s="41" t="str">
        <f t="shared" ref="K9:K59" si="23">VLOOKUP(A9,PROGRAMDATA,9,FALSE)</f>
        <v>30 mins</v>
      </c>
      <c r="L9" s="46">
        <f t="shared" ref="L9:L59" si="24">VLOOKUP(I9,Session,5, FALSE)</f>
        <v>10</v>
      </c>
      <c r="M9" s="42">
        <f t="shared" ref="M9:M59" si="25">VLOOKUP(A9,PROGRAMDATA,3,FALSE)</f>
        <v>3</v>
      </c>
      <c r="N9" s="42">
        <f t="shared" ref="N9:N59" si="26">VLOOKUP(A9,PROGRAMDATA,4,FALSE)</f>
        <v>6</v>
      </c>
      <c r="O9" s="42" t="str">
        <f t="shared" ref="O9:O59" si="27">VLOOKUP(A9,PROGRAMDATA,5,FALSE)</f>
        <v>6 YR</v>
      </c>
      <c r="P9" s="42" t="str">
        <f t="shared" ref="P9:P59" si="28">VLOOKUP(A9,PROGRAMDATA,6,FALSE)</f>
        <v>15 YR</v>
      </c>
      <c r="Q9" s="43">
        <f t="shared" ref="Q9:Q59" si="29">(INDEX(PROGRAMDATA,MATCH(A9,FeeName,0),12)*L9)</f>
        <v>88.22</v>
      </c>
      <c r="R9" s="44">
        <f t="shared" ref="R9:R59" si="30">(Q9*0.25)</f>
        <v>22.055</v>
      </c>
      <c r="S9" s="43">
        <f t="shared" ref="S9:S59" si="31">VLOOKUP(A9,PROGRAMDATA,13,FALSE)</f>
        <v>0</v>
      </c>
      <c r="T9" s="42">
        <v>74770</v>
      </c>
    </row>
    <row r="10" spans="1:20" s="39" customFormat="1" ht="15" customHeight="1" x14ac:dyDescent="0.25">
      <c r="A10" s="116" t="s">
        <v>167</v>
      </c>
      <c r="B10" s="116">
        <f t="shared" si="16"/>
        <v>67276</v>
      </c>
      <c r="C10" s="116" t="str">
        <f t="shared" si="17"/>
        <v>Swimming</v>
      </c>
      <c r="D10" s="116" t="str">
        <f t="shared" si="18"/>
        <v>Swimming Lessons</v>
      </c>
      <c r="E10" s="116" t="str">
        <f t="shared" si="19"/>
        <v>Child</v>
      </c>
      <c r="F10" s="45" t="str">
        <f t="shared" si="20"/>
        <v>N/A</v>
      </c>
      <c r="G10" s="45">
        <f t="shared" si="21"/>
        <v>45398</v>
      </c>
      <c r="H10" s="45">
        <f t="shared" si="22"/>
        <v>45095</v>
      </c>
      <c r="I10" s="117" t="s">
        <v>23</v>
      </c>
      <c r="J10" s="164">
        <v>0.72916666666666663</v>
      </c>
      <c r="K10" s="41" t="str">
        <f t="shared" si="23"/>
        <v>30 mins</v>
      </c>
      <c r="L10" s="46">
        <f t="shared" si="24"/>
        <v>10</v>
      </c>
      <c r="M10" s="42">
        <f t="shared" si="25"/>
        <v>3</v>
      </c>
      <c r="N10" s="42">
        <f t="shared" si="26"/>
        <v>6</v>
      </c>
      <c r="O10" s="42" t="str">
        <f t="shared" si="27"/>
        <v>6 YR</v>
      </c>
      <c r="P10" s="42" t="str">
        <f t="shared" si="28"/>
        <v>15 YR</v>
      </c>
      <c r="Q10" s="43">
        <f t="shared" si="29"/>
        <v>88.22</v>
      </c>
      <c r="R10" s="44">
        <f t="shared" si="30"/>
        <v>22.055</v>
      </c>
      <c r="S10" s="43">
        <f t="shared" si="31"/>
        <v>0</v>
      </c>
      <c r="T10" s="42">
        <v>74771</v>
      </c>
    </row>
    <row r="11" spans="1:20" s="39" customFormat="1" ht="15" customHeight="1" x14ac:dyDescent="0.25">
      <c r="A11" s="116" t="s">
        <v>167</v>
      </c>
      <c r="B11" s="116">
        <f t="shared" si="16"/>
        <v>67276</v>
      </c>
      <c r="C11" s="116" t="str">
        <f t="shared" si="17"/>
        <v>Swimming</v>
      </c>
      <c r="D11" s="116" t="str">
        <f t="shared" si="18"/>
        <v>Swimming Lessons</v>
      </c>
      <c r="E11" s="116" t="str">
        <f t="shared" si="19"/>
        <v>Child</v>
      </c>
      <c r="F11" s="45" t="str">
        <f t="shared" si="20"/>
        <v>N/A</v>
      </c>
      <c r="G11" s="45">
        <f t="shared" si="21"/>
        <v>45399</v>
      </c>
      <c r="H11" s="45">
        <f t="shared" si="22"/>
        <v>45096</v>
      </c>
      <c r="I11" s="117" t="s">
        <v>33</v>
      </c>
      <c r="J11" s="164">
        <v>0.66666666666666663</v>
      </c>
      <c r="K11" s="41" t="str">
        <f t="shared" si="23"/>
        <v>30 mins</v>
      </c>
      <c r="L11" s="46">
        <f t="shared" si="24"/>
        <v>10</v>
      </c>
      <c r="M11" s="42">
        <f t="shared" si="25"/>
        <v>3</v>
      </c>
      <c r="N11" s="42">
        <f t="shared" si="26"/>
        <v>6</v>
      </c>
      <c r="O11" s="42" t="str">
        <f t="shared" si="27"/>
        <v>6 YR</v>
      </c>
      <c r="P11" s="42" t="str">
        <f t="shared" si="28"/>
        <v>15 YR</v>
      </c>
      <c r="Q11" s="43">
        <f t="shared" si="29"/>
        <v>88.22</v>
      </c>
      <c r="R11" s="44">
        <f t="shared" si="30"/>
        <v>22.055</v>
      </c>
      <c r="S11" s="43">
        <f t="shared" si="31"/>
        <v>0</v>
      </c>
      <c r="T11" s="42">
        <v>74772</v>
      </c>
    </row>
    <row r="12" spans="1:20" s="39" customFormat="1" ht="15" customHeight="1" x14ac:dyDescent="0.25">
      <c r="A12" s="116" t="s">
        <v>167</v>
      </c>
      <c r="B12" s="116">
        <f t="shared" si="16"/>
        <v>67276</v>
      </c>
      <c r="C12" s="116" t="str">
        <f t="shared" si="17"/>
        <v>Swimming</v>
      </c>
      <c r="D12" s="116" t="str">
        <f t="shared" si="18"/>
        <v>Swimming Lessons</v>
      </c>
      <c r="E12" s="116" t="str">
        <f t="shared" si="19"/>
        <v>Child</v>
      </c>
      <c r="F12" s="45" t="str">
        <f t="shared" si="20"/>
        <v>N/A</v>
      </c>
      <c r="G12" s="45">
        <f t="shared" si="21"/>
        <v>45399</v>
      </c>
      <c r="H12" s="45">
        <f t="shared" si="22"/>
        <v>45096</v>
      </c>
      <c r="I12" s="117" t="s">
        <v>33</v>
      </c>
      <c r="J12" s="164">
        <v>0.6875</v>
      </c>
      <c r="K12" s="41" t="str">
        <f t="shared" si="23"/>
        <v>30 mins</v>
      </c>
      <c r="L12" s="46">
        <f t="shared" si="24"/>
        <v>10</v>
      </c>
      <c r="M12" s="42">
        <f t="shared" si="25"/>
        <v>3</v>
      </c>
      <c r="N12" s="42">
        <f t="shared" si="26"/>
        <v>6</v>
      </c>
      <c r="O12" s="42" t="str">
        <f t="shared" si="27"/>
        <v>6 YR</v>
      </c>
      <c r="P12" s="42" t="str">
        <f t="shared" si="28"/>
        <v>15 YR</v>
      </c>
      <c r="Q12" s="43">
        <f t="shared" si="29"/>
        <v>88.22</v>
      </c>
      <c r="R12" s="44">
        <f t="shared" si="30"/>
        <v>22.055</v>
      </c>
      <c r="S12" s="43">
        <f t="shared" si="31"/>
        <v>0</v>
      </c>
      <c r="T12" s="42">
        <v>74773</v>
      </c>
    </row>
    <row r="13" spans="1:20" s="39" customFormat="1" ht="15" customHeight="1" x14ac:dyDescent="0.25">
      <c r="A13" s="116" t="s">
        <v>167</v>
      </c>
      <c r="B13" s="116">
        <f t="shared" si="16"/>
        <v>67276</v>
      </c>
      <c r="C13" s="116" t="str">
        <f t="shared" si="17"/>
        <v>Swimming</v>
      </c>
      <c r="D13" s="116" t="str">
        <f t="shared" si="18"/>
        <v>Swimming Lessons</v>
      </c>
      <c r="E13" s="116" t="str">
        <f t="shared" si="19"/>
        <v>Child</v>
      </c>
      <c r="F13" s="45" t="str">
        <f t="shared" si="20"/>
        <v>N/A</v>
      </c>
      <c r="G13" s="45">
        <f t="shared" si="21"/>
        <v>45399</v>
      </c>
      <c r="H13" s="45">
        <f t="shared" si="22"/>
        <v>45096</v>
      </c>
      <c r="I13" s="117" t="s">
        <v>33</v>
      </c>
      <c r="J13" s="164">
        <v>0.76041666666666663</v>
      </c>
      <c r="K13" s="41" t="str">
        <f t="shared" si="23"/>
        <v>30 mins</v>
      </c>
      <c r="L13" s="46">
        <f t="shared" si="24"/>
        <v>10</v>
      </c>
      <c r="M13" s="42">
        <f t="shared" si="25"/>
        <v>3</v>
      </c>
      <c r="N13" s="42">
        <f t="shared" si="26"/>
        <v>6</v>
      </c>
      <c r="O13" s="42" t="str">
        <f t="shared" si="27"/>
        <v>6 YR</v>
      </c>
      <c r="P13" s="42" t="str">
        <f t="shared" si="28"/>
        <v>15 YR</v>
      </c>
      <c r="Q13" s="43">
        <f t="shared" si="29"/>
        <v>88.22</v>
      </c>
      <c r="R13" s="44">
        <f t="shared" si="30"/>
        <v>22.055</v>
      </c>
      <c r="S13" s="43">
        <f t="shared" si="31"/>
        <v>0</v>
      </c>
      <c r="T13" s="42">
        <v>74774</v>
      </c>
    </row>
    <row r="14" spans="1:20" s="39" customFormat="1" ht="15" customHeight="1" x14ac:dyDescent="0.25">
      <c r="A14" s="116" t="s">
        <v>167</v>
      </c>
      <c r="B14" s="116">
        <f t="shared" si="16"/>
        <v>67276</v>
      </c>
      <c r="C14" s="116" t="str">
        <f t="shared" si="17"/>
        <v>Swimming</v>
      </c>
      <c r="D14" s="116" t="str">
        <f t="shared" si="18"/>
        <v>Swimming Lessons</v>
      </c>
      <c r="E14" s="116" t="str">
        <f t="shared" si="19"/>
        <v>Child</v>
      </c>
      <c r="F14" s="45" t="str">
        <f t="shared" si="20"/>
        <v>N/A</v>
      </c>
      <c r="G14" s="45">
        <f t="shared" si="21"/>
        <v>45399</v>
      </c>
      <c r="H14" s="45">
        <f t="shared" si="22"/>
        <v>45096</v>
      </c>
      <c r="I14" s="117" t="s">
        <v>33</v>
      </c>
      <c r="J14" s="164">
        <v>0.8125</v>
      </c>
      <c r="K14" s="41" t="str">
        <f t="shared" si="23"/>
        <v>30 mins</v>
      </c>
      <c r="L14" s="46">
        <f t="shared" si="24"/>
        <v>10</v>
      </c>
      <c r="M14" s="42">
        <f t="shared" si="25"/>
        <v>3</v>
      </c>
      <c r="N14" s="42">
        <f t="shared" si="26"/>
        <v>6</v>
      </c>
      <c r="O14" s="42" t="str">
        <f t="shared" si="27"/>
        <v>6 YR</v>
      </c>
      <c r="P14" s="42" t="str">
        <f t="shared" si="28"/>
        <v>15 YR</v>
      </c>
      <c r="Q14" s="43">
        <f t="shared" si="29"/>
        <v>88.22</v>
      </c>
      <c r="R14" s="44">
        <f t="shared" si="30"/>
        <v>22.055</v>
      </c>
      <c r="S14" s="43">
        <f t="shared" si="31"/>
        <v>0</v>
      </c>
      <c r="T14" s="42">
        <v>74775</v>
      </c>
    </row>
    <row r="15" spans="1:20" s="39" customFormat="1" ht="15" customHeight="1" x14ac:dyDescent="0.25">
      <c r="A15" s="116" t="s">
        <v>167</v>
      </c>
      <c r="B15" s="116">
        <f t="shared" si="16"/>
        <v>67276</v>
      </c>
      <c r="C15" s="116" t="str">
        <f t="shared" si="17"/>
        <v>Swimming</v>
      </c>
      <c r="D15" s="116" t="str">
        <f t="shared" si="18"/>
        <v>Swimming Lessons</v>
      </c>
      <c r="E15" s="116" t="str">
        <f t="shared" si="19"/>
        <v>Child</v>
      </c>
      <c r="F15" s="45" t="str">
        <f t="shared" si="20"/>
        <v>N/A</v>
      </c>
      <c r="G15" s="45">
        <f t="shared" si="21"/>
        <v>45400</v>
      </c>
      <c r="H15" s="45">
        <f t="shared" si="22"/>
        <v>45097</v>
      </c>
      <c r="I15" s="117" t="s">
        <v>34</v>
      </c>
      <c r="J15" s="164">
        <v>0.66666666666666663</v>
      </c>
      <c r="K15" s="41" t="str">
        <f t="shared" si="23"/>
        <v>30 mins</v>
      </c>
      <c r="L15" s="46">
        <f t="shared" si="24"/>
        <v>10</v>
      </c>
      <c r="M15" s="42">
        <f t="shared" si="25"/>
        <v>3</v>
      </c>
      <c r="N15" s="42">
        <f t="shared" si="26"/>
        <v>6</v>
      </c>
      <c r="O15" s="42" t="str">
        <f t="shared" si="27"/>
        <v>6 YR</v>
      </c>
      <c r="P15" s="42" t="str">
        <f t="shared" si="28"/>
        <v>15 YR</v>
      </c>
      <c r="Q15" s="43">
        <f t="shared" si="29"/>
        <v>88.22</v>
      </c>
      <c r="R15" s="44">
        <f t="shared" si="30"/>
        <v>22.055</v>
      </c>
      <c r="S15" s="43">
        <f t="shared" si="31"/>
        <v>0</v>
      </c>
      <c r="T15" s="42">
        <v>74776</v>
      </c>
    </row>
    <row r="16" spans="1:20" s="39" customFormat="1" ht="15" customHeight="1" x14ac:dyDescent="0.25">
      <c r="A16" s="116" t="s">
        <v>167</v>
      </c>
      <c r="B16" s="116">
        <f t="shared" si="16"/>
        <v>67276</v>
      </c>
      <c r="C16" s="116" t="str">
        <f t="shared" si="17"/>
        <v>Swimming</v>
      </c>
      <c r="D16" s="116" t="str">
        <f t="shared" si="18"/>
        <v>Swimming Lessons</v>
      </c>
      <c r="E16" s="116" t="str">
        <f t="shared" si="19"/>
        <v>Child</v>
      </c>
      <c r="F16" s="45" t="str">
        <f t="shared" si="20"/>
        <v>N/A</v>
      </c>
      <c r="G16" s="45">
        <f t="shared" si="21"/>
        <v>45400</v>
      </c>
      <c r="H16" s="45">
        <f t="shared" si="22"/>
        <v>45097</v>
      </c>
      <c r="I16" s="117" t="s">
        <v>34</v>
      </c>
      <c r="J16" s="164">
        <v>0.6875</v>
      </c>
      <c r="K16" s="41" t="str">
        <f t="shared" si="23"/>
        <v>30 mins</v>
      </c>
      <c r="L16" s="46">
        <f t="shared" si="24"/>
        <v>10</v>
      </c>
      <c r="M16" s="42">
        <f t="shared" si="25"/>
        <v>3</v>
      </c>
      <c r="N16" s="42">
        <f t="shared" si="26"/>
        <v>6</v>
      </c>
      <c r="O16" s="42" t="str">
        <f t="shared" si="27"/>
        <v>6 YR</v>
      </c>
      <c r="P16" s="42" t="str">
        <f t="shared" si="28"/>
        <v>15 YR</v>
      </c>
      <c r="Q16" s="43">
        <f t="shared" si="29"/>
        <v>88.22</v>
      </c>
      <c r="R16" s="44">
        <f t="shared" si="30"/>
        <v>22.055</v>
      </c>
      <c r="S16" s="43">
        <f t="shared" si="31"/>
        <v>0</v>
      </c>
      <c r="T16" s="42">
        <v>74777</v>
      </c>
    </row>
    <row r="17" spans="1:20" s="39" customFormat="1" ht="15" customHeight="1" x14ac:dyDescent="0.25">
      <c r="A17" s="116" t="s">
        <v>167</v>
      </c>
      <c r="B17" s="116">
        <f t="shared" si="16"/>
        <v>67276</v>
      </c>
      <c r="C17" s="116" t="str">
        <f t="shared" si="17"/>
        <v>Swimming</v>
      </c>
      <c r="D17" s="116" t="str">
        <f t="shared" si="18"/>
        <v>Swimming Lessons</v>
      </c>
      <c r="E17" s="116" t="str">
        <f t="shared" si="19"/>
        <v>Child</v>
      </c>
      <c r="F17" s="45" t="str">
        <f t="shared" si="20"/>
        <v>N/A</v>
      </c>
      <c r="G17" s="45">
        <f t="shared" si="21"/>
        <v>45400</v>
      </c>
      <c r="H17" s="45">
        <f t="shared" si="22"/>
        <v>45097</v>
      </c>
      <c r="I17" s="117" t="s">
        <v>34</v>
      </c>
      <c r="J17" s="164">
        <v>0.70833333333333337</v>
      </c>
      <c r="K17" s="41" t="str">
        <f t="shared" si="23"/>
        <v>30 mins</v>
      </c>
      <c r="L17" s="46">
        <f t="shared" si="24"/>
        <v>10</v>
      </c>
      <c r="M17" s="42">
        <f t="shared" si="25"/>
        <v>3</v>
      </c>
      <c r="N17" s="42">
        <f t="shared" si="26"/>
        <v>6</v>
      </c>
      <c r="O17" s="42" t="str">
        <f t="shared" si="27"/>
        <v>6 YR</v>
      </c>
      <c r="P17" s="42" t="str">
        <f t="shared" si="28"/>
        <v>15 YR</v>
      </c>
      <c r="Q17" s="43">
        <f t="shared" si="29"/>
        <v>88.22</v>
      </c>
      <c r="R17" s="44">
        <f t="shared" si="30"/>
        <v>22.055</v>
      </c>
      <c r="S17" s="43">
        <f t="shared" si="31"/>
        <v>0</v>
      </c>
      <c r="T17" s="42">
        <v>74778</v>
      </c>
    </row>
    <row r="18" spans="1:20" s="39" customFormat="1" ht="15" customHeight="1" x14ac:dyDescent="0.25">
      <c r="A18" s="116" t="s">
        <v>167</v>
      </c>
      <c r="B18" s="116">
        <f t="shared" si="16"/>
        <v>67276</v>
      </c>
      <c r="C18" s="116" t="str">
        <f t="shared" si="17"/>
        <v>Swimming</v>
      </c>
      <c r="D18" s="116" t="str">
        <f t="shared" si="18"/>
        <v>Swimming Lessons</v>
      </c>
      <c r="E18" s="116" t="str">
        <f t="shared" si="19"/>
        <v>Child</v>
      </c>
      <c r="F18" s="45" t="str">
        <f t="shared" si="20"/>
        <v>N/A</v>
      </c>
      <c r="G18" s="45">
        <f t="shared" si="21"/>
        <v>45400</v>
      </c>
      <c r="H18" s="45">
        <f t="shared" si="22"/>
        <v>45097</v>
      </c>
      <c r="I18" s="117" t="s">
        <v>34</v>
      </c>
      <c r="J18" s="164">
        <v>0.80208333333333337</v>
      </c>
      <c r="K18" s="41" t="str">
        <f t="shared" si="23"/>
        <v>30 mins</v>
      </c>
      <c r="L18" s="46">
        <f t="shared" si="24"/>
        <v>10</v>
      </c>
      <c r="M18" s="42">
        <f t="shared" si="25"/>
        <v>3</v>
      </c>
      <c r="N18" s="42">
        <f t="shared" si="26"/>
        <v>6</v>
      </c>
      <c r="O18" s="42" t="str">
        <f t="shared" si="27"/>
        <v>6 YR</v>
      </c>
      <c r="P18" s="42" t="str">
        <f t="shared" si="28"/>
        <v>15 YR</v>
      </c>
      <c r="Q18" s="43">
        <f t="shared" si="29"/>
        <v>88.22</v>
      </c>
      <c r="R18" s="44">
        <f t="shared" si="30"/>
        <v>22.055</v>
      </c>
      <c r="S18" s="43">
        <f t="shared" si="31"/>
        <v>0</v>
      </c>
      <c r="T18" s="42">
        <v>74779</v>
      </c>
    </row>
    <row r="19" spans="1:20" s="39" customFormat="1" ht="15" customHeight="1" x14ac:dyDescent="0.25">
      <c r="A19" s="116" t="s">
        <v>167</v>
      </c>
      <c r="B19" s="116">
        <f t="shared" si="16"/>
        <v>67276</v>
      </c>
      <c r="C19" s="116" t="str">
        <f t="shared" si="17"/>
        <v>Swimming</v>
      </c>
      <c r="D19" s="116" t="str">
        <f t="shared" si="18"/>
        <v>Swimming Lessons</v>
      </c>
      <c r="E19" s="116" t="str">
        <f t="shared" si="19"/>
        <v>Child</v>
      </c>
      <c r="F19" s="45" t="str">
        <f t="shared" si="20"/>
        <v>N/A</v>
      </c>
      <c r="G19" s="45">
        <f t="shared" si="21"/>
        <v>45401</v>
      </c>
      <c r="H19" s="45">
        <f t="shared" si="22"/>
        <v>45098</v>
      </c>
      <c r="I19" s="117" t="s">
        <v>28</v>
      </c>
      <c r="J19" s="164">
        <v>0.69791666666666663</v>
      </c>
      <c r="K19" s="41" t="str">
        <f t="shared" si="23"/>
        <v>30 mins</v>
      </c>
      <c r="L19" s="46">
        <f t="shared" si="24"/>
        <v>10</v>
      </c>
      <c r="M19" s="42">
        <f t="shared" si="25"/>
        <v>3</v>
      </c>
      <c r="N19" s="42">
        <f t="shared" si="26"/>
        <v>6</v>
      </c>
      <c r="O19" s="42" t="str">
        <f t="shared" si="27"/>
        <v>6 YR</v>
      </c>
      <c r="P19" s="42" t="str">
        <f t="shared" si="28"/>
        <v>15 YR</v>
      </c>
      <c r="Q19" s="43">
        <f t="shared" si="29"/>
        <v>88.22</v>
      </c>
      <c r="R19" s="44">
        <f t="shared" si="30"/>
        <v>22.055</v>
      </c>
      <c r="S19" s="43">
        <f t="shared" si="31"/>
        <v>0</v>
      </c>
      <c r="T19" s="42">
        <v>74780</v>
      </c>
    </row>
    <row r="20" spans="1:20" s="39" customFormat="1" ht="15" customHeight="1" x14ac:dyDescent="0.25">
      <c r="A20" s="116" t="s">
        <v>167</v>
      </c>
      <c r="B20" s="116">
        <f t="shared" si="16"/>
        <v>67276</v>
      </c>
      <c r="C20" s="116" t="str">
        <f t="shared" si="17"/>
        <v>Swimming</v>
      </c>
      <c r="D20" s="116" t="str">
        <f t="shared" si="18"/>
        <v>Swimming Lessons</v>
      </c>
      <c r="E20" s="116" t="str">
        <f t="shared" si="19"/>
        <v>Child</v>
      </c>
      <c r="F20" s="45" t="str">
        <f t="shared" si="20"/>
        <v>N/A</v>
      </c>
      <c r="G20" s="45">
        <f t="shared" si="21"/>
        <v>45401</v>
      </c>
      <c r="H20" s="45">
        <f t="shared" si="22"/>
        <v>45098</v>
      </c>
      <c r="I20" s="117" t="s">
        <v>28</v>
      </c>
      <c r="J20" s="164">
        <v>0.71875</v>
      </c>
      <c r="K20" s="41" t="str">
        <f t="shared" si="23"/>
        <v>30 mins</v>
      </c>
      <c r="L20" s="46">
        <f t="shared" si="24"/>
        <v>10</v>
      </c>
      <c r="M20" s="42">
        <f t="shared" si="25"/>
        <v>3</v>
      </c>
      <c r="N20" s="42">
        <f t="shared" si="26"/>
        <v>6</v>
      </c>
      <c r="O20" s="42" t="str">
        <f t="shared" si="27"/>
        <v>6 YR</v>
      </c>
      <c r="P20" s="42" t="str">
        <f t="shared" si="28"/>
        <v>15 YR</v>
      </c>
      <c r="Q20" s="43">
        <f t="shared" si="29"/>
        <v>88.22</v>
      </c>
      <c r="R20" s="44">
        <f t="shared" si="30"/>
        <v>22.055</v>
      </c>
      <c r="S20" s="43">
        <f t="shared" si="31"/>
        <v>0</v>
      </c>
      <c r="T20" s="42">
        <v>74781</v>
      </c>
    </row>
    <row r="21" spans="1:20" s="39" customFormat="1" ht="15" customHeight="1" x14ac:dyDescent="0.25">
      <c r="A21" s="116" t="s">
        <v>167</v>
      </c>
      <c r="B21" s="116">
        <f t="shared" si="16"/>
        <v>67276</v>
      </c>
      <c r="C21" s="116" t="str">
        <f t="shared" si="17"/>
        <v>Swimming</v>
      </c>
      <c r="D21" s="116" t="str">
        <f t="shared" si="18"/>
        <v>Swimming Lessons</v>
      </c>
      <c r="E21" s="116" t="str">
        <f t="shared" si="19"/>
        <v>Child</v>
      </c>
      <c r="F21" s="45" t="str">
        <f t="shared" si="20"/>
        <v>N/A</v>
      </c>
      <c r="G21" s="45">
        <f t="shared" si="21"/>
        <v>45401</v>
      </c>
      <c r="H21" s="45">
        <f t="shared" si="22"/>
        <v>45098</v>
      </c>
      <c r="I21" s="117" t="s">
        <v>28</v>
      </c>
      <c r="J21" s="164">
        <v>0.76041666666666663</v>
      </c>
      <c r="K21" s="41" t="str">
        <f t="shared" si="23"/>
        <v>30 mins</v>
      </c>
      <c r="L21" s="46">
        <f t="shared" si="24"/>
        <v>10</v>
      </c>
      <c r="M21" s="42">
        <f t="shared" si="25"/>
        <v>3</v>
      </c>
      <c r="N21" s="42">
        <f t="shared" si="26"/>
        <v>6</v>
      </c>
      <c r="O21" s="42" t="str">
        <f t="shared" si="27"/>
        <v>6 YR</v>
      </c>
      <c r="P21" s="42" t="str">
        <f t="shared" si="28"/>
        <v>15 YR</v>
      </c>
      <c r="Q21" s="43">
        <f t="shared" si="29"/>
        <v>88.22</v>
      </c>
      <c r="R21" s="44">
        <f t="shared" si="30"/>
        <v>22.055</v>
      </c>
      <c r="S21" s="43">
        <f t="shared" si="31"/>
        <v>0</v>
      </c>
      <c r="T21" s="42">
        <v>74782</v>
      </c>
    </row>
    <row r="22" spans="1:20" s="39" customFormat="1" ht="15" customHeight="1" x14ac:dyDescent="0.25">
      <c r="A22" s="116" t="s">
        <v>167</v>
      </c>
      <c r="B22" s="116">
        <f t="shared" si="16"/>
        <v>67276</v>
      </c>
      <c r="C22" s="116" t="str">
        <f t="shared" si="17"/>
        <v>Swimming</v>
      </c>
      <c r="D22" s="116" t="str">
        <f t="shared" si="18"/>
        <v>Swimming Lessons</v>
      </c>
      <c r="E22" s="116" t="str">
        <f t="shared" si="19"/>
        <v>Child</v>
      </c>
      <c r="F22" s="45" t="str">
        <f t="shared" si="20"/>
        <v>N/A</v>
      </c>
      <c r="G22" s="45">
        <f t="shared" si="21"/>
        <v>45401</v>
      </c>
      <c r="H22" s="45">
        <f t="shared" si="22"/>
        <v>45098</v>
      </c>
      <c r="I22" s="117" t="s">
        <v>28</v>
      </c>
      <c r="J22" s="164">
        <v>0.77083333333333337</v>
      </c>
      <c r="K22" s="41" t="str">
        <f t="shared" si="23"/>
        <v>30 mins</v>
      </c>
      <c r="L22" s="46">
        <f t="shared" si="24"/>
        <v>10</v>
      </c>
      <c r="M22" s="42">
        <f t="shared" si="25"/>
        <v>3</v>
      </c>
      <c r="N22" s="42">
        <f t="shared" si="26"/>
        <v>6</v>
      </c>
      <c r="O22" s="42" t="str">
        <f t="shared" si="27"/>
        <v>6 YR</v>
      </c>
      <c r="P22" s="42" t="str">
        <f t="shared" si="28"/>
        <v>15 YR</v>
      </c>
      <c r="Q22" s="43">
        <f t="shared" si="29"/>
        <v>88.22</v>
      </c>
      <c r="R22" s="44">
        <f t="shared" si="30"/>
        <v>22.055</v>
      </c>
      <c r="S22" s="43">
        <f t="shared" si="31"/>
        <v>0</v>
      </c>
      <c r="T22" s="42">
        <v>74783</v>
      </c>
    </row>
    <row r="23" spans="1:20" s="39" customFormat="1" ht="15" customHeight="1" x14ac:dyDescent="0.25">
      <c r="A23" s="116" t="s">
        <v>167</v>
      </c>
      <c r="B23" s="116">
        <f t="shared" si="16"/>
        <v>67276</v>
      </c>
      <c r="C23" s="116" t="str">
        <f t="shared" si="17"/>
        <v>Swimming</v>
      </c>
      <c r="D23" s="116" t="str">
        <f t="shared" si="18"/>
        <v>Swimming Lessons</v>
      </c>
      <c r="E23" s="116" t="str">
        <f t="shared" si="19"/>
        <v>Child</v>
      </c>
      <c r="F23" s="45" t="str">
        <f t="shared" si="20"/>
        <v>No class May 18.</v>
      </c>
      <c r="G23" s="45">
        <f t="shared" si="21"/>
        <v>45395</v>
      </c>
      <c r="H23" s="45">
        <f t="shared" si="22"/>
        <v>45099</v>
      </c>
      <c r="I23" s="117" t="s">
        <v>22</v>
      </c>
      <c r="J23" s="164">
        <v>0.34375</v>
      </c>
      <c r="K23" s="41" t="str">
        <f t="shared" si="23"/>
        <v>30 mins</v>
      </c>
      <c r="L23" s="46">
        <f t="shared" si="24"/>
        <v>10</v>
      </c>
      <c r="M23" s="42">
        <f t="shared" si="25"/>
        <v>3</v>
      </c>
      <c r="N23" s="42">
        <f t="shared" si="26"/>
        <v>6</v>
      </c>
      <c r="O23" s="42" t="str">
        <f t="shared" si="27"/>
        <v>6 YR</v>
      </c>
      <c r="P23" s="42" t="str">
        <f t="shared" si="28"/>
        <v>15 YR</v>
      </c>
      <c r="Q23" s="43">
        <f t="shared" si="29"/>
        <v>88.22</v>
      </c>
      <c r="R23" s="44">
        <f t="shared" si="30"/>
        <v>22.055</v>
      </c>
      <c r="S23" s="43">
        <f t="shared" si="31"/>
        <v>0</v>
      </c>
      <c r="T23" s="42">
        <v>74784</v>
      </c>
    </row>
    <row r="24" spans="1:20" s="39" customFormat="1" ht="15" customHeight="1" x14ac:dyDescent="0.25">
      <c r="A24" s="116" t="s">
        <v>167</v>
      </c>
      <c r="B24" s="116">
        <f t="shared" si="16"/>
        <v>67276</v>
      </c>
      <c r="C24" s="116" t="str">
        <f t="shared" si="17"/>
        <v>Swimming</v>
      </c>
      <c r="D24" s="116" t="str">
        <f t="shared" si="18"/>
        <v>Swimming Lessons</v>
      </c>
      <c r="E24" s="116" t="str">
        <f t="shared" si="19"/>
        <v>Child</v>
      </c>
      <c r="F24" s="45" t="str">
        <f t="shared" si="20"/>
        <v>No class May 18.</v>
      </c>
      <c r="G24" s="45">
        <f t="shared" si="21"/>
        <v>45395</v>
      </c>
      <c r="H24" s="45">
        <f t="shared" si="22"/>
        <v>45099</v>
      </c>
      <c r="I24" s="117" t="s">
        <v>22</v>
      </c>
      <c r="J24" s="164">
        <v>0.4375</v>
      </c>
      <c r="K24" s="41" t="str">
        <f t="shared" si="23"/>
        <v>30 mins</v>
      </c>
      <c r="L24" s="46">
        <f t="shared" si="24"/>
        <v>10</v>
      </c>
      <c r="M24" s="42">
        <f t="shared" si="25"/>
        <v>3</v>
      </c>
      <c r="N24" s="42">
        <f t="shared" si="26"/>
        <v>6</v>
      </c>
      <c r="O24" s="42" t="str">
        <f t="shared" si="27"/>
        <v>6 YR</v>
      </c>
      <c r="P24" s="42" t="str">
        <f t="shared" si="28"/>
        <v>15 YR</v>
      </c>
      <c r="Q24" s="43">
        <f t="shared" si="29"/>
        <v>88.22</v>
      </c>
      <c r="R24" s="44">
        <f t="shared" si="30"/>
        <v>22.055</v>
      </c>
      <c r="S24" s="43">
        <f t="shared" si="31"/>
        <v>0</v>
      </c>
      <c r="T24" s="42">
        <v>74785</v>
      </c>
    </row>
    <row r="25" spans="1:20" s="39" customFormat="1" ht="15" customHeight="1" x14ac:dyDescent="0.25">
      <c r="A25" s="116" t="s">
        <v>167</v>
      </c>
      <c r="B25" s="116">
        <f t="shared" si="16"/>
        <v>67276</v>
      </c>
      <c r="C25" s="116" t="str">
        <f t="shared" si="17"/>
        <v>Swimming</v>
      </c>
      <c r="D25" s="116" t="str">
        <f t="shared" si="18"/>
        <v>Swimming Lessons</v>
      </c>
      <c r="E25" s="116" t="str">
        <f t="shared" si="19"/>
        <v>Child</v>
      </c>
      <c r="F25" s="45" t="str">
        <f t="shared" si="20"/>
        <v>No class May 18.</v>
      </c>
      <c r="G25" s="45">
        <f t="shared" si="21"/>
        <v>45395</v>
      </c>
      <c r="H25" s="45">
        <f t="shared" si="22"/>
        <v>45099</v>
      </c>
      <c r="I25" s="117" t="s">
        <v>22</v>
      </c>
      <c r="J25" s="164">
        <v>0.46875</v>
      </c>
      <c r="K25" s="41" t="str">
        <f t="shared" si="23"/>
        <v>30 mins</v>
      </c>
      <c r="L25" s="46">
        <f t="shared" si="24"/>
        <v>10</v>
      </c>
      <c r="M25" s="42">
        <f t="shared" si="25"/>
        <v>3</v>
      </c>
      <c r="N25" s="42">
        <f t="shared" si="26"/>
        <v>6</v>
      </c>
      <c r="O25" s="42" t="str">
        <f t="shared" si="27"/>
        <v>6 YR</v>
      </c>
      <c r="P25" s="42" t="str">
        <f t="shared" si="28"/>
        <v>15 YR</v>
      </c>
      <c r="Q25" s="43">
        <f t="shared" si="29"/>
        <v>88.22</v>
      </c>
      <c r="R25" s="44">
        <f t="shared" si="30"/>
        <v>22.055</v>
      </c>
      <c r="S25" s="43">
        <f t="shared" si="31"/>
        <v>0</v>
      </c>
      <c r="T25" s="42">
        <v>74786</v>
      </c>
    </row>
    <row r="26" spans="1:20" s="40" customFormat="1" ht="15" customHeight="1" x14ac:dyDescent="0.25">
      <c r="A26" s="119" t="s">
        <v>204</v>
      </c>
      <c r="B26" s="119">
        <f t="shared" si="16"/>
        <v>67336</v>
      </c>
      <c r="C26" s="119" t="str">
        <f t="shared" si="17"/>
        <v>Swimming</v>
      </c>
      <c r="D26" s="119" t="str">
        <f t="shared" si="18"/>
        <v>Swimming Lessons</v>
      </c>
      <c r="E26" s="119" t="str">
        <f t="shared" si="19"/>
        <v>Child</v>
      </c>
      <c r="F26" s="175" t="str">
        <f>VLOOKUP(I26,Session,4, FALSE)</f>
        <v>No class May 20.</v>
      </c>
      <c r="G26" s="175">
        <f>VLOOKUP(I26,Session,2,FALSE)</f>
        <v>45397</v>
      </c>
      <c r="H26" s="175">
        <f>VLOOKUP(I26,Session,3,FALSE)</f>
        <v>45467</v>
      </c>
      <c r="I26" s="190" t="s">
        <v>27</v>
      </c>
      <c r="J26" s="191">
        <v>0.66666666666666663</v>
      </c>
      <c r="K26" s="177" t="str">
        <f t="shared" si="23"/>
        <v>30 mins</v>
      </c>
      <c r="L26" s="178">
        <f>VLOOKUP(I26,Session,5, FALSE)</f>
        <v>10</v>
      </c>
      <c r="M26" s="179">
        <f t="shared" si="25"/>
        <v>2</v>
      </c>
      <c r="N26" s="179">
        <f t="shared" si="26"/>
        <v>3</v>
      </c>
      <c r="O26" s="179" t="str">
        <f t="shared" si="27"/>
        <v>6 YR</v>
      </c>
      <c r="P26" s="179" t="str">
        <f t="shared" si="28"/>
        <v>15 YR</v>
      </c>
      <c r="Q26" s="180">
        <f t="shared" si="29"/>
        <v>159.26500000000001</v>
      </c>
      <c r="R26" s="181">
        <f t="shared" si="30"/>
        <v>39.816250000000004</v>
      </c>
      <c r="S26" s="180">
        <f t="shared" si="31"/>
        <v>0</v>
      </c>
      <c r="T26" s="42">
        <v>74787</v>
      </c>
    </row>
    <row r="27" spans="1:20" s="40" customFormat="1" ht="15" customHeight="1" x14ac:dyDescent="0.25">
      <c r="A27" s="119" t="s">
        <v>204</v>
      </c>
      <c r="B27" s="119">
        <f t="shared" si="16"/>
        <v>67336</v>
      </c>
      <c r="C27" s="119" t="str">
        <f t="shared" si="17"/>
        <v>Swimming</v>
      </c>
      <c r="D27" s="119" t="str">
        <f t="shared" si="18"/>
        <v>Swimming Lessons</v>
      </c>
      <c r="E27" s="119" t="str">
        <f t="shared" si="19"/>
        <v>Child</v>
      </c>
      <c r="F27" s="175" t="str">
        <f>VLOOKUP(I27,Session,4, FALSE)</f>
        <v>No class May 20.</v>
      </c>
      <c r="G27" s="175">
        <f>VLOOKUP(I27,Session,2,FALSE)</f>
        <v>45397</v>
      </c>
      <c r="H27" s="175">
        <f>VLOOKUP(I27,Session,3,FALSE)</f>
        <v>45467</v>
      </c>
      <c r="I27" s="190" t="s">
        <v>27</v>
      </c>
      <c r="J27" s="191">
        <v>0.69791666666666663</v>
      </c>
      <c r="K27" s="177" t="str">
        <f t="shared" si="23"/>
        <v>30 mins</v>
      </c>
      <c r="L27" s="178">
        <f>VLOOKUP(I27,Session,5, FALSE)</f>
        <v>10</v>
      </c>
      <c r="M27" s="179">
        <f t="shared" si="25"/>
        <v>2</v>
      </c>
      <c r="N27" s="179">
        <f t="shared" si="26"/>
        <v>3</v>
      </c>
      <c r="O27" s="179" t="str">
        <f t="shared" si="27"/>
        <v>6 YR</v>
      </c>
      <c r="P27" s="179" t="str">
        <f t="shared" si="28"/>
        <v>15 YR</v>
      </c>
      <c r="Q27" s="180">
        <f t="shared" si="29"/>
        <v>159.26500000000001</v>
      </c>
      <c r="R27" s="181">
        <f t="shared" si="30"/>
        <v>39.816250000000004</v>
      </c>
      <c r="S27" s="180">
        <f t="shared" si="31"/>
        <v>0</v>
      </c>
      <c r="T27" s="42">
        <v>74788</v>
      </c>
    </row>
    <row r="28" spans="1:20" s="40" customFormat="1" ht="15" customHeight="1" x14ac:dyDescent="0.25">
      <c r="A28" s="119" t="s">
        <v>204</v>
      </c>
      <c r="B28" s="119">
        <f t="shared" si="16"/>
        <v>67336</v>
      </c>
      <c r="C28" s="119" t="str">
        <f t="shared" si="17"/>
        <v>Swimming</v>
      </c>
      <c r="D28" s="119" t="str">
        <f t="shared" si="18"/>
        <v>Swimming Lessons</v>
      </c>
      <c r="E28" s="119" t="str">
        <f t="shared" si="19"/>
        <v>Child</v>
      </c>
      <c r="F28" s="175" t="str">
        <f t="shared" si="20"/>
        <v>No class May 20.</v>
      </c>
      <c r="G28" s="175">
        <f t="shared" si="21"/>
        <v>45397</v>
      </c>
      <c r="H28" s="175">
        <f t="shared" si="22"/>
        <v>45467</v>
      </c>
      <c r="I28" s="190" t="s">
        <v>27</v>
      </c>
      <c r="J28" s="191">
        <v>0.71875</v>
      </c>
      <c r="K28" s="177" t="str">
        <f t="shared" si="23"/>
        <v>30 mins</v>
      </c>
      <c r="L28" s="178">
        <f t="shared" si="24"/>
        <v>10</v>
      </c>
      <c r="M28" s="179">
        <f t="shared" si="25"/>
        <v>2</v>
      </c>
      <c r="N28" s="179">
        <f t="shared" si="26"/>
        <v>3</v>
      </c>
      <c r="O28" s="179" t="str">
        <f t="shared" si="27"/>
        <v>6 YR</v>
      </c>
      <c r="P28" s="179" t="str">
        <f t="shared" si="28"/>
        <v>15 YR</v>
      </c>
      <c r="Q28" s="180">
        <f t="shared" si="29"/>
        <v>159.26500000000001</v>
      </c>
      <c r="R28" s="181">
        <f t="shared" si="30"/>
        <v>39.816250000000004</v>
      </c>
      <c r="S28" s="180">
        <f t="shared" si="31"/>
        <v>0</v>
      </c>
      <c r="T28" s="42">
        <v>74789</v>
      </c>
    </row>
    <row r="29" spans="1:20" s="40" customFormat="1" ht="15" customHeight="1" x14ac:dyDescent="0.25">
      <c r="A29" s="119" t="s">
        <v>204</v>
      </c>
      <c r="B29" s="119">
        <f t="shared" si="16"/>
        <v>67336</v>
      </c>
      <c r="C29" s="119" t="str">
        <f t="shared" si="17"/>
        <v>Swimming</v>
      </c>
      <c r="D29" s="119" t="str">
        <f t="shared" si="18"/>
        <v>Swimming Lessons</v>
      </c>
      <c r="E29" s="119" t="str">
        <f t="shared" si="19"/>
        <v>Child</v>
      </c>
      <c r="F29" s="175" t="str">
        <f t="shared" si="20"/>
        <v>No class May 20.</v>
      </c>
      <c r="G29" s="175">
        <f t="shared" si="21"/>
        <v>45397</v>
      </c>
      <c r="H29" s="175">
        <f t="shared" si="22"/>
        <v>45467</v>
      </c>
      <c r="I29" s="190" t="s">
        <v>27</v>
      </c>
      <c r="J29" s="191">
        <v>0.73958333333333337</v>
      </c>
      <c r="K29" s="177" t="str">
        <f t="shared" si="23"/>
        <v>30 mins</v>
      </c>
      <c r="L29" s="178">
        <f t="shared" si="24"/>
        <v>10</v>
      </c>
      <c r="M29" s="179">
        <f t="shared" si="25"/>
        <v>2</v>
      </c>
      <c r="N29" s="179">
        <f t="shared" si="26"/>
        <v>3</v>
      </c>
      <c r="O29" s="179" t="str">
        <f t="shared" si="27"/>
        <v>6 YR</v>
      </c>
      <c r="P29" s="179" t="str">
        <f t="shared" si="28"/>
        <v>15 YR</v>
      </c>
      <c r="Q29" s="180">
        <f t="shared" si="29"/>
        <v>159.26500000000001</v>
      </c>
      <c r="R29" s="181">
        <f t="shared" si="30"/>
        <v>39.816250000000004</v>
      </c>
      <c r="S29" s="180">
        <f t="shared" si="31"/>
        <v>0</v>
      </c>
      <c r="T29" s="42">
        <v>74790</v>
      </c>
    </row>
    <row r="30" spans="1:20" s="40" customFormat="1" ht="15" customHeight="1" x14ac:dyDescent="0.25">
      <c r="A30" s="119" t="s">
        <v>204</v>
      </c>
      <c r="B30" s="119">
        <f t="shared" si="16"/>
        <v>67336</v>
      </c>
      <c r="C30" s="119" t="str">
        <f t="shared" si="17"/>
        <v>Swimming</v>
      </c>
      <c r="D30" s="119" t="str">
        <f t="shared" si="18"/>
        <v>Swimming Lessons</v>
      </c>
      <c r="E30" s="119" t="str">
        <f t="shared" si="19"/>
        <v>Child</v>
      </c>
      <c r="F30" s="175" t="str">
        <f t="shared" si="20"/>
        <v>No class May 20.</v>
      </c>
      <c r="G30" s="175">
        <f t="shared" si="21"/>
        <v>45397</v>
      </c>
      <c r="H30" s="175">
        <f t="shared" si="22"/>
        <v>45467</v>
      </c>
      <c r="I30" s="190" t="s">
        <v>27</v>
      </c>
      <c r="J30" s="191">
        <v>0.76041666666666663</v>
      </c>
      <c r="K30" s="177" t="str">
        <f t="shared" si="23"/>
        <v>30 mins</v>
      </c>
      <c r="L30" s="178">
        <f t="shared" si="24"/>
        <v>10</v>
      </c>
      <c r="M30" s="179">
        <f t="shared" si="25"/>
        <v>2</v>
      </c>
      <c r="N30" s="179">
        <f t="shared" si="26"/>
        <v>3</v>
      </c>
      <c r="O30" s="179" t="str">
        <f t="shared" si="27"/>
        <v>6 YR</v>
      </c>
      <c r="P30" s="179" t="str">
        <f t="shared" si="28"/>
        <v>15 YR</v>
      </c>
      <c r="Q30" s="180">
        <f t="shared" si="29"/>
        <v>159.26500000000001</v>
      </c>
      <c r="R30" s="181">
        <f t="shared" si="30"/>
        <v>39.816250000000004</v>
      </c>
      <c r="S30" s="180">
        <f t="shared" si="31"/>
        <v>0</v>
      </c>
      <c r="T30" s="42">
        <v>74791</v>
      </c>
    </row>
    <row r="31" spans="1:20" s="40" customFormat="1" ht="15" customHeight="1" x14ac:dyDescent="0.25">
      <c r="A31" s="119" t="s">
        <v>204</v>
      </c>
      <c r="B31" s="119">
        <f t="shared" si="16"/>
        <v>67336</v>
      </c>
      <c r="C31" s="119" t="str">
        <f t="shared" si="17"/>
        <v>Swimming</v>
      </c>
      <c r="D31" s="119" t="str">
        <f t="shared" si="18"/>
        <v>Swimming Lessons</v>
      </c>
      <c r="E31" s="119" t="str">
        <f t="shared" si="19"/>
        <v>Child</v>
      </c>
      <c r="F31" s="175" t="str">
        <f t="shared" si="20"/>
        <v>No class May 20.</v>
      </c>
      <c r="G31" s="175">
        <f t="shared" si="21"/>
        <v>45397</v>
      </c>
      <c r="H31" s="175">
        <f t="shared" si="22"/>
        <v>45467</v>
      </c>
      <c r="I31" s="190" t="s">
        <v>27</v>
      </c>
      <c r="J31" s="191">
        <v>0.78125</v>
      </c>
      <c r="K31" s="177" t="str">
        <f t="shared" si="23"/>
        <v>30 mins</v>
      </c>
      <c r="L31" s="178">
        <f t="shared" si="24"/>
        <v>10</v>
      </c>
      <c r="M31" s="179">
        <f t="shared" si="25"/>
        <v>2</v>
      </c>
      <c r="N31" s="179">
        <f t="shared" si="26"/>
        <v>3</v>
      </c>
      <c r="O31" s="179" t="str">
        <f t="shared" si="27"/>
        <v>6 YR</v>
      </c>
      <c r="P31" s="179" t="str">
        <f t="shared" si="28"/>
        <v>15 YR</v>
      </c>
      <c r="Q31" s="180">
        <f t="shared" si="29"/>
        <v>159.26500000000001</v>
      </c>
      <c r="R31" s="181">
        <f t="shared" si="30"/>
        <v>39.816250000000004</v>
      </c>
      <c r="S31" s="180">
        <f t="shared" si="31"/>
        <v>0</v>
      </c>
      <c r="T31" s="42">
        <v>74792</v>
      </c>
    </row>
    <row r="32" spans="1:20" s="40" customFormat="1" ht="15" customHeight="1" x14ac:dyDescent="0.25">
      <c r="A32" s="119" t="s">
        <v>204</v>
      </c>
      <c r="B32" s="119">
        <f t="shared" si="16"/>
        <v>67336</v>
      </c>
      <c r="C32" s="119" t="str">
        <f t="shared" si="17"/>
        <v>Swimming</v>
      </c>
      <c r="D32" s="119" t="str">
        <f t="shared" si="18"/>
        <v>Swimming Lessons</v>
      </c>
      <c r="E32" s="119" t="str">
        <f t="shared" si="19"/>
        <v>Child</v>
      </c>
      <c r="F32" s="175" t="str">
        <f t="shared" si="20"/>
        <v>No class May 20.</v>
      </c>
      <c r="G32" s="175">
        <f t="shared" si="21"/>
        <v>45397</v>
      </c>
      <c r="H32" s="175">
        <f t="shared" si="22"/>
        <v>45467</v>
      </c>
      <c r="I32" s="190" t="s">
        <v>27</v>
      </c>
      <c r="J32" s="191">
        <v>0.79166666666666663</v>
      </c>
      <c r="K32" s="177" t="str">
        <f t="shared" si="23"/>
        <v>30 mins</v>
      </c>
      <c r="L32" s="178">
        <f t="shared" si="24"/>
        <v>10</v>
      </c>
      <c r="M32" s="179">
        <f t="shared" si="25"/>
        <v>2</v>
      </c>
      <c r="N32" s="179">
        <f t="shared" si="26"/>
        <v>3</v>
      </c>
      <c r="O32" s="179" t="str">
        <f t="shared" si="27"/>
        <v>6 YR</v>
      </c>
      <c r="P32" s="179" t="str">
        <f t="shared" si="28"/>
        <v>15 YR</v>
      </c>
      <c r="Q32" s="180">
        <f t="shared" si="29"/>
        <v>159.26500000000001</v>
      </c>
      <c r="R32" s="181">
        <f t="shared" si="30"/>
        <v>39.816250000000004</v>
      </c>
      <c r="S32" s="180">
        <f t="shared" si="31"/>
        <v>0</v>
      </c>
      <c r="T32" s="42">
        <v>74793</v>
      </c>
    </row>
    <row r="33" spans="1:20" s="40" customFormat="1" ht="15" customHeight="1" x14ac:dyDescent="0.25">
      <c r="A33" s="119" t="s">
        <v>204</v>
      </c>
      <c r="B33" s="119">
        <f t="shared" si="16"/>
        <v>67336</v>
      </c>
      <c r="C33" s="119" t="str">
        <f t="shared" si="17"/>
        <v>Swimming</v>
      </c>
      <c r="D33" s="119" t="str">
        <f t="shared" si="18"/>
        <v>Swimming Lessons</v>
      </c>
      <c r="E33" s="119" t="str">
        <f t="shared" si="19"/>
        <v>Child</v>
      </c>
      <c r="F33" s="175" t="str">
        <f t="shared" si="20"/>
        <v>No class May 20.</v>
      </c>
      <c r="G33" s="175">
        <f t="shared" si="21"/>
        <v>45397</v>
      </c>
      <c r="H33" s="175">
        <f t="shared" si="22"/>
        <v>45467</v>
      </c>
      <c r="I33" s="190" t="s">
        <v>27</v>
      </c>
      <c r="J33" s="191">
        <v>0.8125</v>
      </c>
      <c r="K33" s="177" t="str">
        <f t="shared" si="23"/>
        <v>30 mins</v>
      </c>
      <c r="L33" s="178">
        <f t="shared" si="24"/>
        <v>10</v>
      </c>
      <c r="M33" s="179">
        <f t="shared" si="25"/>
        <v>2</v>
      </c>
      <c r="N33" s="179">
        <f t="shared" si="26"/>
        <v>3</v>
      </c>
      <c r="O33" s="179" t="str">
        <f t="shared" si="27"/>
        <v>6 YR</v>
      </c>
      <c r="P33" s="179" t="str">
        <f t="shared" si="28"/>
        <v>15 YR</v>
      </c>
      <c r="Q33" s="180">
        <f t="shared" si="29"/>
        <v>159.26500000000001</v>
      </c>
      <c r="R33" s="181">
        <f t="shared" si="30"/>
        <v>39.816250000000004</v>
      </c>
      <c r="S33" s="180">
        <f t="shared" si="31"/>
        <v>0</v>
      </c>
      <c r="T33" s="42">
        <v>74794</v>
      </c>
    </row>
    <row r="34" spans="1:20" s="40" customFormat="1" ht="15" customHeight="1" x14ac:dyDescent="0.25">
      <c r="A34" s="119" t="s">
        <v>204</v>
      </c>
      <c r="B34" s="119">
        <f t="shared" si="16"/>
        <v>67336</v>
      </c>
      <c r="C34" s="119" t="str">
        <f t="shared" si="17"/>
        <v>Swimming</v>
      </c>
      <c r="D34" s="119" t="str">
        <f t="shared" si="18"/>
        <v>Swimming Lessons</v>
      </c>
      <c r="E34" s="119" t="str">
        <f t="shared" si="19"/>
        <v>Child</v>
      </c>
      <c r="F34" s="175" t="str">
        <f t="shared" si="20"/>
        <v>N/A</v>
      </c>
      <c r="G34" s="175">
        <f t="shared" si="21"/>
        <v>45398</v>
      </c>
      <c r="H34" s="175">
        <f t="shared" si="22"/>
        <v>45095</v>
      </c>
      <c r="I34" s="190" t="s">
        <v>23</v>
      </c>
      <c r="J34" s="191">
        <v>0.6875</v>
      </c>
      <c r="K34" s="177" t="str">
        <f t="shared" si="23"/>
        <v>30 mins</v>
      </c>
      <c r="L34" s="178">
        <f t="shared" si="24"/>
        <v>10</v>
      </c>
      <c r="M34" s="179">
        <f t="shared" si="25"/>
        <v>2</v>
      </c>
      <c r="N34" s="179">
        <f t="shared" si="26"/>
        <v>3</v>
      </c>
      <c r="O34" s="179" t="str">
        <f t="shared" si="27"/>
        <v>6 YR</v>
      </c>
      <c r="P34" s="179" t="str">
        <f t="shared" si="28"/>
        <v>15 YR</v>
      </c>
      <c r="Q34" s="180">
        <f t="shared" si="29"/>
        <v>159.26500000000001</v>
      </c>
      <c r="R34" s="181">
        <f t="shared" si="30"/>
        <v>39.816250000000004</v>
      </c>
      <c r="S34" s="180">
        <f t="shared" si="31"/>
        <v>0</v>
      </c>
      <c r="T34" s="42">
        <v>74795</v>
      </c>
    </row>
    <row r="35" spans="1:20" s="40" customFormat="1" ht="15" customHeight="1" x14ac:dyDescent="0.25">
      <c r="A35" s="119" t="s">
        <v>204</v>
      </c>
      <c r="B35" s="119">
        <f t="shared" si="16"/>
        <v>67336</v>
      </c>
      <c r="C35" s="119" t="str">
        <f t="shared" si="17"/>
        <v>Swimming</v>
      </c>
      <c r="D35" s="119" t="str">
        <f t="shared" si="18"/>
        <v>Swimming Lessons</v>
      </c>
      <c r="E35" s="119" t="str">
        <f t="shared" si="19"/>
        <v>Child</v>
      </c>
      <c r="F35" s="175" t="str">
        <f t="shared" si="20"/>
        <v>N/A</v>
      </c>
      <c r="G35" s="175">
        <f t="shared" si="21"/>
        <v>45398</v>
      </c>
      <c r="H35" s="175">
        <f t="shared" si="22"/>
        <v>45095</v>
      </c>
      <c r="I35" s="190" t="s">
        <v>23</v>
      </c>
      <c r="J35" s="191">
        <v>0.76041666666666663</v>
      </c>
      <c r="K35" s="177" t="str">
        <f t="shared" si="23"/>
        <v>30 mins</v>
      </c>
      <c r="L35" s="178">
        <f t="shared" si="24"/>
        <v>10</v>
      </c>
      <c r="M35" s="179">
        <f t="shared" si="25"/>
        <v>2</v>
      </c>
      <c r="N35" s="179">
        <f t="shared" si="26"/>
        <v>3</v>
      </c>
      <c r="O35" s="179" t="str">
        <f t="shared" si="27"/>
        <v>6 YR</v>
      </c>
      <c r="P35" s="179" t="str">
        <f t="shared" si="28"/>
        <v>15 YR</v>
      </c>
      <c r="Q35" s="180">
        <f t="shared" si="29"/>
        <v>159.26500000000001</v>
      </c>
      <c r="R35" s="181">
        <f t="shared" si="30"/>
        <v>39.816250000000004</v>
      </c>
      <c r="S35" s="180">
        <f t="shared" si="31"/>
        <v>0</v>
      </c>
      <c r="T35" s="42">
        <v>74796</v>
      </c>
    </row>
    <row r="36" spans="1:20" s="40" customFormat="1" ht="15" customHeight="1" x14ac:dyDescent="0.25">
      <c r="A36" s="119" t="s">
        <v>204</v>
      </c>
      <c r="B36" s="119">
        <f t="shared" si="16"/>
        <v>67336</v>
      </c>
      <c r="C36" s="119" t="str">
        <f t="shared" si="17"/>
        <v>Swimming</v>
      </c>
      <c r="D36" s="119" t="str">
        <f t="shared" si="18"/>
        <v>Swimming Lessons</v>
      </c>
      <c r="E36" s="119" t="str">
        <f t="shared" si="19"/>
        <v>Child</v>
      </c>
      <c r="F36" s="175" t="str">
        <f t="shared" si="20"/>
        <v>N/A</v>
      </c>
      <c r="G36" s="175">
        <f t="shared" si="21"/>
        <v>45399</v>
      </c>
      <c r="H36" s="175">
        <f t="shared" si="22"/>
        <v>45096</v>
      </c>
      <c r="I36" s="190" t="s">
        <v>33</v>
      </c>
      <c r="J36" s="191">
        <v>0.67708333333333337</v>
      </c>
      <c r="K36" s="177" t="str">
        <f t="shared" si="23"/>
        <v>30 mins</v>
      </c>
      <c r="L36" s="178">
        <f t="shared" si="24"/>
        <v>10</v>
      </c>
      <c r="M36" s="179">
        <f t="shared" si="25"/>
        <v>2</v>
      </c>
      <c r="N36" s="179">
        <f t="shared" si="26"/>
        <v>3</v>
      </c>
      <c r="O36" s="179" t="str">
        <f t="shared" si="27"/>
        <v>6 YR</v>
      </c>
      <c r="P36" s="179" t="str">
        <f t="shared" si="28"/>
        <v>15 YR</v>
      </c>
      <c r="Q36" s="180">
        <f t="shared" si="29"/>
        <v>159.26500000000001</v>
      </c>
      <c r="R36" s="181">
        <f t="shared" si="30"/>
        <v>39.816250000000004</v>
      </c>
      <c r="S36" s="180">
        <f t="shared" si="31"/>
        <v>0</v>
      </c>
      <c r="T36" s="42">
        <v>74797</v>
      </c>
    </row>
    <row r="37" spans="1:20" s="40" customFormat="1" ht="15" customHeight="1" x14ac:dyDescent="0.25">
      <c r="A37" s="119" t="s">
        <v>204</v>
      </c>
      <c r="B37" s="119">
        <f t="shared" si="16"/>
        <v>67336</v>
      </c>
      <c r="C37" s="119" t="str">
        <f t="shared" si="17"/>
        <v>Swimming</v>
      </c>
      <c r="D37" s="119" t="str">
        <f t="shared" si="18"/>
        <v>Swimming Lessons</v>
      </c>
      <c r="E37" s="119" t="str">
        <f t="shared" si="19"/>
        <v>Child</v>
      </c>
      <c r="F37" s="175" t="str">
        <f t="shared" si="20"/>
        <v>N/A</v>
      </c>
      <c r="G37" s="175">
        <f t="shared" si="21"/>
        <v>45399</v>
      </c>
      <c r="H37" s="175">
        <f t="shared" si="22"/>
        <v>45096</v>
      </c>
      <c r="I37" s="190" t="s">
        <v>33</v>
      </c>
      <c r="J37" s="191">
        <v>0.69791666666666663</v>
      </c>
      <c r="K37" s="177" t="str">
        <f t="shared" si="23"/>
        <v>30 mins</v>
      </c>
      <c r="L37" s="178">
        <f t="shared" si="24"/>
        <v>10</v>
      </c>
      <c r="M37" s="179">
        <f t="shared" si="25"/>
        <v>2</v>
      </c>
      <c r="N37" s="179">
        <f t="shared" si="26"/>
        <v>3</v>
      </c>
      <c r="O37" s="179" t="str">
        <f t="shared" si="27"/>
        <v>6 YR</v>
      </c>
      <c r="P37" s="179" t="str">
        <f t="shared" si="28"/>
        <v>15 YR</v>
      </c>
      <c r="Q37" s="180">
        <f t="shared" si="29"/>
        <v>159.26500000000001</v>
      </c>
      <c r="R37" s="181">
        <f t="shared" si="30"/>
        <v>39.816250000000004</v>
      </c>
      <c r="S37" s="180">
        <f t="shared" si="31"/>
        <v>0</v>
      </c>
      <c r="T37" s="42">
        <v>74798</v>
      </c>
    </row>
    <row r="38" spans="1:20" s="40" customFormat="1" ht="15" customHeight="1" x14ac:dyDescent="0.25">
      <c r="A38" s="119" t="s">
        <v>204</v>
      </c>
      <c r="B38" s="119">
        <f t="shared" si="16"/>
        <v>67336</v>
      </c>
      <c r="C38" s="119" t="str">
        <f t="shared" si="17"/>
        <v>Swimming</v>
      </c>
      <c r="D38" s="119" t="str">
        <f t="shared" si="18"/>
        <v>Swimming Lessons</v>
      </c>
      <c r="E38" s="119" t="str">
        <f t="shared" si="19"/>
        <v>Child</v>
      </c>
      <c r="F38" s="175" t="str">
        <f t="shared" si="20"/>
        <v>N/A</v>
      </c>
      <c r="G38" s="175">
        <f t="shared" si="21"/>
        <v>45399</v>
      </c>
      <c r="H38" s="175">
        <f t="shared" si="22"/>
        <v>45096</v>
      </c>
      <c r="I38" s="190" t="s">
        <v>33</v>
      </c>
      <c r="J38" s="191">
        <v>0.72916666666666663</v>
      </c>
      <c r="K38" s="177" t="str">
        <f t="shared" si="23"/>
        <v>30 mins</v>
      </c>
      <c r="L38" s="178">
        <f t="shared" si="24"/>
        <v>10</v>
      </c>
      <c r="M38" s="179">
        <f t="shared" si="25"/>
        <v>2</v>
      </c>
      <c r="N38" s="179">
        <f t="shared" si="26"/>
        <v>3</v>
      </c>
      <c r="O38" s="179" t="str">
        <f t="shared" si="27"/>
        <v>6 YR</v>
      </c>
      <c r="P38" s="179" t="str">
        <f t="shared" si="28"/>
        <v>15 YR</v>
      </c>
      <c r="Q38" s="180">
        <f t="shared" si="29"/>
        <v>159.26500000000001</v>
      </c>
      <c r="R38" s="181">
        <f t="shared" si="30"/>
        <v>39.816250000000004</v>
      </c>
      <c r="S38" s="180">
        <f t="shared" si="31"/>
        <v>0</v>
      </c>
      <c r="T38" s="42">
        <v>74799</v>
      </c>
    </row>
    <row r="39" spans="1:20" s="40" customFormat="1" ht="15" customHeight="1" x14ac:dyDescent="0.25">
      <c r="A39" s="119" t="s">
        <v>204</v>
      </c>
      <c r="B39" s="119">
        <f t="shared" si="16"/>
        <v>67336</v>
      </c>
      <c r="C39" s="119" t="str">
        <f t="shared" si="17"/>
        <v>Swimming</v>
      </c>
      <c r="D39" s="119" t="str">
        <f t="shared" si="18"/>
        <v>Swimming Lessons</v>
      </c>
      <c r="E39" s="119" t="str">
        <f t="shared" si="19"/>
        <v>Child</v>
      </c>
      <c r="F39" s="175" t="str">
        <f t="shared" si="20"/>
        <v>N/A</v>
      </c>
      <c r="G39" s="175">
        <f t="shared" si="21"/>
        <v>45399</v>
      </c>
      <c r="H39" s="175">
        <f t="shared" si="22"/>
        <v>45096</v>
      </c>
      <c r="I39" s="190" t="s">
        <v>33</v>
      </c>
      <c r="J39" s="191">
        <v>0.79166666666666663</v>
      </c>
      <c r="K39" s="177" t="str">
        <f t="shared" si="23"/>
        <v>30 mins</v>
      </c>
      <c r="L39" s="178">
        <f t="shared" si="24"/>
        <v>10</v>
      </c>
      <c r="M39" s="179">
        <f t="shared" si="25"/>
        <v>2</v>
      </c>
      <c r="N39" s="179">
        <f t="shared" si="26"/>
        <v>3</v>
      </c>
      <c r="O39" s="179" t="str">
        <f t="shared" si="27"/>
        <v>6 YR</v>
      </c>
      <c r="P39" s="179" t="str">
        <f t="shared" si="28"/>
        <v>15 YR</v>
      </c>
      <c r="Q39" s="180">
        <f t="shared" si="29"/>
        <v>159.26500000000001</v>
      </c>
      <c r="R39" s="181">
        <f t="shared" si="30"/>
        <v>39.816250000000004</v>
      </c>
      <c r="S39" s="180">
        <f t="shared" si="31"/>
        <v>0</v>
      </c>
      <c r="T39" s="42">
        <v>74800</v>
      </c>
    </row>
    <row r="40" spans="1:20" s="40" customFormat="1" ht="15" customHeight="1" x14ac:dyDescent="0.25">
      <c r="A40" s="119" t="s">
        <v>204</v>
      </c>
      <c r="B40" s="119">
        <f t="shared" si="16"/>
        <v>67336</v>
      </c>
      <c r="C40" s="119" t="str">
        <f t="shared" si="17"/>
        <v>Swimming</v>
      </c>
      <c r="D40" s="119" t="str">
        <f t="shared" si="18"/>
        <v>Swimming Lessons</v>
      </c>
      <c r="E40" s="119" t="str">
        <f t="shared" si="19"/>
        <v>Child</v>
      </c>
      <c r="F40" s="175" t="str">
        <f t="shared" si="20"/>
        <v>N/A</v>
      </c>
      <c r="G40" s="175">
        <f t="shared" si="21"/>
        <v>45400</v>
      </c>
      <c r="H40" s="175">
        <f t="shared" si="22"/>
        <v>45097</v>
      </c>
      <c r="I40" s="190" t="s">
        <v>34</v>
      </c>
      <c r="J40" s="191">
        <v>0.67708333333333337</v>
      </c>
      <c r="K40" s="177" t="str">
        <f t="shared" si="23"/>
        <v>30 mins</v>
      </c>
      <c r="L40" s="178">
        <f t="shared" si="24"/>
        <v>10</v>
      </c>
      <c r="M40" s="179">
        <f t="shared" si="25"/>
        <v>2</v>
      </c>
      <c r="N40" s="179">
        <f t="shared" si="26"/>
        <v>3</v>
      </c>
      <c r="O40" s="179" t="str">
        <f t="shared" si="27"/>
        <v>6 YR</v>
      </c>
      <c r="P40" s="179" t="str">
        <f t="shared" si="28"/>
        <v>15 YR</v>
      </c>
      <c r="Q40" s="180">
        <f t="shared" si="29"/>
        <v>159.26500000000001</v>
      </c>
      <c r="R40" s="181">
        <f t="shared" si="30"/>
        <v>39.816250000000004</v>
      </c>
      <c r="S40" s="180">
        <f t="shared" si="31"/>
        <v>0</v>
      </c>
      <c r="T40" s="42">
        <v>74801</v>
      </c>
    </row>
    <row r="41" spans="1:20" s="40" customFormat="1" ht="15" customHeight="1" x14ac:dyDescent="0.25">
      <c r="A41" s="119" t="s">
        <v>204</v>
      </c>
      <c r="B41" s="119">
        <f t="shared" si="16"/>
        <v>67336</v>
      </c>
      <c r="C41" s="119" t="str">
        <f t="shared" si="17"/>
        <v>Swimming</v>
      </c>
      <c r="D41" s="119" t="str">
        <f t="shared" si="18"/>
        <v>Swimming Lessons</v>
      </c>
      <c r="E41" s="119" t="str">
        <f t="shared" si="19"/>
        <v>Child</v>
      </c>
      <c r="F41" s="175" t="str">
        <f t="shared" si="20"/>
        <v>N/A</v>
      </c>
      <c r="G41" s="175">
        <f t="shared" si="21"/>
        <v>45400</v>
      </c>
      <c r="H41" s="175">
        <f t="shared" si="22"/>
        <v>45097</v>
      </c>
      <c r="I41" s="190" t="s">
        <v>34</v>
      </c>
      <c r="J41" s="191">
        <v>0.72916666666666663</v>
      </c>
      <c r="K41" s="177" t="str">
        <f t="shared" si="23"/>
        <v>30 mins</v>
      </c>
      <c r="L41" s="178">
        <f t="shared" si="24"/>
        <v>10</v>
      </c>
      <c r="M41" s="179">
        <f t="shared" si="25"/>
        <v>2</v>
      </c>
      <c r="N41" s="179">
        <f t="shared" si="26"/>
        <v>3</v>
      </c>
      <c r="O41" s="179" t="str">
        <f t="shared" si="27"/>
        <v>6 YR</v>
      </c>
      <c r="P41" s="179" t="str">
        <f t="shared" si="28"/>
        <v>15 YR</v>
      </c>
      <c r="Q41" s="180">
        <f t="shared" si="29"/>
        <v>159.26500000000001</v>
      </c>
      <c r="R41" s="181">
        <f t="shared" si="30"/>
        <v>39.816250000000004</v>
      </c>
      <c r="S41" s="180">
        <f t="shared" si="31"/>
        <v>0</v>
      </c>
      <c r="T41" s="42">
        <v>74802</v>
      </c>
    </row>
    <row r="42" spans="1:20" s="40" customFormat="1" ht="15" customHeight="1" x14ac:dyDescent="0.25">
      <c r="A42" s="119" t="s">
        <v>204</v>
      </c>
      <c r="B42" s="119">
        <f t="shared" si="16"/>
        <v>67336</v>
      </c>
      <c r="C42" s="119" t="str">
        <f t="shared" si="17"/>
        <v>Swimming</v>
      </c>
      <c r="D42" s="119" t="str">
        <f t="shared" si="18"/>
        <v>Swimming Lessons</v>
      </c>
      <c r="E42" s="119" t="str">
        <f t="shared" si="19"/>
        <v>Child</v>
      </c>
      <c r="F42" s="175" t="str">
        <f t="shared" si="20"/>
        <v>N/A</v>
      </c>
      <c r="G42" s="175">
        <f t="shared" si="21"/>
        <v>45400</v>
      </c>
      <c r="H42" s="175">
        <f t="shared" si="22"/>
        <v>45097</v>
      </c>
      <c r="I42" s="190" t="s">
        <v>34</v>
      </c>
      <c r="J42" s="191">
        <v>0.76041666666666663</v>
      </c>
      <c r="K42" s="177" t="str">
        <f t="shared" si="23"/>
        <v>30 mins</v>
      </c>
      <c r="L42" s="178">
        <f t="shared" si="24"/>
        <v>10</v>
      </c>
      <c r="M42" s="179">
        <f t="shared" si="25"/>
        <v>2</v>
      </c>
      <c r="N42" s="179">
        <f t="shared" si="26"/>
        <v>3</v>
      </c>
      <c r="O42" s="179" t="str">
        <f t="shared" si="27"/>
        <v>6 YR</v>
      </c>
      <c r="P42" s="179" t="str">
        <f t="shared" si="28"/>
        <v>15 YR</v>
      </c>
      <c r="Q42" s="180">
        <f t="shared" si="29"/>
        <v>159.26500000000001</v>
      </c>
      <c r="R42" s="181">
        <f t="shared" si="30"/>
        <v>39.816250000000004</v>
      </c>
      <c r="S42" s="180">
        <f t="shared" si="31"/>
        <v>0</v>
      </c>
      <c r="T42" s="42">
        <v>74803</v>
      </c>
    </row>
    <row r="43" spans="1:20" s="40" customFormat="1" ht="15" customHeight="1" x14ac:dyDescent="0.25">
      <c r="A43" s="119" t="s">
        <v>204</v>
      </c>
      <c r="B43" s="119">
        <f t="shared" si="16"/>
        <v>67336</v>
      </c>
      <c r="C43" s="119" t="str">
        <f t="shared" si="17"/>
        <v>Swimming</v>
      </c>
      <c r="D43" s="119" t="str">
        <f t="shared" si="18"/>
        <v>Swimming Lessons</v>
      </c>
      <c r="E43" s="119" t="str">
        <f t="shared" si="19"/>
        <v>Child</v>
      </c>
      <c r="F43" s="175" t="str">
        <f t="shared" si="20"/>
        <v>N/A</v>
      </c>
      <c r="G43" s="175">
        <f t="shared" si="21"/>
        <v>45400</v>
      </c>
      <c r="H43" s="175">
        <f t="shared" si="22"/>
        <v>45097</v>
      </c>
      <c r="I43" s="190" t="s">
        <v>34</v>
      </c>
      <c r="J43" s="191">
        <v>0.78125</v>
      </c>
      <c r="K43" s="177" t="str">
        <f t="shared" si="23"/>
        <v>30 mins</v>
      </c>
      <c r="L43" s="178">
        <f t="shared" si="24"/>
        <v>10</v>
      </c>
      <c r="M43" s="179">
        <f t="shared" si="25"/>
        <v>2</v>
      </c>
      <c r="N43" s="179">
        <f t="shared" si="26"/>
        <v>3</v>
      </c>
      <c r="O43" s="179" t="str">
        <f t="shared" si="27"/>
        <v>6 YR</v>
      </c>
      <c r="P43" s="179" t="str">
        <f t="shared" si="28"/>
        <v>15 YR</v>
      </c>
      <c r="Q43" s="180">
        <f t="shared" si="29"/>
        <v>159.26500000000001</v>
      </c>
      <c r="R43" s="181">
        <f t="shared" si="30"/>
        <v>39.816250000000004</v>
      </c>
      <c r="S43" s="180">
        <f t="shared" si="31"/>
        <v>0</v>
      </c>
      <c r="T43" s="42">
        <v>74804</v>
      </c>
    </row>
    <row r="44" spans="1:20" s="40" customFormat="1" ht="15" customHeight="1" x14ac:dyDescent="0.25">
      <c r="A44" s="119" t="s">
        <v>204</v>
      </c>
      <c r="B44" s="119">
        <f t="shared" si="16"/>
        <v>67336</v>
      </c>
      <c r="C44" s="119" t="str">
        <f t="shared" si="17"/>
        <v>Swimming</v>
      </c>
      <c r="D44" s="119" t="str">
        <f t="shared" si="18"/>
        <v>Swimming Lessons</v>
      </c>
      <c r="E44" s="119" t="str">
        <f t="shared" si="19"/>
        <v>Child</v>
      </c>
      <c r="F44" s="175" t="str">
        <f t="shared" si="20"/>
        <v>N/A</v>
      </c>
      <c r="G44" s="175">
        <f t="shared" si="21"/>
        <v>45401</v>
      </c>
      <c r="H44" s="175">
        <f t="shared" si="22"/>
        <v>45098</v>
      </c>
      <c r="I44" s="190" t="s">
        <v>28</v>
      </c>
      <c r="J44" s="191">
        <v>0.6875</v>
      </c>
      <c r="K44" s="177" t="str">
        <f t="shared" si="23"/>
        <v>30 mins</v>
      </c>
      <c r="L44" s="178">
        <f t="shared" si="24"/>
        <v>10</v>
      </c>
      <c r="M44" s="179">
        <f t="shared" si="25"/>
        <v>2</v>
      </c>
      <c r="N44" s="179">
        <f t="shared" si="26"/>
        <v>3</v>
      </c>
      <c r="O44" s="179" t="str">
        <f t="shared" si="27"/>
        <v>6 YR</v>
      </c>
      <c r="P44" s="179" t="str">
        <f t="shared" si="28"/>
        <v>15 YR</v>
      </c>
      <c r="Q44" s="180">
        <f t="shared" si="29"/>
        <v>159.26500000000001</v>
      </c>
      <c r="R44" s="181">
        <f t="shared" si="30"/>
        <v>39.816250000000004</v>
      </c>
      <c r="S44" s="180">
        <f t="shared" si="31"/>
        <v>0</v>
      </c>
      <c r="T44" s="42">
        <v>74805</v>
      </c>
    </row>
    <row r="45" spans="1:20" s="40" customFormat="1" ht="15" customHeight="1" x14ac:dyDescent="0.25">
      <c r="A45" s="119" t="s">
        <v>204</v>
      </c>
      <c r="B45" s="119">
        <f t="shared" si="16"/>
        <v>67336</v>
      </c>
      <c r="C45" s="119" t="str">
        <f t="shared" si="17"/>
        <v>Swimming</v>
      </c>
      <c r="D45" s="119" t="str">
        <f t="shared" si="18"/>
        <v>Swimming Lessons</v>
      </c>
      <c r="E45" s="119" t="str">
        <f t="shared" si="19"/>
        <v>Child</v>
      </c>
      <c r="F45" s="175" t="str">
        <f t="shared" si="20"/>
        <v>N/A</v>
      </c>
      <c r="G45" s="175">
        <f t="shared" si="21"/>
        <v>45401</v>
      </c>
      <c r="H45" s="175">
        <f t="shared" si="22"/>
        <v>45098</v>
      </c>
      <c r="I45" s="190" t="s">
        <v>28</v>
      </c>
      <c r="J45" s="191">
        <v>0.72916666666666663</v>
      </c>
      <c r="K45" s="177" t="str">
        <f t="shared" si="23"/>
        <v>30 mins</v>
      </c>
      <c r="L45" s="178">
        <f t="shared" si="24"/>
        <v>10</v>
      </c>
      <c r="M45" s="179">
        <f t="shared" si="25"/>
        <v>2</v>
      </c>
      <c r="N45" s="179">
        <f t="shared" si="26"/>
        <v>3</v>
      </c>
      <c r="O45" s="179" t="str">
        <f t="shared" si="27"/>
        <v>6 YR</v>
      </c>
      <c r="P45" s="179" t="str">
        <f t="shared" si="28"/>
        <v>15 YR</v>
      </c>
      <c r="Q45" s="180">
        <f t="shared" si="29"/>
        <v>159.26500000000001</v>
      </c>
      <c r="R45" s="181">
        <f t="shared" si="30"/>
        <v>39.816250000000004</v>
      </c>
      <c r="S45" s="180">
        <f t="shared" si="31"/>
        <v>0</v>
      </c>
      <c r="T45" s="42">
        <v>74806</v>
      </c>
    </row>
    <row r="46" spans="1:20" s="40" customFormat="1" ht="15" customHeight="1" x14ac:dyDescent="0.25">
      <c r="A46" s="119" t="s">
        <v>204</v>
      </c>
      <c r="B46" s="119">
        <f t="shared" si="16"/>
        <v>67336</v>
      </c>
      <c r="C46" s="119" t="str">
        <f t="shared" si="17"/>
        <v>Swimming</v>
      </c>
      <c r="D46" s="119" t="str">
        <f t="shared" si="18"/>
        <v>Swimming Lessons</v>
      </c>
      <c r="E46" s="119" t="str">
        <f t="shared" si="19"/>
        <v>Child</v>
      </c>
      <c r="F46" s="175" t="str">
        <f t="shared" si="20"/>
        <v>N/A</v>
      </c>
      <c r="G46" s="175">
        <f t="shared" si="21"/>
        <v>45401</v>
      </c>
      <c r="H46" s="175">
        <f t="shared" si="22"/>
        <v>45098</v>
      </c>
      <c r="I46" s="190" t="s">
        <v>28</v>
      </c>
      <c r="J46" s="191">
        <v>0.73958333333333337</v>
      </c>
      <c r="K46" s="177" t="str">
        <f t="shared" si="23"/>
        <v>30 mins</v>
      </c>
      <c r="L46" s="178">
        <f t="shared" si="24"/>
        <v>10</v>
      </c>
      <c r="M46" s="179">
        <f t="shared" si="25"/>
        <v>2</v>
      </c>
      <c r="N46" s="179">
        <f t="shared" si="26"/>
        <v>3</v>
      </c>
      <c r="O46" s="179" t="str">
        <f t="shared" si="27"/>
        <v>6 YR</v>
      </c>
      <c r="P46" s="179" t="str">
        <f t="shared" si="28"/>
        <v>15 YR</v>
      </c>
      <c r="Q46" s="180">
        <f t="shared" si="29"/>
        <v>159.26500000000001</v>
      </c>
      <c r="R46" s="181">
        <f t="shared" si="30"/>
        <v>39.816250000000004</v>
      </c>
      <c r="S46" s="180">
        <f t="shared" si="31"/>
        <v>0</v>
      </c>
      <c r="T46" s="42">
        <v>74807</v>
      </c>
    </row>
    <row r="47" spans="1:20" s="40" customFormat="1" ht="15" customHeight="1" x14ac:dyDescent="0.25">
      <c r="A47" s="119" t="s">
        <v>204</v>
      </c>
      <c r="B47" s="119">
        <f t="shared" si="16"/>
        <v>67336</v>
      </c>
      <c r="C47" s="119" t="str">
        <f t="shared" si="17"/>
        <v>Swimming</v>
      </c>
      <c r="D47" s="119" t="str">
        <f t="shared" si="18"/>
        <v>Swimming Lessons</v>
      </c>
      <c r="E47" s="119" t="str">
        <f t="shared" si="19"/>
        <v>Child</v>
      </c>
      <c r="F47" s="175" t="str">
        <f t="shared" si="20"/>
        <v>No class May 18.</v>
      </c>
      <c r="G47" s="175">
        <f t="shared" si="21"/>
        <v>45395</v>
      </c>
      <c r="H47" s="175">
        <f t="shared" si="22"/>
        <v>45099</v>
      </c>
      <c r="I47" s="190" t="s">
        <v>22</v>
      </c>
      <c r="J47" s="191">
        <v>0.375</v>
      </c>
      <c r="K47" s="177" t="str">
        <f t="shared" si="23"/>
        <v>30 mins</v>
      </c>
      <c r="L47" s="178">
        <f t="shared" si="24"/>
        <v>10</v>
      </c>
      <c r="M47" s="179">
        <f t="shared" si="25"/>
        <v>2</v>
      </c>
      <c r="N47" s="179">
        <f t="shared" si="26"/>
        <v>3</v>
      </c>
      <c r="O47" s="179" t="str">
        <f t="shared" si="27"/>
        <v>6 YR</v>
      </c>
      <c r="P47" s="179" t="str">
        <f t="shared" si="28"/>
        <v>15 YR</v>
      </c>
      <c r="Q47" s="180">
        <f t="shared" si="29"/>
        <v>159.26500000000001</v>
      </c>
      <c r="R47" s="181">
        <f t="shared" si="30"/>
        <v>39.816250000000004</v>
      </c>
      <c r="S47" s="180">
        <f t="shared" si="31"/>
        <v>0</v>
      </c>
      <c r="T47" s="42">
        <v>74808</v>
      </c>
    </row>
    <row r="48" spans="1:20" s="40" customFormat="1" ht="15" customHeight="1" x14ac:dyDescent="0.25">
      <c r="A48" s="119" t="s">
        <v>204</v>
      </c>
      <c r="B48" s="119">
        <f t="shared" si="16"/>
        <v>67336</v>
      </c>
      <c r="C48" s="119" t="str">
        <f t="shared" si="17"/>
        <v>Swimming</v>
      </c>
      <c r="D48" s="119" t="str">
        <f t="shared" si="18"/>
        <v>Swimming Lessons</v>
      </c>
      <c r="E48" s="119" t="str">
        <f t="shared" si="19"/>
        <v>Child</v>
      </c>
      <c r="F48" s="175" t="str">
        <f t="shared" si="20"/>
        <v>No class May 18.</v>
      </c>
      <c r="G48" s="175">
        <f t="shared" si="21"/>
        <v>45395</v>
      </c>
      <c r="H48" s="175">
        <f t="shared" si="22"/>
        <v>45099</v>
      </c>
      <c r="I48" s="190" t="s">
        <v>22</v>
      </c>
      <c r="J48" s="191">
        <v>0.39583333333333331</v>
      </c>
      <c r="K48" s="177" t="str">
        <f t="shared" si="23"/>
        <v>30 mins</v>
      </c>
      <c r="L48" s="178">
        <f t="shared" si="24"/>
        <v>10</v>
      </c>
      <c r="M48" s="179">
        <f t="shared" si="25"/>
        <v>2</v>
      </c>
      <c r="N48" s="179">
        <f t="shared" si="26"/>
        <v>3</v>
      </c>
      <c r="O48" s="179" t="str">
        <f t="shared" si="27"/>
        <v>6 YR</v>
      </c>
      <c r="P48" s="179" t="str">
        <f t="shared" si="28"/>
        <v>15 YR</v>
      </c>
      <c r="Q48" s="180">
        <f t="shared" si="29"/>
        <v>159.26500000000001</v>
      </c>
      <c r="R48" s="181">
        <f t="shared" si="30"/>
        <v>39.816250000000004</v>
      </c>
      <c r="S48" s="180">
        <f t="shared" si="31"/>
        <v>0</v>
      </c>
      <c r="T48" s="42">
        <v>74809</v>
      </c>
    </row>
    <row r="49" spans="1:20" s="40" customFormat="1" ht="15" customHeight="1" x14ac:dyDescent="0.25">
      <c r="A49" s="119" t="s">
        <v>204</v>
      </c>
      <c r="B49" s="119">
        <f t="shared" si="16"/>
        <v>67336</v>
      </c>
      <c r="C49" s="119" t="str">
        <f t="shared" si="17"/>
        <v>Swimming</v>
      </c>
      <c r="D49" s="119" t="str">
        <f t="shared" si="18"/>
        <v>Swimming Lessons</v>
      </c>
      <c r="E49" s="119" t="str">
        <f t="shared" si="19"/>
        <v>Child</v>
      </c>
      <c r="F49" s="175" t="str">
        <f t="shared" si="20"/>
        <v>No class May 18.</v>
      </c>
      <c r="G49" s="175">
        <f t="shared" si="21"/>
        <v>45395</v>
      </c>
      <c r="H49" s="175">
        <f t="shared" si="22"/>
        <v>45099</v>
      </c>
      <c r="I49" s="190" t="s">
        <v>22</v>
      </c>
      <c r="J49" s="191">
        <v>0.44791666666666669</v>
      </c>
      <c r="K49" s="177" t="str">
        <f t="shared" si="23"/>
        <v>30 mins</v>
      </c>
      <c r="L49" s="178">
        <f t="shared" si="24"/>
        <v>10</v>
      </c>
      <c r="M49" s="179">
        <f t="shared" si="25"/>
        <v>2</v>
      </c>
      <c r="N49" s="179">
        <f t="shared" si="26"/>
        <v>3</v>
      </c>
      <c r="O49" s="179" t="str">
        <f t="shared" si="27"/>
        <v>6 YR</v>
      </c>
      <c r="P49" s="179" t="str">
        <f t="shared" si="28"/>
        <v>15 YR</v>
      </c>
      <c r="Q49" s="180">
        <f t="shared" si="29"/>
        <v>159.26500000000001</v>
      </c>
      <c r="R49" s="181">
        <f t="shared" si="30"/>
        <v>39.816250000000004</v>
      </c>
      <c r="S49" s="180">
        <f t="shared" si="31"/>
        <v>0</v>
      </c>
      <c r="T49" s="42">
        <v>74810</v>
      </c>
    </row>
    <row r="50" spans="1:20" s="40" customFormat="1" ht="15" customHeight="1" x14ac:dyDescent="0.25">
      <c r="A50" s="119" t="s">
        <v>204</v>
      </c>
      <c r="B50" s="119">
        <f t="shared" si="16"/>
        <v>67336</v>
      </c>
      <c r="C50" s="119" t="str">
        <f t="shared" si="17"/>
        <v>Swimming</v>
      </c>
      <c r="D50" s="119" t="str">
        <f t="shared" si="18"/>
        <v>Swimming Lessons</v>
      </c>
      <c r="E50" s="119" t="str">
        <f t="shared" si="19"/>
        <v>Child</v>
      </c>
      <c r="F50" s="175" t="str">
        <f t="shared" si="20"/>
        <v>No class May 19.</v>
      </c>
      <c r="G50" s="175">
        <f t="shared" si="21"/>
        <v>45396</v>
      </c>
      <c r="H50" s="175">
        <f t="shared" si="22"/>
        <v>45100</v>
      </c>
      <c r="I50" s="190" t="s">
        <v>26</v>
      </c>
      <c r="J50" s="191">
        <v>0.64583333333333337</v>
      </c>
      <c r="K50" s="177" t="str">
        <f t="shared" si="23"/>
        <v>30 mins</v>
      </c>
      <c r="L50" s="178">
        <f t="shared" si="24"/>
        <v>10</v>
      </c>
      <c r="M50" s="179">
        <f t="shared" si="25"/>
        <v>2</v>
      </c>
      <c r="N50" s="179">
        <f t="shared" si="26"/>
        <v>3</v>
      </c>
      <c r="O50" s="179" t="str">
        <f t="shared" si="27"/>
        <v>6 YR</v>
      </c>
      <c r="P50" s="179" t="str">
        <f t="shared" si="28"/>
        <v>15 YR</v>
      </c>
      <c r="Q50" s="180">
        <f t="shared" si="29"/>
        <v>159.26500000000001</v>
      </c>
      <c r="R50" s="181">
        <f t="shared" si="30"/>
        <v>39.816250000000004</v>
      </c>
      <c r="S50" s="180">
        <f t="shared" si="31"/>
        <v>0</v>
      </c>
      <c r="T50" s="42">
        <v>74811</v>
      </c>
    </row>
    <row r="51" spans="1:20" s="40" customFormat="1" ht="15" customHeight="1" x14ac:dyDescent="0.25">
      <c r="A51" s="119" t="s">
        <v>204</v>
      </c>
      <c r="B51" s="119">
        <f t="shared" si="16"/>
        <v>67336</v>
      </c>
      <c r="C51" s="119" t="str">
        <f t="shared" si="17"/>
        <v>Swimming</v>
      </c>
      <c r="D51" s="119" t="str">
        <f t="shared" si="18"/>
        <v>Swimming Lessons</v>
      </c>
      <c r="E51" s="119" t="str">
        <f t="shared" si="19"/>
        <v>Child</v>
      </c>
      <c r="F51" s="175" t="str">
        <f t="shared" si="20"/>
        <v>No class May 19.</v>
      </c>
      <c r="G51" s="175">
        <f t="shared" si="21"/>
        <v>45396</v>
      </c>
      <c r="H51" s="175">
        <f t="shared" si="22"/>
        <v>45100</v>
      </c>
      <c r="I51" s="190" t="s">
        <v>26</v>
      </c>
      <c r="J51" s="191">
        <v>0.67708333333333337</v>
      </c>
      <c r="K51" s="177" t="str">
        <f t="shared" si="23"/>
        <v>30 mins</v>
      </c>
      <c r="L51" s="178">
        <f t="shared" si="24"/>
        <v>10</v>
      </c>
      <c r="M51" s="179">
        <f t="shared" si="25"/>
        <v>2</v>
      </c>
      <c r="N51" s="179">
        <f t="shared" si="26"/>
        <v>3</v>
      </c>
      <c r="O51" s="179" t="str">
        <f t="shared" si="27"/>
        <v>6 YR</v>
      </c>
      <c r="P51" s="179" t="str">
        <f t="shared" si="28"/>
        <v>15 YR</v>
      </c>
      <c r="Q51" s="180">
        <f t="shared" si="29"/>
        <v>159.26500000000001</v>
      </c>
      <c r="R51" s="181">
        <f t="shared" si="30"/>
        <v>39.816250000000004</v>
      </c>
      <c r="S51" s="180">
        <f t="shared" si="31"/>
        <v>0</v>
      </c>
      <c r="T51" s="42">
        <v>74812</v>
      </c>
    </row>
    <row r="52" spans="1:20" s="40" customFormat="1" ht="15" customHeight="1" x14ac:dyDescent="0.25">
      <c r="A52" s="119" t="s">
        <v>204</v>
      </c>
      <c r="B52" s="119">
        <f t="shared" si="16"/>
        <v>67336</v>
      </c>
      <c r="C52" s="119" t="str">
        <f t="shared" si="17"/>
        <v>Swimming</v>
      </c>
      <c r="D52" s="119" t="str">
        <f t="shared" si="18"/>
        <v>Swimming Lessons</v>
      </c>
      <c r="E52" s="119" t="str">
        <f t="shared" si="19"/>
        <v>Child</v>
      </c>
      <c r="F52" s="175" t="str">
        <f t="shared" si="20"/>
        <v>No class May 19.</v>
      </c>
      <c r="G52" s="175">
        <f t="shared" si="21"/>
        <v>45396</v>
      </c>
      <c r="H52" s="175">
        <f t="shared" si="22"/>
        <v>45100</v>
      </c>
      <c r="I52" s="190" t="s">
        <v>26</v>
      </c>
      <c r="J52" s="191">
        <v>0.69791666666666663</v>
      </c>
      <c r="K52" s="177" t="str">
        <f t="shared" si="23"/>
        <v>30 mins</v>
      </c>
      <c r="L52" s="178">
        <f t="shared" si="24"/>
        <v>10</v>
      </c>
      <c r="M52" s="179">
        <f t="shared" si="25"/>
        <v>2</v>
      </c>
      <c r="N52" s="179">
        <f t="shared" si="26"/>
        <v>3</v>
      </c>
      <c r="O52" s="179" t="str">
        <f t="shared" si="27"/>
        <v>6 YR</v>
      </c>
      <c r="P52" s="179" t="str">
        <f t="shared" si="28"/>
        <v>15 YR</v>
      </c>
      <c r="Q52" s="180">
        <f t="shared" si="29"/>
        <v>159.26500000000001</v>
      </c>
      <c r="R52" s="181">
        <f t="shared" si="30"/>
        <v>39.816250000000004</v>
      </c>
      <c r="S52" s="180">
        <f t="shared" si="31"/>
        <v>0</v>
      </c>
      <c r="T52" s="42">
        <v>74813</v>
      </c>
    </row>
    <row r="53" spans="1:20" s="40" customFormat="1" ht="15" customHeight="1" x14ac:dyDescent="0.25">
      <c r="A53" s="119" t="s">
        <v>204</v>
      </c>
      <c r="B53" s="119">
        <f t="shared" si="16"/>
        <v>67336</v>
      </c>
      <c r="C53" s="119" t="str">
        <f t="shared" si="17"/>
        <v>Swimming</v>
      </c>
      <c r="D53" s="119" t="str">
        <f t="shared" si="18"/>
        <v>Swimming Lessons</v>
      </c>
      <c r="E53" s="119" t="str">
        <f t="shared" si="19"/>
        <v>Child</v>
      </c>
      <c r="F53" s="175" t="str">
        <f t="shared" si="20"/>
        <v>No class May 19.</v>
      </c>
      <c r="G53" s="175">
        <f t="shared" si="21"/>
        <v>45396</v>
      </c>
      <c r="H53" s="175">
        <f t="shared" si="22"/>
        <v>45100</v>
      </c>
      <c r="I53" s="190" t="s">
        <v>26</v>
      </c>
      <c r="J53" s="191">
        <v>0.71875</v>
      </c>
      <c r="K53" s="177" t="str">
        <f t="shared" si="23"/>
        <v>30 mins</v>
      </c>
      <c r="L53" s="178">
        <f t="shared" si="24"/>
        <v>10</v>
      </c>
      <c r="M53" s="179">
        <f t="shared" si="25"/>
        <v>2</v>
      </c>
      <c r="N53" s="179">
        <f t="shared" si="26"/>
        <v>3</v>
      </c>
      <c r="O53" s="179" t="str">
        <f t="shared" si="27"/>
        <v>6 YR</v>
      </c>
      <c r="P53" s="179" t="str">
        <f t="shared" si="28"/>
        <v>15 YR</v>
      </c>
      <c r="Q53" s="180">
        <f t="shared" si="29"/>
        <v>159.26500000000001</v>
      </c>
      <c r="R53" s="181">
        <f t="shared" si="30"/>
        <v>39.816250000000004</v>
      </c>
      <c r="S53" s="180">
        <f t="shared" si="31"/>
        <v>0</v>
      </c>
      <c r="T53" s="42">
        <v>74814</v>
      </c>
    </row>
    <row r="54" spans="1:20" s="40" customFormat="1" ht="15" customHeight="1" x14ac:dyDescent="0.25">
      <c r="A54" s="119" t="s">
        <v>204</v>
      </c>
      <c r="B54" s="119">
        <f t="shared" si="16"/>
        <v>67336</v>
      </c>
      <c r="C54" s="119" t="str">
        <f t="shared" si="17"/>
        <v>Swimming</v>
      </c>
      <c r="D54" s="119" t="str">
        <f t="shared" si="18"/>
        <v>Swimming Lessons</v>
      </c>
      <c r="E54" s="119" t="str">
        <f t="shared" si="19"/>
        <v>Child</v>
      </c>
      <c r="F54" s="175" t="str">
        <f t="shared" si="20"/>
        <v>No class May 19.</v>
      </c>
      <c r="G54" s="175">
        <f t="shared" si="21"/>
        <v>45396</v>
      </c>
      <c r="H54" s="175">
        <f t="shared" si="22"/>
        <v>45100</v>
      </c>
      <c r="I54" s="190" t="s">
        <v>26</v>
      </c>
      <c r="J54" s="191">
        <v>0.75</v>
      </c>
      <c r="K54" s="177" t="str">
        <f t="shared" si="23"/>
        <v>30 mins</v>
      </c>
      <c r="L54" s="178">
        <f t="shared" si="24"/>
        <v>10</v>
      </c>
      <c r="M54" s="179">
        <f t="shared" si="25"/>
        <v>2</v>
      </c>
      <c r="N54" s="179">
        <f t="shared" si="26"/>
        <v>3</v>
      </c>
      <c r="O54" s="179" t="str">
        <f t="shared" si="27"/>
        <v>6 YR</v>
      </c>
      <c r="P54" s="179" t="str">
        <f t="shared" si="28"/>
        <v>15 YR</v>
      </c>
      <c r="Q54" s="180">
        <f t="shared" si="29"/>
        <v>159.26500000000001</v>
      </c>
      <c r="R54" s="181">
        <f t="shared" si="30"/>
        <v>39.816250000000004</v>
      </c>
      <c r="S54" s="180">
        <f t="shared" si="31"/>
        <v>0</v>
      </c>
      <c r="T54" s="42">
        <v>74815</v>
      </c>
    </row>
    <row r="55" spans="1:20" s="40" customFormat="1" ht="15" customHeight="1" x14ac:dyDescent="0.25">
      <c r="A55" s="119" t="s">
        <v>204</v>
      </c>
      <c r="B55" s="119">
        <f t="shared" si="16"/>
        <v>67336</v>
      </c>
      <c r="C55" s="119" t="str">
        <f t="shared" si="17"/>
        <v>Swimming</v>
      </c>
      <c r="D55" s="119" t="str">
        <f t="shared" si="18"/>
        <v>Swimming Lessons</v>
      </c>
      <c r="E55" s="119" t="str">
        <f t="shared" si="19"/>
        <v>Child</v>
      </c>
      <c r="F55" s="175" t="str">
        <f t="shared" si="20"/>
        <v>No class May 19.</v>
      </c>
      <c r="G55" s="175">
        <f t="shared" si="21"/>
        <v>45396</v>
      </c>
      <c r="H55" s="175">
        <f t="shared" si="22"/>
        <v>45100</v>
      </c>
      <c r="I55" s="190" t="s">
        <v>26</v>
      </c>
      <c r="J55" s="191">
        <v>0.77083333333333337</v>
      </c>
      <c r="K55" s="177" t="str">
        <f t="shared" si="23"/>
        <v>30 mins</v>
      </c>
      <c r="L55" s="178">
        <f t="shared" si="24"/>
        <v>10</v>
      </c>
      <c r="M55" s="179">
        <f t="shared" si="25"/>
        <v>2</v>
      </c>
      <c r="N55" s="179">
        <f t="shared" si="26"/>
        <v>3</v>
      </c>
      <c r="O55" s="179" t="str">
        <f t="shared" si="27"/>
        <v>6 YR</v>
      </c>
      <c r="P55" s="179" t="str">
        <f t="shared" si="28"/>
        <v>15 YR</v>
      </c>
      <c r="Q55" s="180">
        <f t="shared" si="29"/>
        <v>159.26500000000001</v>
      </c>
      <c r="R55" s="181">
        <f t="shared" si="30"/>
        <v>39.816250000000004</v>
      </c>
      <c r="S55" s="180">
        <f t="shared" si="31"/>
        <v>0</v>
      </c>
      <c r="T55" s="42">
        <v>74816</v>
      </c>
    </row>
    <row r="56" spans="1:20" s="39" customFormat="1" ht="15" customHeight="1" x14ac:dyDescent="0.25">
      <c r="A56" s="196" t="s">
        <v>167</v>
      </c>
      <c r="B56" s="196">
        <f>VLOOKUP(A56,PROGRAMDATA,14,FALSE)</f>
        <v>67276</v>
      </c>
      <c r="C56" s="196" t="str">
        <f>VLOOKUP(A56,PROGRAMDATA,15,FALSE)</f>
        <v>Swimming</v>
      </c>
      <c r="D56" s="196" t="str">
        <f>VLOOKUP(A56,PROGRAMDATA,16,FALSE)</f>
        <v>Swimming Lessons</v>
      </c>
      <c r="E56" s="196" t="str">
        <f>VLOOKUP(A56,PROGRAMDATA,17,FALSE)</f>
        <v>Child</v>
      </c>
      <c r="F56" s="197" t="str">
        <f>VLOOKUP(I56,Session,4, FALSE)</f>
        <v>No class May 19.</v>
      </c>
      <c r="G56" s="197">
        <f>VLOOKUP(I56,Session,2,FALSE)</f>
        <v>45396</v>
      </c>
      <c r="H56" s="197">
        <f>VLOOKUP(I56,Session,3,FALSE)</f>
        <v>45100</v>
      </c>
      <c r="I56" s="198" t="s">
        <v>26</v>
      </c>
      <c r="J56" s="199">
        <v>0.63541666666666663</v>
      </c>
      <c r="K56" s="200" t="str">
        <f>VLOOKUP(A56,PROGRAMDATA,9,FALSE)</f>
        <v>30 mins</v>
      </c>
      <c r="L56" s="201">
        <f>VLOOKUP(I56,Session,5, FALSE)</f>
        <v>10</v>
      </c>
      <c r="M56" s="202">
        <f>VLOOKUP(A56,PROGRAMDATA,3,FALSE)</f>
        <v>3</v>
      </c>
      <c r="N56" s="202">
        <f>VLOOKUP(A56,PROGRAMDATA,4,FALSE)</f>
        <v>6</v>
      </c>
      <c r="O56" s="202" t="str">
        <f>VLOOKUP(A56,PROGRAMDATA,5,FALSE)</f>
        <v>6 YR</v>
      </c>
      <c r="P56" s="202" t="str">
        <f>VLOOKUP(A56,PROGRAMDATA,6,FALSE)</f>
        <v>15 YR</v>
      </c>
      <c r="Q56" s="203">
        <f>(INDEX(PROGRAMDATA,MATCH(A56,FeeName,0),12)*L56)</f>
        <v>88.22</v>
      </c>
      <c r="R56" s="204">
        <f>(Q56*0.25)</f>
        <v>22.055</v>
      </c>
      <c r="S56" s="203">
        <f>VLOOKUP(A56,PROGRAMDATA,13,FALSE)</f>
        <v>0</v>
      </c>
      <c r="T56" s="42">
        <v>74817</v>
      </c>
    </row>
    <row r="57" spans="1:20" s="39" customFormat="1" ht="15" customHeight="1" x14ac:dyDescent="0.25">
      <c r="A57" s="196" t="s">
        <v>167</v>
      </c>
      <c r="B57" s="196">
        <f>VLOOKUP(A57,PROGRAMDATA,14,FALSE)</f>
        <v>67276</v>
      </c>
      <c r="C57" s="196" t="str">
        <f>VLOOKUP(A57,PROGRAMDATA,15,FALSE)</f>
        <v>Swimming</v>
      </c>
      <c r="D57" s="196" t="str">
        <f>VLOOKUP(A57,PROGRAMDATA,16,FALSE)</f>
        <v>Swimming Lessons</v>
      </c>
      <c r="E57" s="196" t="str">
        <f>VLOOKUP(A57,PROGRAMDATA,17,FALSE)</f>
        <v>Child</v>
      </c>
      <c r="F57" s="197" t="str">
        <f>VLOOKUP(I57,Session,4, FALSE)</f>
        <v>No class May 19.</v>
      </c>
      <c r="G57" s="197">
        <f>VLOOKUP(I57,Session,2,FALSE)</f>
        <v>45396</v>
      </c>
      <c r="H57" s="197">
        <f>VLOOKUP(I57,Session,3,FALSE)</f>
        <v>45100</v>
      </c>
      <c r="I57" s="198" t="s">
        <v>26</v>
      </c>
      <c r="J57" s="199">
        <v>0.65625</v>
      </c>
      <c r="K57" s="200" t="str">
        <f>VLOOKUP(A57,PROGRAMDATA,9,FALSE)</f>
        <v>30 mins</v>
      </c>
      <c r="L57" s="201">
        <f>VLOOKUP(I57,Session,5, FALSE)</f>
        <v>10</v>
      </c>
      <c r="M57" s="202">
        <f>VLOOKUP(A57,PROGRAMDATA,3,FALSE)</f>
        <v>3</v>
      </c>
      <c r="N57" s="202">
        <f>VLOOKUP(A57,PROGRAMDATA,4,FALSE)</f>
        <v>6</v>
      </c>
      <c r="O57" s="202" t="str">
        <f>VLOOKUP(A57,PROGRAMDATA,5,FALSE)</f>
        <v>6 YR</v>
      </c>
      <c r="P57" s="202" t="str">
        <f>VLOOKUP(A57,PROGRAMDATA,6,FALSE)</f>
        <v>15 YR</v>
      </c>
      <c r="Q57" s="203">
        <f>(INDEX(PROGRAMDATA,MATCH(A57,FeeName,0),12)*L57)</f>
        <v>88.22</v>
      </c>
      <c r="R57" s="204">
        <f>(Q57*0.25)</f>
        <v>22.055</v>
      </c>
      <c r="S57" s="203">
        <f>VLOOKUP(A57,PROGRAMDATA,13,FALSE)</f>
        <v>0</v>
      </c>
      <c r="T57" s="42">
        <v>74818</v>
      </c>
    </row>
    <row r="58" spans="1:20" s="40" customFormat="1" ht="15" customHeight="1" x14ac:dyDescent="0.25">
      <c r="A58" s="118" t="s">
        <v>245</v>
      </c>
      <c r="B58" s="182">
        <f t="shared" si="16"/>
        <v>67299</v>
      </c>
      <c r="C58" s="182" t="str">
        <f t="shared" si="17"/>
        <v>Swimming</v>
      </c>
      <c r="D58" s="182" t="str">
        <f t="shared" si="18"/>
        <v>Swimming Lessons</v>
      </c>
      <c r="E58" s="182" t="str">
        <f t="shared" si="19"/>
        <v>Child</v>
      </c>
      <c r="F58" s="183" t="str">
        <f t="shared" si="20"/>
        <v>N/A</v>
      </c>
      <c r="G58" s="183">
        <f t="shared" si="21"/>
        <v>45398</v>
      </c>
      <c r="H58" s="183">
        <f t="shared" si="22"/>
        <v>45095</v>
      </c>
      <c r="I58" s="192" t="s">
        <v>23</v>
      </c>
      <c r="J58" s="193">
        <v>0.72916666666666663</v>
      </c>
      <c r="K58" s="185" t="str">
        <f t="shared" si="23"/>
        <v>30 mins</v>
      </c>
      <c r="L58" s="186">
        <f t="shared" si="24"/>
        <v>10</v>
      </c>
      <c r="M58" s="187">
        <f t="shared" si="25"/>
        <v>3</v>
      </c>
      <c r="N58" s="187">
        <f t="shared" si="26"/>
        <v>6</v>
      </c>
      <c r="O58" s="187" t="str">
        <f t="shared" si="27"/>
        <v>6 YR</v>
      </c>
      <c r="P58" s="187" t="str">
        <f t="shared" si="28"/>
        <v>15 YR</v>
      </c>
      <c r="Q58" s="188">
        <f t="shared" si="29"/>
        <v>88.22</v>
      </c>
      <c r="R58" s="189">
        <f t="shared" si="30"/>
        <v>22.055</v>
      </c>
      <c r="S58" s="188">
        <f t="shared" si="31"/>
        <v>0</v>
      </c>
      <c r="T58" s="42">
        <v>74819</v>
      </c>
    </row>
    <row r="59" spans="1:20" s="40" customFormat="1" ht="15" customHeight="1" x14ac:dyDescent="0.25">
      <c r="A59" s="118" t="s">
        <v>245</v>
      </c>
      <c r="B59" s="182">
        <f t="shared" si="16"/>
        <v>67299</v>
      </c>
      <c r="C59" s="182" t="str">
        <f t="shared" si="17"/>
        <v>Swimming</v>
      </c>
      <c r="D59" s="182" t="str">
        <f t="shared" si="18"/>
        <v>Swimming Lessons</v>
      </c>
      <c r="E59" s="182" t="str">
        <f t="shared" si="19"/>
        <v>Child</v>
      </c>
      <c r="F59" s="183" t="str">
        <f t="shared" si="20"/>
        <v>N/A</v>
      </c>
      <c r="G59" s="183">
        <f t="shared" si="21"/>
        <v>45400</v>
      </c>
      <c r="H59" s="183">
        <f t="shared" si="22"/>
        <v>45097</v>
      </c>
      <c r="I59" s="192" t="s">
        <v>34</v>
      </c>
      <c r="J59" s="193">
        <v>0.70833333333333337</v>
      </c>
      <c r="K59" s="185" t="str">
        <f t="shared" si="23"/>
        <v>30 mins</v>
      </c>
      <c r="L59" s="186">
        <f t="shared" si="24"/>
        <v>10</v>
      </c>
      <c r="M59" s="187">
        <f t="shared" si="25"/>
        <v>3</v>
      </c>
      <c r="N59" s="187">
        <f t="shared" si="26"/>
        <v>6</v>
      </c>
      <c r="O59" s="187" t="str">
        <f t="shared" si="27"/>
        <v>6 YR</v>
      </c>
      <c r="P59" s="187" t="str">
        <f t="shared" si="28"/>
        <v>15 YR</v>
      </c>
      <c r="Q59" s="188">
        <f t="shared" si="29"/>
        <v>88.22</v>
      </c>
      <c r="R59" s="189">
        <f t="shared" si="30"/>
        <v>22.055</v>
      </c>
      <c r="S59" s="188">
        <f t="shared" si="31"/>
        <v>0</v>
      </c>
      <c r="T59" s="42">
        <v>74820</v>
      </c>
    </row>
    <row r="60" spans="1:20" s="40" customFormat="1" ht="15" customHeight="1" x14ac:dyDescent="0.25">
      <c r="A60" s="118" t="s">
        <v>245</v>
      </c>
      <c r="B60" s="182">
        <f t="shared" ref="B60" si="32">VLOOKUP(A60,PROGRAMDATA,14,FALSE)</f>
        <v>67299</v>
      </c>
      <c r="C60" s="182" t="str">
        <f t="shared" ref="C60" si="33">VLOOKUP(A60,PROGRAMDATA,15,FALSE)</f>
        <v>Swimming</v>
      </c>
      <c r="D60" s="182" t="str">
        <f t="shared" ref="D60" si="34">VLOOKUP(A60,PROGRAMDATA,16,FALSE)</f>
        <v>Swimming Lessons</v>
      </c>
      <c r="E60" s="182" t="str">
        <f t="shared" ref="E60" si="35">VLOOKUP(A60,PROGRAMDATA,17,FALSE)</f>
        <v>Child</v>
      </c>
      <c r="F60" s="183" t="str">
        <f t="shared" ref="F60" si="36">VLOOKUP(I60,Session,4, FALSE)</f>
        <v>No class May 18.</v>
      </c>
      <c r="G60" s="183">
        <f t="shared" ref="G60" si="37">VLOOKUP(I60,Session,2,FALSE)</f>
        <v>45395</v>
      </c>
      <c r="H60" s="183">
        <f t="shared" ref="H60" si="38">VLOOKUP(I60,Session,3,FALSE)</f>
        <v>45099</v>
      </c>
      <c r="I60" s="192" t="s">
        <v>22</v>
      </c>
      <c r="J60" s="193">
        <v>0.40625</v>
      </c>
      <c r="K60" s="185" t="str">
        <f t="shared" ref="K60" si="39">VLOOKUP(A60,PROGRAMDATA,9,FALSE)</f>
        <v>30 mins</v>
      </c>
      <c r="L60" s="186">
        <f t="shared" ref="L60" si="40">VLOOKUP(I60,Session,5, FALSE)</f>
        <v>10</v>
      </c>
      <c r="M60" s="187">
        <f t="shared" ref="M60" si="41">VLOOKUP(A60,PROGRAMDATA,3,FALSE)</f>
        <v>3</v>
      </c>
      <c r="N60" s="187">
        <f t="shared" ref="N60" si="42">VLOOKUP(A60,PROGRAMDATA,4,FALSE)</f>
        <v>6</v>
      </c>
      <c r="O60" s="187" t="str">
        <f t="shared" ref="O60" si="43">VLOOKUP(A60,PROGRAMDATA,5,FALSE)</f>
        <v>6 YR</v>
      </c>
      <c r="P60" s="187" t="str">
        <f t="shared" ref="P60" si="44">VLOOKUP(A60,PROGRAMDATA,6,FALSE)</f>
        <v>15 YR</v>
      </c>
      <c r="Q60" s="188">
        <f t="shared" ref="Q60" si="45">(INDEX(PROGRAMDATA,MATCH(A60,FeeName,0),12)*L60)</f>
        <v>88.22</v>
      </c>
      <c r="R60" s="189">
        <f t="shared" ref="R60" si="46">(Q60*0.25)</f>
        <v>22.055</v>
      </c>
      <c r="S60" s="188">
        <f t="shared" ref="S60" si="47">VLOOKUP(A60,PROGRAMDATA,13,FALSE)</f>
        <v>0</v>
      </c>
      <c r="T60" s="42">
        <v>74821</v>
      </c>
    </row>
    <row r="61" spans="1:20" s="40" customFormat="1" ht="15" customHeight="1" x14ac:dyDescent="0.25">
      <c r="A61" s="144"/>
      <c r="B61" s="143"/>
      <c r="C61" s="143"/>
      <c r="D61" s="143"/>
      <c r="E61" s="143"/>
      <c r="F61" s="52"/>
      <c r="G61" s="52"/>
      <c r="H61" s="52"/>
      <c r="I61" s="144"/>
      <c r="J61" s="144"/>
      <c r="K61" s="49"/>
      <c r="L61" s="53"/>
      <c r="M61" s="48"/>
      <c r="N61" s="48"/>
      <c r="O61" s="48"/>
      <c r="P61" s="48"/>
      <c r="Q61" s="50"/>
      <c r="R61" s="51"/>
      <c r="S61" s="50"/>
      <c r="T61" s="48"/>
    </row>
    <row r="62" spans="1:20" s="40" customFormat="1" ht="15" customHeight="1" x14ac:dyDescent="0.25">
      <c r="A62" s="116" t="s">
        <v>168</v>
      </c>
      <c r="B62" s="116">
        <f t="shared" ref="B62:B79" si="48">VLOOKUP(A62,PROGRAMDATA,14,FALSE)</f>
        <v>67277</v>
      </c>
      <c r="C62" s="116" t="str">
        <f t="shared" ref="C62:C79" si="49">VLOOKUP(A62,PROGRAMDATA,15,FALSE)</f>
        <v>Swimming</v>
      </c>
      <c r="D62" s="116" t="str">
        <f t="shared" ref="D62:D79" si="50">VLOOKUP(A62,PROGRAMDATA,16,FALSE)</f>
        <v>Swimming Lessons</v>
      </c>
      <c r="E62" s="116" t="str">
        <f t="shared" ref="E62:E79" si="51">VLOOKUP(A62,PROGRAMDATA,17,FALSE)</f>
        <v>Child</v>
      </c>
      <c r="F62" s="45" t="str">
        <f t="shared" ref="F62:F79" si="52">VLOOKUP(I62,Session,4, FALSE)</f>
        <v>N/A</v>
      </c>
      <c r="G62" s="45">
        <f t="shared" ref="G62:G79" si="53">VLOOKUP(I62,Session,2,FALSE)</f>
        <v>45398</v>
      </c>
      <c r="H62" s="45">
        <f t="shared" ref="H62:H79" si="54">VLOOKUP(I62,Session,3,FALSE)</f>
        <v>45095</v>
      </c>
      <c r="I62" s="117" t="s">
        <v>23</v>
      </c>
      <c r="J62" s="164">
        <v>0.6875</v>
      </c>
      <c r="K62" s="41" t="str">
        <f t="shared" ref="K62:K79" si="55">VLOOKUP(A62,PROGRAMDATA,9,FALSE)</f>
        <v>30 mins</v>
      </c>
      <c r="L62" s="46">
        <f t="shared" ref="L62:L79" si="56">VLOOKUP(I62,Session,5, FALSE)</f>
        <v>10</v>
      </c>
      <c r="M62" s="42">
        <f t="shared" ref="M62:M79" si="57">VLOOKUP(A62,PROGRAMDATA,3,FALSE)</f>
        <v>3</v>
      </c>
      <c r="N62" s="42">
        <f t="shared" ref="N62:N79" si="58">VLOOKUP(A62,PROGRAMDATA,4,FALSE)</f>
        <v>6</v>
      </c>
      <c r="O62" s="42" t="str">
        <f t="shared" ref="O62:O79" si="59">VLOOKUP(A62,PROGRAMDATA,5,FALSE)</f>
        <v>6 YR</v>
      </c>
      <c r="P62" s="42" t="str">
        <f t="shared" ref="P62:P79" si="60">VLOOKUP(A62,PROGRAMDATA,6,FALSE)</f>
        <v>15 YR</v>
      </c>
      <c r="Q62" s="43">
        <f t="shared" ref="Q62:Q79" si="61">(INDEX(PROGRAMDATA,MATCH(A62,FeeName,0),12)*L62)</f>
        <v>88.22</v>
      </c>
      <c r="R62" s="44">
        <f t="shared" ref="R62:R79" si="62">(Q62*0.25)</f>
        <v>22.055</v>
      </c>
      <c r="S62" s="43">
        <f t="shared" ref="S62:S79" si="63">VLOOKUP(A62,PROGRAMDATA,13,FALSE)</f>
        <v>0</v>
      </c>
      <c r="T62" s="42">
        <v>74957</v>
      </c>
    </row>
    <row r="63" spans="1:20" s="40" customFormat="1" ht="15" customHeight="1" x14ac:dyDescent="0.25">
      <c r="A63" s="116" t="s">
        <v>168</v>
      </c>
      <c r="B63" s="116">
        <f t="shared" si="48"/>
        <v>67277</v>
      </c>
      <c r="C63" s="116" t="str">
        <f t="shared" si="49"/>
        <v>Swimming</v>
      </c>
      <c r="D63" s="116" t="str">
        <f t="shared" si="50"/>
        <v>Swimming Lessons</v>
      </c>
      <c r="E63" s="116" t="str">
        <f t="shared" si="51"/>
        <v>Child</v>
      </c>
      <c r="F63" s="45" t="str">
        <f t="shared" si="52"/>
        <v>N/A</v>
      </c>
      <c r="G63" s="45">
        <f t="shared" si="53"/>
        <v>45398</v>
      </c>
      <c r="H63" s="45">
        <f t="shared" si="54"/>
        <v>45095</v>
      </c>
      <c r="I63" s="117" t="s">
        <v>23</v>
      </c>
      <c r="J63" s="164">
        <v>0.71875</v>
      </c>
      <c r="K63" s="41" t="str">
        <f t="shared" si="55"/>
        <v>30 mins</v>
      </c>
      <c r="L63" s="46">
        <f t="shared" si="56"/>
        <v>10</v>
      </c>
      <c r="M63" s="42">
        <f t="shared" si="57"/>
        <v>3</v>
      </c>
      <c r="N63" s="42">
        <f t="shared" si="58"/>
        <v>6</v>
      </c>
      <c r="O63" s="42" t="str">
        <f t="shared" si="59"/>
        <v>6 YR</v>
      </c>
      <c r="P63" s="42" t="str">
        <f t="shared" si="60"/>
        <v>15 YR</v>
      </c>
      <c r="Q63" s="43">
        <f t="shared" si="61"/>
        <v>88.22</v>
      </c>
      <c r="R63" s="44">
        <f t="shared" si="62"/>
        <v>22.055</v>
      </c>
      <c r="S63" s="43">
        <f t="shared" si="63"/>
        <v>0</v>
      </c>
      <c r="T63" s="42">
        <v>74958</v>
      </c>
    </row>
    <row r="64" spans="1:20" s="40" customFormat="1" ht="15" customHeight="1" x14ac:dyDescent="0.25">
      <c r="A64" s="116" t="s">
        <v>168</v>
      </c>
      <c r="B64" s="116">
        <f t="shared" si="48"/>
        <v>67277</v>
      </c>
      <c r="C64" s="116" t="str">
        <f t="shared" si="49"/>
        <v>Swimming</v>
      </c>
      <c r="D64" s="116" t="str">
        <f t="shared" si="50"/>
        <v>Swimming Lessons</v>
      </c>
      <c r="E64" s="116" t="str">
        <f t="shared" si="51"/>
        <v>Child</v>
      </c>
      <c r="F64" s="45" t="str">
        <f t="shared" si="52"/>
        <v>N/A</v>
      </c>
      <c r="G64" s="45">
        <f t="shared" si="53"/>
        <v>45398</v>
      </c>
      <c r="H64" s="45">
        <f t="shared" si="54"/>
        <v>45095</v>
      </c>
      <c r="I64" s="117" t="s">
        <v>23</v>
      </c>
      <c r="J64" s="164">
        <v>0.73958333333333337</v>
      </c>
      <c r="K64" s="41" t="str">
        <f t="shared" si="55"/>
        <v>30 mins</v>
      </c>
      <c r="L64" s="46">
        <f t="shared" si="56"/>
        <v>10</v>
      </c>
      <c r="M64" s="42">
        <f t="shared" si="57"/>
        <v>3</v>
      </c>
      <c r="N64" s="42">
        <f t="shared" si="58"/>
        <v>6</v>
      </c>
      <c r="O64" s="42" t="str">
        <f t="shared" si="59"/>
        <v>6 YR</v>
      </c>
      <c r="P64" s="42" t="str">
        <f t="shared" si="60"/>
        <v>15 YR</v>
      </c>
      <c r="Q64" s="43">
        <f t="shared" si="61"/>
        <v>88.22</v>
      </c>
      <c r="R64" s="44">
        <f t="shared" si="62"/>
        <v>22.055</v>
      </c>
      <c r="S64" s="43">
        <f t="shared" si="63"/>
        <v>0</v>
      </c>
      <c r="T64" s="42">
        <v>74959</v>
      </c>
    </row>
    <row r="65" spans="1:20" s="40" customFormat="1" ht="15" customHeight="1" x14ac:dyDescent="0.25">
      <c r="A65" s="116" t="s">
        <v>168</v>
      </c>
      <c r="B65" s="116">
        <f t="shared" si="48"/>
        <v>67277</v>
      </c>
      <c r="C65" s="116" t="str">
        <f t="shared" si="49"/>
        <v>Swimming</v>
      </c>
      <c r="D65" s="116" t="str">
        <f t="shared" si="50"/>
        <v>Swimming Lessons</v>
      </c>
      <c r="E65" s="116" t="str">
        <f t="shared" si="51"/>
        <v>Child</v>
      </c>
      <c r="F65" s="45" t="str">
        <f t="shared" si="52"/>
        <v>N/A</v>
      </c>
      <c r="G65" s="45">
        <f t="shared" si="53"/>
        <v>45399</v>
      </c>
      <c r="H65" s="45">
        <f t="shared" si="54"/>
        <v>45096</v>
      </c>
      <c r="I65" s="117" t="s">
        <v>33</v>
      </c>
      <c r="J65" s="164">
        <v>0.6875</v>
      </c>
      <c r="K65" s="41" t="str">
        <f t="shared" si="55"/>
        <v>30 mins</v>
      </c>
      <c r="L65" s="46">
        <f t="shared" si="56"/>
        <v>10</v>
      </c>
      <c r="M65" s="42">
        <f t="shared" si="57"/>
        <v>3</v>
      </c>
      <c r="N65" s="42">
        <f t="shared" si="58"/>
        <v>6</v>
      </c>
      <c r="O65" s="42" t="str">
        <f t="shared" si="59"/>
        <v>6 YR</v>
      </c>
      <c r="P65" s="42" t="str">
        <f t="shared" si="60"/>
        <v>15 YR</v>
      </c>
      <c r="Q65" s="43">
        <f t="shared" si="61"/>
        <v>88.22</v>
      </c>
      <c r="R65" s="44">
        <f t="shared" si="62"/>
        <v>22.055</v>
      </c>
      <c r="S65" s="43">
        <f t="shared" si="63"/>
        <v>0</v>
      </c>
      <c r="T65" s="42">
        <v>74960</v>
      </c>
    </row>
    <row r="66" spans="1:20" s="40" customFormat="1" ht="15" customHeight="1" x14ac:dyDescent="0.25">
      <c r="A66" s="116" t="s">
        <v>168</v>
      </c>
      <c r="B66" s="116">
        <f t="shared" si="48"/>
        <v>67277</v>
      </c>
      <c r="C66" s="116" t="str">
        <f t="shared" si="49"/>
        <v>Swimming</v>
      </c>
      <c r="D66" s="116" t="str">
        <f t="shared" si="50"/>
        <v>Swimming Lessons</v>
      </c>
      <c r="E66" s="116" t="str">
        <f t="shared" si="51"/>
        <v>Child</v>
      </c>
      <c r="F66" s="45" t="str">
        <f t="shared" si="52"/>
        <v>N/A</v>
      </c>
      <c r="G66" s="45">
        <f t="shared" si="53"/>
        <v>45399</v>
      </c>
      <c r="H66" s="45">
        <f t="shared" si="54"/>
        <v>45096</v>
      </c>
      <c r="I66" s="117" t="s">
        <v>33</v>
      </c>
      <c r="J66" s="164">
        <v>0.71875</v>
      </c>
      <c r="K66" s="41" t="str">
        <f t="shared" si="55"/>
        <v>30 mins</v>
      </c>
      <c r="L66" s="46">
        <f t="shared" si="56"/>
        <v>10</v>
      </c>
      <c r="M66" s="42">
        <f t="shared" si="57"/>
        <v>3</v>
      </c>
      <c r="N66" s="42">
        <f t="shared" si="58"/>
        <v>6</v>
      </c>
      <c r="O66" s="42" t="str">
        <f t="shared" si="59"/>
        <v>6 YR</v>
      </c>
      <c r="P66" s="42" t="str">
        <f t="shared" si="60"/>
        <v>15 YR</v>
      </c>
      <c r="Q66" s="43">
        <f t="shared" si="61"/>
        <v>88.22</v>
      </c>
      <c r="R66" s="44">
        <f t="shared" si="62"/>
        <v>22.055</v>
      </c>
      <c r="S66" s="43">
        <f t="shared" si="63"/>
        <v>0</v>
      </c>
      <c r="T66" s="42">
        <v>74961</v>
      </c>
    </row>
    <row r="67" spans="1:20" s="40" customFormat="1" ht="15" customHeight="1" x14ac:dyDescent="0.25">
      <c r="A67" s="116" t="s">
        <v>168</v>
      </c>
      <c r="B67" s="116">
        <f t="shared" si="48"/>
        <v>67277</v>
      </c>
      <c r="C67" s="116" t="str">
        <f t="shared" si="49"/>
        <v>Swimming</v>
      </c>
      <c r="D67" s="116" t="str">
        <f t="shared" si="50"/>
        <v>Swimming Lessons</v>
      </c>
      <c r="E67" s="116" t="str">
        <f t="shared" si="51"/>
        <v>Child</v>
      </c>
      <c r="F67" s="45" t="str">
        <f t="shared" si="52"/>
        <v>N/A</v>
      </c>
      <c r="G67" s="45">
        <f t="shared" si="53"/>
        <v>45399</v>
      </c>
      <c r="H67" s="45">
        <f t="shared" si="54"/>
        <v>45096</v>
      </c>
      <c r="I67" s="117" t="s">
        <v>33</v>
      </c>
      <c r="J67" s="164">
        <v>0.78125</v>
      </c>
      <c r="K67" s="41" t="str">
        <f t="shared" si="55"/>
        <v>30 mins</v>
      </c>
      <c r="L67" s="46">
        <f t="shared" si="56"/>
        <v>10</v>
      </c>
      <c r="M67" s="42">
        <f t="shared" si="57"/>
        <v>3</v>
      </c>
      <c r="N67" s="42">
        <f t="shared" si="58"/>
        <v>6</v>
      </c>
      <c r="O67" s="42" t="str">
        <f t="shared" si="59"/>
        <v>6 YR</v>
      </c>
      <c r="P67" s="42" t="str">
        <f t="shared" si="60"/>
        <v>15 YR</v>
      </c>
      <c r="Q67" s="43">
        <f t="shared" si="61"/>
        <v>88.22</v>
      </c>
      <c r="R67" s="44">
        <f t="shared" si="62"/>
        <v>22.055</v>
      </c>
      <c r="S67" s="43">
        <f t="shared" si="63"/>
        <v>0</v>
      </c>
      <c r="T67" s="42">
        <v>74962</v>
      </c>
    </row>
    <row r="68" spans="1:20" s="40" customFormat="1" ht="15" customHeight="1" x14ac:dyDescent="0.25">
      <c r="A68" s="116" t="s">
        <v>168</v>
      </c>
      <c r="B68" s="116">
        <f t="shared" si="48"/>
        <v>67277</v>
      </c>
      <c r="C68" s="116" t="str">
        <f t="shared" si="49"/>
        <v>Swimming</v>
      </c>
      <c r="D68" s="116" t="str">
        <f t="shared" si="50"/>
        <v>Swimming Lessons</v>
      </c>
      <c r="E68" s="116" t="str">
        <f t="shared" si="51"/>
        <v>Child</v>
      </c>
      <c r="F68" s="45" t="str">
        <f t="shared" si="52"/>
        <v>N/A</v>
      </c>
      <c r="G68" s="45">
        <f t="shared" si="53"/>
        <v>45399</v>
      </c>
      <c r="H68" s="45">
        <f t="shared" si="54"/>
        <v>45096</v>
      </c>
      <c r="I68" s="117" t="s">
        <v>33</v>
      </c>
      <c r="J68" s="164">
        <v>0.79166666666666663</v>
      </c>
      <c r="K68" s="41" t="str">
        <f t="shared" si="55"/>
        <v>30 mins</v>
      </c>
      <c r="L68" s="46">
        <f t="shared" si="56"/>
        <v>10</v>
      </c>
      <c r="M68" s="42">
        <f t="shared" si="57"/>
        <v>3</v>
      </c>
      <c r="N68" s="42">
        <f t="shared" si="58"/>
        <v>6</v>
      </c>
      <c r="O68" s="42" t="str">
        <f t="shared" si="59"/>
        <v>6 YR</v>
      </c>
      <c r="P68" s="42" t="str">
        <f t="shared" si="60"/>
        <v>15 YR</v>
      </c>
      <c r="Q68" s="43">
        <f t="shared" si="61"/>
        <v>88.22</v>
      </c>
      <c r="R68" s="44">
        <f t="shared" si="62"/>
        <v>22.055</v>
      </c>
      <c r="S68" s="43">
        <f t="shared" si="63"/>
        <v>0</v>
      </c>
      <c r="T68" s="42">
        <v>74963</v>
      </c>
    </row>
    <row r="69" spans="1:20" s="40" customFormat="1" ht="15" customHeight="1" x14ac:dyDescent="0.25">
      <c r="A69" s="116" t="s">
        <v>168</v>
      </c>
      <c r="B69" s="116">
        <f t="shared" si="48"/>
        <v>67277</v>
      </c>
      <c r="C69" s="116" t="str">
        <f t="shared" si="49"/>
        <v>Swimming</v>
      </c>
      <c r="D69" s="116" t="str">
        <f t="shared" si="50"/>
        <v>Swimming Lessons</v>
      </c>
      <c r="E69" s="116" t="str">
        <f t="shared" si="51"/>
        <v>Child</v>
      </c>
      <c r="F69" s="45" t="str">
        <f t="shared" si="52"/>
        <v>N/A</v>
      </c>
      <c r="G69" s="45">
        <f t="shared" si="53"/>
        <v>45400</v>
      </c>
      <c r="H69" s="45">
        <f t="shared" si="54"/>
        <v>45097</v>
      </c>
      <c r="I69" s="117" t="s">
        <v>34</v>
      </c>
      <c r="J69" s="164">
        <v>0.66666666666666663</v>
      </c>
      <c r="K69" s="41" t="str">
        <f t="shared" si="55"/>
        <v>30 mins</v>
      </c>
      <c r="L69" s="46">
        <f t="shared" si="56"/>
        <v>10</v>
      </c>
      <c r="M69" s="42">
        <f t="shared" si="57"/>
        <v>3</v>
      </c>
      <c r="N69" s="42">
        <f t="shared" si="58"/>
        <v>6</v>
      </c>
      <c r="O69" s="42" t="str">
        <f t="shared" si="59"/>
        <v>6 YR</v>
      </c>
      <c r="P69" s="42" t="str">
        <f t="shared" si="60"/>
        <v>15 YR</v>
      </c>
      <c r="Q69" s="43">
        <f t="shared" si="61"/>
        <v>88.22</v>
      </c>
      <c r="R69" s="44">
        <f t="shared" si="62"/>
        <v>22.055</v>
      </c>
      <c r="S69" s="43">
        <f t="shared" si="63"/>
        <v>0</v>
      </c>
      <c r="T69" s="42">
        <v>74964</v>
      </c>
    </row>
    <row r="70" spans="1:20" s="40" customFormat="1" ht="15" customHeight="1" x14ac:dyDescent="0.25">
      <c r="A70" s="116" t="s">
        <v>168</v>
      </c>
      <c r="B70" s="116">
        <f t="shared" si="48"/>
        <v>67277</v>
      </c>
      <c r="C70" s="116" t="str">
        <f t="shared" si="49"/>
        <v>Swimming</v>
      </c>
      <c r="D70" s="116" t="str">
        <f t="shared" si="50"/>
        <v>Swimming Lessons</v>
      </c>
      <c r="E70" s="116" t="str">
        <f t="shared" si="51"/>
        <v>Child</v>
      </c>
      <c r="F70" s="45" t="str">
        <f t="shared" si="52"/>
        <v>N/A</v>
      </c>
      <c r="G70" s="45">
        <f t="shared" si="53"/>
        <v>45400</v>
      </c>
      <c r="H70" s="45">
        <f t="shared" si="54"/>
        <v>45097</v>
      </c>
      <c r="I70" s="117" t="s">
        <v>34</v>
      </c>
      <c r="J70" s="164">
        <v>0.76041666666666663</v>
      </c>
      <c r="K70" s="41" t="str">
        <f t="shared" si="55"/>
        <v>30 mins</v>
      </c>
      <c r="L70" s="46">
        <f t="shared" si="56"/>
        <v>10</v>
      </c>
      <c r="M70" s="42">
        <f t="shared" si="57"/>
        <v>3</v>
      </c>
      <c r="N70" s="42">
        <f t="shared" si="58"/>
        <v>6</v>
      </c>
      <c r="O70" s="42" t="str">
        <f t="shared" si="59"/>
        <v>6 YR</v>
      </c>
      <c r="P70" s="42" t="str">
        <f t="shared" si="60"/>
        <v>15 YR</v>
      </c>
      <c r="Q70" s="43">
        <f t="shared" si="61"/>
        <v>88.22</v>
      </c>
      <c r="R70" s="44">
        <f t="shared" si="62"/>
        <v>22.055</v>
      </c>
      <c r="S70" s="43">
        <f t="shared" si="63"/>
        <v>0</v>
      </c>
      <c r="T70" s="42">
        <v>74965</v>
      </c>
    </row>
    <row r="71" spans="1:20" s="40" customFormat="1" ht="15" customHeight="1" x14ac:dyDescent="0.25">
      <c r="A71" s="116" t="s">
        <v>168</v>
      </c>
      <c r="B71" s="116">
        <f t="shared" si="48"/>
        <v>67277</v>
      </c>
      <c r="C71" s="116" t="str">
        <f t="shared" si="49"/>
        <v>Swimming</v>
      </c>
      <c r="D71" s="116" t="str">
        <f t="shared" si="50"/>
        <v>Swimming Lessons</v>
      </c>
      <c r="E71" s="116" t="str">
        <f t="shared" si="51"/>
        <v>Child</v>
      </c>
      <c r="F71" s="45" t="str">
        <f t="shared" si="52"/>
        <v>N/A</v>
      </c>
      <c r="G71" s="45">
        <f t="shared" si="53"/>
        <v>45400</v>
      </c>
      <c r="H71" s="45">
        <f t="shared" si="54"/>
        <v>45097</v>
      </c>
      <c r="I71" s="117" t="s">
        <v>34</v>
      </c>
      <c r="J71" s="164">
        <v>0.77083333333333337</v>
      </c>
      <c r="K71" s="41" t="str">
        <f t="shared" si="55"/>
        <v>30 mins</v>
      </c>
      <c r="L71" s="46">
        <f t="shared" si="56"/>
        <v>10</v>
      </c>
      <c r="M71" s="42">
        <f t="shared" si="57"/>
        <v>3</v>
      </c>
      <c r="N71" s="42">
        <f t="shared" si="58"/>
        <v>6</v>
      </c>
      <c r="O71" s="42" t="str">
        <f t="shared" si="59"/>
        <v>6 YR</v>
      </c>
      <c r="P71" s="42" t="str">
        <f t="shared" si="60"/>
        <v>15 YR</v>
      </c>
      <c r="Q71" s="43">
        <f t="shared" si="61"/>
        <v>88.22</v>
      </c>
      <c r="R71" s="44">
        <f t="shared" si="62"/>
        <v>22.055</v>
      </c>
      <c r="S71" s="43">
        <f t="shared" si="63"/>
        <v>0</v>
      </c>
      <c r="T71" s="42">
        <v>74966</v>
      </c>
    </row>
    <row r="72" spans="1:20" s="40" customFormat="1" ht="15" customHeight="1" x14ac:dyDescent="0.25">
      <c r="A72" s="116" t="s">
        <v>168</v>
      </c>
      <c r="B72" s="116">
        <f t="shared" si="48"/>
        <v>67277</v>
      </c>
      <c r="C72" s="116" t="str">
        <f t="shared" si="49"/>
        <v>Swimming</v>
      </c>
      <c r="D72" s="116" t="str">
        <f t="shared" si="50"/>
        <v>Swimming Lessons</v>
      </c>
      <c r="E72" s="116" t="str">
        <f t="shared" si="51"/>
        <v>Child</v>
      </c>
      <c r="F72" s="45" t="str">
        <f t="shared" si="52"/>
        <v>N/A</v>
      </c>
      <c r="G72" s="45">
        <f t="shared" si="53"/>
        <v>45400</v>
      </c>
      <c r="H72" s="45">
        <f t="shared" si="54"/>
        <v>45097</v>
      </c>
      <c r="I72" s="117" t="s">
        <v>34</v>
      </c>
      <c r="J72" s="164">
        <v>0.80208333333333337</v>
      </c>
      <c r="K72" s="41" t="str">
        <f t="shared" si="55"/>
        <v>30 mins</v>
      </c>
      <c r="L72" s="46">
        <f t="shared" si="56"/>
        <v>10</v>
      </c>
      <c r="M72" s="42">
        <f t="shared" si="57"/>
        <v>3</v>
      </c>
      <c r="N72" s="42">
        <f t="shared" si="58"/>
        <v>6</v>
      </c>
      <c r="O72" s="42" t="str">
        <f t="shared" si="59"/>
        <v>6 YR</v>
      </c>
      <c r="P72" s="42" t="str">
        <f t="shared" si="60"/>
        <v>15 YR</v>
      </c>
      <c r="Q72" s="43">
        <f t="shared" si="61"/>
        <v>88.22</v>
      </c>
      <c r="R72" s="44">
        <f t="shared" si="62"/>
        <v>22.055</v>
      </c>
      <c r="S72" s="43">
        <f t="shared" si="63"/>
        <v>0</v>
      </c>
      <c r="T72" s="42">
        <v>74967</v>
      </c>
    </row>
    <row r="73" spans="1:20" s="40" customFormat="1" ht="15" customHeight="1" x14ac:dyDescent="0.25">
      <c r="A73" s="116" t="s">
        <v>168</v>
      </c>
      <c r="B73" s="116">
        <f t="shared" si="48"/>
        <v>67277</v>
      </c>
      <c r="C73" s="116" t="str">
        <f t="shared" si="49"/>
        <v>Swimming</v>
      </c>
      <c r="D73" s="116" t="str">
        <f t="shared" si="50"/>
        <v>Swimming Lessons</v>
      </c>
      <c r="E73" s="116" t="str">
        <f t="shared" si="51"/>
        <v>Child</v>
      </c>
      <c r="F73" s="45" t="str">
        <f t="shared" si="52"/>
        <v>N/A</v>
      </c>
      <c r="G73" s="45">
        <f t="shared" si="53"/>
        <v>45401</v>
      </c>
      <c r="H73" s="45">
        <f t="shared" si="54"/>
        <v>45098</v>
      </c>
      <c r="I73" s="117" t="s">
        <v>28</v>
      </c>
      <c r="J73" s="164">
        <v>0.6875</v>
      </c>
      <c r="K73" s="41" t="str">
        <f t="shared" si="55"/>
        <v>30 mins</v>
      </c>
      <c r="L73" s="46">
        <f t="shared" si="56"/>
        <v>10</v>
      </c>
      <c r="M73" s="42">
        <f t="shared" si="57"/>
        <v>3</v>
      </c>
      <c r="N73" s="42">
        <f t="shared" si="58"/>
        <v>6</v>
      </c>
      <c r="O73" s="42" t="str">
        <f t="shared" si="59"/>
        <v>6 YR</v>
      </c>
      <c r="P73" s="42" t="str">
        <f t="shared" si="60"/>
        <v>15 YR</v>
      </c>
      <c r="Q73" s="43">
        <f t="shared" si="61"/>
        <v>88.22</v>
      </c>
      <c r="R73" s="44">
        <f t="shared" si="62"/>
        <v>22.055</v>
      </c>
      <c r="S73" s="43">
        <f t="shared" si="63"/>
        <v>0</v>
      </c>
      <c r="T73" s="42">
        <v>74968</v>
      </c>
    </row>
    <row r="74" spans="1:20" s="40" customFormat="1" ht="15" customHeight="1" x14ac:dyDescent="0.25">
      <c r="A74" s="116" t="s">
        <v>168</v>
      </c>
      <c r="B74" s="116">
        <f t="shared" si="48"/>
        <v>67277</v>
      </c>
      <c r="C74" s="116" t="str">
        <f t="shared" si="49"/>
        <v>Swimming</v>
      </c>
      <c r="D74" s="116" t="str">
        <f t="shared" si="50"/>
        <v>Swimming Lessons</v>
      </c>
      <c r="E74" s="116" t="str">
        <f t="shared" si="51"/>
        <v>Child</v>
      </c>
      <c r="F74" s="45" t="str">
        <f t="shared" si="52"/>
        <v>N/A</v>
      </c>
      <c r="G74" s="45">
        <f t="shared" si="53"/>
        <v>45401</v>
      </c>
      <c r="H74" s="45">
        <f t="shared" si="54"/>
        <v>45098</v>
      </c>
      <c r="I74" s="117" t="s">
        <v>28</v>
      </c>
      <c r="J74" s="164">
        <v>0.70833333333333337</v>
      </c>
      <c r="K74" s="41" t="str">
        <f t="shared" si="55"/>
        <v>30 mins</v>
      </c>
      <c r="L74" s="46">
        <f t="shared" si="56"/>
        <v>10</v>
      </c>
      <c r="M74" s="42">
        <f t="shared" si="57"/>
        <v>3</v>
      </c>
      <c r="N74" s="42">
        <f t="shared" si="58"/>
        <v>6</v>
      </c>
      <c r="O74" s="42" t="str">
        <f t="shared" si="59"/>
        <v>6 YR</v>
      </c>
      <c r="P74" s="42" t="str">
        <f t="shared" si="60"/>
        <v>15 YR</v>
      </c>
      <c r="Q74" s="43">
        <f t="shared" si="61"/>
        <v>88.22</v>
      </c>
      <c r="R74" s="44">
        <f t="shared" si="62"/>
        <v>22.055</v>
      </c>
      <c r="S74" s="43">
        <f t="shared" si="63"/>
        <v>0</v>
      </c>
      <c r="T74" s="42">
        <v>74969</v>
      </c>
    </row>
    <row r="75" spans="1:20" s="40" customFormat="1" ht="15" customHeight="1" x14ac:dyDescent="0.25">
      <c r="A75" s="116" t="s">
        <v>168</v>
      </c>
      <c r="B75" s="116">
        <f t="shared" si="48"/>
        <v>67277</v>
      </c>
      <c r="C75" s="116" t="str">
        <f t="shared" si="49"/>
        <v>Swimming</v>
      </c>
      <c r="D75" s="116" t="str">
        <f t="shared" si="50"/>
        <v>Swimming Lessons</v>
      </c>
      <c r="E75" s="116" t="str">
        <f t="shared" si="51"/>
        <v>Child</v>
      </c>
      <c r="F75" s="45" t="str">
        <f t="shared" si="52"/>
        <v>N/A</v>
      </c>
      <c r="G75" s="45">
        <f t="shared" si="53"/>
        <v>45401</v>
      </c>
      <c r="H75" s="45">
        <f t="shared" si="54"/>
        <v>45098</v>
      </c>
      <c r="I75" s="117" t="s">
        <v>28</v>
      </c>
      <c r="J75" s="164">
        <v>0.72916666666666663</v>
      </c>
      <c r="K75" s="41" t="str">
        <f t="shared" si="55"/>
        <v>30 mins</v>
      </c>
      <c r="L75" s="46">
        <f t="shared" si="56"/>
        <v>10</v>
      </c>
      <c r="M75" s="42">
        <f t="shared" si="57"/>
        <v>3</v>
      </c>
      <c r="N75" s="42">
        <f t="shared" si="58"/>
        <v>6</v>
      </c>
      <c r="O75" s="42" t="str">
        <f t="shared" si="59"/>
        <v>6 YR</v>
      </c>
      <c r="P75" s="42" t="str">
        <f t="shared" si="60"/>
        <v>15 YR</v>
      </c>
      <c r="Q75" s="43">
        <f t="shared" si="61"/>
        <v>88.22</v>
      </c>
      <c r="R75" s="44">
        <f t="shared" si="62"/>
        <v>22.055</v>
      </c>
      <c r="S75" s="43">
        <f t="shared" si="63"/>
        <v>0</v>
      </c>
      <c r="T75" s="42">
        <v>74970</v>
      </c>
    </row>
    <row r="76" spans="1:20" s="40" customFormat="1" ht="15" customHeight="1" x14ac:dyDescent="0.25">
      <c r="A76" s="116" t="s">
        <v>168</v>
      </c>
      <c r="B76" s="116">
        <f t="shared" si="48"/>
        <v>67277</v>
      </c>
      <c r="C76" s="116" t="str">
        <f t="shared" si="49"/>
        <v>Swimming</v>
      </c>
      <c r="D76" s="116" t="str">
        <f t="shared" si="50"/>
        <v>Swimming Lessons</v>
      </c>
      <c r="E76" s="116" t="str">
        <f t="shared" si="51"/>
        <v>Child</v>
      </c>
      <c r="F76" s="45" t="str">
        <f t="shared" si="52"/>
        <v>N/A</v>
      </c>
      <c r="G76" s="45">
        <f t="shared" si="53"/>
        <v>45401</v>
      </c>
      <c r="H76" s="45">
        <f t="shared" si="54"/>
        <v>45098</v>
      </c>
      <c r="I76" s="117" t="s">
        <v>28</v>
      </c>
      <c r="J76" s="164">
        <v>0.77083333333333337</v>
      </c>
      <c r="K76" s="41" t="str">
        <f t="shared" si="55"/>
        <v>30 mins</v>
      </c>
      <c r="L76" s="46">
        <f t="shared" si="56"/>
        <v>10</v>
      </c>
      <c r="M76" s="42">
        <f t="shared" si="57"/>
        <v>3</v>
      </c>
      <c r="N76" s="42">
        <f t="shared" si="58"/>
        <v>6</v>
      </c>
      <c r="O76" s="42" t="str">
        <f t="shared" si="59"/>
        <v>6 YR</v>
      </c>
      <c r="P76" s="42" t="str">
        <f t="shared" si="60"/>
        <v>15 YR</v>
      </c>
      <c r="Q76" s="43">
        <f t="shared" si="61"/>
        <v>88.22</v>
      </c>
      <c r="R76" s="44">
        <f t="shared" si="62"/>
        <v>22.055</v>
      </c>
      <c r="S76" s="43">
        <f t="shared" si="63"/>
        <v>0</v>
      </c>
      <c r="T76" s="42">
        <v>74971</v>
      </c>
    </row>
    <row r="77" spans="1:20" s="40" customFormat="1" ht="15" customHeight="1" x14ac:dyDescent="0.25">
      <c r="A77" s="116" t="s">
        <v>168</v>
      </c>
      <c r="B77" s="116">
        <f t="shared" si="48"/>
        <v>67277</v>
      </c>
      <c r="C77" s="116" t="str">
        <f t="shared" si="49"/>
        <v>Swimming</v>
      </c>
      <c r="D77" s="116" t="str">
        <f t="shared" si="50"/>
        <v>Swimming Lessons</v>
      </c>
      <c r="E77" s="116" t="str">
        <f t="shared" si="51"/>
        <v>Child</v>
      </c>
      <c r="F77" s="45" t="str">
        <f t="shared" si="52"/>
        <v>No class May 18.</v>
      </c>
      <c r="G77" s="45">
        <f t="shared" si="53"/>
        <v>45395</v>
      </c>
      <c r="H77" s="45">
        <f t="shared" si="54"/>
        <v>45099</v>
      </c>
      <c r="I77" s="117" t="s">
        <v>22</v>
      </c>
      <c r="J77" s="164">
        <v>0.36458333333333331</v>
      </c>
      <c r="K77" s="41" t="str">
        <f t="shared" si="55"/>
        <v>30 mins</v>
      </c>
      <c r="L77" s="46">
        <f t="shared" si="56"/>
        <v>10</v>
      </c>
      <c r="M77" s="42">
        <f t="shared" si="57"/>
        <v>3</v>
      </c>
      <c r="N77" s="42">
        <f t="shared" si="58"/>
        <v>6</v>
      </c>
      <c r="O77" s="42" t="str">
        <f t="shared" si="59"/>
        <v>6 YR</v>
      </c>
      <c r="P77" s="42" t="str">
        <f t="shared" si="60"/>
        <v>15 YR</v>
      </c>
      <c r="Q77" s="43">
        <f t="shared" si="61"/>
        <v>88.22</v>
      </c>
      <c r="R77" s="44">
        <f t="shared" si="62"/>
        <v>22.055</v>
      </c>
      <c r="S77" s="43">
        <f t="shared" si="63"/>
        <v>0</v>
      </c>
      <c r="T77" s="42">
        <v>74972</v>
      </c>
    </row>
    <row r="78" spans="1:20" s="40" customFormat="1" ht="15" customHeight="1" x14ac:dyDescent="0.25">
      <c r="A78" s="116" t="s">
        <v>168</v>
      </c>
      <c r="B78" s="116">
        <f t="shared" si="48"/>
        <v>67277</v>
      </c>
      <c r="C78" s="116" t="str">
        <f t="shared" si="49"/>
        <v>Swimming</v>
      </c>
      <c r="D78" s="116" t="str">
        <f t="shared" si="50"/>
        <v>Swimming Lessons</v>
      </c>
      <c r="E78" s="116" t="str">
        <f t="shared" si="51"/>
        <v>Child</v>
      </c>
      <c r="F78" s="45" t="str">
        <f t="shared" si="52"/>
        <v>No class May 18.</v>
      </c>
      <c r="G78" s="45">
        <f t="shared" si="53"/>
        <v>45395</v>
      </c>
      <c r="H78" s="45">
        <f t="shared" si="54"/>
        <v>45099</v>
      </c>
      <c r="I78" s="117" t="s">
        <v>22</v>
      </c>
      <c r="J78" s="164">
        <v>0.39583333333333331</v>
      </c>
      <c r="K78" s="41" t="str">
        <f t="shared" si="55"/>
        <v>30 mins</v>
      </c>
      <c r="L78" s="46">
        <f t="shared" si="56"/>
        <v>10</v>
      </c>
      <c r="M78" s="42">
        <f t="shared" si="57"/>
        <v>3</v>
      </c>
      <c r="N78" s="42">
        <f t="shared" si="58"/>
        <v>6</v>
      </c>
      <c r="O78" s="42" t="str">
        <f t="shared" si="59"/>
        <v>6 YR</v>
      </c>
      <c r="P78" s="42" t="str">
        <f t="shared" si="60"/>
        <v>15 YR</v>
      </c>
      <c r="Q78" s="43">
        <f t="shared" si="61"/>
        <v>88.22</v>
      </c>
      <c r="R78" s="44">
        <f t="shared" si="62"/>
        <v>22.055</v>
      </c>
      <c r="S78" s="43">
        <f t="shared" si="63"/>
        <v>0</v>
      </c>
      <c r="T78" s="42">
        <v>74973</v>
      </c>
    </row>
    <row r="79" spans="1:20" s="40" customFormat="1" ht="15" customHeight="1" x14ac:dyDescent="0.25">
      <c r="A79" s="116" t="s">
        <v>168</v>
      </c>
      <c r="B79" s="116">
        <f t="shared" si="48"/>
        <v>67277</v>
      </c>
      <c r="C79" s="116" t="str">
        <f t="shared" si="49"/>
        <v>Swimming</v>
      </c>
      <c r="D79" s="116" t="str">
        <f t="shared" si="50"/>
        <v>Swimming Lessons</v>
      </c>
      <c r="E79" s="116" t="str">
        <f t="shared" si="51"/>
        <v>Child</v>
      </c>
      <c r="F79" s="45" t="str">
        <f t="shared" si="52"/>
        <v>No class May 18.</v>
      </c>
      <c r="G79" s="45">
        <f t="shared" si="53"/>
        <v>45395</v>
      </c>
      <c r="H79" s="45">
        <f t="shared" si="54"/>
        <v>45099</v>
      </c>
      <c r="I79" s="117" t="s">
        <v>22</v>
      </c>
      <c r="J79" s="164">
        <v>0.46875</v>
      </c>
      <c r="K79" s="41" t="str">
        <f t="shared" si="55"/>
        <v>30 mins</v>
      </c>
      <c r="L79" s="46">
        <f t="shared" si="56"/>
        <v>10</v>
      </c>
      <c r="M79" s="42">
        <f t="shared" si="57"/>
        <v>3</v>
      </c>
      <c r="N79" s="42">
        <f t="shared" si="58"/>
        <v>6</v>
      </c>
      <c r="O79" s="42" t="str">
        <f t="shared" si="59"/>
        <v>6 YR</v>
      </c>
      <c r="P79" s="42" t="str">
        <f t="shared" si="60"/>
        <v>15 YR</v>
      </c>
      <c r="Q79" s="43">
        <f t="shared" si="61"/>
        <v>88.22</v>
      </c>
      <c r="R79" s="44">
        <f t="shared" si="62"/>
        <v>22.055</v>
      </c>
      <c r="S79" s="43">
        <f t="shared" si="63"/>
        <v>0</v>
      </c>
      <c r="T79" s="42">
        <v>74974</v>
      </c>
    </row>
    <row r="80" spans="1:20" s="40" customFormat="1" ht="15" customHeight="1" x14ac:dyDescent="0.25">
      <c r="A80" s="119" t="s">
        <v>205</v>
      </c>
      <c r="B80" s="119">
        <f t="shared" ref="B80" si="64">VLOOKUP(A80,PROGRAMDATA,14,FALSE)</f>
        <v>67337</v>
      </c>
      <c r="C80" s="119" t="str">
        <f t="shared" ref="C80" si="65">VLOOKUP(A80,PROGRAMDATA,15,FALSE)</f>
        <v>Swimming</v>
      </c>
      <c r="D80" s="119" t="str">
        <f t="shared" ref="D80" si="66">VLOOKUP(A80,PROGRAMDATA,16,FALSE)</f>
        <v>Swimming Lessons</v>
      </c>
      <c r="E80" s="119" t="str">
        <f t="shared" ref="E80" si="67">VLOOKUP(A80,PROGRAMDATA,17,FALSE)</f>
        <v>Child</v>
      </c>
      <c r="F80" s="175" t="str">
        <f t="shared" ref="F80" si="68">VLOOKUP(I80,Session,4, FALSE)</f>
        <v>No class May 20.</v>
      </c>
      <c r="G80" s="175">
        <f t="shared" ref="G80" si="69">VLOOKUP(I80,Session,2,FALSE)</f>
        <v>45397</v>
      </c>
      <c r="H80" s="175">
        <f t="shared" ref="H80" si="70">VLOOKUP(I80,Session,3,FALSE)</f>
        <v>45467</v>
      </c>
      <c r="I80" s="190" t="s">
        <v>27</v>
      </c>
      <c r="J80" s="191">
        <v>0.6875</v>
      </c>
      <c r="K80" s="177" t="str">
        <f t="shared" ref="K80" si="71">VLOOKUP(A80,PROGRAMDATA,9,FALSE)</f>
        <v>30 mins</v>
      </c>
      <c r="L80" s="178">
        <f t="shared" ref="L80" si="72">VLOOKUP(I80,Session,5, FALSE)</f>
        <v>10</v>
      </c>
      <c r="M80" s="179">
        <f t="shared" ref="M80" si="73">VLOOKUP(A80,PROGRAMDATA,3,FALSE)</f>
        <v>2</v>
      </c>
      <c r="N80" s="179">
        <f t="shared" ref="N80" si="74">VLOOKUP(A80,PROGRAMDATA,4,FALSE)</f>
        <v>3</v>
      </c>
      <c r="O80" s="179" t="str">
        <f t="shared" ref="O80" si="75">VLOOKUP(A80,PROGRAMDATA,5,FALSE)</f>
        <v>6 YR</v>
      </c>
      <c r="P80" s="179" t="str">
        <f t="shared" ref="P80" si="76">VLOOKUP(A80,PROGRAMDATA,6,FALSE)</f>
        <v>15 YR</v>
      </c>
      <c r="Q80" s="180">
        <f t="shared" ref="Q80" si="77">(INDEX(PROGRAMDATA,MATCH(A80,FeeName,0),12)*L80)</f>
        <v>159.26500000000001</v>
      </c>
      <c r="R80" s="181">
        <f t="shared" ref="R80" si="78">(Q80*0.25)</f>
        <v>39.816250000000004</v>
      </c>
      <c r="S80" s="180">
        <f t="shared" ref="S80" si="79">VLOOKUP(A80,PROGRAMDATA,13,FALSE)</f>
        <v>0</v>
      </c>
      <c r="T80" s="42">
        <v>74975</v>
      </c>
    </row>
    <row r="81" spans="1:20" ht="15" x14ac:dyDescent="0.25">
      <c r="A81" s="119" t="s">
        <v>205</v>
      </c>
      <c r="B81" s="119">
        <f t="shared" ref="B81:B98" si="80">VLOOKUP(A81,PROGRAMDATA,14,FALSE)</f>
        <v>67337</v>
      </c>
      <c r="C81" s="119" t="str">
        <f t="shared" ref="C81:C98" si="81">VLOOKUP(A81,PROGRAMDATA,15,FALSE)</f>
        <v>Swimming</v>
      </c>
      <c r="D81" s="119" t="str">
        <f t="shared" ref="D81:D98" si="82">VLOOKUP(A81,PROGRAMDATA,16,FALSE)</f>
        <v>Swimming Lessons</v>
      </c>
      <c r="E81" s="119" t="str">
        <f t="shared" ref="E81:E98" si="83">VLOOKUP(A81,PROGRAMDATA,17,FALSE)</f>
        <v>Child</v>
      </c>
      <c r="F81" s="175" t="str">
        <f t="shared" ref="F81:F98" si="84">VLOOKUP(I81,Session,4, FALSE)</f>
        <v>No class May 20.</v>
      </c>
      <c r="G81" s="175">
        <f t="shared" ref="G81:G98" si="85">VLOOKUP(I81,Session,2,FALSE)</f>
        <v>45397</v>
      </c>
      <c r="H81" s="175">
        <f t="shared" ref="H81:H98" si="86">VLOOKUP(I81,Session,3,FALSE)</f>
        <v>45467</v>
      </c>
      <c r="I81" s="190" t="s">
        <v>27</v>
      </c>
      <c r="J81" s="191">
        <v>0.69791666666666663</v>
      </c>
      <c r="K81" s="177" t="str">
        <f t="shared" ref="K81:K98" si="87">VLOOKUP(A81,PROGRAMDATA,9,FALSE)</f>
        <v>30 mins</v>
      </c>
      <c r="L81" s="178">
        <f t="shared" ref="L81:L98" si="88">VLOOKUP(I81,Session,5, FALSE)</f>
        <v>10</v>
      </c>
      <c r="M81" s="179">
        <f t="shared" ref="M81:M98" si="89">VLOOKUP(A81,PROGRAMDATA,3,FALSE)</f>
        <v>2</v>
      </c>
      <c r="N81" s="179">
        <f t="shared" ref="N81:N98" si="90">VLOOKUP(A81,PROGRAMDATA,4,FALSE)</f>
        <v>3</v>
      </c>
      <c r="O81" s="179" t="str">
        <f t="shared" ref="O81:O98" si="91">VLOOKUP(A81,PROGRAMDATA,5,FALSE)</f>
        <v>6 YR</v>
      </c>
      <c r="P81" s="179" t="str">
        <f t="shared" ref="P81:P98" si="92">VLOOKUP(A81,PROGRAMDATA,6,FALSE)</f>
        <v>15 YR</v>
      </c>
      <c r="Q81" s="180">
        <f t="shared" ref="Q81:Q98" si="93">(INDEX(PROGRAMDATA,MATCH(A81,FeeName,0),12)*L81)</f>
        <v>159.26500000000001</v>
      </c>
      <c r="R81" s="181">
        <f t="shared" ref="R81:R98" si="94">(Q81*0.25)</f>
        <v>39.816250000000004</v>
      </c>
      <c r="S81" s="180">
        <f t="shared" ref="S81:S98" si="95">VLOOKUP(A81,PROGRAMDATA,13,FALSE)</f>
        <v>0</v>
      </c>
      <c r="T81" s="42">
        <v>74976</v>
      </c>
    </row>
    <row r="82" spans="1:20" ht="15" x14ac:dyDescent="0.25">
      <c r="A82" s="119" t="s">
        <v>205</v>
      </c>
      <c r="B82" s="119">
        <f t="shared" si="80"/>
        <v>67337</v>
      </c>
      <c r="C82" s="119" t="str">
        <f t="shared" si="81"/>
        <v>Swimming</v>
      </c>
      <c r="D82" s="119" t="str">
        <f t="shared" si="82"/>
        <v>Swimming Lessons</v>
      </c>
      <c r="E82" s="119" t="str">
        <f t="shared" si="83"/>
        <v>Child</v>
      </c>
      <c r="F82" s="175" t="str">
        <f t="shared" si="84"/>
        <v>No class May 20.</v>
      </c>
      <c r="G82" s="175">
        <f t="shared" si="85"/>
        <v>45397</v>
      </c>
      <c r="H82" s="175">
        <f t="shared" si="86"/>
        <v>45467</v>
      </c>
      <c r="I82" s="190" t="s">
        <v>27</v>
      </c>
      <c r="J82" s="191">
        <v>0.71875</v>
      </c>
      <c r="K82" s="177" t="str">
        <f t="shared" si="87"/>
        <v>30 mins</v>
      </c>
      <c r="L82" s="178">
        <f t="shared" si="88"/>
        <v>10</v>
      </c>
      <c r="M82" s="179">
        <f t="shared" si="89"/>
        <v>2</v>
      </c>
      <c r="N82" s="179">
        <f t="shared" si="90"/>
        <v>3</v>
      </c>
      <c r="O82" s="179" t="str">
        <f t="shared" si="91"/>
        <v>6 YR</v>
      </c>
      <c r="P82" s="179" t="str">
        <f t="shared" si="92"/>
        <v>15 YR</v>
      </c>
      <c r="Q82" s="180">
        <f t="shared" si="93"/>
        <v>159.26500000000001</v>
      </c>
      <c r="R82" s="181">
        <f t="shared" si="94"/>
        <v>39.816250000000004</v>
      </c>
      <c r="S82" s="180">
        <f t="shared" si="95"/>
        <v>0</v>
      </c>
      <c r="T82" s="42">
        <v>74977</v>
      </c>
    </row>
    <row r="83" spans="1:20" ht="15" x14ac:dyDescent="0.25">
      <c r="A83" s="119" t="s">
        <v>205</v>
      </c>
      <c r="B83" s="119">
        <f t="shared" si="80"/>
        <v>67337</v>
      </c>
      <c r="C83" s="119" t="str">
        <f t="shared" si="81"/>
        <v>Swimming</v>
      </c>
      <c r="D83" s="119" t="str">
        <f t="shared" si="82"/>
        <v>Swimming Lessons</v>
      </c>
      <c r="E83" s="119" t="str">
        <f t="shared" si="83"/>
        <v>Child</v>
      </c>
      <c r="F83" s="175" t="str">
        <f t="shared" si="84"/>
        <v>No class May 20.</v>
      </c>
      <c r="G83" s="175">
        <f t="shared" si="85"/>
        <v>45397</v>
      </c>
      <c r="H83" s="175">
        <f t="shared" si="86"/>
        <v>45467</v>
      </c>
      <c r="I83" s="190" t="s">
        <v>27</v>
      </c>
      <c r="J83" s="191">
        <v>0.73958333333333337</v>
      </c>
      <c r="K83" s="177" t="str">
        <f t="shared" si="87"/>
        <v>30 mins</v>
      </c>
      <c r="L83" s="178">
        <f t="shared" si="88"/>
        <v>10</v>
      </c>
      <c r="M83" s="179">
        <f t="shared" si="89"/>
        <v>2</v>
      </c>
      <c r="N83" s="179">
        <f t="shared" si="90"/>
        <v>3</v>
      </c>
      <c r="O83" s="179" t="str">
        <f t="shared" si="91"/>
        <v>6 YR</v>
      </c>
      <c r="P83" s="179" t="str">
        <f t="shared" si="92"/>
        <v>15 YR</v>
      </c>
      <c r="Q83" s="180">
        <f t="shared" si="93"/>
        <v>159.26500000000001</v>
      </c>
      <c r="R83" s="181">
        <f t="shared" si="94"/>
        <v>39.816250000000004</v>
      </c>
      <c r="S83" s="180">
        <f t="shared" si="95"/>
        <v>0</v>
      </c>
      <c r="T83" s="42">
        <v>74978</v>
      </c>
    </row>
    <row r="84" spans="1:20" ht="15" x14ac:dyDescent="0.25">
      <c r="A84" s="119" t="s">
        <v>205</v>
      </c>
      <c r="B84" s="119">
        <f t="shared" si="80"/>
        <v>67337</v>
      </c>
      <c r="C84" s="119" t="str">
        <f t="shared" si="81"/>
        <v>Swimming</v>
      </c>
      <c r="D84" s="119" t="str">
        <f t="shared" si="82"/>
        <v>Swimming Lessons</v>
      </c>
      <c r="E84" s="119" t="str">
        <f t="shared" si="83"/>
        <v>Child</v>
      </c>
      <c r="F84" s="175" t="str">
        <f t="shared" si="84"/>
        <v>No class May 20.</v>
      </c>
      <c r="G84" s="175">
        <f t="shared" si="85"/>
        <v>45397</v>
      </c>
      <c r="H84" s="175">
        <f t="shared" si="86"/>
        <v>45467</v>
      </c>
      <c r="I84" s="190" t="s">
        <v>27</v>
      </c>
      <c r="J84" s="191">
        <v>0.77083333333333337</v>
      </c>
      <c r="K84" s="177" t="str">
        <f t="shared" si="87"/>
        <v>30 mins</v>
      </c>
      <c r="L84" s="178">
        <f t="shared" si="88"/>
        <v>10</v>
      </c>
      <c r="M84" s="179">
        <f t="shared" si="89"/>
        <v>2</v>
      </c>
      <c r="N84" s="179">
        <f t="shared" si="90"/>
        <v>3</v>
      </c>
      <c r="O84" s="179" t="str">
        <f t="shared" si="91"/>
        <v>6 YR</v>
      </c>
      <c r="P84" s="179" t="str">
        <f t="shared" si="92"/>
        <v>15 YR</v>
      </c>
      <c r="Q84" s="180">
        <f t="shared" si="93"/>
        <v>159.26500000000001</v>
      </c>
      <c r="R84" s="181">
        <f t="shared" si="94"/>
        <v>39.816250000000004</v>
      </c>
      <c r="S84" s="180">
        <f t="shared" si="95"/>
        <v>0</v>
      </c>
      <c r="T84" s="42">
        <v>74979</v>
      </c>
    </row>
    <row r="85" spans="1:20" ht="15" x14ac:dyDescent="0.25">
      <c r="A85" s="119" t="s">
        <v>205</v>
      </c>
      <c r="B85" s="119">
        <f t="shared" si="80"/>
        <v>67337</v>
      </c>
      <c r="C85" s="119" t="str">
        <f t="shared" si="81"/>
        <v>Swimming</v>
      </c>
      <c r="D85" s="119" t="str">
        <f t="shared" si="82"/>
        <v>Swimming Lessons</v>
      </c>
      <c r="E85" s="119" t="str">
        <f t="shared" si="83"/>
        <v>Child</v>
      </c>
      <c r="F85" s="175" t="str">
        <f t="shared" si="84"/>
        <v>No class May 20.</v>
      </c>
      <c r="G85" s="175">
        <f t="shared" si="85"/>
        <v>45397</v>
      </c>
      <c r="H85" s="175">
        <f t="shared" si="86"/>
        <v>45467</v>
      </c>
      <c r="I85" s="190" t="s">
        <v>27</v>
      </c>
      <c r="J85" s="191">
        <v>0.78125</v>
      </c>
      <c r="K85" s="177" t="str">
        <f t="shared" si="87"/>
        <v>30 mins</v>
      </c>
      <c r="L85" s="178">
        <f t="shared" si="88"/>
        <v>10</v>
      </c>
      <c r="M85" s="179">
        <f t="shared" si="89"/>
        <v>2</v>
      </c>
      <c r="N85" s="179">
        <f t="shared" si="90"/>
        <v>3</v>
      </c>
      <c r="O85" s="179" t="str">
        <f t="shared" si="91"/>
        <v>6 YR</v>
      </c>
      <c r="P85" s="179" t="str">
        <f t="shared" si="92"/>
        <v>15 YR</v>
      </c>
      <c r="Q85" s="180">
        <f t="shared" si="93"/>
        <v>159.26500000000001</v>
      </c>
      <c r="R85" s="181">
        <f t="shared" si="94"/>
        <v>39.816250000000004</v>
      </c>
      <c r="S85" s="180">
        <f t="shared" si="95"/>
        <v>0</v>
      </c>
      <c r="T85" s="42">
        <v>74980</v>
      </c>
    </row>
    <row r="86" spans="1:20" ht="15" x14ac:dyDescent="0.25">
      <c r="A86" s="119" t="s">
        <v>205</v>
      </c>
      <c r="B86" s="119">
        <f t="shared" si="80"/>
        <v>67337</v>
      </c>
      <c r="C86" s="119" t="str">
        <f t="shared" si="81"/>
        <v>Swimming</v>
      </c>
      <c r="D86" s="119" t="str">
        <f t="shared" si="82"/>
        <v>Swimming Lessons</v>
      </c>
      <c r="E86" s="119" t="str">
        <f t="shared" si="83"/>
        <v>Child</v>
      </c>
      <c r="F86" s="175" t="str">
        <f t="shared" si="84"/>
        <v>N/A</v>
      </c>
      <c r="G86" s="175">
        <f t="shared" si="85"/>
        <v>45398</v>
      </c>
      <c r="H86" s="175">
        <f t="shared" si="86"/>
        <v>45095</v>
      </c>
      <c r="I86" s="190" t="s">
        <v>23</v>
      </c>
      <c r="J86" s="191">
        <v>0.66666666666666663</v>
      </c>
      <c r="K86" s="177" t="str">
        <f t="shared" si="87"/>
        <v>30 mins</v>
      </c>
      <c r="L86" s="178">
        <f t="shared" si="88"/>
        <v>10</v>
      </c>
      <c r="M86" s="179">
        <f t="shared" si="89"/>
        <v>2</v>
      </c>
      <c r="N86" s="179">
        <f t="shared" si="90"/>
        <v>3</v>
      </c>
      <c r="O86" s="179" t="str">
        <f t="shared" si="91"/>
        <v>6 YR</v>
      </c>
      <c r="P86" s="179" t="str">
        <f t="shared" si="92"/>
        <v>15 YR</v>
      </c>
      <c r="Q86" s="180">
        <f t="shared" si="93"/>
        <v>159.26500000000001</v>
      </c>
      <c r="R86" s="181">
        <f t="shared" si="94"/>
        <v>39.816250000000004</v>
      </c>
      <c r="S86" s="180">
        <f t="shared" si="95"/>
        <v>0</v>
      </c>
      <c r="T86" s="42">
        <v>74981</v>
      </c>
    </row>
    <row r="87" spans="1:20" ht="15" x14ac:dyDescent="0.25">
      <c r="A87" s="119" t="s">
        <v>205</v>
      </c>
      <c r="B87" s="119">
        <f t="shared" si="80"/>
        <v>67337</v>
      </c>
      <c r="C87" s="119" t="str">
        <f t="shared" si="81"/>
        <v>Swimming</v>
      </c>
      <c r="D87" s="119" t="str">
        <f t="shared" si="82"/>
        <v>Swimming Lessons</v>
      </c>
      <c r="E87" s="119" t="str">
        <f t="shared" si="83"/>
        <v>Child</v>
      </c>
      <c r="F87" s="175" t="str">
        <f t="shared" si="84"/>
        <v>N/A</v>
      </c>
      <c r="G87" s="175">
        <f t="shared" si="85"/>
        <v>45398</v>
      </c>
      <c r="H87" s="175">
        <f t="shared" si="86"/>
        <v>45095</v>
      </c>
      <c r="I87" s="190" t="s">
        <v>23</v>
      </c>
      <c r="J87" s="191">
        <v>0.69791666666666663</v>
      </c>
      <c r="K87" s="177" t="str">
        <f t="shared" si="87"/>
        <v>30 mins</v>
      </c>
      <c r="L87" s="178">
        <f t="shared" si="88"/>
        <v>10</v>
      </c>
      <c r="M87" s="179">
        <f t="shared" si="89"/>
        <v>2</v>
      </c>
      <c r="N87" s="179">
        <f t="shared" si="90"/>
        <v>3</v>
      </c>
      <c r="O87" s="179" t="str">
        <f t="shared" si="91"/>
        <v>6 YR</v>
      </c>
      <c r="P87" s="179" t="str">
        <f t="shared" si="92"/>
        <v>15 YR</v>
      </c>
      <c r="Q87" s="180">
        <f t="shared" si="93"/>
        <v>159.26500000000001</v>
      </c>
      <c r="R87" s="181">
        <f t="shared" si="94"/>
        <v>39.816250000000004</v>
      </c>
      <c r="S87" s="180">
        <f t="shared" si="95"/>
        <v>0</v>
      </c>
      <c r="T87" s="42">
        <v>74982</v>
      </c>
    </row>
    <row r="88" spans="1:20" ht="15" x14ac:dyDescent="0.25">
      <c r="A88" s="119" t="s">
        <v>205</v>
      </c>
      <c r="B88" s="119">
        <f t="shared" si="80"/>
        <v>67337</v>
      </c>
      <c r="C88" s="119" t="str">
        <f t="shared" si="81"/>
        <v>Swimming</v>
      </c>
      <c r="D88" s="119" t="str">
        <f t="shared" si="82"/>
        <v>Swimming Lessons</v>
      </c>
      <c r="E88" s="119" t="str">
        <f t="shared" si="83"/>
        <v>Child</v>
      </c>
      <c r="F88" s="175" t="str">
        <f t="shared" si="84"/>
        <v>N/A</v>
      </c>
      <c r="G88" s="175">
        <f t="shared" si="85"/>
        <v>45399</v>
      </c>
      <c r="H88" s="175">
        <f t="shared" si="86"/>
        <v>45096</v>
      </c>
      <c r="I88" s="190" t="s">
        <v>33</v>
      </c>
      <c r="J88" s="191">
        <v>0.73958333333333337</v>
      </c>
      <c r="K88" s="177" t="str">
        <f t="shared" si="87"/>
        <v>30 mins</v>
      </c>
      <c r="L88" s="178">
        <f t="shared" si="88"/>
        <v>10</v>
      </c>
      <c r="M88" s="179">
        <f t="shared" si="89"/>
        <v>2</v>
      </c>
      <c r="N88" s="179">
        <f t="shared" si="90"/>
        <v>3</v>
      </c>
      <c r="O88" s="179" t="str">
        <f t="shared" si="91"/>
        <v>6 YR</v>
      </c>
      <c r="P88" s="179" t="str">
        <f t="shared" si="92"/>
        <v>15 YR</v>
      </c>
      <c r="Q88" s="180">
        <f t="shared" si="93"/>
        <v>159.26500000000001</v>
      </c>
      <c r="R88" s="181">
        <f t="shared" si="94"/>
        <v>39.816250000000004</v>
      </c>
      <c r="S88" s="180">
        <f t="shared" si="95"/>
        <v>0</v>
      </c>
      <c r="T88" s="42">
        <v>74984</v>
      </c>
    </row>
    <row r="89" spans="1:20" ht="15" x14ac:dyDescent="0.25">
      <c r="A89" s="119" t="s">
        <v>205</v>
      </c>
      <c r="B89" s="119">
        <f t="shared" si="80"/>
        <v>67337</v>
      </c>
      <c r="C89" s="119" t="str">
        <f t="shared" si="81"/>
        <v>Swimming</v>
      </c>
      <c r="D89" s="119" t="str">
        <f t="shared" si="82"/>
        <v>Swimming Lessons</v>
      </c>
      <c r="E89" s="119" t="str">
        <f t="shared" si="83"/>
        <v>Child</v>
      </c>
      <c r="F89" s="175" t="str">
        <f t="shared" si="84"/>
        <v>N/A</v>
      </c>
      <c r="G89" s="175">
        <f t="shared" si="85"/>
        <v>45399</v>
      </c>
      <c r="H89" s="175">
        <f t="shared" si="86"/>
        <v>45096</v>
      </c>
      <c r="I89" s="190" t="s">
        <v>33</v>
      </c>
      <c r="J89" s="191">
        <v>0.8125</v>
      </c>
      <c r="K89" s="177" t="str">
        <f t="shared" si="87"/>
        <v>30 mins</v>
      </c>
      <c r="L89" s="178">
        <f t="shared" si="88"/>
        <v>10</v>
      </c>
      <c r="M89" s="179">
        <f t="shared" si="89"/>
        <v>2</v>
      </c>
      <c r="N89" s="179">
        <f t="shared" si="90"/>
        <v>3</v>
      </c>
      <c r="O89" s="179" t="str">
        <f t="shared" si="91"/>
        <v>6 YR</v>
      </c>
      <c r="P89" s="179" t="str">
        <f t="shared" si="92"/>
        <v>15 YR</v>
      </c>
      <c r="Q89" s="180">
        <f t="shared" si="93"/>
        <v>159.26500000000001</v>
      </c>
      <c r="R89" s="181">
        <f t="shared" si="94"/>
        <v>39.816250000000004</v>
      </c>
      <c r="S89" s="180">
        <f t="shared" si="95"/>
        <v>0</v>
      </c>
      <c r="T89" s="42">
        <v>74985</v>
      </c>
    </row>
    <row r="90" spans="1:20" ht="15" x14ac:dyDescent="0.25">
      <c r="A90" s="119" t="s">
        <v>205</v>
      </c>
      <c r="B90" s="119">
        <f t="shared" si="80"/>
        <v>67337</v>
      </c>
      <c r="C90" s="119" t="str">
        <f t="shared" si="81"/>
        <v>Swimming</v>
      </c>
      <c r="D90" s="119" t="str">
        <f t="shared" si="82"/>
        <v>Swimming Lessons</v>
      </c>
      <c r="E90" s="119" t="str">
        <f t="shared" si="83"/>
        <v>Child</v>
      </c>
      <c r="F90" s="175" t="str">
        <f t="shared" si="84"/>
        <v>N/A</v>
      </c>
      <c r="G90" s="175">
        <f t="shared" si="85"/>
        <v>45400</v>
      </c>
      <c r="H90" s="175">
        <f t="shared" si="86"/>
        <v>45097</v>
      </c>
      <c r="I90" s="190" t="s">
        <v>34</v>
      </c>
      <c r="J90" s="191">
        <v>0.70833333333333337</v>
      </c>
      <c r="K90" s="177" t="str">
        <f t="shared" si="87"/>
        <v>30 mins</v>
      </c>
      <c r="L90" s="178">
        <f t="shared" si="88"/>
        <v>10</v>
      </c>
      <c r="M90" s="179">
        <f t="shared" si="89"/>
        <v>2</v>
      </c>
      <c r="N90" s="179">
        <f t="shared" si="90"/>
        <v>3</v>
      </c>
      <c r="O90" s="179" t="str">
        <f t="shared" si="91"/>
        <v>6 YR</v>
      </c>
      <c r="P90" s="179" t="str">
        <f t="shared" si="92"/>
        <v>15 YR</v>
      </c>
      <c r="Q90" s="180">
        <f t="shared" si="93"/>
        <v>159.26500000000001</v>
      </c>
      <c r="R90" s="181">
        <f t="shared" si="94"/>
        <v>39.816250000000004</v>
      </c>
      <c r="S90" s="180">
        <f t="shared" si="95"/>
        <v>0</v>
      </c>
      <c r="T90" s="42">
        <v>74986</v>
      </c>
    </row>
    <row r="91" spans="1:20" ht="15" x14ac:dyDescent="0.25">
      <c r="A91" s="119" t="s">
        <v>205</v>
      </c>
      <c r="B91" s="119">
        <f t="shared" si="80"/>
        <v>67337</v>
      </c>
      <c r="C91" s="119" t="str">
        <f t="shared" si="81"/>
        <v>Swimming</v>
      </c>
      <c r="D91" s="119" t="str">
        <f t="shared" si="82"/>
        <v>Swimming Lessons</v>
      </c>
      <c r="E91" s="119" t="str">
        <f t="shared" si="83"/>
        <v>Child</v>
      </c>
      <c r="F91" s="175" t="str">
        <f t="shared" si="84"/>
        <v>N/A</v>
      </c>
      <c r="G91" s="175">
        <f t="shared" si="85"/>
        <v>45400</v>
      </c>
      <c r="H91" s="175">
        <f t="shared" si="86"/>
        <v>45097</v>
      </c>
      <c r="I91" s="190" t="s">
        <v>34</v>
      </c>
      <c r="J91" s="191">
        <v>0.73958333333333337</v>
      </c>
      <c r="K91" s="177" t="str">
        <f t="shared" si="87"/>
        <v>30 mins</v>
      </c>
      <c r="L91" s="178">
        <f t="shared" si="88"/>
        <v>10</v>
      </c>
      <c r="M91" s="179">
        <f t="shared" si="89"/>
        <v>2</v>
      </c>
      <c r="N91" s="179">
        <f t="shared" si="90"/>
        <v>3</v>
      </c>
      <c r="O91" s="179" t="str">
        <f t="shared" si="91"/>
        <v>6 YR</v>
      </c>
      <c r="P91" s="179" t="str">
        <f t="shared" si="92"/>
        <v>15 YR</v>
      </c>
      <c r="Q91" s="180">
        <f t="shared" si="93"/>
        <v>159.26500000000001</v>
      </c>
      <c r="R91" s="181">
        <f t="shared" si="94"/>
        <v>39.816250000000004</v>
      </c>
      <c r="S91" s="180">
        <f t="shared" si="95"/>
        <v>0</v>
      </c>
      <c r="T91" s="42">
        <v>74987</v>
      </c>
    </row>
    <row r="92" spans="1:20" ht="15" x14ac:dyDescent="0.25">
      <c r="A92" s="119" t="s">
        <v>205</v>
      </c>
      <c r="B92" s="119">
        <f t="shared" si="80"/>
        <v>67337</v>
      </c>
      <c r="C92" s="119" t="str">
        <f t="shared" si="81"/>
        <v>Swimming</v>
      </c>
      <c r="D92" s="119" t="str">
        <f t="shared" si="82"/>
        <v>Swimming Lessons</v>
      </c>
      <c r="E92" s="119" t="str">
        <f t="shared" si="83"/>
        <v>Child</v>
      </c>
      <c r="F92" s="175" t="str">
        <f t="shared" si="84"/>
        <v>N/A</v>
      </c>
      <c r="G92" s="175">
        <f t="shared" si="85"/>
        <v>45401</v>
      </c>
      <c r="H92" s="175">
        <f t="shared" si="86"/>
        <v>45098</v>
      </c>
      <c r="I92" s="190" t="s">
        <v>28</v>
      </c>
      <c r="J92" s="191">
        <v>0.66666666666666663</v>
      </c>
      <c r="K92" s="177" t="str">
        <f t="shared" si="87"/>
        <v>30 mins</v>
      </c>
      <c r="L92" s="178">
        <f t="shared" si="88"/>
        <v>10</v>
      </c>
      <c r="M92" s="179">
        <f t="shared" si="89"/>
        <v>2</v>
      </c>
      <c r="N92" s="179">
        <f t="shared" si="90"/>
        <v>3</v>
      </c>
      <c r="O92" s="179" t="str">
        <f t="shared" si="91"/>
        <v>6 YR</v>
      </c>
      <c r="P92" s="179" t="str">
        <f t="shared" si="92"/>
        <v>15 YR</v>
      </c>
      <c r="Q92" s="180">
        <f t="shared" si="93"/>
        <v>159.26500000000001</v>
      </c>
      <c r="R92" s="181">
        <f t="shared" si="94"/>
        <v>39.816250000000004</v>
      </c>
      <c r="S92" s="180">
        <f t="shared" si="95"/>
        <v>0</v>
      </c>
      <c r="T92" s="42">
        <v>74988</v>
      </c>
    </row>
    <row r="93" spans="1:20" ht="15" x14ac:dyDescent="0.25">
      <c r="A93" s="119" t="s">
        <v>205</v>
      </c>
      <c r="B93" s="119">
        <f t="shared" si="80"/>
        <v>67337</v>
      </c>
      <c r="C93" s="119" t="str">
        <f t="shared" si="81"/>
        <v>Swimming</v>
      </c>
      <c r="D93" s="119" t="str">
        <f t="shared" si="82"/>
        <v>Swimming Lessons</v>
      </c>
      <c r="E93" s="119" t="str">
        <f t="shared" si="83"/>
        <v>Child</v>
      </c>
      <c r="F93" s="175" t="str">
        <f t="shared" si="84"/>
        <v>N/A</v>
      </c>
      <c r="G93" s="175">
        <f t="shared" si="85"/>
        <v>45401</v>
      </c>
      <c r="H93" s="175">
        <f t="shared" si="86"/>
        <v>45098</v>
      </c>
      <c r="I93" s="190" t="s">
        <v>28</v>
      </c>
      <c r="J93" s="191">
        <v>0.75</v>
      </c>
      <c r="K93" s="177" t="str">
        <f t="shared" si="87"/>
        <v>30 mins</v>
      </c>
      <c r="L93" s="178">
        <f t="shared" si="88"/>
        <v>10</v>
      </c>
      <c r="M93" s="179">
        <f t="shared" si="89"/>
        <v>2</v>
      </c>
      <c r="N93" s="179">
        <f t="shared" si="90"/>
        <v>3</v>
      </c>
      <c r="O93" s="179" t="str">
        <f t="shared" si="91"/>
        <v>6 YR</v>
      </c>
      <c r="P93" s="179" t="str">
        <f t="shared" si="92"/>
        <v>15 YR</v>
      </c>
      <c r="Q93" s="180">
        <f t="shared" si="93"/>
        <v>159.26500000000001</v>
      </c>
      <c r="R93" s="181">
        <f t="shared" si="94"/>
        <v>39.816250000000004</v>
      </c>
      <c r="S93" s="180">
        <f t="shared" si="95"/>
        <v>0</v>
      </c>
      <c r="T93" s="42">
        <v>74989</v>
      </c>
    </row>
    <row r="94" spans="1:20" ht="15" x14ac:dyDescent="0.25">
      <c r="A94" s="119" t="s">
        <v>205</v>
      </c>
      <c r="B94" s="119">
        <f t="shared" si="80"/>
        <v>67337</v>
      </c>
      <c r="C94" s="119" t="str">
        <f t="shared" si="81"/>
        <v>Swimming</v>
      </c>
      <c r="D94" s="119" t="str">
        <f t="shared" si="82"/>
        <v>Swimming Lessons</v>
      </c>
      <c r="E94" s="119" t="str">
        <f t="shared" si="83"/>
        <v>Child</v>
      </c>
      <c r="F94" s="175" t="str">
        <f t="shared" si="84"/>
        <v>No class May 18.</v>
      </c>
      <c r="G94" s="175">
        <f t="shared" si="85"/>
        <v>45395</v>
      </c>
      <c r="H94" s="175">
        <f t="shared" si="86"/>
        <v>45099</v>
      </c>
      <c r="I94" s="190" t="s">
        <v>22</v>
      </c>
      <c r="J94" s="191">
        <v>0.34375</v>
      </c>
      <c r="K94" s="177" t="str">
        <f t="shared" si="87"/>
        <v>30 mins</v>
      </c>
      <c r="L94" s="178">
        <f t="shared" si="88"/>
        <v>10</v>
      </c>
      <c r="M94" s="179">
        <f t="shared" si="89"/>
        <v>2</v>
      </c>
      <c r="N94" s="179">
        <f t="shared" si="90"/>
        <v>3</v>
      </c>
      <c r="O94" s="179" t="str">
        <f t="shared" si="91"/>
        <v>6 YR</v>
      </c>
      <c r="P94" s="179" t="str">
        <f t="shared" si="92"/>
        <v>15 YR</v>
      </c>
      <c r="Q94" s="180">
        <f t="shared" si="93"/>
        <v>159.26500000000001</v>
      </c>
      <c r="R94" s="181">
        <f t="shared" si="94"/>
        <v>39.816250000000004</v>
      </c>
      <c r="S94" s="180">
        <f t="shared" si="95"/>
        <v>0</v>
      </c>
      <c r="T94" s="42">
        <v>74990</v>
      </c>
    </row>
    <row r="95" spans="1:20" ht="15" x14ac:dyDescent="0.25">
      <c r="A95" s="119" t="s">
        <v>205</v>
      </c>
      <c r="B95" s="119">
        <f t="shared" si="80"/>
        <v>67337</v>
      </c>
      <c r="C95" s="119" t="str">
        <f t="shared" si="81"/>
        <v>Swimming</v>
      </c>
      <c r="D95" s="119" t="str">
        <f t="shared" si="82"/>
        <v>Swimming Lessons</v>
      </c>
      <c r="E95" s="119" t="str">
        <f t="shared" si="83"/>
        <v>Child</v>
      </c>
      <c r="F95" s="175" t="str">
        <f t="shared" si="84"/>
        <v>No class May 18.</v>
      </c>
      <c r="G95" s="175">
        <f t="shared" si="85"/>
        <v>45395</v>
      </c>
      <c r="H95" s="175">
        <f t="shared" si="86"/>
        <v>45099</v>
      </c>
      <c r="I95" s="190" t="s">
        <v>22</v>
      </c>
      <c r="J95" s="191">
        <v>0.42708333333333331</v>
      </c>
      <c r="K95" s="177" t="str">
        <f t="shared" si="87"/>
        <v>30 mins</v>
      </c>
      <c r="L95" s="178">
        <f t="shared" si="88"/>
        <v>10</v>
      </c>
      <c r="M95" s="179">
        <f t="shared" si="89"/>
        <v>2</v>
      </c>
      <c r="N95" s="179">
        <f t="shared" si="90"/>
        <v>3</v>
      </c>
      <c r="O95" s="179" t="str">
        <f t="shared" si="91"/>
        <v>6 YR</v>
      </c>
      <c r="P95" s="179" t="str">
        <f t="shared" si="92"/>
        <v>15 YR</v>
      </c>
      <c r="Q95" s="180">
        <f t="shared" si="93"/>
        <v>159.26500000000001</v>
      </c>
      <c r="R95" s="181">
        <f t="shared" si="94"/>
        <v>39.816250000000004</v>
      </c>
      <c r="S95" s="180">
        <f t="shared" si="95"/>
        <v>0</v>
      </c>
      <c r="T95" s="42">
        <v>74991</v>
      </c>
    </row>
    <row r="96" spans="1:20" ht="15" x14ac:dyDescent="0.25">
      <c r="A96" s="119" t="s">
        <v>205</v>
      </c>
      <c r="B96" s="119">
        <f t="shared" si="80"/>
        <v>67337</v>
      </c>
      <c r="C96" s="119" t="str">
        <f t="shared" si="81"/>
        <v>Swimming</v>
      </c>
      <c r="D96" s="119" t="str">
        <f t="shared" si="82"/>
        <v>Swimming Lessons</v>
      </c>
      <c r="E96" s="119" t="str">
        <f t="shared" si="83"/>
        <v>Child</v>
      </c>
      <c r="F96" s="175" t="str">
        <f t="shared" si="84"/>
        <v>No class May 19.</v>
      </c>
      <c r="G96" s="175">
        <f t="shared" si="85"/>
        <v>45396</v>
      </c>
      <c r="H96" s="175">
        <f t="shared" si="86"/>
        <v>45100</v>
      </c>
      <c r="I96" s="190" t="s">
        <v>26</v>
      </c>
      <c r="J96" s="191">
        <v>0.63541666666666663</v>
      </c>
      <c r="K96" s="177" t="str">
        <f t="shared" si="87"/>
        <v>30 mins</v>
      </c>
      <c r="L96" s="178">
        <f t="shared" si="88"/>
        <v>10</v>
      </c>
      <c r="M96" s="179">
        <f t="shared" si="89"/>
        <v>2</v>
      </c>
      <c r="N96" s="179">
        <f t="shared" si="90"/>
        <v>3</v>
      </c>
      <c r="O96" s="179" t="str">
        <f t="shared" si="91"/>
        <v>6 YR</v>
      </c>
      <c r="P96" s="179" t="str">
        <f t="shared" si="92"/>
        <v>15 YR</v>
      </c>
      <c r="Q96" s="180">
        <f t="shared" si="93"/>
        <v>159.26500000000001</v>
      </c>
      <c r="R96" s="181">
        <f t="shared" si="94"/>
        <v>39.816250000000004</v>
      </c>
      <c r="S96" s="180">
        <f t="shared" si="95"/>
        <v>0</v>
      </c>
      <c r="T96" s="42">
        <v>74992</v>
      </c>
    </row>
    <row r="97" spans="1:20" ht="15" x14ac:dyDescent="0.25">
      <c r="A97" s="119" t="s">
        <v>205</v>
      </c>
      <c r="B97" s="119">
        <f t="shared" si="80"/>
        <v>67337</v>
      </c>
      <c r="C97" s="119" t="str">
        <f t="shared" si="81"/>
        <v>Swimming</v>
      </c>
      <c r="D97" s="119" t="str">
        <f t="shared" si="82"/>
        <v>Swimming Lessons</v>
      </c>
      <c r="E97" s="119" t="str">
        <f t="shared" si="83"/>
        <v>Child</v>
      </c>
      <c r="F97" s="175" t="str">
        <f t="shared" si="84"/>
        <v>No class May 19.</v>
      </c>
      <c r="G97" s="175">
        <f t="shared" si="85"/>
        <v>45396</v>
      </c>
      <c r="H97" s="175">
        <f t="shared" si="86"/>
        <v>45100</v>
      </c>
      <c r="I97" s="190" t="s">
        <v>26</v>
      </c>
      <c r="J97" s="191">
        <v>0.64583333333333337</v>
      </c>
      <c r="K97" s="177" t="str">
        <f t="shared" si="87"/>
        <v>30 mins</v>
      </c>
      <c r="L97" s="178">
        <f t="shared" si="88"/>
        <v>10</v>
      </c>
      <c r="M97" s="179">
        <f t="shared" si="89"/>
        <v>2</v>
      </c>
      <c r="N97" s="179">
        <f t="shared" si="90"/>
        <v>3</v>
      </c>
      <c r="O97" s="179" t="str">
        <f t="shared" si="91"/>
        <v>6 YR</v>
      </c>
      <c r="P97" s="179" t="str">
        <f t="shared" si="92"/>
        <v>15 YR</v>
      </c>
      <c r="Q97" s="180">
        <f t="shared" si="93"/>
        <v>159.26500000000001</v>
      </c>
      <c r="R97" s="181">
        <f t="shared" si="94"/>
        <v>39.816250000000004</v>
      </c>
      <c r="S97" s="180">
        <f t="shared" si="95"/>
        <v>0</v>
      </c>
      <c r="T97" s="42">
        <v>74993</v>
      </c>
    </row>
    <row r="98" spans="1:20" ht="15" x14ac:dyDescent="0.25">
      <c r="A98" s="119" t="s">
        <v>205</v>
      </c>
      <c r="B98" s="119">
        <f t="shared" si="80"/>
        <v>67337</v>
      </c>
      <c r="C98" s="119" t="str">
        <f t="shared" si="81"/>
        <v>Swimming</v>
      </c>
      <c r="D98" s="119" t="str">
        <f t="shared" si="82"/>
        <v>Swimming Lessons</v>
      </c>
      <c r="E98" s="119" t="str">
        <f t="shared" si="83"/>
        <v>Child</v>
      </c>
      <c r="F98" s="175" t="str">
        <f t="shared" si="84"/>
        <v>No class May 19.</v>
      </c>
      <c r="G98" s="175">
        <f t="shared" si="85"/>
        <v>45396</v>
      </c>
      <c r="H98" s="175">
        <f t="shared" si="86"/>
        <v>45100</v>
      </c>
      <c r="I98" s="190" t="s">
        <v>26</v>
      </c>
      <c r="J98" s="191">
        <v>0.67708333333333337</v>
      </c>
      <c r="K98" s="177" t="str">
        <f t="shared" si="87"/>
        <v>30 mins</v>
      </c>
      <c r="L98" s="178">
        <f t="shared" si="88"/>
        <v>10</v>
      </c>
      <c r="M98" s="179">
        <f t="shared" si="89"/>
        <v>2</v>
      </c>
      <c r="N98" s="179">
        <f t="shared" si="90"/>
        <v>3</v>
      </c>
      <c r="O98" s="179" t="str">
        <f t="shared" si="91"/>
        <v>6 YR</v>
      </c>
      <c r="P98" s="179" t="str">
        <f t="shared" si="92"/>
        <v>15 YR</v>
      </c>
      <c r="Q98" s="180">
        <f t="shared" si="93"/>
        <v>159.26500000000001</v>
      </c>
      <c r="R98" s="181">
        <f t="shared" si="94"/>
        <v>39.816250000000004</v>
      </c>
      <c r="S98" s="180">
        <f t="shared" si="95"/>
        <v>0</v>
      </c>
      <c r="T98" s="42">
        <v>74994</v>
      </c>
    </row>
    <row r="99" spans="1:20" ht="15" x14ac:dyDescent="0.25">
      <c r="A99" s="119" t="s">
        <v>205</v>
      </c>
      <c r="B99" s="119">
        <f t="shared" ref="B99:B100" si="96">VLOOKUP(A99,PROGRAMDATA,14,FALSE)</f>
        <v>67337</v>
      </c>
      <c r="C99" s="119" t="str">
        <f t="shared" ref="C99:C100" si="97">VLOOKUP(A99,PROGRAMDATA,15,FALSE)</f>
        <v>Swimming</v>
      </c>
      <c r="D99" s="119" t="str">
        <f t="shared" ref="D99:D100" si="98">VLOOKUP(A99,PROGRAMDATA,16,FALSE)</f>
        <v>Swimming Lessons</v>
      </c>
      <c r="E99" s="119" t="str">
        <f t="shared" ref="E99:E100" si="99">VLOOKUP(A99,PROGRAMDATA,17,FALSE)</f>
        <v>Child</v>
      </c>
      <c r="F99" s="175" t="str">
        <f t="shared" ref="F99:F100" si="100">VLOOKUP(I99,Session,4, FALSE)</f>
        <v>No class May 19.</v>
      </c>
      <c r="G99" s="175">
        <f t="shared" ref="G99:G100" si="101">VLOOKUP(I99,Session,2,FALSE)</f>
        <v>45396</v>
      </c>
      <c r="H99" s="175">
        <f t="shared" ref="H99:H100" si="102">VLOOKUP(I99,Session,3,FALSE)</f>
        <v>45100</v>
      </c>
      <c r="I99" s="190" t="s">
        <v>26</v>
      </c>
      <c r="J99" s="191">
        <v>0.69791666666666663</v>
      </c>
      <c r="K99" s="177" t="str">
        <f t="shared" ref="K99:K100" si="103">VLOOKUP(A99,PROGRAMDATA,9,FALSE)</f>
        <v>30 mins</v>
      </c>
      <c r="L99" s="178">
        <f t="shared" ref="L99:L100" si="104">VLOOKUP(I99,Session,5, FALSE)</f>
        <v>10</v>
      </c>
      <c r="M99" s="179">
        <f t="shared" ref="M99:M100" si="105">VLOOKUP(A99,PROGRAMDATA,3,FALSE)</f>
        <v>2</v>
      </c>
      <c r="N99" s="179">
        <f t="shared" ref="N99:N100" si="106">VLOOKUP(A99,PROGRAMDATA,4,FALSE)</f>
        <v>3</v>
      </c>
      <c r="O99" s="179" t="str">
        <f t="shared" ref="O99:O100" si="107">VLOOKUP(A99,PROGRAMDATA,5,FALSE)</f>
        <v>6 YR</v>
      </c>
      <c r="P99" s="179" t="str">
        <f t="shared" ref="P99:P100" si="108">VLOOKUP(A99,PROGRAMDATA,6,FALSE)</f>
        <v>15 YR</v>
      </c>
      <c r="Q99" s="180">
        <f t="shared" ref="Q99:Q100" si="109">(INDEX(PROGRAMDATA,MATCH(A99,FeeName,0),12)*L99)</f>
        <v>159.26500000000001</v>
      </c>
      <c r="R99" s="181">
        <f t="shared" ref="R99:R100" si="110">(Q99*0.25)</f>
        <v>39.816250000000004</v>
      </c>
      <c r="S99" s="180">
        <f t="shared" ref="S99:S100" si="111">VLOOKUP(A99,PROGRAMDATA,13,FALSE)</f>
        <v>0</v>
      </c>
      <c r="T99" s="42">
        <v>74995</v>
      </c>
    </row>
    <row r="100" spans="1:20" ht="15" x14ac:dyDescent="0.25">
      <c r="A100" s="119" t="s">
        <v>205</v>
      </c>
      <c r="B100" s="119">
        <f t="shared" si="96"/>
        <v>67337</v>
      </c>
      <c r="C100" s="119" t="str">
        <f t="shared" si="97"/>
        <v>Swimming</v>
      </c>
      <c r="D100" s="119" t="str">
        <f t="shared" si="98"/>
        <v>Swimming Lessons</v>
      </c>
      <c r="E100" s="119" t="str">
        <f t="shared" si="99"/>
        <v>Child</v>
      </c>
      <c r="F100" s="175" t="str">
        <f t="shared" si="100"/>
        <v>No class May 19.</v>
      </c>
      <c r="G100" s="175">
        <f t="shared" si="101"/>
        <v>45396</v>
      </c>
      <c r="H100" s="175">
        <f t="shared" si="102"/>
        <v>45100</v>
      </c>
      <c r="I100" s="190" t="s">
        <v>26</v>
      </c>
      <c r="J100" s="191">
        <v>0.73958333333333337</v>
      </c>
      <c r="K100" s="177" t="str">
        <f t="shared" si="103"/>
        <v>30 mins</v>
      </c>
      <c r="L100" s="178">
        <f t="shared" si="104"/>
        <v>10</v>
      </c>
      <c r="M100" s="179">
        <f t="shared" si="105"/>
        <v>2</v>
      </c>
      <c r="N100" s="179">
        <f t="shared" si="106"/>
        <v>3</v>
      </c>
      <c r="O100" s="179" t="str">
        <f t="shared" si="107"/>
        <v>6 YR</v>
      </c>
      <c r="P100" s="179" t="str">
        <f t="shared" si="108"/>
        <v>15 YR</v>
      </c>
      <c r="Q100" s="180">
        <f t="shared" si="109"/>
        <v>159.26500000000001</v>
      </c>
      <c r="R100" s="181">
        <f t="shared" si="110"/>
        <v>39.816250000000004</v>
      </c>
      <c r="S100" s="180">
        <f t="shared" si="111"/>
        <v>0</v>
      </c>
      <c r="T100" s="42">
        <v>74996</v>
      </c>
    </row>
    <row r="101" spans="1:20" ht="15" x14ac:dyDescent="0.25">
      <c r="A101" s="119" t="s">
        <v>205</v>
      </c>
      <c r="B101" s="119">
        <f t="shared" ref="B101" si="112">VLOOKUP(A101,PROGRAMDATA,14,FALSE)</f>
        <v>67337</v>
      </c>
      <c r="C101" s="119" t="str">
        <f t="shared" ref="C101" si="113">VLOOKUP(A101,PROGRAMDATA,15,FALSE)</f>
        <v>Swimming</v>
      </c>
      <c r="D101" s="119" t="str">
        <f t="shared" ref="D101" si="114">VLOOKUP(A101,PROGRAMDATA,16,FALSE)</f>
        <v>Swimming Lessons</v>
      </c>
      <c r="E101" s="119" t="str">
        <f t="shared" ref="E101" si="115">VLOOKUP(A101,PROGRAMDATA,17,FALSE)</f>
        <v>Child</v>
      </c>
      <c r="F101" s="175" t="str">
        <f t="shared" ref="F101" si="116">VLOOKUP(I101,Session,4, FALSE)</f>
        <v>No class May 19.</v>
      </c>
      <c r="G101" s="175">
        <f t="shared" ref="G101" si="117">VLOOKUP(I101,Session,2,FALSE)</f>
        <v>45396</v>
      </c>
      <c r="H101" s="175">
        <f t="shared" ref="H101" si="118">VLOOKUP(I101,Session,3,FALSE)</f>
        <v>45100</v>
      </c>
      <c r="I101" s="190" t="s">
        <v>26</v>
      </c>
      <c r="J101" s="191">
        <v>0.77083333333333337</v>
      </c>
      <c r="K101" s="177" t="str">
        <f t="shared" ref="K101" si="119">VLOOKUP(A101,PROGRAMDATA,9,FALSE)</f>
        <v>30 mins</v>
      </c>
      <c r="L101" s="178">
        <f t="shared" ref="L101" si="120">VLOOKUP(I101,Session,5, FALSE)</f>
        <v>10</v>
      </c>
      <c r="M101" s="179">
        <f t="shared" ref="M101" si="121">VLOOKUP(A101,PROGRAMDATA,3,FALSE)</f>
        <v>2</v>
      </c>
      <c r="N101" s="179">
        <f t="shared" ref="N101" si="122">VLOOKUP(A101,PROGRAMDATA,4,FALSE)</f>
        <v>3</v>
      </c>
      <c r="O101" s="179" t="str">
        <f t="shared" ref="O101" si="123">VLOOKUP(A101,PROGRAMDATA,5,FALSE)</f>
        <v>6 YR</v>
      </c>
      <c r="P101" s="179" t="str">
        <f t="shared" ref="P101" si="124">VLOOKUP(A101,PROGRAMDATA,6,FALSE)</f>
        <v>15 YR</v>
      </c>
      <c r="Q101" s="180">
        <f t="shared" ref="Q101" si="125">(INDEX(PROGRAMDATA,MATCH(A101,FeeName,0),12)*L101)</f>
        <v>159.26500000000001</v>
      </c>
      <c r="R101" s="181">
        <f t="shared" ref="R101" si="126">(Q101*0.25)</f>
        <v>39.816250000000004</v>
      </c>
      <c r="S101" s="180">
        <f t="shared" ref="S101" si="127">VLOOKUP(A101,PROGRAMDATA,13,FALSE)</f>
        <v>0</v>
      </c>
      <c r="T101" s="42">
        <v>74997</v>
      </c>
    </row>
    <row r="102" spans="1:20" s="40" customFormat="1" ht="15" customHeight="1" x14ac:dyDescent="0.25">
      <c r="A102" s="118" t="s">
        <v>244</v>
      </c>
      <c r="B102" s="182">
        <f t="shared" ref="B102" si="128">VLOOKUP(A102,PROGRAMDATA,14,FALSE)</f>
        <v>67300</v>
      </c>
      <c r="C102" s="182" t="str">
        <f t="shared" ref="C102" si="129">VLOOKUP(A102,PROGRAMDATA,15,FALSE)</f>
        <v>Swimming</v>
      </c>
      <c r="D102" s="182" t="str">
        <f t="shared" ref="D102" si="130">VLOOKUP(A102,PROGRAMDATA,16,FALSE)</f>
        <v>Swimming Lessons</v>
      </c>
      <c r="E102" s="182" t="str">
        <f t="shared" ref="E102" si="131">VLOOKUP(A102,PROGRAMDATA,17,FALSE)</f>
        <v>Child</v>
      </c>
      <c r="F102" s="183" t="str">
        <f t="shared" ref="F102" si="132">VLOOKUP(I102,Session,4, FALSE)</f>
        <v>N/A</v>
      </c>
      <c r="G102" s="183">
        <f t="shared" ref="G102" si="133">VLOOKUP(I102,Session,2,FALSE)</f>
        <v>45398</v>
      </c>
      <c r="H102" s="183">
        <f t="shared" ref="H102" si="134">VLOOKUP(I102,Session,3,FALSE)</f>
        <v>45095</v>
      </c>
      <c r="I102" s="192" t="s">
        <v>23</v>
      </c>
      <c r="J102" s="193">
        <v>0.72916666666666663</v>
      </c>
      <c r="K102" s="185" t="str">
        <f t="shared" ref="K102" si="135">VLOOKUP(A102,PROGRAMDATA,9,FALSE)</f>
        <v>30 mins</v>
      </c>
      <c r="L102" s="186">
        <f t="shared" ref="L102" si="136">VLOOKUP(I102,Session,5, FALSE)</f>
        <v>10</v>
      </c>
      <c r="M102" s="187">
        <f t="shared" ref="M102" si="137">VLOOKUP(A102,PROGRAMDATA,3,FALSE)</f>
        <v>3</v>
      </c>
      <c r="N102" s="187">
        <f t="shared" ref="N102" si="138">VLOOKUP(A102,PROGRAMDATA,4,FALSE)</f>
        <v>6</v>
      </c>
      <c r="O102" s="187" t="str">
        <f t="shared" ref="O102" si="139">VLOOKUP(A102,PROGRAMDATA,5,FALSE)</f>
        <v>6 YR</v>
      </c>
      <c r="P102" s="187" t="str">
        <f t="shared" ref="P102" si="140">VLOOKUP(A102,PROGRAMDATA,6,FALSE)</f>
        <v>15 YR</v>
      </c>
      <c r="Q102" s="188">
        <f t="shared" ref="Q102" si="141">(INDEX(PROGRAMDATA,MATCH(A102,FeeName,0),12)*L102)</f>
        <v>88.22</v>
      </c>
      <c r="R102" s="189">
        <f t="shared" ref="R102" si="142">(Q102*0.25)</f>
        <v>22.055</v>
      </c>
      <c r="S102" s="188">
        <f t="shared" ref="S102" si="143">VLOOKUP(A102,PROGRAMDATA,13,FALSE)</f>
        <v>0</v>
      </c>
      <c r="T102" s="42">
        <v>74998</v>
      </c>
    </row>
    <row r="103" spans="1:20" s="40" customFormat="1" ht="15" customHeight="1" x14ac:dyDescent="0.25">
      <c r="A103" s="118" t="s">
        <v>244</v>
      </c>
      <c r="B103" s="182">
        <f t="shared" ref="B103:B104" si="144">VLOOKUP(A103,PROGRAMDATA,14,FALSE)</f>
        <v>67300</v>
      </c>
      <c r="C103" s="182" t="str">
        <f t="shared" ref="C103:C104" si="145">VLOOKUP(A103,PROGRAMDATA,15,FALSE)</f>
        <v>Swimming</v>
      </c>
      <c r="D103" s="182" t="str">
        <f t="shared" ref="D103:D104" si="146">VLOOKUP(A103,PROGRAMDATA,16,FALSE)</f>
        <v>Swimming Lessons</v>
      </c>
      <c r="E103" s="182" t="str">
        <f t="shared" ref="E103:E104" si="147">VLOOKUP(A103,PROGRAMDATA,17,FALSE)</f>
        <v>Child</v>
      </c>
      <c r="F103" s="183" t="str">
        <f t="shared" ref="F103:F104" si="148">VLOOKUP(I103,Session,4, FALSE)</f>
        <v>N/A</v>
      </c>
      <c r="G103" s="183">
        <f t="shared" ref="G103:G104" si="149">VLOOKUP(I103,Session,2,FALSE)</f>
        <v>45400</v>
      </c>
      <c r="H103" s="183">
        <f t="shared" ref="H103:H104" si="150">VLOOKUP(I103,Session,3,FALSE)</f>
        <v>45097</v>
      </c>
      <c r="I103" s="192" t="s">
        <v>34</v>
      </c>
      <c r="J103" s="193">
        <v>0.70833333333333337</v>
      </c>
      <c r="K103" s="185" t="str">
        <f t="shared" ref="K103:K104" si="151">VLOOKUP(A103,PROGRAMDATA,9,FALSE)</f>
        <v>30 mins</v>
      </c>
      <c r="L103" s="186">
        <f t="shared" ref="L103:L104" si="152">VLOOKUP(I103,Session,5, FALSE)</f>
        <v>10</v>
      </c>
      <c r="M103" s="187">
        <f t="shared" ref="M103:M104" si="153">VLOOKUP(A103,PROGRAMDATA,3,FALSE)</f>
        <v>3</v>
      </c>
      <c r="N103" s="187">
        <f t="shared" ref="N103:N104" si="154">VLOOKUP(A103,PROGRAMDATA,4,FALSE)</f>
        <v>6</v>
      </c>
      <c r="O103" s="187" t="str">
        <f t="shared" ref="O103:O104" si="155">VLOOKUP(A103,PROGRAMDATA,5,FALSE)</f>
        <v>6 YR</v>
      </c>
      <c r="P103" s="187" t="str">
        <f t="shared" ref="P103:P104" si="156">VLOOKUP(A103,PROGRAMDATA,6,FALSE)</f>
        <v>15 YR</v>
      </c>
      <c r="Q103" s="188">
        <f t="shared" ref="Q103:Q104" si="157">(INDEX(PROGRAMDATA,MATCH(A103,FeeName,0),12)*L103)</f>
        <v>88.22</v>
      </c>
      <c r="R103" s="189">
        <f t="shared" ref="R103:R104" si="158">(Q103*0.25)</f>
        <v>22.055</v>
      </c>
      <c r="S103" s="188">
        <f t="shared" ref="S103:S104" si="159">VLOOKUP(A103,PROGRAMDATA,13,FALSE)</f>
        <v>0</v>
      </c>
      <c r="T103" s="42">
        <v>74999</v>
      </c>
    </row>
    <row r="104" spans="1:20" s="40" customFormat="1" ht="15" customHeight="1" x14ac:dyDescent="0.25">
      <c r="A104" s="118" t="s">
        <v>244</v>
      </c>
      <c r="B104" s="182">
        <f t="shared" si="144"/>
        <v>67300</v>
      </c>
      <c r="C104" s="182" t="str">
        <f t="shared" si="145"/>
        <v>Swimming</v>
      </c>
      <c r="D104" s="182" t="str">
        <f t="shared" si="146"/>
        <v>Swimming Lessons</v>
      </c>
      <c r="E104" s="182" t="str">
        <f t="shared" si="147"/>
        <v>Child</v>
      </c>
      <c r="F104" s="183" t="str">
        <f t="shared" si="148"/>
        <v>No class May 18.</v>
      </c>
      <c r="G104" s="183">
        <f t="shared" si="149"/>
        <v>45395</v>
      </c>
      <c r="H104" s="183">
        <f t="shared" si="150"/>
        <v>45099</v>
      </c>
      <c r="I104" s="192" t="s">
        <v>22</v>
      </c>
      <c r="J104" s="193">
        <v>0.45833333333333331</v>
      </c>
      <c r="K104" s="185" t="str">
        <f t="shared" si="151"/>
        <v>30 mins</v>
      </c>
      <c r="L104" s="186">
        <f t="shared" si="152"/>
        <v>10</v>
      </c>
      <c r="M104" s="187">
        <f t="shared" si="153"/>
        <v>3</v>
      </c>
      <c r="N104" s="187">
        <f t="shared" si="154"/>
        <v>6</v>
      </c>
      <c r="O104" s="187" t="str">
        <f t="shared" si="155"/>
        <v>6 YR</v>
      </c>
      <c r="P104" s="187" t="str">
        <f t="shared" si="156"/>
        <v>15 YR</v>
      </c>
      <c r="Q104" s="188">
        <f t="shared" si="157"/>
        <v>88.22</v>
      </c>
      <c r="R104" s="189">
        <f t="shared" si="158"/>
        <v>22.055</v>
      </c>
      <c r="S104" s="188">
        <f t="shared" si="159"/>
        <v>0</v>
      </c>
      <c r="T104" s="42">
        <v>75000</v>
      </c>
    </row>
    <row r="105" spans="1:20" s="40" customFormat="1" ht="15" customHeight="1" x14ac:dyDescent="0.25">
      <c r="A105" s="144"/>
      <c r="B105" s="143"/>
      <c r="C105" s="143"/>
      <c r="D105" s="143"/>
      <c r="E105" s="143"/>
      <c r="F105" s="52"/>
      <c r="G105" s="52"/>
      <c r="H105" s="52"/>
      <c r="I105" s="144"/>
      <c r="J105" s="144"/>
      <c r="K105" s="49"/>
      <c r="L105" s="53"/>
      <c r="M105" s="48"/>
      <c r="N105" s="48"/>
      <c r="O105" s="48"/>
      <c r="P105" s="48"/>
      <c r="Q105" s="50"/>
      <c r="R105" s="51"/>
      <c r="S105" s="50"/>
      <c r="T105" s="48"/>
    </row>
    <row r="106" spans="1:20" s="40" customFormat="1" ht="15" customHeight="1" x14ac:dyDescent="0.25">
      <c r="A106" s="116" t="s">
        <v>169</v>
      </c>
      <c r="B106" s="116">
        <f t="shared" ref="B106:B122" si="160">VLOOKUP(A106,PROGRAMDATA,14,FALSE)</f>
        <v>67278</v>
      </c>
      <c r="C106" s="116" t="str">
        <f t="shared" ref="C106:C122" si="161">VLOOKUP(A106,PROGRAMDATA,15,FALSE)</f>
        <v>Swimming</v>
      </c>
      <c r="D106" s="116" t="str">
        <f t="shared" ref="D106:D122" si="162">VLOOKUP(A106,PROGRAMDATA,16,FALSE)</f>
        <v>Swimming Lessons</v>
      </c>
      <c r="E106" s="116" t="str">
        <f t="shared" ref="E106:E122" si="163">VLOOKUP(A106,PROGRAMDATA,17,FALSE)</f>
        <v>Child</v>
      </c>
      <c r="F106" s="45" t="str">
        <f t="shared" ref="F106:F122" si="164">VLOOKUP(I106,Session,4, FALSE)</f>
        <v>N/A</v>
      </c>
      <c r="G106" s="45">
        <f t="shared" ref="G106:G122" si="165">VLOOKUP(I106,Session,2,FALSE)</f>
        <v>45398</v>
      </c>
      <c r="H106" s="45">
        <f t="shared" ref="H106:H122" si="166">VLOOKUP(I106,Session,3,FALSE)</f>
        <v>45095</v>
      </c>
      <c r="I106" s="117" t="s">
        <v>23</v>
      </c>
      <c r="J106" s="164">
        <v>0.6875</v>
      </c>
      <c r="K106" s="41" t="str">
        <f t="shared" ref="K106:K122" si="167">VLOOKUP(A106,PROGRAMDATA,9,FALSE)</f>
        <v>30 mins</v>
      </c>
      <c r="L106" s="46">
        <f t="shared" ref="L106:L122" si="168">VLOOKUP(I106,Session,5, FALSE)</f>
        <v>10</v>
      </c>
      <c r="M106" s="42">
        <f t="shared" ref="M106:M122" si="169">VLOOKUP(A106,PROGRAMDATA,3,FALSE)</f>
        <v>3</v>
      </c>
      <c r="N106" s="42">
        <f t="shared" ref="N106:N122" si="170">VLOOKUP(A106,PROGRAMDATA,4,FALSE)</f>
        <v>6</v>
      </c>
      <c r="O106" s="42" t="str">
        <f t="shared" ref="O106:O122" si="171">VLOOKUP(A106,PROGRAMDATA,5,FALSE)</f>
        <v>6 YR</v>
      </c>
      <c r="P106" s="42" t="str">
        <f t="shared" ref="P106:P122" si="172">VLOOKUP(A106,PROGRAMDATA,6,FALSE)</f>
        <v>15 YR</v>
      </c>
      <c r="Q106" s="43">
        <f t="shared" ref="Q106:Q122" si="173">(INDEX(PROGRAMDATA,MATCH(A106,FeeName,0),12)*L106)</f>
        <v>88.22</v>
      </c>
      <c r="R106" s="44">
        <f>(Q106*0.25)</f>
        <v>22.055</v>
      </c>
      <c r="S106" s="43">
        <f t="shared" ref="S106:S122" si="174">VLOOKUP(A106,PROGRAMDATA,13,FALSE)</f>
        <v>0</v>
      </c>
      <c r="T106" s="42">
        <v>75004</v>
      </c>
    </row>
    <row r="107" spans="1:20" ht="15" x14ac:dyDescent="0.25">
      <c r="A107" s="116" t="s">
        <v>169</v>
      </c>
      <c r="B107" s="116">
        <f t="shared" si="160"/>
        <v>67278</v>
      </c>
      <c r="C107" s="116" t="str">
        <f t="shared" si="161"/>
        <v>Swimming</v>
      </c>
      <c r="D107" s="116" t="str">
        <f t="shared" si="162"/>
        <v>Swimming Lessons</v>
      </c>
      <c r="E107" s="116" t="str">
        <f t="shared" si="163"/>
        <v>Child</v>
      </c>
      <c r="F107" s="45" t="str">
        <f t="shared" si="164"/>
        <v>N/A</v>
      </c>
      <c r="G107" s="45">
        <f t="shared" si="165"/>
        <v>45398</v>
      </c>
      <c r="H107" s="45">
        <f t="shared" si="166"/>
        <v>45095</v>
      </c>
      <c r="I107" s="117" t="s">
        <v>23</v>
      </c>
      <c r="J107" s="164">
        <v>0.75</v>
      </c>
      <c r="K107" s="41" t="str">
        <f t="shared" si="167"/>
        <v>30 mins</v>
      </c>
      <c r="L107" s="46">
        <f t="shared" si="168"/>
        <v>10</v>
      </c>
      <c r="M107" s="42">
        <f t="shared" si="169"/>
        <v>3</v>
      </c>
      <c r="N107" s="42">
        <f t="shared" si="170"/>
        <v>6</v>
      </c>
      <c r="O107" s="42" t="str">
        <f t="shared" si="171"/>
        <v>6 YR</v>
      </c>
      <c r="P107" s="42" t="str">
        <f t="shared" si="172"/>
        <v>15 YR</v>
      </c>
      <c r="Q107" s="43">
        <f t="shared" si="173"/>
        <v>88.22</v>
      </c>
      <c r="R107" s="44">
        <f t="shared" ref="R107:R122" si="175">(Q107*0.25)</f>
        <v>22.055</v>
      </c>
      <c r="S107" s="43">
        <f t="shared" si="174"/>
        <v>0</v>
      </c>
      <c r="T107" s="42">
        <v>75006</v>
      </c>
    </row>
    <row r="108" spans="1:20" ht="15" x14ac:dyDescent="0.25">
      <c r="A108" s="116" t="s">
        <v>169</v>
      </c>
      <c r="B108" s="116">
        <f t="shared" si="160"/>
        <v>67278</v>
      </c>
      <c r="C108" s="116" t="str">
        <f t="shared" si="161"/>
        <v>Swimming</v>
      </c>
      <c r="D108" s="116" t="str">
        <f t="shared" si="162"/>
        <v>Swimming Lessons</v>
      </c>
      <c r="E108" s="116" t="str">
        <f t="shared" si="163"/>
        <v>Child</v>
      </c>
      <c r="F108" s="45" t="str">
        <f t="shared" si="164"/>
        <v>N/A</v>
      </c>
      <c r="G108" s="45">
        <f t="shared" si="165"/>
        <v>45398</v>
      </c>
      <c r="H108" s="45">
        <f t="shared" si="166"/>
        <v>45095</v>
      </c>
      <c r="I108" s="117" t="s">
        <v>23</v>
      </c>
      <c r="J108" s="164">
        <v>0.76041666666666663</v>
      </c>
      <c r="K108" s="41" t="str">
        <f t="shared" si="167"/>
        <v>30 mins</v>
      </c>
      <c r="L108" s="46">
        <f t="shared" si="168"/>
        <v>10</v>
      </c>
      <c r="M108" s="42">
        <f t="shared" si="169"/>
        <v>3</v>
      </c>
      <c r="N108" s="42">
        <f t="shared" si="170"/>
        <v>6</v>
      </c>
      <c r="O108" s="42" t="str">
        <f t="shared" si="171"/>
        <v>6 YR</v>
      </c>
      <c r="P108" s="42" t="str">
        <f t="shared" si="172"/>
        <v>15 YR</v>
      </c>
      <c r="Q108" s="43">
        <f t="shared" si="173"/>
        <v>88.22</v>
      </c>
      <c r="R108" s="44">
        <f t="shared" si="175"/>
        <v>22.055</v>
      </c>
      <c r="S108" s="43">
        <f t="shared" si="174"/>
        <v>0</v>
      </c>
      <c r="T108" s="42">
        <v>75007</v>
      </c>
    </row>
    <row r="109" spans="1:20" ht="15" x14ac:dyDescent="0.25">
      <c r="A109" s="116" t="s">
        <v>169</v>
      </c>
      <c r="B109" s="116">
        <f t="shared" si="160"/>
        <v>67278</v>
      </c>
      <c r="C109" s="116" t="str">
        <f t="shared" si="161"/>
        <v>Swimming</v>
      </c>
      <c r="D109" s="116" t="str">
        <f t="shared" si="162"/>
        <v>Swimming Lessons</v>
      </c>
      <c r="E109" s="116" t="str">
        <f t="shared" si="163"/>
        <v>Child</v>
      </c>
      <c r="F109" s="45" t="str">
        <f t="shared" si="164"/>
        <v>N/A</v>
      </c>
      <c r="G109" s="45">
        <f t="shared" si="165"/>
        <v>45399</v>
      </c>
      <c r="H109" s="45">
        <f t="shared" si="166"/>
        <v>45096</v>
      </c>
      <c r="I109" s="117" t="s">
        <v>33</v>
      </c>
      <c r="J109" s="164">
        <v>0.67708333333333337</v>
      </c>
      <c r="K109" s="41" t="str">
        <f t="shared" si="167"/>
        <v>30 mins</v>
      </c>
      <c r="L109" s="46">
        <f t="shared" si="168"/>
        <v>10</v>
      </c>
      <c r="M109" s="42">
        <f t="shared" si="169"/>
        <v>3</v>
      </c>
      <c r="N109" s="42">
        <f t="shared" si="170"/>
        <v>6</v>
      </c>
      <c r="O109" s="42" t="str">
        <f t="shared" si="171"/>
        <v>6 YR</v>
      </c>
      <c r="P109" s="42" t="str">
        <f t="shared" si="172"/>
        <v>15 YR</v>
      </c>
      <c r="Q109" s="43">
        <f t="shared" si="173"/>
        <v>88.22</v>
      </c>
      <c r="R109" s="44">
        <f t="shared" si="175"/>
        <v>22.055</v>
      </c>
      <c r="S109" s="43">
        <f t="shared" si="174"/>
        <v>0</v>
      </c>
      <c r="T109" s="42">
        <v>75009</v>
      </c>
    </row>
    <row r="110" spans="1:20" ht="15" x14ac:dyDescent="0.25">
      <c r="A110" s="116" t="s">
        <v>169</v>
      </c>
      <c r="B110" s="116">
        <f t="shared" si="160"/>
        <v>67278</v>
      </c>
      <c r="C110" s="116" t="str">
        <f t="shared" si="161"/>
        <v>Swimming</v>
      </c>
      <c r="D110" s="116" t="str">
        <f t="shared" si="162"/>
        <v>Swimming Lessons</v>
      </c>
      <c r="E110" s="116" t="str">
        <f t="shared" si="163"/>
        <v>Child</v>
      </c>
      <c r="F110" s="45" t="str">
        <f t="shared" si="164"/>
        <v>N/A</v>
      </c>
      <c r="G110" s="45">
        <f t="shared" si="165"/>
        <v>45399</v>
      </c>
      <c r="H110" s="45">
        <f t="shared" si="166"/>
        <v>45096</v>
      </c>
      <c r="I110" s="117" t="s">
        <v>33</v>
      </c>
      <c r="J110" s="164">
        <v>0.71875</v>
      </c>
      <c r="K110" s="41" t="str">
        <f t="shared" si="167"/>
        <v>30 mins</v>
      </c>
      <c r="L110" s="46">
        <f t="shared" si="168"/>
        <v>10</v>
      </c>
      <c r="M110" s="42">
        <f t="shared" si="169"/>
        <v>3</v>
      </c>
      <c r="N110" s="42">
        <f t="shared" si="170"/>
        <v>6</v>
      </c>
      <c r="O110" s="42" t="str">
        <f t="shared" si="171"/>
        <v>6 YR</v>
      </c>
      <c r="P110" s="42" t="str">
        <f t="shared" si="172"/>
        <v>15 YR</v>
      </c>
      <c r="Q110" s="43">
        <f t="shared" si="173"/>
        <v>88.22</v>
      </c>
      <c r="R110" s="44">
        <f t="shared" si="175"/>
        <v>22.055</v>
      </c>
      <c r="S110" s="43">
        <f t="shared" si="174"/>
        <v>0</v>
      </c>
      <c r="T110" s="42">
        <v>75010</v>
      </c>
    </row>
    <row r="111" spans="1:20" ht="15" x14ac:dyDescent="0.25">
      <c r="A111" s="116" t="s">
        <v>169</v>
      </c>
      <c r="B111" s="116">
        <f t="shared" si="160"/>
        <v>67278</v>
      </c>
      <c r="C111" s="116" t="str">
        <f t="shared" si="161"/>
        <v>Swimming</v>
      </c>
      <c r="D111" s="116" t="str">
        <f t="shared" si="162"/>
        <v>Swimming Lessons</v>
      </c>
      <c r="E111" s="116" t="str">
        <f t="shared" si="163"/>
        <v>Child</v>
      </c>
      <c r="F111" s="45" t="str">
        <f t="shared" si="164"/>
        <v>N/A</v>
      </c>
      <c r="G111" s="45">
        <f t="shared" si="165"/>
        <v>45399</v>
      </c>
      <c r="H111" s="45">
        <f t="shared" si="166"/>
        <v>45096</v>
      </c>
      <c r="I111" s="117" t="s">
        <v>33</v>
      </c>
      <c r="J111" s="164">
        <v>0.75</v>
      </c>
      <c r="K111" s="41" t="str">
        <f t="shared" si="167"/>
        <v>30 mins</v>
      </c>
      <c r="L111" s="46">
        <f t="shared" si="168"/>
        <v>10</v>
      </c>
      <c r="M111" s="42">
        <f t="shared" si="169"/>
        <v>3</v>
      </c>
      <c r="N111" s="42">
        <f t="shared" si="170"/>
        <v>6</v>
      </c>
      <c r="O111" s="42" t="str">
        <f t="shared" si="171"/>
        <v>6 YR</v>
      </c>
      <c r="P111" s="42" t="str">
        <f t="shared" si="172"/>
        <v>15 YR</v>
      </c>
      <c r="Q111" s="43">
        <f t="shared" si="173"/>
        <v>88.22</v>
      </c>
      <c r="R111" s="44">
        <f t="shared" si="175"/>
        <v>22.055</v>
      </c>
      <c r="S111" s="43">
        <f t="shared" si="174"/>
        <v>0</v>
      </c>
      <c r="T111" s="42">
        <v>75011</v>
      </c>
    </row>
    <row r="112" spans="1:20" ht="15" x14ac:dyDescent="0.25">
      <c r="A112" s="116" t="s">
        <v>169</v>
      </c>
      <c r="B112" s="116">
        <f t="shared" si="160"/>
        <v>67278</v>
      </c>
      <c r="C112" s="116" t="str">
        <f t="shared" si="161"/>
        <v>Swimming</v>
      </c>
      <c r="D112" s="116" t="str">
        <f t="shared" si="162"/>
        <v>Swimming Lessons</v>
      </c>
      <c r="E112" s="116" t="str">
        <f t="shared" si="163"/>
        <v>Child</v>
      </c>
      <c r="F112" s="45" t="str">
        <f t="shared" si="164"/>
        <v>N/A</v>
      </c>
      <c r="G112" s="45">
        <f t="shared" si="165"/>
        <v>45399</v>
      </c>
      <c r="H112" s="45">
        <f t="shared" si="166"/>
        <v>45096</v>
      </c>
      <c r="I112" s="117" t="s">
        <v>33</v>
      </c>
      <c r="J112" s="164">
        <v>0.77083333333333337</v>
      </c>
      <c r="K112" s="41" t="str">
        <f t="shared" si="167"/>
        <v>30 mins</v>
      </c>
      <c r="L112" s="46">
        <f t="shared" si="168"/>
        <v>10</v>
      </c>
      <c r="M112" s="42">
        <f t="shared" si="169"/>
        <v>3</v>
      </c>
      <c r="N112" s="42">
        <f t="shared" si="170"/>
        <v>6</v>
      </c>
      <c r="O112" s="42" t="str">
        <f t="shared" si="171"/>
        <v>6 YR</v>
      </c>
      <c r="P112" s="42" t="str">
        <f t="shared" si="172"/>
        <v>15 YR</v>
      </c>
      <c r="Q112" s="43">
        <f t="shared" si="173"/>
        <v>88.22</v>
      </c>
      <c r="R112" s="44">
        <f t="shared" si="175"/>
        <v>22.055</v>
      </c>
      <c r="S112" s="43">
        <f t="shared" si="174"/>
        <v>0</v>
      </c>
      <c r="T112" s="42">
        <v>75012</v>
      </c>
    </row>
    <row r="113" spans="1:20" ht="15" x14ac:dyDescent="0.25">
      <c r="A113" s="116" t="s">
        <v>169</v>
      </c>
      <c r="B113" s="116">
        <f t="shared" si="160"/>
        <v>67278</v>
      </c>
      <c r="C113" s="116" t="str">
        <f t="shared" si="161"/>
        <v>Swimming</v>
      </c>
      <c r="D113" s="116" t="str">
        <f t="shared" si="162"/>
        <v>Swimming Lessons</v>
      </c>
      <c r="E113" s="116" t="str">
        <f t="shared" si="163"/>
        <v>Child</v>
      </c>
      <c r="F113" s="45" t="str">
        <f t="shared" si="164"/>
        <v>N/A</v>
      </c>
      <c r="G113" s="45">
        <f t="shared" si="165"/>
        <v>45399</v>
      </c>
      <c r="H113" s="45">
        <f t="shared" si="166"/>
        <v>45096</v>
      </c>
      <c r="I113" s="117" t="s">
        <v>33</v>
      </c>
      <c r="J113" s="164">
        <v>0.80208333333333337</v>
      </c>
      <c r="K113" s="41" t="str">
        <f t="shared" si="167"/>
        <v>30 mins</v>
      </c>
      <c r="L113" s="46">
        <f t="shared" si="168"/>
        <v>10</v>
      </c>
      <c r="M113" s="42">
        <f t="shared" si="169"/>
        <v>3</v>
      </c>
      <c r="N113" s="42">
        <f t="shared" si="170"/>
        <v>6</v>
      </c>
      <c r="O113" s="42" t="str">
        <f t="shared" si="171"/>
        <v>6 YR</v>
      </c>
      <c r="P113" s="42" t="str">
        <f t="shared" si="172"/>
        <v>15 YR</v>
      </c>
      <c r="Q113" s="43">
        <f t="shared" si="173"/>
        <v>88.22</v>
      </c>
      <c r="R113" s="44">
        <f t="shared" si="175"/>
        <v>22.055</v>
      </c>
      <c r="S113" s="43">
        <f t="shared" si="174"/>
        <v>0</v>
      </c>
      <c r="T113" s="42">
        <v>75013</v>
      </c>
    </row>
    <row r="114" spans="1:20" ht="15" x14ac:dyDescent="0.25">
      <c r="A114" s="116" t="s">
        <v>169</v>
      </c>
      <c r="B114" s="116">
        <f t="shared" si="160"/>
        <v>67278</v>
      </c>
      <c r="C114" s="116" t="str">
        <f t="shared" si="161"/>
        <v>Swimming</v>
      </c>
      <c r="D114" s="116" t="str">
        <f t="shared" si="162"/>
        <v>Swimming Lessons</v>
      </c>
      <c r="E114" s="116" t="str">
        <f t="shared" si="163"/>
        <v>Child</v>
      </c>
      <c r="F114" s="45" t="str">
        <f t="shared" si="164"/>
        <v>N/A</v>
      </c>
      <c r="G114" s="45">
        <f t="shared" si="165"/>
        <v>45400</v>
      </c>
      <c r="H114" s="45">
        <f t="shared" si="166"/>
        <v>45097</v>
      </c>
      <c r="I114" s="117" t="s">
        <v>34</v>
      </c>
      <c r="J114" s="164">
        <v>0.71875</v>
      </c>
      <c r="K114" s="41" t="str">
        <f t="shared" si="167"/>
        <v>30 mins</v>
      </c>
      <c r="L114" s="46">
        <f t="shared" si="168"/>
        <v>10</v>
      </c>
      <c r="M114" s="42">
        <f t="shared" si="169"/>
        <v>3</v>
      </c>
      <c r="N114" s="42">
        <f t="shared" si="170"/>
        <v>6</v>
      </c>
      <c r="O114" s="42" t="str">
        <f t="shared" si="171"/>
        <v>6 YR</v>
      </c>
      <c r="P114" s="42" t="str">
        <f t="shared" si="172"/>
        <v>15 YR</v>
      </c>
      <c r="Q114" s="43">
        <f t="shared" si="173"/>
        <v>88.22</v>
      </c>
      <c r="R114" s="44">
        <f t="shared" si="175"/>
        <v>22.055</v>
      </c>
      <c r="S114" s="43">
        <f t="shared" si="174"/>
        <v>0</v>
      </c>
      <c r="T114" s="42">
        <v>75014</v>
      </c>
    </row>
    <row r="115" spans="1:20" ht="15" x14ac:dyDescent="0.25">
      <c r="A115" s="116" t="s">
        <v>169</v>
      </c>
      <c r="B115" s="116">
        <f t="shared" si="160"/>
        <v>67278</v>
      </c>
      <c r="C115" s="116" t="str">
        <f t="shared" si="161"/>
        <v>Swimming</v>
      </c>
      <c r="D115" s="116" t="str">
        <f t="shared" si="162"/>
        <v>Swimming Lessons</v>
      </c>
      <c r="E115" s="116" t="str">
        <f t="shared" si="163"/>
        <v>Child</v>
      </c>
      <c r="F115" s="45" t="str">
        <f t="shared" si="164"/>
        <v>N/A</v>
      </c>
      <c r="G115" s="45">
        <f t="shared" si="165"/>
        <v>45400</v>
      </c>
      <c r="H115" s="45">
        <f t="shared" si="166"/>
        <v>45097</v>
      </c>
      <c r="I115" s="117" t="s">
        <v>34</v>
      </c>
      <c r="J115" s="164">
        <v>0.72916666666666663</v>
      </c>
      <c r="K115" s="41" t="str">
        <f t="shared" si="167"/>
        <v>30 mins</v>
      </c>
      <c r="L115" s="46">
        <f t="shared" si="168"/>
        <v>10</v>
      </c>
      <c r="M115" s="42">
        <f t="shared" si="169"/>
        <v>3</v>
      </c>
      <c r="N115" s="42">
        <f t="shared" si="170"/>
        <v>6</v>
      </c>
      <c r="O115" s="42" t="str">
        <f t="shared" si="171"/>
        <v>6 YR</v>
      </c>
      <c r="P115" s="42" t="str">
        <f t="shared" si="172"/>
        <v>15 YR</v>
      </c>
      <c r="Q115" s="43">
        <f t="shared" si="173"/>
        <v>88.22</v>
      </c>
      <c r="R115" s="44">
        <f t="shared" si="175"/>
        <v>22.055</v>
      </c>
      <c r="S115" s="43">
        <f t="shared" si="174"/>
        <v>0</v>
      </c>
      <c r="T115" s="42">
        <v>75015</v>
      </c>
    </row>
    <row r="116" spans="1:20" ht="15" x14ac:dyDescent="0.25">
      <c r="A116" s="116" t="s">
        <v>169</v>
      </c>
      <c r="B116" s="116">
        <f t="shared" si="160"/>
        <v>67278</v>
      </c>
      <c r="C116" s="116" t="str">
        <f t="shared" si="161"/>
        <v>Swimming</v>
      </c>
      <c r="D116" s="116" t="str">
        <f t="shared" si="162"/>
        <v>Swimming Lessons</v>
      </c>
      <c r="E116" s="116" t="str">
        <f t="shared" si="163"/>
        <v>Child</v>
      </c>
      <c r="F116" s="45" t="str">
        <f t="shared" si="164"/>
        <v>N/A</v>
      </c>
      <c r="G116" s="45">
        <f t="shared" si="165"/>
        <v>45400</v>
      </c>
      <c r="H116" s="45">
        <f t="shared" si="166"/>
        <v>45097</v>
      </c>
      <c r="I116" s="117" t="s">
        <v>34</v>
      </c>
      <c r="J116" s="164">
        <v>0.75</v>
      </c>
      <c r="K116" s="41" t="str">
        <f t="shared" si="167"/>
        <v>30 mins</v>
      </c>
      <c r="L116" s="46">
        <f t="shared" si="168"/>
        <v>10</v>
      </c>
      <c r="M116" s="42">
        <f t="shared" si="169"/>
        <v>3</v>
      </c>
      <c r="N116" s="42">
        <f t="shared" si="170"/>
        <v>6</v>
      </c>
      <c r="O116" s="42" t="str">
        <f t="shared" si="171"/>
        <v>6 YR</v>
      </c>
      <c r="P116" s="42" t="str">
        <f t="shared" si="172"/>
        <v>15 YR</v>
      </c>
      <c r="Q116" s="43">
        <f t="shared" si="173"/>
        <v>88.22</v>
      </c>
      <c r="R116" s="44">
        <f t="shared" si="175"/>
        <v>22.055</v>
      </c>
      <c r="S116" s="43">
        <f t="shared" si="174"/>
        <v>0</v>
      </c>
      <c r="T116" s="42">
        <v>75016</v>
      </c>
    </row>
    <row r="117" spans="1:20" ht="15" x14ac:dyDescent="0.25">
      <c r="A117" s="116" t="s">
        <v>169</v>
      </c>
      <c r="B117" s="116">
        <f t="shared" si="160"/>
        <v>67278</v>
      </c>
      <c r="C117" s="116" t="str">
        <f t="shared" si="161"/>
        <v>Swimming</v>
      </c>
      <c r="D117" s="116" t="str">
        <f t="shared" si="162"/>
        <v>Swimming Lessons</v>
      </c>
      <c r="E117" s="116" t="str">
        <f t="shared" si="163"/>
        <v>Child</v>
      </c>
      <c r="F117" s="45" t="str">
        <f t="shared" si="164"/>
        <v>N/A</v>
      </c>
      <c r="G117" s="45">
        <f t="shared" si="165"/>
        <v>45401</v>
      </c>
      <c r="H117" s="45">
        <f t="shared" si="166"/>
        <v>45098</v>
      </c>
      <c r="I117" s="117" t="s">
        <v>28</v>
      </c>
      <c r="J117" s="164">
        <v>0.66666666666666663</v>
      </c>
      <c r="K117" s="41" t="str">
        <f t="shared" si="167"/>
        <v>30 mins</v>
      </c>
      <c r="L117" s="46">
        <f t="shared" si="168"/>
        <v>10</v>
      </c>
      <c r="M117" s="42">
        <f t="shared" si="169"/>
        <v>3</v>
      </c>
      <c r="N117" s="42">
        <f t="shared" si="170"/>
        <v>6</v>
      </c>
      <c r="O117" s="42" t="str">
        <f t="shared" si="171"/>
        <v>6 YR</v>
      </c>
      <c r="P117" s="42" t="str">
        <f t="shared" si="172"/>
        <v>15 YR</v>
      </c>
      <c r="Q117" s="43">
        <f t="shared" si="173"/>
        <v>88.22</v>
      </c>
      <c r="R117" s="44">
        <f t="shared" si="175"/>
        <v>22.055</v>
      </c>
      <c r="S117" s="43">
        <f t="shared" si="174"/>
        <v>0</v>
      </c>
      <c r="T117" s="42">
        <v>75017</v>
      </c>
    </row>
    <row r="118" spans="1:20" ht="15" x14ac:dyDescent="0.25">
      <c r="A118" s="116" t="s">
        <v>169</v>
      </c>
      <c r="B118" s="116">
        <f t="shared" si="160"/>
        <v>67278</v>
      </c>
      <c r="C118" s="116" t="str">
        <f t="shared" si="161"/>
        <v>Swimming</v>
      </c>
      <c r="D118" s="116" t="str">
        <f t="shared" si="162"/>
        <v>Swimming Lessons</v>
      </c>
      <c r="E118" s="116" t="str">
        <f t="shared" si="163"/>
        <v>Child</v>
      </c>
      <c r="F118" s="45" t="str">
        <f t="shared" si="164"/>
        <v>N/A</v>
      </c>
      <c r="G118" s="45">
        <f t="shared" si="165"/>
        <v>45401</v>
      </c>
      <c r="H118" s="45">
        <f t="shared" si="166"/>
        <v>45098</v>
      </c>
      <c r="I118" s="117" t="s">
        <v>28</v>
      </c>
      <c r="J118" s="164">
        <v>0.6875</v>
      </c>
      <c r="K118" s="41" t="str">
        <f t="shared" si="167"/>
        <v>30 mins</v>
      </c>
      <c r="L118" s="46">
        <f t="shared" si="168"/>
        <v>10</v>
      </c>
      <c r="M118" s="42">
        <f t="shared" si="169"/>
        <v>3</v>
      </c>
      <c r="N118" s="42">
        <f t="shared" si="170"/>
        <v>6</v>
      </c>
      <c r="O118" s="42" t="str">
        <f t="shared" si="171"/>
        <v>6 YR</v>
      </c>
      <c r="P118" s="42" t="str">
        <f t="shared" si="172"/>
        <v>15 YR</v>
      </c>
      <c r="Q118" s="43">
        <f t="shared" si="173"/>
        <v>88.22</v>
      </c>
      <c r="R118" s="44">
        <f t="shared" si="175"/>
        <v>22.055</v>
      </c>
      <c r="S118" s="43">
        <f t="shared" si="174"/>
        <v>0</v>
      </c>
      <c r="T118" s="42">
        <v>75018</v>
      </c>
    </row>
    <row r="119" spans="1:20" ht="15" x14ac:dyDescent="0.25">
      <c r="A119" s="116" t="s">
        <v>169</v>
      </c>
      <c r="B119" s="116">
        <f t="shared" si="160"/>
        <v>67278</v>
      </c>
      <c r="C119" s="116" t="str">
        <f t="shared" si="161"/>
        <v>Swimming</v>
      </c>
      <c r="D119" s="116" t="str">
        <f t="shared" si="162"/>
        <v>Swimming Lessons</v>
      </c>
      <c r="E119" s="116" t="str">
        <f t="shared" si="163"/>
        <v>Child</v>
      </c>
      <c r="F119" s="45" t="str">
        <f t="shared" si="164"/>
        <v>N/A</v>
      </c>
      <c r="G119" s="45">
        <f t="shared" si="165"/>
        <v>45401</v>
      </c>
      <c r="H119" s="45">
        <f t="shared" si="166"/>
        <v>45098</v>
      </c>
      <c r="I119" s="117" t="s">
        <v>28</v>
      </c>
      <c r="J119" s="164">
        <v>0.76041666666666663</v>
      </c>
      <c r="K119" s="41" t="str">
        <f t="shared" si="167"/>
        <v>30 mins</v>
      </c>
      <c r="L119" s="46">
        <f t="shared" si="168"/>
        <v>10</v>
      </c>
      <c r="M119" s="42">
        <f t="shared" si="169"/>
        <v>3</v>
      </c>
      <c r="N119" s="42">
        <f t="shared" si="170"/>
        <v>6</v>
      </c>
      <c r="O119" s="42" t="str">
        <f t="shared" si="171"/>
        <v>6 YR</v>
      </c>
      <c r="P119" s="42" t="str">
        <f t="shared" si="172"/>
        <v>15 YR</v>
      </c>
      <c r="Q119" s="43">
        <f t="shared" si="173"/>
        <v>88.22</v>
      </c>
      <c r="R119" s="44">
        <f t="shared" si="175"/>
        <v>22.055</v>
      </c>
      <c r="S119" s="43">
        <f t="shared" si="174"/>
        <v>0</v>
      </c>
      <c r="T119" s="42">
        <v>75019</v>
      </c>
    </row>
    <row r="120" spans="1:20" ht="15" x14ac:dyDescent="0.25">
      <c r="A120" s="116" t="s">
        <v>169</v>
      </c>
      <c r="B120" s="116">
        <f t="shared" si="160"/>
        <v>67278</v>
      </c>
      <c r="C120" s="116" t="str">
        <f t="shared" si="161"/>
        <v>Swimming</v>
      </c>
      <c r="D120" s="116" t="str">
        <f t="shared" si="162"/>
        <v>Swimming Lessons</v>
      </c>
      <c r="E120" s="116" t="str">
        <f t="shared" si="163"/>
        <v>Child</v>
      </c>
      <c r="F120" s="45" t="str">
        <f t="shared" si="164"/>
        <v>No class May 18.</v>
      </c>
      <c r="G120" s="45">
        <f t="shared" si="165"/>
        <v>45395</v>
      </c>
      <c r="H120" s="45">
        <f t="shared" si="166"/>
        <v>45099</v>
      </c>
      <c r="I120" s="117" t="s">
        <v>22</v>
      </c>
      <c r="J120" s="164">
        <v>0.375</v>
      </c>
      <c r="K120" s="41" t="str">
        <f t="shared" si="167"/>
        <v>30 mins</v>
      </c>
      <c r="L120" s="46">
        <f t="shared" si="168"/>
        <v>10</v>
      </c>
      <c r="M120" s="42">
        <f t="shared" si="169"/>
        <v>3</v>
      </c>
      <c r="N120" s="42">
        <f t="shared" si="170"/>
        <v>6</v>
      </c>
      <c r="O120" s="42" t="str">
        <f t="shared" si="171"/>
        <v>6 YR</v>
      </c>
      <c r="P120" s="42" t="str">
        <f t="shared" si="172"/>
        <v>15 YR</v>
      </c>
      <c r="Q120" s="43">
        <f t="shared" si="173"/>
        <v>88.22</v>
      </c>
      <c r="R120" s="44">
        <f t="shared" si="175"/>
        <v>22.055</v>
      </c>
      <c r="S120" s="43">
        <f t="shared" si="174"/>
        <v>0</v>
      </c>
      <c r="T120" s="42">
        <v>75020</v>
      </c>
    </row>
    <row r="121" spans="1:20" ht="15" x14ac:dyDescent="0.25">
      <c r="A121" s="116" t="s">
        <v>169</v>
      </c>
      <c r="B121" s="116">
        <f t="shared" si="160"/>
        <v>67278</v>
      </c>
      <c r="C121" s="116" t="str">
        <f t="shared" si="161"/>
        <v>Swimming</v>
      </c>
      <c r="D121" s="116" t="str">
        <f t="shared" si="162"/>
        <v>Swimming Lessons</v>
      </c>
      <c r="E121" s="116" t="str">
        <f t="shared" si="163"/>
        <v>Child</v>
      </c>
      <c r="F121" s="45" t="str">
        <f t="shared" si="164"/>
        <v>No class May 18.</v>
      </c>
      <c r="G121" s="45">
        <f t="shared" si="165"/>
        <v>45395</v>
      </c>
      <c r="H121" s="45">
        <f t="shared" si="166"/>
        <v>45099</v>
      </c>
      <c r="I121" s="117" t="s">
        <v>22</v>
      </c>
      <c r="J121" s="164">
        <v>0.41666666666666669</v>
      </c>
      <c r="K121" s="41" t="str">
        <f t="shared" si="167"/>
        <v>30 mins</v>
      </c>
      <c r="L121" s="46">
        <f t="shared" si="168"/>
        <v>10</v>
      </c>
      <c r="M121" s="42">
        <f t="shared" si="169"/>
        <v>3</v>
      </c>
      <c r="N121" s="42">
        <f t="shared" si="170"/>
        <v>6</v>
      </c>
      <c r="O121" s="42" t="str">
        <f t="shared" si="171"/>
        <v>6 YR</v>
      </c>
      <c r="P121" s="42" t="str">
        <f t="shared" si="172"/>
        <v>15 YR</v>
      </c>
      <c r="Q121" s="43">
        <f t="shared" si="173"/>
        <v>88.22</v>
      </c>
      <c r="R121" s="44">
        <f t="shared" si="175"/>
        <v>22.055</v>
      </c>
      <c r="S121" s="43">
        <f t="shared" si="174"/>
        <v>0</v>
      </c>
      <c r="T121" s="42">
        <v>75021</v>
      </c>
    </row>
    <row r="122" spans="1:20" ht="15" x14ac:dyDescent="0.25">
      <c r="A122" s="116" t="s">
        <v>169</v>
      </c>
      <c r="B122" s="116">
        <f t="shared" si="160"/>
        <v>67278</v>
      </c>
      <c r="C122" s="116" t="str">
        <f t="shared" si="161"/>
        <v>Swimming</v>
      </c>
      <c r="D122" s="116" t="str">
        <f t="shared" si="162"/>
        <v>Swimming Lessons</v>
      </c>
      <c r="E122" s="116" t="str">
        <f t="shared" si="163"/>
        <v>Child</v>
      </c>
      <c r="F122" s="45" t="str">
        <f t="shared" si="164"/>
        <v>No class May 18.</v>
      </c>
      <c r="G122" s="45">
        <f t="shared" si="165"/>
        <v>45395</v>
      </c>
      <c r="H122" s="45">
        <f t="shared" si="166"/>
        <v>45099</v>
      </c>
      <c r="I122" s="117" t="s">
        <v>22</v>
      </c>
      <c r="J122" s="164">
        <v>0.46875</v>
      </c>
      <c r="K122" s="41" t="str">
        <f t="shared" si="167"/>
        <v>30 mins</v>
      </c>
      <c r="L122" s="46">
        <f t="shared" si="168"/>
        <v>10</v>
      </c>
      <c r="M122" s="42">
        <f t="shared" si="169"/>
        <v>3</v>
      </c>
      <c r="N122" s="42">
        <f t="shared" si="170"/>
        <v>6</v>
      </c>
      <c r="O122" s="42" t="str">
        <f t="shared" si="171"/>
        <v>6 YR</v>
      </c>
      <c r="P122" s="42" t="str">
        <f t="shared" si="172"/>
        <v>15 YR</v>
      </c>
      <c r="Q122" s="43">
        <f t="shared" si="173"/>
        <v>88.22</v>
      </c>
      <c r="R122" s="44">
        <f t="shared" si="175"/>
        <v>22.055</v>
      </c>
      <c r="S122" s="43">
        <f t="shared" si="174"/>
        <v>0</v>
      </c>
      <c r="T122" s="42">
        <v>75023</v>
      </c>
    </row>
    <row r="123" spans="1:20" s="40" customFormat="1" ht="15" customHeight="1" x14ac:dyDescent="0.25">
      <c r="A123" s="119" t="s">
        <v>206</v>
      </c>
      <c r="B123" s="119">
        <f t="shared" ref="B123" si="176">VLOOKUP(A123,PROGRAMDATA,14,FALSE)</f>
        <v>67338</v>
      </c>
      <c r="C123" s="119" t="str">
        <f t="shared" ref="C123" si="177">VLOOKUP(A123,PROGRAMDATA,15,FALSE)</f>
        <v>Swimming</v>
      </c>
      <c r="D123" s="119" t="str">
        <f t="shared" ref="D123" si="178">VLOOKUP(A123,PROGRAMDATA,16,FALSE)</f>
        <v>Swimming Lessons</v>
      </c>
      <c r="E123" s="119" t="str">
        <f t="shared" ref="E123" si="179">VLOOKUP(A123,PROGRAMDATA,17,FALSE)</f>
        <v>Child</v>
      </c>
      <c r="F123" s="175" t="str">
        <f t="shared" ref="F123" si="180">VLOOKUP(I123,Session,4, FALSE)</f>
        <v>No class May 20.</v>
      </c>
      <c r="G123" s="175">
        <f t="shared" ref="G123" si="181">VLOOKUP(I123,Session,2,FALSE)</f>
        <v>45397</v>
      </c>
      <c r="H123" s="175">
        <f t="shared" ref="H123" si="182">VLOOKUP(I123,Session,3,FALSE)</f>
        <v>45467</v>
      </c>
      <c r="I123" s="190" t="s">
        <v>27</v>
      </c>
      <c r="J123" s="191">
        <v>0.6875</v>
      </c>
      <c r="K123" s="177" t="str">
        <f t="shared" ref="K123" si="183">VLOOKUP(A123,PROGRAMDATA,9,FALSE)</f>
        <v>30 mins</v>
      </c>
      <c r="L123" s="178">
        <f t="shared" ref="L123" si="184">VLOOKUP(I123,Session,5, FALSE)</f>
        <v>10</v>
      </c>
      <c r="M123" s="179">
        <f t="shared" ref="M123" si="185">VLOOKUP(A123,PROGRAMDATA,3,FALSE)</f>
        <v>2</v>
      </c>
      <c r="N123" s="179">
        <f t="shared" ref="N123" si="186">VLOOKUP(A123,PROGRAMDATA,4,FALSE)</f>
        <v>3</v>
      </c>
      <c r="O123" s="179" t="str">
        <f t="shared" ref="O123" si="187">VLOOKUP(A123,PROGRAMDATA,5,FALSE)</f>
        <v>6 YR</v>
      </c>
      <c r="P123" s="179" t="str">
        <f t="shared" ref="P123" si="188">VLOOKUP(A123,PROGRAMDATA,6,FALSE)</f>
        <v>15 YR</v>
      </c>
      <c r="Q123" s="180">
        <f t="shared" ref="Q123" si="189">(INDEX(PROGRAMDATA,MATCH(A123,FeeName,0),12)*L123)</f>
        <v>159.26500000000001</v>
      </c>
      <c r="R123" s="181">
        <f t="shared" ref="R123" si="190">(Q123*0.25)</f>
        <v>39.816250000000004</v>
      </c>
      <c r="S123" s="180">
        <f t="shared" ref="S123" si="191">VLOOKUP(A123,PROGRAMDATA,13,FALSE)</f>
        <v>0</v>
      </c>
      <c r="T123" s="42">
        <v>75162</v>
      </c>
    </row>
    <row r="124" spans="1:20" s="40" customFormat="1" ht="15" customHeight="1" x14ac:dyDescent="0.25">
      <c r="A124" s="119" t="s">
        <v>206</v>
      </c>
      <c r="B124" s="119">
        <f t="shared" ref="B124:B142" si="192">VLOOKUP(A124,PROGRAMDATA,14,FALSE)</f>
        <v>67338</v>
      </c>
      <c r="C124" s="119" t="str">
        <f t="shared" ref="C124:C142" si="193">VLOOKUP(A124,PROGRAMDATA,15,FALSE)</f>
        <v>Swimming</v>
      </c>
      <c r="D124" s="119" t="str">
        <f t="shared" ref="D124:D142" si="194">VLOOKUP(A124,PROGRAMDATA,16,FALSE)</f>
        <v>Swimming Lessons</v>
      </c>
      <c r="E124" s="119" t="str">
        <f t="shared" ref="E124:E142" si="195">VLOOKUP(A124,PROGRAMDATA,17,FALSE)</f>
        <v>Child</v>
      </c>
      <c r="F124" s="175" t="str">
        <f t="shared" ref="F124:F142" si="196">VLOOKUP(I124,Session,4, FALSE)</f>
        <v>No class May 20.</v>
      </c>
      <c r="G124" s="175">
        <f t="shared" ref="G124:G142" si="197">VLOOKUP(I124,Session,2,FALSE)</f>
        <v>45397</v>
      </c>
      <c r="H124" s="175">
        <f t="shared" ref="H124:H142" si="198">VLOOKUP(I124,Session,3,FALSE)</f>
        <v>45467</v>
      </c>
      <c r="I124" s="190" t="s">
        <v>27</v>
      </c>
      <c r="J124" s="191">
        <v>0.70833333333333337</v>
      </c>
      <c r="K124" s="177" t="str">
        <f t="shared" ref="K124:K142" si="199">VLOOKUP(A124,PROGRAMDATA,9,FALSE)</f>
        <v>30 mins</v>
      </c>
      <c r="L124" s="178">
        <f t="shared" ref="L124:L142" si="200">VLOOKUP(I124,Session,5, FALSE)</f>
        <v>10</v>
      </c>
      <c r="M124" s="179">
        <f t="shared" ref="M124:M142" si="201">VLOOKUP(A124,PROGRAMDATA,3,FALSE)</f>
        <v>2</v>
      </c>
      <c r="N124" s="179">
        <f t="shared" ref="N124:N142" si="202">VLOOKUP(A124,PROGRAMDATA,4,FALSE)</f>
        <v>3</v>
      </c>
      <c r="O124" s="179" t="str">
        <f t="shared" ref="O124:O142" si="203">VLOOKUP(A124,PROGRAMDATA,5,FALSE)</f>
        <v>6 YR</v>
      </c>
      <c r="P124" s="179" t="str">
        <f t="shared" ref="P124:P142" si="204">VLOOKUP(A124,PROGRAMDATA,6,FALSE)</f>
        <v>15 YR</v>
      </c>
      <c r="Q124" s="180">
        <f t="shared" ref="Q124:Q142" si="205">(INDEX(PROGRAMDATA,MATCH(A124,FeeName,0),12)*L124)</f>
        <v>159.26500000000001</v>
      </c>
      <c r="R124" s="181">
        <f t="shared" ref="R124:R142" si="206">(Q124*0.25)</f>
        <v>39.816250000000004</v>
      </c>
      <c r="S124" s="180">
        <f t="shared" ref="S124:S142" si="207">VLOOKUP(A124,PROGRAMDATA,13,FALSE)</f>
        <v>0</v>
      </c>
      <c r="T124" s="42">
        <v>75163</v>
      </c>
    </row>
    <row r="125" spans="1:20" s="40" customFormat="1" ht="15" customHeight="1" x14ac:dyDescent="0.25">
      <c r="A125" s="119" t="s">
        <v>206</v>
      </c>
      <c r="B125" s="119">
        <f t="shared" si="192"/>
        <v>67338</v>
      </c>
      <c r="C125" s="119" t="str">
        <f t="shared" si="193"/>
        <v>Swimming</v>
      </c>
      <c r="D125" s="119" t="str">
        <f t="shared" si="194"/>
        <v>Swimming Lessons</v>
      </c>
      <c r="E125" s="119" t="str">
        <f t="shared" si="195"/>
        <v>Child</v>
      </c>
      <c r="F125" s="175" t="str">
        <f t="shared" si="196"/>
        <v>No class May 20.</v>
      </c>
      <c r="G125" s="175">
        <f t="shared" si="197"/>
        <v>45397</v>
      </c>
      <c r="H125" s="175">
        <f t="shared" si="198"/>
        <v>45467</v>
      </c>
      <c r="I125" s="190" t="s">
        <v>27</v>
      </c>
      <c r="J125" s="191">
        <v>0.73958333333333337</v>
      </c>
      <c r="K125" s="177" t="str">
        <f t="shared" si="199"/>
        <v>30 mins</v>
      </c>
      <c r="L125" s="178">
        <f t="shared" si="200"/>
        <v>10</v>
      </c>
      <c r="M125" s="179">
        <f t="shared" si="201"/>
        <v>2</v>
      </c>
      <c r="N125" s="179">
        <f t="shared" si="202"/>
        <v>3</v>
      </c>
      <c r="O125" s="179" t="str">
        <f t="shared" si="203"/>
        <v>6 YR</v>
      </c>
      <c r="P125" s="179" t="str">
        <f t="shared" si="204"/>
        <v>15 YR</v>
      </c>
      <c r="Q125" s="180">
        <f t="shared" si="205"/>
        <v>159.26500000000001</v>
      </c>
      <c r="R125" s="181">
        <f t="shared" si="206"/>
        <v>39.816250000000004</v>
      </c>
      <c r="S125" s="180">
        <f t="shared" si="207"/>
        <v>0</v>
      </c>
      <c r="T125" s="42">
        <v>75164</v>
      </c>
    </row>
    <row r="126" spans="1:20" s="40" customFormat="1" ht="15" customHeight="1" x14ac:dyDescent="0.25">
      <c r="A126" s="119" t="s">
        <v>206</v>
      </c>
      <c r="B126" s="119">
        <f t="shared" si="192"/>
        <v>67338</v>
      </c>
      <c r="C126" s="119" t="str">
        <f t="shared" si="193"/>
        <v>Swimming</v>
      </c>
      <c r="D126" s="119" t="str">
        <f t="shared" si="194"/>
        <v>Swimming Lessons</v>
      </c>
      <c r="E126" s="119" t="str">
        <f t="shared" si="195"/>
        <v>Child</v>
      </c>
      <c r="F126" s="175" t="str">
        <f t="shared" si="196"/>
        <v>No class May 20.</v>
      </c>
      <c r="G126" s="175">
        <f t="shared" si="197"/>
        <v>45397</v>
      </c>
      <c r="H126" s="175">
        <f t="shared" si="198"/>
        <v>45467</v>
      </c>
      <c r="I126" s="190" t="s">
        <v>27</v>
      </c>
      <c r="J126" s="191">
        <v>0.76041666666666663</v>
      </c>
      <c r="K126" s="177" t="str">
        <f t="shared" si="199"/>
        <v>30 mins</v>
      </c>
      <c r="L126" s="178">
        <f t="shared" si="200"/>
        <v>10</v>
      </c>
      <c r="M126" s="179">
        <f t="shared" si="201"/>
        <v>2</v>
      </c>
      <c r="N126" s="179">
        <f t="shared" si="202"/>
        <v>3</v>
      </c>
      <c r="O126" s="179" t="str">
        <f t="shared" si="203"/>
        <v>6 YR</v>
      </c>
      <c r="P126" s="179" t="str">
        <f t="shared" si="204"/>
        <v>15 YR</v>
      </c>
      <c r="Q126" s="180">
        <f t="shared" si="205"/>
        <v>159.26500000000001</v>
      </c>
      <c r="R126" s="181">
        <f t="shared" si="206"/>
        <v>39.816250000000004</v>
      </c>
      <c r="S126" s="180">
        <f t="shared" si="207"/>
        <v>0</v>
      </c>
      <c r="T126" s="42">
        <v>75165</v>
      </c>
    </row>
    <row r="127" spans="1:20" s="40" customFormat="1" ht="15" customHeight="1" x14ac:dyDescent="0.25">
      <c r="A127" s="119" t="s">
        <v>206</v>
      </c>
      <c r="B127" s="119">
        <f t="shared" si="192"/>
        <v>67338</v>
      </c>
      <c r="C127" s="119" t="str">
        <f t="shared" si="193"/>
        <v>Swimming</v>
      </c>
      <c r="D127" s="119" t="str">
        <f t="shared" si="194"/>
        <v>Swimming Lessons</v>
      </c>
      <c r="E127" s="119" t="str">
        <f t="shared" si="195"/>
        <v>Child</v>
      </c>
      <c r="F127" s="175" t="str">
        <f t="shared" si="196"/>
        <v>No class May 20.</v>
      </c>
      <c r="G127" s="175">
        <f t="shared" si="197"/>
        <v>45397</v>
      </c>
      <c r="H127" s="175">
        <f t="shared" si="198"/>
        <v>45467</v>
      </c>
      <c r="I127" s="190" t="s">
        <v>27</v>
      </c>
      <c r="J127" s="191">
        <v>0.77083333333333337</v>
      </c>
      <c r="K127" s="177" t="str">
        <f t="shared" si="199"/>
        <v>30 mins</v>
      </c>
      <c r="L127" s="178">
        <f t="shared" si="200"/>
        <v>10</v>
      </c>
      <c r="M127" s="179">
        <f t="shared" si="201"/>
        <v>2</v>
      </c>
      <c r="N127" s="179">
        <f t="shared" si="202"/>
        <v>3</v>
      </c>
      <c r="O127" s="179" t="str">
        <f t="shared" si="203"/>
        <v>6 YR</v>
      </c>
      <c r="P127" s="179" t="str">
        <f t="shared" si="204"/>
        <v>15 YR</v>
      </c>
      <c r="Q127" s="180">
        <f t="shared" si="205"/>
        <v>159.26500000000001</v>
      </c>
      <c r="R127" s="181">
        <f t="shared" si="206"/>
        <v>39.816250000000004</v>
      </c>
      <c r="S127" s="180">
        <f t="shared" si="207"/>
        <v>0</v>
      </c>
      <c r="T127" s="42">
        <v>75166</v>
      </c>
    </row>
    <row r="128" spans="1:20" s="40" customFormat="1" ht="15" customHeight="1" x14ac:dyDescent="0.25">
      <c r="A128" s="119" t="s">
        <v>206</v>
      </c>
      <c r="B128" s="119">
        <f t="shared" si="192"/>
        <v>67338</v>
      </c>
      <c r="C128" s="119" t="str">
        <f t="shared" si="193"/>
        <v>Swimming</v>
      </c>
      <c r="D128" s="119" t="str">
        <f t="shared" si="194"/>
        <v>Swimming Lessons</v>
      </c>
      <c r="E128" s="119" t="str">
        <f t="shared" si="195"/>
        <v>Child</v>
      </c>
      <c r="F128" s="175" t="str">
        <f t="shared" si="196"/>
        <v>No class May 20.</v>
      </c>
      <c r="G128" s="175">
        <f t="shared" si="197"/>
        <v>45397</v>
      </c>
      <c r="H128" s="175">
        <f t="shared" si="198"/>
        <v>45467</v>
      </c>
      <c r="I128" s="190" t="s">
        <v>27</v>
      </c>
      <c r="J128" s="191">
        <v>0.80208333333333337</v>
      </c>
      <c r="K128" s="177" t="str">
        <f t="shared" si="199"/>
        <v>30 mins</v>
      </c>
      <c r="L128" s="178">
        <f t="shared" si="200"/>
        <v>10</v>
      </c>
      <c r="M128" s="179">
        <f t="shared" si="201"/>
        <v>2</v>
      </c>
      <c r="N128" s="179">
        <f t="shared" si="202"/>
        <v>3</v>
      </c>
      <c r="O128" s="179" t="str">
        <f t="shared" si="203"/>
        <v>6 YR</v>
      </c>
      <c r="P128" s="179" t="str">
        <f t="shared" si="204"/>
        <v>15 YR</v>
      </c>
      <c r="Q128" s="180">
        <f t="shared" si="205"/>
        <v>159.26500000000001</v>
      </c>
      <c r="R128" s="181">
        <f t="shared" si="206"/>
        <v>39.816250000000004</v>
      </c>
      <c r="S128" s="180">
        <f t="shared" si="207"/>
        <v>0</v>
      </c>
      <c r="T128" s="42">
        <v>75167</v>
      </c>
    </row>
    <row r="129" spans="1:20" s="40" customFormat="1" ht="15" customHeight="1" x14ac:dyDescent="0.25">
      <c r="A129" s="119" t="s">
        <v>206</v>
      </c>
      <c r="B129" s="119">
        <f t="shared" si="192"/>
        <v>67338</v>
      </c>
      <c r="C129" s="119" t="str">
        <f t="shared" si="193"/>
        <v>Swimming</v>
      </c>
      <c r="D129" s="119" t="str">
        <f t="shared" si="194"/>
        <v>Swimming Lessons</v>
      </c>
      <c r="E129" s="119" t="str">
        <f t="shared" si="195"/>
        <v>Child</v>
      </c>
      <c r="F129" s="175" t="str">
        <f t="shared" si="196"/>
        <v>No class May 20.</v>
      </c>
      <c r="G129" s="175">
        <f t="shared" si="197"/>
        <v>45397</v>
      </c>
      <c r="H129" s="175">
        <f t="shared" si="198"/>
        <v>45467</v>
      </c>
      <c r="I129" s="190" t="s">
        <v>27</v>
      </c>
      <c r="J129" s="191">
        <v>0.8125</v>
      </c>
      <c r="K129" s="177" t="str">
        <f t="shared" si="199"/>
        <v>30 mins</v>
      </c>
      <c r="L129" s="178">
        <f t="shared" si="200"/>
        <v>10</v>
      </c>
      <c r="M129" s="179">
        <f t="shared" si="201"/>
        <v>2</v>
      </c>
      <c r="N129" s="179">
        <f t="shared" si="202"/>
        <v>3</v>
      </c>
      <c r="O129" s="179" t="str">
        <f t="shared" si="203"/>
        <v>6 YR</v>
      </c>
      <c r="P129" s="179" t="str">
        <f t="shared" si="204"/>
        <v>15 YR</v>
      </c>
      <c r="Q129" s="180">
        <f t="shared" si="205"/>
        <v>159.26500000000001</v>
      </c>
      <c r="R129" s="181">
        <f t="shared" si="206"/>
        <v>39.816250000000004</v>
      </c>
      <c r="S129" s="180">
        <f t="shared" si="207"/>
        <v>0</v>
      </c>
      <c r="T129" s="42">
        <v>75168</v>
      </c>
    </row>
    <row r="130" spans="1:20" s="40" customFormat="1" ht="15" customHeight="1" x14ac:dyDescent="0.25">
      <c r="A130" s="119" t="s">
        <v>206</v>
      </c>
      <c r="B130" s="119">
        <f t="shared" si="192"/>
        <v>67338</v>
      </c>
      <c r="C130" s="119" t="str">
        <f t="shared" si="193"/>
        <v>Swimming</v>
      </c>
      <c r="D130" s="119" t="str">
        <f t="shared" si="194"/>
        <v>Swimming Lessons</v>
      </c>
      <c r="E130" s="119" t="str">
        <f t="shared" si="195"/>
        <v>Child</v>
      </c>
      <c r="F130" s="175" t="str">
        <f t="shared" si="196"/>
        <v>N/A</v>
      </c>
      <c r="G130" s="175">
        <f t="shared" si="197"/>
        <v>45398</v>
      </c>
      <c r="H130" s="175">
        <f t="shared" si="198"/>
        <v>45095</v>
      </c>
      <c r="I130" s="190" t="s">
        <v>23</v>
      </c>
      <c r="J130" s="191">
        <v>0.70833333333333337</v>
      </c>
      <c r="K130" s="177" t="str">
        <f t="shared" si="199"/>
        <v>30 mins</v>
      </c>
      <c r="L130" s="178">
        <f t="shared" si="200"/>
        <v>10</v>
      </c>
      <c r="M130" s="179">
        <f t="shared" si="201"/>
        <v>2</v>
      </c>
      <c r="N130" s="179">
        <f t="shared" si="202"/>
        <v>3</v>
      </c>
      <c r="O130" s="179" t="str">
        <f t="shared" si="203"/>
        <v>6 YR</v>
      </c>
      <c r="P130" s="179" t="str">
        <f t="shared" si="204"/>
        <v>15 YR</v>
      </c>
      <c r="Q130" s="180">
        <f t="shared" si="205"/>
        <v>159.26500000000001</v>
      </c>
      <c r="R130" s="181">
        <f t="shared" si="206"/>
        <v>39.816250000000004</v>
      </c>
      <c r="S130" s="180">
        <f t="shared" si="207"/>
        <v>0</v>
      </c>
      <c r="T130" s="42">
        <v>75170</v>
      </c>
    </row>
    <row r="131" spans="1:20" s="40" customFormat="1" ht="15" customHeight="1" x14ac:dyDescent="0.25">
      <c r="A131" s="119" t="s">
        <v>206</v>
      </c>
      <c r="B131" s="119">
        <f t="shared" si="192"/>
        <v>67338</v>
      </c>
      <c r="C131" s="119" t="str">
        <f t="shared" si="193"/>
        <v>Swimming</v>
      </c>
      <c r="D131" s="119" t="str">
        <f t="shared" si="194"/>
        <v>Swimming Lessons</v>
      </c>
      <c r="E131" s="119" t="str">
        <f t="shared" si="195"/>
        <v>Child</v>
      </c>
      <c r="F131" s="175" t="str">
        <f t="shared" si="196"/>
        <v>N/A</v>
      </c>
      <c r="G131" s="175">
        <f t="shared" si="197"/>
        <v>45399</v>
      </c>
      <c r="H131" s="175">
        <f t="shared" si="198"/>
        <v>45096</v>
      </c>
      <c r="I131" s="190" t="s">
        <v>33</v>
      </c>
      <c r="J131" s="191">
        <v>0.69791666666666663</v>
      </c>
      <c r="K131" s="177" t="str">
        <f t="shared" si="199"/>
        <v>30 mins</v>
      </c>
      <c r="L131" s="178">
        <f t="shared" si="200"/>
        <v>10</v>
      </c>
      <c r="M131" s="179">
        <f t="shared" si="201"/>
        <v>2</v>
      </c>
      <c r="N131" s="179">
        <f t="shared" si="202"/>
        <v>3</v>
      </c>
      <c r="O131" s="179" t="str">
        <f t="shared" si="203"/>
        <v>6 YR</v>
      </c>
      <c r="P131" s="179" t="str">
        <f t="shared" si="204"/>
        <v>15 YR</v>
      </c>
      <c r="Q131" s="180">
        <f t="shared" si="205"/>
        <v>159.26500000000001</v>
      </c>
      <c r="R131" s="181">
        <f t="shared" si="206"/>
        <v>39.816250000000004</v>
      </c>
      <c r="S131" s="180">
        <f t="shared" si="207"/>
        <v>0</v>
      </c>
      <c r="T131" s="42">
        <v>75172</v>
      </c>
    </row>
    <row r="132" spans="1:20" s="40" customFormat="1" ht="15" customHeight="1" x14ac:dyDescent="0.25">
      <c r="A132" s="119" t="s">
        <v>206</v>
      </c>
      <c r="B132" s="119">
        <f t="shared" si="192"/>
        <v>67338</v>
      </c>
      <c r="C132" s="119" t="str">
        <f t="shared" si="193"/>
        <v>Swimming</v>
      </c>
      <c r="D132" s="119" t="str">
        <f t="shared" si="194"/>
        <v>Swimming Lessons</v>
      </c>
      <c r="E132" s="119" t="str">
        <f t="shared" si="195"/>
        <v>Child</v>
      </c>
      <c r="F132" s="175" t="str">
        <f t="shared" si="196"/>
        <v>N/A</v>
      </c>
      <c r="G132" s="175">
        <f t="shared" si="197"/>
        <v>45399</v>
      </c>
      <c r="H132" s="175">
        <f t="shared" si="198"/>
        <v>45096</v>
      </c>
      <c r="I132" s="190" t="s">
        <v>33</v>
      </c>
      <c r="J132" s="191">
        <v>0.78125</v>
      </c>
      <c r="K132" s="177" t="str">
        <f t="shared" si="199"/>
        <v>30 mins</v>
      </c>
      <c r="L132" s="178">
        <f t="shared" si="200"/>
        <v>10</v>
      </c>
      <c r="M132" s="179">
        <f t="shared" si="201"/>
        <v>2</v>
      </c>
      <c r="N132" s="179">
        <f t="shared" si="202"/>
        <v>3</v>
      </c>
      <c r="O132" s="179" t="str">
        <f t="shared" si="203"/>
        <v>6 YR</v>
      </c>
      <c r="P132" s="179" t="str">
        <f t="shared" si="204"/>
        <v>15 YR</v>
      </c>
      <c r="Q132" s="180">
        <f t="shared" si="205"/>
        <v>159.26500000000001</v>
      </c>
      <c r="R132" s="181">
        <f t="shared" si="206"/>
        <v>39.816250000000004</v>
      </c>
      <c r="S132" s="180">
        <f t="shared" si="207"/>
        <v>0</v>
      </c>
      <c r="T132" s="42">
        <v>75173</v>
      </c>
    </row>
    <row r="133" spans="1:20" s="40" customFormat="1" ht="15" customHeight="1" x14ac:dyDescent="0.25">
      <c r="A133" s="119" t="s">
        <v>206</v>
      </c>
      <c r="B133" s="119">
        <f t="shared" si="192"/>
        <v>67338</v>
      </c>
      <c r="C133" s="119" t="str">
        <f t="shared" si="193"/>
        <v>Swimming</v>
      </c>
      <c r="D133" s="119" t="str">
        <f t="shared" si="194"/>
        <v>Swimming Lessons</v>
      </c>
      <c r="E133" s="119" t="str">
        <f t="shared" si="195"/>
        <v>Child</v>
      </c>
      <c r="F133" s="175" t="str">
        <f t="shared" si="196"/>
        <v>N/A</v>
      </c>
      <c r="G133" s="175">
        <f t="shared" si="197"/>
        <v>45400</v>
      </c>
      <c r="H133" s="175">
        <f t="shared" si="198"/>
        <v>45097</v>
      </c>
      <c r="I133" s="190" t="s">
        <v>34</v>
      </c>
      <c r="J133" s="191">
        <v>0.6875</v>
      </c>
      <c r="K133" s="177" t="str">
        <f t="shared" si="199"/>
        <v>30 mins</v>
      </c>
      <c r="L133" s="178">
        <f t="shared" si="200"/>
        <v>10</v>
      </c>
      <c r="M133" s="179">
        <f t="shared" si="201"/>
        <v>2</v>
      </c>
      <c r="N133" s="179">
        <f t="shared" si="202"/>
        <v>3</v>
      </c>
      <c r="O133" s="179" t="str">
        <f t="shared" si="203"/>
        <v>6 YR</v>
      </c>
      <c r="P133" s="179" t="str">
        <f t="shared" si="204"/>
        <v>15 YR</v>
      </c>
      <c r="Q133" s="180">
        <f t="shared" si="205"/>
        <v>159.26500000000001</v>
      </c>
      <c r="R133" s="181">
        <f t="shared" si="206"/>
        <v>39.816250000000004</v>
      </c>
      <c r="S133" s="180">
        <f t="shared" si="207"/>
        <v>0</v>
      </c>
      <c r="T133" s="42">
        <v>75174</v>
      </c>
    </row>
    <row r="134" spans="1:20" s="40" customFormat="1" ht="15" customHeight="1" x14ac:dyDescent="0.25">
      <c r="A134" s="119" t="s">
        <v>206</v>
      </c>
      <c r="B134" s="119">
        <f t="shared" si="192"/>
        <v>67338</v>
      </c>
      <c r="C134" s="119" t="str">
        <f t="shared" si="193"/>
        <v>Swimming</v>
      </c>
      <c r="D134" s="119" t="str">
        <f t="shared" si="194"/>
        <v>Swimming Lessons</v>
      </c>
      <c r="E134" s="119" t="str">
        <f t="shared" si="195"/>
        <v>Child</v>
      </c>
      <c r="F134" s="175" t="str">
        <f t="shared" si="196"/>
        <v>N/A</v>
      </c>
      <c r="G134" s="175">
        <f t="shared" si="197"/>
        <v>45400</v>
      </c>
      <c r="H134" s="175">
        <f t="shared" si="198"/>
        <v>45097</v>
      </c>
      <c r="I134" s="190" t="s">
        <v>34</v>
      </c>
      <c r="J134" s="191">
        <v>0.80208333333333337</v>
      </c>
      <c r="K134" s="177" t="str">
        <f t="shared" si="199"/>
        <v>30 mins</v>
      </c>
      <c r="L134" s="178">
        <f t="shared" si="200"/>
        <v>10</v>
      </c>
      <c r="M134" s="179">
        <f t="shared" si="201"/>
        <v>2</v>
      </c>
      <c r="N134" s="179">
        <f t="shared" si="202"/>
        <v>3</v>
      </c>
      <c r="O134" s="179" t="str">
        <f t="shared" si="203"/>
        <v>6 YR</v>
      </c>
      <c r="P134" s="179" t="str">
        <f t="shared" si="204"/>
        <v>15 YR</v>
      </c>
      <c r="Q134" s="180">
        <f t="shared" si="205"/>
        <v>159.26500000000001</v>
      </c>
      <c r="R134" s="181">
        <f t="shared" si="206"/>
        <v>39.816250000000004</v>
      </c>
      <c r="S134" s="180">
        <f t="shared" si="207"/>
        <v>0</v>
      </c>
      <c r="T134" s="42">
        <v>75176</v>
      </c>
    </row>
    <row r="135" spans="1:20" s="40" customFormat="1" ht="15" customHeight="1" x14ac:dyDescent="0.25">
      <c r="A135" s="119" t="s">
        <v>206</v>
      </c>
      <c r="B135" s="119">
        <f t="shared" si="192"/>
        <v>67338</v>
      </c>
      <c r="C135" s="119" t="str">
        <f t="shared" si="193"/>
        <v>Swimming</v>
      </c>
      <c r="D135" s="119" t="str">
        <f t="shared" si="194"/>
        <v>Swimming Lessons</v>
      </c>
      <c r="E135" s="119" t="str">
        <f t="shared" si="195"/>
        <v>Child</v>
      </c>
      <c r="F135" s="175" t="str">
        <f t="shared" si="196"/>
        <v>N/A</v>
      </c>
      <c r="G135" s="175">
        <f t="shared" si="197"/>
        <v>45401</v>
      </c>
      <c r="H135" s="175">
        <f t="shared" si="198"/>
        <v>45098</v>
      </c>
      <c r="I135" s="190" t="s">
        <v>28</v>
      </c>
      <c r="J135" s="191">
        <v>0.70833333333333337</v>
      </c>
      <c r="K135" s="177" t="str">
        <f t="shared" si="199"/>
        <v>30 mins</v>
      </c>
      <c r="L135" s="178">
        <f t="shared" si="200"/>
        <v>10</v>
      </c>
      <c r="M135" s="179">
        <f t="shared" si="201"/>
        <v>2</v>
      </c>
      <c r="N135" s="179">
        <f t="shared" si="202"/>
        <v>3</v>
      </c>
      <c r="O135" s="179" t="str">
        <f t="shared" si="203"/>
        <v>6 YR</v>
      </c>
      <c r="P135" s="179" t="str">
        <f t="shared" si="204"/>
        <v>15 YR</v>
      </c>
      <c r="Q135" s="180">
        <f t="shared" si="205"/>
        <v>159.26500000000001</v>
      </c>
      <c r="R135" s="181">
        <f t="shared" si="206"/>
        <v>39.816250000000004</v>
      </c>
      <c r="S135" s="180">
        <f t="shared" si="207"/>
        <v>0</v>
      </c>
      <c r="T135" s="42">
        <v>75177</v>
      </c>
    </row>
    <row r="136" spans="1:20" s="40" customFormat="1" ht="15" customHeight="1" x14ac:dyDescent="0.25">
      <c r="A136" s="119" t="s">
        <v>206</v>
      </c>
      <c r="B136" s="119">
        <f t="shared" si="192"/>
        <v>67338</v>
      </c>
      <c r="C136" s="119" t="str">
        <f t="shared" si="193"/>
        <v>Swimming</v>
      </c>
      <c r="D136" s="119" t="str">
        <f t="shared" si="194"/>
        <v>Swimming Lessons</v>
      </c>
      <c r="E136" s="119" t="str">
        <f t="shared" si="195"/>
        <v>Child</v>
      </c>
      <c r="F136" s="175" t="str">
        <f t="shared" si="196"/>
        <v>N/A</v>
      </c>
      <c r="G136" s="175">
        <f t="shared" si="197"/>
        <v>45401</v>
      </c>
      <c r="H136" s="175">
        <f t="shared" si="198"/>
        <v>45098</v>
      </c>
      <c r="I136" s="190" t="s">
        <v>28</v>
      </c>
      <c r="J136" s="191">
        <v>0.73958333333333337</v>
      </c>
      <c r="K136" s="177" t="str">
        <f t="shared" si="199"/>
        <v>30 mins</v>
      </c>
      <c r="L136" s="178">
        <f t="shared" si="200"/>
        <v>10</v>
      </c>
      <c r="M136" s="179">
        <f t="shared" si="201"/>
        <v>2</v>
      </c>
      <c r="N136" s="179">
        <f t="shared" si="202"/>
        <v>3</v>
      </c>
      <c r="O136" s="179" t="str">
        <f t="shared" si="203"/>
        <v>6 YR</v>
      </c>
      <c r="P136" s="179" t="str">
        <f t="shared" si="204"/>
        <v>15 YR</v>
      </c>
      <c r="Q136" s="180">
        <f t="shared" si="205"/>
        <v>159.26500000000001</v>
      </c>
      <c r="R136" s="181">
        <f t="shared" si="206"/>
        <v>39.816250000000004</v>
      </c>
      <c r="S136" s="180">
        <f t="shared" si="207"/>
        <v>0</v>
      </c>
      <c r="T136" s="42">
        <v>75178</v>
      </c>
    </row>
    <row r="137" spans="1:20" s="40" customFormat="1" ht="15" customHeight="1" x14ac:dyDescent="0.25">
      <c r="A137" s="119" t="s">
        <v>206</v>
      </c>
      <c r="B137" s="119">
        <f t="shared" si="192"/>
        <v>67338</v>
      </c>
      <c r="C137" s="119" t="str">
        <f t="shared" si="193"/>
        <v>Swimming</v>
      </c>
      <c r="D137" s="119" t="str">
        <f t="shared" si="194"/>
        <v>Swimming Lessons</v>
      </c>
      <c r="E137" s="119" t="str">
        <f t="shared" si="195"/>
        <v>Child</v>
      </c>
      <c r="F137" s="175" t="str">
        <f t="shared" si="196"/>
        <v>No class May 18.</v>
      </c>
      <c r="G137" s="175">
        <f t="shared" si="197"/>
        <v>45395</v>
      </c>
      <c r="H137" s="175">
        <f t="shared" si="198"/>
        <v>45099</v>
      </c>
      <c r="I137" s="190" t="s">
        <v>22</v>
      </c>
      <c r="J137" s="191">
        <v>0.35416666666666669</v>
      </c>
      <c r="K137" s="177" t="str">
        <f t="shared" si="199"/>
        <v>30 mins</v>
      </c>
      <c r="L137" s="178">
        <f t="shared" si="200"/>
        <v>10</v>
      </c>
      <c r="M137" s="179">
        <f t="shared" si="201"/>
        <v>2</v>
      </c>
      <c r="N137" s="179">
        <f t="shared" si="202"/>
        <v>3</v>
      </c>
      <c r="O137" s="179" t="str">
        <f t="shared" si="203"/>
        <v>6 YR</v>
      </c>
      <c r="P137" s="179" t="str">
        <f t="shared" si="204"/>
        <v>15 YR</v>
      </c>
      <c r="Q137" s="180">
        <f t="shared" si="205"/>
        <v>159.26500000000001</v>
      </c>
      <c r="R137" s="181">
        <f t="shared" si="206"/>
        <v>39.816250000000004</v>
      </c>
      <c r="S137" s="180">
        <f t="shared" si="207"/>
        <v>0</v>
      </c>
      <c r="T137" s="42">
        <v>75180</v>
      </c>
    </row>
    <row r="138" spans="1:20" s="40" customFormat="1" ht="15" customHeight="1" x14ac:dyDescent="0.25">
      <c r="A138" s="119" t="s">
        <v>206</v>
      </c>
      <c r="B138" s="119">
        <f t="shared" si="192"/>
        <v>67338</v>
      </c>
      <c r="C138" s="119" t="str">
        <f t="shared" si="193"/>
        <v>Swimming</v>
      </c>
      <c r="D138" s="119" t="str">
        <f t="shared" si="194"/>
        <v>Swimming Lessons</v>
      </c>
      <c r="E138" s="119" t="str">
        <f t="shared" si="195"/>
        <v>Child</v>
      </c>
      <c r="F138" s="175" t="str">
        <f t="shared" si="196"/>
        <v>No class May 18.</v>
      </c>
      <c r="G138" s="175">
        <f t="shared" si="197"/>
        <v>45395</v>
      </c>
      <c r="H138" s="175">
        <f t="shared" si="198"/>
        <v>45099</v>
      </c>
      <c r="I138" s="190" t="s">
        <v>22</v>
      </c>
      <c r="J138" s="191">
        <v>0.4375</v>
      </c>
      <c r="K138" s="177" t="str">
        <f t="shared" si="199"/>
        <v>30 mins</v>
      </c>
      <c r="L138" s="178">
        <f t="shared" si="200"/>
        <v>10</v>
      </c>
      <c r="M138" s="179">
        <f t="shared" si="201"/>
        <v>2</v>
      </c>
      <c r="N138" s="179">
        <f t="shared" si="202"/>
        <v>3</v>
      </c>
      <c r="O138" s="179" t="str">
        <f t="shared" si="203"/>
        <v>6 YR</v>
      </c>
      <c r="P138" s="179" t="str">
        <f t="shared" si="204"/>
        <v>15 YR</v>
      </c>
      <c r="Q138" s="180">
        <f t="shared" si="205"/>
        <v>159.26500000000001</v>
      </c>
      <c r="R138" s="181">
        <f t="shared" si="206"/>
        <v>39.816250000000004</v>
      </c>
      <c r="S138" s="180">
        <f t="shared" si="207"/>
        <v>0</v>
      </c>
      <c r="T138" s="42">
        <v>75181</v>
      </c>
    </row>
    <row r="139" spans="1:20" s="40" customFormat="1" ht="15" customHeight="1" x14ac:dyDescent="0.25">
      <c r="A139" s="119" t="s">
        <v>206</v>
      </c>
      <c r="B139" s="119">
        <f t="shared" si="192"/>
        <v>67338</v>
      </c>
      <c r="C139" s="119" t="str">
        <f t="shared" si="193"/>
        <v>Swimming</v>
      </c>
      <c r="D139" s="119" t="str">
        <f t="shared" si="194"/>
        <v>Swimming Lessons</v>
      </c>
      <c r="E139" s="119" t="str">
        <f t="shared" si="195"/>
        <v>Child</v>
      </c>
      <c r="F139" s="175" t="str">
        <f t="shared" si="196"/>
        <v>No class May 19.</v>
      </c>
      <c r="G139" s="175">
        <f t="shared" si="197"/>
        <v>45396</v>
      </c>
      <c r="H139" s="175">
        <f t="shared" si="198"/>
        <v>45100</v>
      </c>
      <c r="I139" s="190" t="s">
        <v>26</v>
      </c>
      <c r="J139" s="191">
        <v>0.65625</v>
      </c>
      <c r="K139" s="177" t="str">
        <f t="shared" si="199"/>
        <v>30 mins</v>
      </c>
      <c r="L139" s="178">
        <f t="shared" si="200"/>
        <v>10</v>
      </c>
      <c r="M139" s="179">
        <f t="shared" si="201"/>
        <v>2</v>
      </c>
      <c r="N139" s="179">
        <f t="shared" si="202"/>
        <v>3</v>
      </c>
      <c r="O139" s="179" t="str">
        <f t="shared" si="203"/>
        <v>6 YR</v>
      </c>
      <c r="P139" s="179" t="str">
        <f t="shared" si="204"/>
        <v>15 YR</v>
      </c>
      <c r="Q139" s="180">
        <f t="shared" si="205"/>
        <v>159.26500000000001</v>
      </c>
      <c r="R139" s="181">
        <f t="shared" si="206"/>
        <v>39.816250000000004</v>
      </c>
      <c r="S139" s="180">
        <f t="shared" si="207"/>
        <v>0</v>
      </c>
      <c r="T139" s="42">
        <v>75182</v>
      </c>
    </row>
    <row r="140" spans="1:20" s="40" customFormat="1" ht="15" customHeight="1" x14ac:dyDescent="0.25">
      <c r="A140" s="119" t="s">
        <v>206</v>
      </c>
      <c r="B140" s="119">
        <f t="shared" si="192"/>
        <v>67338</v>
      </c>
      <c r="C140" s="119" t="str">
        <f t="shared" si="193"/>
        <v>Swimming</v>
      </c>
      <c r="D140" s="119" t="str">
        <f t="shared" si="194"/>
        <v>Swimming Lessons</v>
      </c>
      <c r="E140" s="119" t="str">
        <f t="shared" si="195"/>
        <v>Child</v>
      </c>
      <c r="F140" s="175" t="str">
        <f t="shared" si="196"/>
        <v>No class May 19.</v>
      </c>
      <c r="G140" s="175">
        <f t="shared" si="197"/>
        <v>45396</v>
      </c>
      <c r="H140" s="175">
        <f t="shared" si="198"/>
        <v>45100</v>
      </c>
      <c r="I140" s="190" t="s">
        <v>26</v>
      </c>
      <c r="J140" s="191">
        <v>0.6875</v>
      </c>
      <c r="K140" s="177" t="str">
        <f t="shared" si="199"/>
        <v>30 mins</v>
      </c>
      <c r="L140" s="178">
        <f t="shared" si="200"/>
        <v>10</v>
      </c>
      <c r="M140" s="179">
        <f t="shared" si="201"/>
        <v>2</v>
      </c>
      <c r="N140" s="179">
        <f t="shared" si="202"/>
        <v>3</v>
      </c>
      <c r="O140" s="179" t="str">
        <f t="shared" si="203"/>
        <v>6 YR</v>
      </c>
      <c r="P140" s="179" t="str">
        <f t="shared" si="204"/>
        <v>15 YR</v>
      </c>
      <c r="Q140" s="180">
        <f t="shared" si="205"/>
        <v>159.26500000000001</v>
      </c>
      <c r="R140" s="181">
        <f t="shared" si="206"/>
        <v>39.816250000000004</v>
      </c>
      <c r="S140" s="180">
        <f t="shared" si="207"/>
        <v>0</v>
      </c>
      <c r="T140" s="42">
        <v>75183</v>
      </c>
    </row>
    <row r="141" spans="1:20" s="40" customFormat="1" ht="15" customHeight="1" x14ac:dyDescent="0.25">
      <c r="A141" s="119" t="s">
        <v>206</v>
      </c>
      <c r="B141" s="119">
        <f t="shared" si="192"/>
        <v>67338</v>
      </c>
      <c r="C141" s="119" t="str">
        <f t="shared" si="193"/>
        <v>Swimming</v>
      </c>
      <c r="D141" s="119" t="str">
        <f t="shared" si="194"/>
        <v>Swimming Lessons</v>
      </c>
      <c r="E141" s="119" t="str">
        <f t="shared" si="195"/>
        <v>Child</v>
      </c>
      <c r="F141" s="175" t="str">
        <f t="shared" si="196"/>
        <v>No class May 19.</v>
      </c>
      <c r="G141" s="175">
        <f t="shared" si="197"/>
        <v>45396</v>
      </c>
      <c r="H141" s="175">
        <f t="shared" si="198"/>
        <v>45100</v>
      </c>
      <c r="I141" s="190" t="s">
        <v>26</v>
      </c>
      <c r="J141" s="191">
        <v>0.72916666666666663</v>
      </c>
      <c r="K141" s="177" t="str">
        <f t="shared" si="199"/>
        <v>30 mins</v>
      </c>
      <c r="L141" s="178">
        <f t="shared" si="200"/>
        <v>10</v>
      </c>
      <c r="M141" s="179">
        <f t="shared" si="201"/>
        <v>2</v>
      </c>
      <c r="N141" s="179">
        <f t="shared" si="202"/>
        <v>3</v>
      </c>
      <c r="O141" s="179" t="str">
        <f t="shared" si="203"/>
        <v>6 YR</v>
      </c>
      <c r="P141" s="179" t="str">
        <f t="shared" si="204"/>
        <v>15 YR</v>
      </c>
      <c r="Q141" s="180">
        <f t="shared" si="205"/>
        <v>159.26500000000001</v>
      </c>
      <c r="R141" s="181">
        <f t="shared" si="206"/>
        <v>39.816250000000004</v>
      </c>
      <c r="S141" s="180">
        <f t="shared" si="207"/>
        <v>0</v>
      </c>
      <c r="T141" s="42">
        <v>75184</v>
      </c>
    </row>
    <row r="142" spans="1:20" s="40" customFormat="1" ht="15" customHeight="1" x14ac:dyDescent="0.25">
      <c r="A142" s="119" t="s">
        <v>206</v>
      </c>
      <c r="B142" s="119">
        <f t="shared" si="192"/>
        <v>67338</v>
      </c>
      <c r="C142" s="119" t="str">
        <f t="shared" si="193"/>
        <v>Swimming</v>
      </c>
      <c r="D142" s="119" t="str">
        <f t="shared" si="194"/>
        <v>Swimming Lessons</v>
      </c>
      <c r="E142" s="119" t="str">
        <f t="shared" si="195"/>
        <v>Child</v>
      </c>
      <c r="F142" s="175" t="str">
        <f t="shared" si="196"/>
        <v>No class May 19.</v>
      </c>
      <c r="G142" s="175">
        <f t="shared" si="197"/>
        <v>45396</v>
      </c>
      <c r="H142" s="175">
        <f t="shared" si="198"/>
        <v>45100</v>
      </c>
      <c r="I142" s="190" t="s">
        <v>26</v>
      </c>
      <c r="J142" s="191">
        <v>0.75</v>
      </c>
      <c r="K142" s="177" t="str">
        <f t="shared" si="199"/>
        <v>30 mins</v>
      </c>
      <c r="L142" s="178">
        <f t="shared" si="200"/>
        <v>10</v>
      </c>
      <c r="M142" s="179">
        <f t="shared" si="201"/>
        <v>2</v>
      </c>
      <c r="N142" s="179">
        <f t="shared" si="202"/>
        <v>3</v>
      </c>
      <c r="O142" s="179" t="str">
        <f t="shared" si="203"/>
        <v>6 YR</v>
      </c>
      <c r="P142" s="179" t="str">
        <f t="shared" si="204"/>
        <v>15 YR</v>
      </c>
      <c r="Q142" s="180">
        <f t="shared" si="205"/>
        <v>159.26500000000001</v>
      </c>
      <c r="R142" s="181">
        <f t="shared" si="206"/>
        <v>39.816250000000004</v>
      </c>
      <c r="S142" s="180">
        <f t="shared" si="207"/>
        <v>0</v>
      </c>
      <c r="T142" s="42">
        <v>75185</v>
      </c>
    </row>
    <row r="143" spans="1:20" s="40" customFormat="1" ht="15" customHeight="1" x14ac:dyDescent="0.25">
      <c r="A143" s="119" t="s">
        <v>206</v>
      </c>
      <c r="B143" s="119">
        <f t="shared" ref="B143" si="208">VLOOKUP(A143,PROGRAMDATA,14,FALSE)</f>
        <v>67338</v>
      </c>
      <c r="C143" s="119" t="str">
        <f t="shared" ref="C143" si="209">VLOOKUP(A143,PROGRAMDATA,15,FALSE)</f>
        <v>Swimming</v>
      </c>
      <c r="D143" s="119" t="str">
        <f t="shared" ref="D143" si="210">VLOOKUP(A143,PROGRAMDATA,16,FALSE)</f>
        <v>Swimming Lessons</v>
      </c>
      <c r="E143" s="119" t="str">
        <f t="shared" ref="E143" si="211">VLOOKUP(A143,PROGRAMDATA,17,FALSE)</f>
        <v>Child</v>
      </c>
      <c r="F143" s="175" t="str">
        <f t="shared" ref="F143" si="212">VLOOKUP(I143,Session,4, FALSE)</f>
        <v>No class May 19.</v>
      </c>
      <c r="G143" s="175">
        <f t="shared" ref="G143" si="213">VLOOKUP(I143,Session,2,FALSE)</f>
        <v>45396</v>
      </c>
      <c r="H143" s="175">
        <f t="shared" ref="H143" si="214">VLOOKUP(I143,Session,3,FALSE)</f>
        <v>45100</v>
      </c>
      <c r="I143" s="190" t="s">
        <v>26</v>
      </c>
      <c r="J143" s="191">
        <v>0.77083333333333337</v>
      </c>
      <c r="K143" s="177" t="str">
        <f t="shared" ref="K143" si="215">VLOOKUP(A143,PROGRAMDATA,9,FALSE)</f>
        <v>30 mins</v>
      </c>
      <c r="L143" s="178">
        <f t="shared" ref="L143" si="216">VLOOKUP(I143,Session,5, FALSE)</f>
        <v>10</v>
      </c>
      <c r="M143" s="179">
        <f t="shared" ref="M143" si="217">VLOOKUP(A143,PROGRAMDATA,3,FALSE)</f>
        <v>2</v>
      </c>
      <c r="N143" s="179">
        <f t="shared" ref="N143" si="218">VLOOKUP(A143,PROGRAMDATA,4,FALSE)</f>
        <v>3</v>
      </c>
      <c r="O143" s="179" t="str">
        <f t="shared" ref="O143" si="219">VLOOKUP(A143,PROGRAMDATA,5,FALSE)</f>
        <v>6 YR</v>
      </c>
      <c r="P143" s="179" t="str">
        <f t="shared" ref="P143" si="220">VLOOKUP(A143,PROGRAMDATA,6,FALSE)</f>
        <v>15 YR</v>
      </c>
      <c r="Q143" s="180">
        <f t="shared" ref="Q143" si="221">(INDEX(PROGRAMDATA,MATCH(A143,FeeName,0),12)*L143)</f>
        <v>159.26500000000001</v>
      </c>
      <c r="R143" s="181">
        <f t="shared" ref="R143" si="222">(Q143*0.25)</f>
        <v>39.816250000000004</v>
      </c>
      <c r="S143" s="180">
        <f t="shared" ref="S143" si="223">VLOOKUP(A143,PROGRAMDATA,13,FALSE)</f>
        <v>0</v>
      </c>
      <c r="T143" s="42">
        <v>75186</v>
      </c>
    </row>
    <row r="144" spans="1:20" s="40" customFormat="1" ht="15" customHeight="1" x14ac:dyDescent="0.25">
      <c r="A144" s="118" t="s">
        <v>246</v>
      </c>
      <c r="B144" s="182">
        <f t="shared" ref="B144" si="224">VLOOKUP(A144,PROGRAMDATA,14,FALSE)</f>
        <v>67301</v>
      </c>
      <c r="C144" s="182" t="str">
        <f t="shared" ref="C144" si="225">VLOOKUP(A144,PROGRAMDATA,15,FALSE)</f>
        <v>Swimming</v>
      </c>
      <c r="D144" s="182" t="str">
        <f t="shared" ref="D144" si="226">VLOOKUP(A144,PROGRAMDATA,16,FALSE)</f>
        <v>Swimming Lessons</v>
      </c>
      <c r="E144" s="182" t="str">
        <f t="shared" ref="E144" si="227">VLOOKUP(A144,PROGRAMDATA,17,FALSE)</f>
        <v>Child</v>
      </c>
      <c r="F144" s="183" t="str">
        <f t="shared" ref="F144" si="228">VLOOKUP(I144,Session,4, FALSE)</f>
        <v>N/A</v>
      </c>
      <c r="G144" s="183">
        <f t="shared" ref="G144" si="229">VLOOKUP(I144,Session,2,FALSE)</f>
        <v>45398</v>
      </c>
      <c r="H144" s="183">
        <f t="shared" ref="H144" si="230">VLOOKUP(I144,Session,3,FALSE)</f>
        <v>45095</v>
      </c>
      <c r="I144" s="192" t="s">
        <v>23</v>
      </c>
      <c r="J144" s="193">
        <v>0.70833333333333337</v>
      </c>
      <c r="K144" s="185" t="str">
        <f t="shared" ref="K144" si="231">VLOOKUP(A144,PROGRAMDATA,9,FALSE)</f>
        <v>30 mins</v>
      </c>
      <c r="L144" s="186">
        <f t="shared" ref="L144" si="232">VLOOKUP(I144,Session,5, FALSE)</f>
        <v>10</v>
      </c>
      <c r="M144" s="187">
        <f t="shared" ref="M144" si="233">VLOOKUP(A144,PROGRAMDATA,3,FALSE)</f>
        <v>3</v>
      </c>
      <c r="N144" s="187">
        <f t="shared" ref="N144" si="234">VLOOKUP(A144,PROGRAMDATA,4,FALSE)</f>
        <v>6</v>
      </c>
      <c r="O144" s="187" t="str">
        <f t="shared" ref="O144" si="235">VLOOKUP(A144,PROGRAMDATA,5,FALSE)</f>
        <v>6 YR</v>
      </c>
      <c r="P144" s="187" t="str">
        <f t="shared" ref="P144" si="236">VLOOKUP(A144,PROGRAMDATA,6,FALSE)</f>
        <v>15 YR</v>
      </c>
      <c r="Q144" s="188">
        <f t="shared" ref="Q144" si="237">(INDEX(PROGRAMDATA,MATCH(A144,FeeName,0),12)*L144)</f>
        <v>88.22</v>
      </c>
      <c r="R144" s="189">
        <f t="shared" ref="R144" si="238">(Q144*0.25)</f>
        <v>22.055</v>
      </c>
      <c r="S144" s="188">
        <f t="shared" ref="S144" si="239">VLOOKUP(A144,PROGRAMDATA,13,FALSE)</f>
        <v>0</v>
      </c>
      <c r="T144" s="42">
        <v>75189</v>
      </c>
    </row>
    <row r="145" spans="1:20" s="40" customFormat="1" ht="15" customHeight="1" x14ac:dyDescent="0.25">
      <c r="A145" s="118" t="s">
        <v>246</v>
      </c>
      <c r="B145" s="182">
        <f t="shared" ref="B145:B146" si="240">VLOOKUP(A145,PROGRAMDATA,14,FALSE)</f>
        <v>67301</v>
      </c>
      <c r="C145" s="182" t="str">
        <f t="shared" ref="C145:C146" si="241">VLOOKUP(A145,PROGRAMDATA,15,FALSE)</f>
        <v>Swimming</v>
      </c>
      <c r="D145" s="182" t="str">
        <f t="shared" ref="D145:D146" si="242">VLOOKUP(A145,PROGRAMDATA,16,FALSE)</f>
        <v>Swimming Lessons</v>
      </c>
      <c r="E145" s="182" t="str">
        <f t="shared" ref="E145:E146" si="243">VLOOKUP(A145,PROGRAMDATA,17,FALSE)</f>
        <v>Child</v>
      </c>
      <c r="F145" s="183" t="str">
        <f t="shared" ref="F145:F146" si="244">VLOOKUP(I145,Session,4, FALSE)</f>
        <v>N/A</v>
      </c>
      <c r="G145" s="183">
        <f t="shared" ref="G145:G146" si="245">VLOOKUP(I145,Session,2,FALSE)</f>
        <v>45400</v>
      </c>
      <c r="H145" s="183">
        <f t="shared" ref="H145:H146" si="246">VLOOKUP(I145,Session,3,FALSE)</f>
        <v>45097</v>
      </c>
      <c r="I145" s="192" t="s">
        <v>34</v>
      </c>
      <c r="J145" s="193">
        <v>0.78125</v>
      </c>
      <c r="K145" s="185" t="str">
        <f t="shared" ref="K145:K146" si="247">VLOOKUP(A145,PROGRAMDATA,9,FALSE)</f>
        <v>30 mins</v>
      </c>
      <c r="L145" s="186">
        <f t="shared" ref="L145:L146" si="248">VLOOKUP(I145,Session,5, FALSE)</f>
        <v>10</v>
      </c>
      <c r="M145" s="187">
        <f t="shared" ref="M145:M146" si="249">VLOOKUP(A145,PROGRAMDATA,3,FALSE)</f>
        <v>3</v>
      </c>
      <c r="N145" s="187">
        <f t="shared" ref="N145:N146" si="250">VLOOKUP(A145,PROGRAMDATA,4,FALSE)</f>
        <v>6</v>
      </c>
      <c r="O145" s="187" t="str">
        <f t="shared" ref="O145:O146" si="251">VLOOKUP(A145,PROGRAMDATA,5,FALSE)</f>
        <v>6 YR</v>
      </c>
      <c r="P145" s="187" t="str">
        <f t="shared" ref="P145:P146" si="252">VLOOKUP(A145,PROGRAMDATA,6,FALSE)</f>
        <v>15 YR</v>
      </c>
      <c r="Q145" s="188">
        <f t="shared" ref="Q145:Q146" si="253">(INDEX(PROGRAMDATA,MATCH(A145,FeeName,0),12)*L145)</f>
        <v>88.22</v>
      </c>
      <c r="R145" s="189">
        <f t="shared" ref="R145:R146" si="254">(Q145*0.25)</f>
        <v>22.055</v>
      </c>
      <c r="S145" s="188">
        <f t="shared" ref="S145:S146" si="255">VLOOKUP(A145,PROGRAMDATA,13,FALSE)</f>
        <v>0</v>
      </c>
      <c r="T145" s="42">
        <v>75190</v>
      </c>
    </row>
    <row r="146" spans="1:20" s="40" customFormat="1" ht="15" customHeight="1" x14ac:dyDescent="0.25">
      <c r="A146" s="118" t="s">
        <v>246</v>
      </c>
      <c r="B146" s="182">
        <f t="shared" si="240"/>
        <v>67301</v>
      </c>
      <c r="C146" s="182" t="str">
        <f t="shared" si="241"/>
        <v>Swimming</v>
      </c>
      <c r="D146" s="182" t="str">
        <f t="shared" si="242"/>
        <v>Swimming Lessons</v>
      </c>
      <c r="E146" s="182" t="str">
        <f t="shared" si="243"/>
        <v>Child</v>
      </c>
      <c r="F146" s="183" t="str">
        <f t="shared" si="244"/>
        <v>No class May 18.</v>
      </c>
      <c r="G146" s="183">
        <f t="shared" si="245"/>
        <v>45395</v>
      </c>
      <c r="H146" s="183">
        <f t="shared" si="246"/>
        <v>45099</v>
      </c>
      <c r="I146" s="192" t="s">
        <v>22</v>
      </c>
      <c r="J146" s="193">
        <v>0.38541666666666669</v>
      </c>
      <c r="K146" s="185" t="str">
        <f t="shared" si="247"/>
        <v>30 mins</v>
      </c>
      <c r="L146" s="186">
        <f t="shared" si="248"/>
        <v>10</v>
      </c>
      <c r="M146" s="187">
        <f t="shared" si="249"/>
        <v>3</v>
      </c>
      <c r="N146" s="187">
        <f t="shared" si="250"/>
        <v>6</v>
      </c>
      <c r="O146" s="187" t="str">
        <f t="shared" si="251"/>
        <v>6 YR</v>
      </c>
      <c r="P146" s="187" t="str">
        <f t="shared" si="252"/>
        <v>15 YR</v>
      </c>
      <c r="Q146" s="188">
        <f t="shared" si="253"/>
        <v>88.22</v>
      </c>
      <c r="R146" s="189">
        <f t="shared" si="254"/>
        <v>22.055</v>
      </c>
      <c r="S146" s="188">
        <f t="shared" si="255"/>
        <v>0</v>
      </c>
      <c r="T146" s="42">
        <v>75191</v>
      </c>
    </row>
    <row r="147" spans="1:20" s="40" customFormat="1" ht="15" customHeight="1" x14ac:dyDescent="0.25">
      <c r="A147" s="144"/>
      <c r="B147" s="143"/>
      <c r="C147" s="143"/>
      <c r="D147" s="143"/>
      <c r="E147" s="143"/>
      <c r="F147" s="52"/>
      <c r="G147" s="52"/>
      <c r="H147" s="52"/>
      <c r="I147" s="144"/>
      <c r="J147" s="144"/>
      <c r="K147" s="49"/>
      <c r="L147" s="53"/>
      <c r="M147" s="48"/>
      <c r="N147" s="48"/>
      <c r="O147" s="48"/>
      <c r="P147" s="48"/>
      <c r="Q147" s="50"/>
      <c r="R147" s="51"/>
      <c r="S147" s="50"/>
      <c r="T147" s="48"/>
    </row>
    <row r="148" spans="1:20" s="40" customFormat="1" ht="15" customHeight="1" x14ac:dyDescent="0.25">
      <c r="A148" s="116" t="s">
        <v>170</v>
      </c>
      <c r="B148" s="116">
        <f t="shared" ref="B148:B160" si="256">VLOOKUP(A148,PROGRAMDATA,14,FALSE)</f>
        <v>67279</v>
      </c>
      <c r="C148" s="116" t="str">
        <f t="shared" ref="C148:C160" si="257">VLOOKUP(A148,PROGRAMDATA,15,FALSE)</f>
        <v>Swimming</v>
      </c>
      <c r="D148" s="116" t="str">
        <f t="shared" ref="D148:D160" si="258">VLOOKUP(A148,PROGRAMDATA,16,FALSE)</f>
        <v>Swimming Lessons</v>
      </c>
      <c r="E148" s="116" t="str">
        <f t="shared" ref="E148:E160" si="259">VLOOKUP(A148,PROGRAMDATA,17,FALSE)</f>
        <v>Child</v>
      </c>
      <c r="F148" s="45" t="str">
        <f t="shared" ref="F148:F160" si="260">VLOOKUP(I148,Session,4, FALSE)</f>
        <v>N/A</v>
      </c>
      <c r="G148" s="45">
        <f t="shared" ref="G148:G160" si="261">VLOOKUP(I148,Session,2,FALSE)</f>
        <v>45398</v>
      </c>
      <c r="H148" s="45">
        <f t="shared" ref="H148:H160" si="262">VLOOKUP(I148,Session,3,FALSE)</f>
        <v>45095</v>
      </c>
      <c r="I148" s="117" t="s">
        <v>23</v>
      </c>
      <c r="J148" s="164">
        <v>0.66666666666666663</v>
      </c>
      <c r="K148" s="41" t="str">
        <f t="shared" ref="K148:K160" si="263">VLOOKUP(A148,PROGRAMDATA,9,FALSE)</f>
        <v>30 mins</v>
      </c>
      <c r="L148" s="46">
        <f t="shared" ref="L148:L160" si="264">VLOOKUP(I148,Session,5, FALSE)</f>
        <v>10</v>
      </c>
      <c r="M148" s="42">
        <f t="shared" ref="M148:M160" si="265">VLOOKUP(A148,PROGRAMDATA,3,FALSE)</f>
        <v>3</v>
      </c>
      <c r="N148" s="42">
        <f t="shared" ref="N148:N160" si="266">VLOOKUP(A148,PROGRAMDATA,4,FALSE)</f>
        <v>6</v>
      </c>
      <c r="O148" s="42" t="str">
        <f t="shared" ref="O148:O160" si="267">VLOOKUP(A148,PROGRAMDATA,5,FALSE)</f>
        <v>6 YR</v>
      </c>
      <c r="P148" s="42" t="str">
        <f t="shared" ref="P148:P160" si="268">VLOOKUP(A148,PROGRAMDATA,6,FALSE)</f>
        <v>15 YR</v>
      </c>
      <c r="Q148" s="43">
        <f t="shared" ref="Q148:Q160" si="269">(INDEX(PROGRAMDATA,MATCH(A148,FeeName,0),12)*L148)</f>
        <v>88.22</v>
      </c>
      <c r="R148" s="44">
        <f>(Q148*0.25)</f>
        <v>22.055</v>
      </c>
      <c r="S148" s="43">
        <f t="shared" ref="S148:S160" si="270">VLOOKUP(A148,PROGRAMDATA,13,FALSE)</f>
        <v>0</v>
      </c>
      <c r="T148" s="42">
        <v>75207</v>
      </c>
    </row>
    <row r="149" spans="1:20" s="40" customFormat="1" ht="15" customHeight="1" x14ac:dyDescent="0.25">
      <c r="A149" s="116" t="s">
        <v>170</v>
      </c>
      <c r="B149" s="116">
        <f t="shared" si="256"/>
        <v>67279</v>
      </c>
      <c r="C149" s="116" t="str">
        <f t="shared" si="257"/>
        <v>Swimming</v>
      </c>
      <c r="D149" s="116" t="str">
        <f t="shared" si="258"/>
        <v>Swimming Lessons</v>
      </c>
      <c r="E149" s="116" t="str">
        <f t="shared" si="259"/>
        <v>Child</v>
      </c>
      <c r="F149" s="45" t="str">
        <f t="shared" si="260"/>
        <v>N/A</v>
      </c>
      <c r="G149" s="45">
        <f t="shared" si="261"/>
        <v>45398</v>
      </c>
      <c r="H149" s="45">
        <f t="shared" si="262"/>
        <v>45095</v>
      </c>
      <c r="I149" s="117" t="s">
        <v>23</v>
      </c>
      <c r="J149" s="164">
        <v>0.6875</v>
      </c>
      <c r="K149" s="41" t="str">
        <f t="shared" si="263"/>
        <v>30 mins</v>
      </c>
      <c r="L149" s="46">
        <f t="shared" si="264"/>
        <v>10</v>
      </c>
      <c r="M149" s="42">
        <f t="shared" si="265"/>
        <v>3</v>
      </c>
      <c r="N149" s="42">
        <f t="shared" si="266"/>
        <v>6</v>
      </c>
      <c r="O149" s="42" t="str">
        <f t="shared" si="267"/>
        <v>6 YR</v>
      </c>
      <c r="P149" s="42" t="str">
        <f t="shared" si="268"/>
        <v>15 YR</v>
      </c>
      <c r="Q149" s="43">
        <f t="shared" si="269"/>
        <v>88.22</v>
      </c>
      <c r="R149" s="44">
        <f t="shared" ref="R149:R183" si="271">(Q149*0.25)</f>
        <v>22.055</v>
      </c>
      <c r="S149" s="43">
        <f t="shared" si="270"/>
        <v>0</v>
      </c>
      <c r="T149" s="42">
        <v>75208</v>
      </c>
    </row>
    <row r="150" spans="1:20" s="40" customFormat="1" ht="15" customHeight="1" x14ac:dyDescent="0.25">
      <c r="A150" s="116" t="s">
        <v>170</v>
      </c>
      <c r="B150" s="116">
        <f t="shared" si="256"/>
        <v>67279</v>
      </c>
      <c r="C150" s="116" t="str">
        <f t="shared" si="257"/>
        <v>Swimming</v>
      </c>
      <c r="D150" s="116" t="str">
        <f t="shared" si="258"/>
        <v>Swimming Lessons</v>
      </c>
      <c r="E150" s="116" t="str">
        <f t="shared" si="259"/>
        <v>Child</v>
      </c>
      <c r="F150" s="45" t="str">
        <f t="shared" si="260"/>
        <v>N/A</v>
      </c>
      <c r="G150" s="45">
        <f t="shared" si="261"/>
        <v>45398</v>
      </c>
      <c r="H150" s="45">
        <f t="shared" si="262"/>
        <v>45095</v>
      </c>
      <c r="I150" s="117" t="s">
        <v>23</v>
      </c>
      <c r="J150" s="164">
        <v>0.72916666666666663</v>
      </c>
      <c r="K150" s="41" t="str">
        <f t="shared" si="263"/>
        <v>30 mins</v>
      </c>
      <c r="L150" s="46">
        <f t="shared" si="264"/>
        <v>10</v>
      </c>
      <c r="M150" s="42">
        <f t="shared" si="265"/>
        <v>3</v>
      </c>
      <c r="N150" s="42">
        <f t="shared" si="266"/>
        <v>6</v>
      </c>
      <c r="O150" s="42" t="str">
        <f t="shared" si="267"/>
        <v>6 YR</v>
      </c>
      <c r="P150" s="42" t="str">
        <f t="shared" si="268"/>
        <v>15 YR</v>
      </c>
      <c r="Q150" s="43">
        <f t="shared" si="269"/>
        <v>88.22</v>
      </c>
      <c r="R150" s="44">
        <f t="shared" si="271"/>
        <v>22.055</v>
      </c>
      <c r="S150" s="43">
        <f t="shared" si="270"/>
        <v>0</v>
      </c>
      <c r="T150" s="42">
        <v>75212</v>
      </c>
    </row>
    <row r="151" spans="1:20" s="40" customFormat="1" ht="15" customHeight="1" x14ac:dyDescent="0.25">
      <c r="A151" s="116" t="s">
        <v>170</v>
      </c>
      <c r="B151" s="116">
        <f t="shared" si="256"/>
        <v>67279</v>
      </c>
      <c r="C151" s="116" t="str">
        <f t="shared" si="257"/>
        <v>Swimming</v>
      </c>
      <c r="D151" s="116" t="str">
        <f t="shared" si="258"/>
        <v>Swimming Lessons</v>
      </c>
      <c r="E151" s="116" t="str">
        <f t="shared" si="259"/>
        <v>Child</v>
      </c>
      <c r="F151" s="45" t="str">
        <f t="shared" si="260"/>
        <v>N/A</v>
      </c>
      <c r="G151" s="45">
        <f t="shared" si="261"/>
        <v>45399</v>
      </c>
      <c r="H151" s="45">
        <f t="shared" si="262"/>
        <v>45096</v>
      </c>
      <c r="I151" s="117" t="s">
        <v>33</v>
      </c>
      <c r="J151" s="164">
        <v>0.66666666666666663</v>
      </c>
      <c r="K151" s="41" t="str">
        <f t="shared" si="263"/>
        <v>30 mins</v>
      </c>
      <c r="L151" s="46">
        <f t="shared" si="264"/>
        <v>10</v>
      </c>
      <c r="M151" s="42">
        <f t="shared" si="265"/>
        <v>3</v>
      </c>
      <c r="N151" s="42">
        <f t="shared" si="266"/>
        <v>6</v>
      </c>
      <c r="O151" s="42" t="str">
        <f t="shared" si="267"/>
        <v>6 YR</v>
      </c>
      <c r="P151" s="42" t="str">
        <f t="shared" si="268"/>
        <v>15 YR</v>
      </c>
      <c r="Q151" s="43">
        <f t="shared" si="269"/>
        <v>88.22</v>
      </c>
      <c r="R151" s="44">
        <f t="shared" si="271"/>
        <v>22.055</v>
      </c>
      <c r="S151" s="43">
        <f t="shared" si="270"/>
        <v>0</v>
      </c>
      <c r="T151" s="42">
        <v>75215</v>
      </c>
    </row>
    <row r="152" spans="1:20" s="40" customFormat="1" ht="15" customHeight="1" x14ac:dyDescent="0.25">
      <c r="A152" s="116" t="s">
        <v>170</v>
      </c>
      <c r="B152" s="116">
        <f t="shared" si="256"/>
        <v>67279</v>
      </c>
      <c r="C152" s="116" t="str">
        <f t="shared" si="257"/>
        <v>Swimming</v>
      </c>
      <c r="D152" s="116" t="str">
        <f t="shared" si="258"/>
        <v>Swimming Lessons</v>
      </c>
      <c r="E152" s="116" t="str">
        <f t="shared" si="259"/>
        <v>Child</v>
      </c>
      <c r="F152" s="45" t="str">
        <f t="shared" si="260"/>
        <v>N/A</v>
      </c>
      <c r="G152" s="45">
        <f t="shared" si="261"/>
        <v>45399</v>
      </c>
      <c r="H152" s="45">
        <f t="shared" si="262"/>
        <v>45096</v>
      </c>
      <c r="I152" s="117" t="s">
        <v>33</v>
      </c>
      <c r="J152" s="164">
        <v>0.75</v>
      </c>
      <c r="K152" s="41" t="str">
        <f t="shared" si="263"/>
        <v>30 mins</v>
      </c>
      <c r="L152" s="46">
        <f t="shared" si="264"/>
        <v>10</v>
      </c>
      <c r="M152" s="42">
        <f t="shared" si="265"/>
        <v>3</v>
      </c>
      <c r="N152" s="42">
        <f t="shared" si="266"/>
        <v>6</v>
      </c>
      <c r="O152" s="42" t="str">
        <f t="shared" si="267"/>
        <v>6 YR</v>
      </c>
      <c r="P152" s="42" t="str">
        <f t="shared" si="268"/>
        <v>15 YR</v>
      </c>
      <c r="Q152" s="43">
        <f t="shared" si="269"/>
        <v>88.22</v>
      </c>
      <c r="R152" s="44">
        <f t="shared" si="271"/>
        <v>22.055</v>
      </c>
      <c r="S152" s="43">
        <f t="shared" si="270"/>
        <v>0</v>
      </c>
      <c r="T152" s="42">
        <v>75216</v>
      </c>
    </row>
    <row r="153" spans="1:20" s="40" customFormat="1" ht="15" customHeight="1" x14ac:dyDescent="0.25">
      <c r="A153" s="116" t="s">
        <v>170</v>
      </c>
      <c r="B153" s="116">
        <f t="shared" si="256"/>
        <v>67279</v>
      </c>
      <c r="C153" s="116" t="str">
        <f t="shared" si="257"/>
        <v>Swimming</v>
      </c>
      <c r="D153" s="116" t="str">
        <f t="shared" si="258"/>
        <v>Swimming Lessons</v>
      </c>
      <c r="E153" s="116" t="str">
        <f t="shared" si="259"/>
        <v>Child</v>
      </c>
      <c r="F153" s="45" t="str">
        <f t="shared" si="260"/>
        <v>N/A</v>
      </c>
      <c r="G153" s="45">
        <f t="shared" si="261"/>
        <v>45399</v>
      </c>
      <c r="H153" s="45">
        <f t="shared" si="262"/>
        <v>45096</v>
      </c>
      <c r="I153" s="117" t="s">
        <v>33</v>
      </c>
      <c r="J153" s="164">
        <v>0.8125</v>
      </c>
      <c r="K153" s="41" t="str">
        <f t="shared" si="263"/>
        <v>30 mins</v>
      </c>
      <c r="L153" s="46">
        <f t="shared" si="264"/>
        <v>10</v>
      </c>
      <c r="M153" s="42">
        <f t="shared" si="265"/>
        <v>3</v>
      </c>
      <c r="N153" s="42">
        <f t="shared" si="266"/>
        <v>6</v>
      </c>
      <c r="O153" s="42" t="str">
        <f t="shared" si="267"/>
        <v>6 YR</v>
      </c>
      <c r="P153" s="42" t="str">
        <f t="shared" si="268"/>
        <v>15 YR</v>
      </c>
      <c r="Q153" s="43">
        <f t="shared" si="269"/>
        <v>88.22</v>
      </c>
      <c r="R153" s="44">
        <f t="shared" si="271"/>
        <v>22.055</v>
      </c>
      <c r="S153" s="43">
        <f t="shared" si="270"/>
        <v>0</v>
      </c>
      <c r="T153" s="42">
        <v>75217</v>
      </c>
    </row>
    <row r="154" spans="1:20" s="40" customFormat="1" ht="15" customHeight="1" x14ac:dyDescent="0.25">
      <c r="A154" s="116" t="s">
        <v>170</v>
      </c>
      <c r="B154" s="116">
        <f t="shared" si="256"/>
        <v>67279</v>
      </c>
      <c r="C154" s="116" t="str">
        <f t="shared" si="257"/>
        <v>Swimming</v>
      </c>
      <c r="D154" s="116" t="str">
        <f t="shared" si="258"/>
        <v>Swimming Lessons</v>
      </c>
      <c r="E154" s="116" t="str">
        <f t="shared" si="259"/>
        <v>Child</v>
      </c>
      <c r="F154" s="45" t="str">
        <f t="shared" si="260"/>
        <v>N/A</v>
      </c>
      <c r="G154" s="45">
        <f t="shared" si="261"/>
        <v>45400</v>
      </c>
      <c r="H154" s="45">
        <f t="shared" si="262"/>
        <v>45097</v>
      </c>
      <c r="I154" s="117" t="s">
        <v>34</v>
      </c>
      <c r="J154" s="164">
        <v>0.67708333333333337</v>
      </c>
      <c r="K154" s="41" t="str">
        <f t="shared" si="263"/>
        <v>30 mins</v>
      </c>
      <c r="L154" s="46">
        <f t="shared" si="264"/>
        <v>10</v>
      </c>
      <c r="M154" s="42">
        <f t="shared" si="265"/>
        <v>3</v>
      </c>
      <c r="N154" s="42">
        <f t="shared" si="266"/>
        <v>6</v>
      </c>
      <c r="O154" s="42" t="str">
        <f t="shared" si="267"/>
        <v>6 YR</v>
      </c>
      <c r="P154" s="42" t="str">
        <f t="shared" si="268"/>
        <v>15 YR</v>
      </c>
      <c r="Q154" s="43">
        <f t="shared" si="269"/>
        <v>88.22</v>
      </c>
      <c r="R154" s="44">
        <f t="shared" si="271"/>
        <v>22.055</v>
      </c>
      <c r="S154" s="43">
        <f t="shared" si="270"/>
        <v>0</v>
      </c>
      <c r="T154" s="42">
        <v>75218</v>
      </c>
    </row>
    <row r="155" spans="1:20" s="40" customFormat="1" ht="15" customHeight="1" x14ac:dyDescent="0.25">
      <c r="A155" s="116" t="s">
        <v>170</v>
      </c>
      <c r="B155" s="116">
        <f t="shared" si="256"/>
        <v>67279</v>
      </c>
      <c r="C155" s="116" t="str">
        <f t="shared" si="257"/>
        <v>Swimming</v>
      </c>
      <c r="D155" s="116" t="str">
        <f t="shared" si="258"/>
        <v>Swimming Lessons</v>
      </c>
      <c r="E155" s="116" t="str">
        <f t="shared" si="259"/>
        <v>Child</v>
      </c>
      <c r="F155" s="45" t="str">
        <f t="shared" si="260"/>
        <v>N/A</v>
      </c>
      <c r="G155" s="45">
        <f t="shared" si="261"/>
        <v>45400</v>
      </c>
      <c r="H155" s="45">
        <f t="shared" si="262"/>
        <v>45097</v>
      </c>
      <c r="I155" s="117" t="s">
        <v>34</v>
      </c>
      <c r="J155" s="164">
        <v>0.78125</v>
      </c>
      <c r="K155" s="41" t="str">
        <f t="shared" si="263"/>
        <v>30 mins</v>
      </c>
      <c r="L155" s="46">
        <f t="shared" si="264"/>
        <v>10</v>
      </c>
      <c r="M155" s="42">
        <f t="shared" si="265"/>
        <v>3</v>
      </c>
      <c r="N155" s="42">
        <f t="shared" si="266"/>
        <v>6</v>
      </c>
      <c r="O155" s="42" t="str">
        <f t="shared" si="267"/>
        <v>6 YR</v>
      </c>
      <c r="P155" s="42" t="str">
        <f t="shared" si="268"/>
        <v>15 YR</v>
      </c>
      <c r="Q155" s="43">
        <f t="shared" si="269"/>
        <v>88.22</v>
      </c>
      <c r="R155" s="44">
        <f t="shared" si="271"/>
        <v>22.055</v>
      </c>
      <c r="S155" s="43">
        <f t="shared" si="270"/>
        <v>0</v>
      </c>
      <c r="T155" s="42">
        <v>75219</v>
      </c>
    </row>
    <row r="156" spans="1:20" s="40" customFormat="1" ht="15" customHeight="1" x14ac:dyDescent="0.25">
      <c r="A156" s="116" t="s">
        <v>170</v>
      </c>
      <c r="B156" s="116">
        <f t="shared" si="256"/>
        <v>67279</v>
      </c>
      <c r="C156" s="116" t="str">
        <f t="shared" si="257"/>
        <v>Swimming</v>
      </c>
      <c r="D156" s="116" t="str">
        <f t="shared" si="258"/>
        <v>Swimming Lessons</v>
      </c>
      <c r="E156" s="116" t="str">
        <f t="shared" si="259"/>
        <v>Child</v>
      </c>
      <c r="F156" s="45" t="str">
        <f t="shared" si="260"/>
        <v>N/A</v>
      </c>
      <c r="G156" s="45">
        <f t="shared" si="261"/>
        <v>45401</v>
      </c>
      <c r="H156" s="45">
        <f t="shared" si="262"/>
        <v>45098</v>
      </c>
      <c r="I156" s="117" t="s">
        <v>28</v>
      </c>
      <c r="J156" s="164">
        <v>0.66666666666666663</v>
      </c>
      <c r="K156" s="41" t="str">
        <f t="shared" si="263"/>
        <v>30 mins</v>
      </c>
      <c r="L156" s="46">
        <f t="shared" si="264"/>
        <v>10</v>
      </c>
      <c r="M156" s="42">
        <f t="shared" si="265"/>
        <v>3</v>
      </c>
      <c r="N156" s="42">
        <f t="shared" si="266"/>
        <v>6</v>
      </c>
      <c r="O156" s="42" t="str">
        <f t="shared" si="267"/>
        <v>6 YR</v>
      </c>
      <c r="P156" s="42" t="str">
        <f t="shared" si="268"/>
        <v>15 YR</v>
      </c>
      <c r="Q156" s="43">
        <f t="shared" si="269"/>
        <v>88.22</v>
      </c>
      <c r="R156" s="44">
        <f t="shared" si="271"/>
        <v>22.055</v>
      </c>
      <c r="S156" s="43">
        <f t="shared" si="270"/>
        <v>0</v>
      </c>
      <c r="T156" s="42">
        <v>75220</v>
      </c>
    </row>
    <row r="157" spans="1:20" s="40" customFormat="1" ht="15" customHeight="1" x14ac:dyDescent="0.25">
      <c r="A157" s="116" t="s">
        <v>170</v>
      </c>
      <c r="B157" s="116">
        <f t="shared" si="256"/>
        <v>67279</v>
      </c>
      <c r="C157" s="116" t="str">
        <f t="shared" si="257"/>
        <v>Swimming</v>
      </c>
      <c r="D157" s="116" t="str">
        <f t="shared" si="258"/>
        <v>Swimming Lessons</v>
      </c>
      <c r="E157" s="116" t="str">
        <f t="shared" si="259"/>
        <v>Child</v>
      </c>
      <c r="F157" s="45" t="str">
        <f t="shared" si="260"/>
        <v>N/A</v>
      </c>
      <c r="G157" s="45">
        <f t="shared" si="261"/>
        <v>45401</v>
      </c>
      <c r="H157" s="45">
        <f t="shared" si="262"/>
        <v>45098</v>
      </c>
      <c r="I157" s="117" t="s">
        <v>28</v>
      </c>
      <c r="J157" s="164">
        <v>0.70833333333333337</v>
      </c>
      <c r="K157" s="41" t="str">
        <f t="shared" si="263"/>
        <v>30 mins</v>
      </c>
      <c r="L157" s="46">
        <f t="shared" si="264"/>
        <v>10</v>
      </c>
      <c r="M157" s="42">
        <f t="shared" si="265"/>
        <v>3</v>
      </c>
      <c r="N157" s="42">
        <f t="shared" si="266"/>
        <v>6</v>
      </c>
      <c r="O157" s="42" t="str">
        <f t="shared" si="267"/>
        <v>6 YR</v>
      </c>
      <c r="P157" s="42" t="str">
        <f t="shared" si="268"/>
        <v>15 YR</v>
      </c>
      <c r="Q157" s="43">
        <f t="shared" si="269"/>
        <v>88.22</v>
      </c>
      <c r="R157" s="44">
        <f t="shared" si="271"/>
        <v>22.055</v>
      </c>
      <c r="S157" s="43">
        <f t="shared" si="270"/>
        <v>0</v>
      </c>
      <c r="T157" s="42">
        <v>75221</v>
      </c>
    </row>
    <row r="158" spans="1:20" s="40" customFormat="1" ht="15" customHeight="1" x14ac:dyDescent="0.25">
      <c r="A158" s="116" t="s">
        <v>170</v>
      </c>
      <c r="B158" s="116">
        <f t="shared" si="256"/>
        <v>67279</v>
      </c>
      <c r="C158" s="116" t="str">
        <f t="shared" si="257"/>
        <v>Swimming</v>
      </c>
      <c r="D158" s="116" t="str">
        <f t="shared" si="258"/>
        <v>Swimming Lessons</v>
      </c>
      <c r="E158" s="116" t="str">
        <f t="shared" si="259"/>
        <v>Child</v>
      </c>
      <c r="F158" s="45" t="str">
        <f t="shared" si="260"/>
        <v>N/A</v>
      </c>
      <c r="G158" s="45">
        <f t="shared" si="261"/>
        <v>45401</v>
      </c>
      <c r="H158" s="45">
        <f t="shared" si="262"/>
        <v>45098</v>
      </c>
      <c r="I158" s="117" t="s">
        <v>28</v>
      </c>
      <c r="J158" s="164">
        <v>0.72916666666666663</v>
      </c>
      <c r="K158" s="41" t="str">
        <f t="shared" si="263"/>
        <v>30 mins</v>
      </c>
      <c r="L158" s="46">
        <f t="shared" si="264"/>
        <v>10</v>
      </c>
      <c r="M158" s="42">
        <f t="shared" si="265"/>
        <v>3</v>
      </c>
      <c r="N158" s="42">
        <f t="shared" si="266"/>
        <v>6</v>
      </c>
      <c r="O158" s="42" t="str">
        <f t="shared" si="267"/>
        <v>6 YR</v>
      </c>
      <c r="P158" s="42" t="str">
        <f t="shared" si="268"/>
        <v>15 YR</v>
      </c>
      <c r="Q158" s="43">
        <f t="shared" si="269"/>
        <v>88.22</v>
      </c>
      <c r="R158" s="44">
        <f t="shared" si="271"/>
        <v>22.055</v>
      </c>
      <c r="S158" s="43">
        <f t="shared" si="270"/>
        <v>0</v>
      </c>
      <c r="T158" s="42">
        <v>75222</v>
      </c>
    </row>
    <row r="159" spans="1:20" s="40" customFormat="1" ht="15" customHeight="1" x14ac:dyDescent="0.25">
      <c r="A159" s="116" t="s">
        <v>170</v>
      </c>
      <c r="B159" s="116">
        <f t="shared" si="256"/>
        <v>67279</v>
      </c>
      <c r="C159" s="116" t="str">
        <f t="shared" si="257"/>
        <v>Swimming</v>
      </c>
      <c r="D159" s="116" t="str">
        <f t="shared" si="258"/>
        <v>Swimming Lessons</v>
      </c>
      <c r="E159" s="116" t="str">
        <f t="shared" si="259"/>
        <v>Child</v>
      </c>
      <c r="F159" s="45" t="str">
        <f t="shared" si="260"/>
        <v>No class May 18.</v>
      </c>
      <c r="G159" s="45">
        <f t="shared" si="261"/>
        <v>45395</v>
      </c>
      <c r="H159" s="45">
        <f t="shared" si="262"/>
        <v>45099</v>
      </c>
      <c r="I159" s="117" t="s">
        <v>22</v>
      </c>
      <c r="J159" s="164">
        <v>0.41666666666666669</v>
      </c>
      <c r="K159" s="41" t="str">
        <f t="shared" si="263"/>
        <v>30 mins</v>
      </c>
      <c r="L159" s="46">
        <f t="shared" si="264"/>
        <v>10</v>
      </c>
      <c r="M159" s="42">
        <f t="shared" si="265"/>
        <v>3</v>
      </c>
      <c r="N159" s="42">
        <f t="shared" si="266"/>
        <v>6</v>
      </c>
      <c r="O159" s="42" t="str">
        <f t="shared" si="267"/>
        <v>6 YR</v>
      </c>
      <c r="P159" s="42" t="str">
        <f t="shared" si="268"/>
        <v>15 YR</v>
      </c>
      <c r="Q159" s="43">
        <f t="shared" si="269"/>
        <v>88.22</v>
      </c>
      <c r="R159" s="44">
        <f t="shared" si="271"/>
        <v>22.055</v>
      </c>
      <c r="S159" s="43">
        <f t="shared" si="270"/>
        <v>0</v>
      </c>
      <c r="T159" s="42">
        <v>75223</v>
      </c>
    </row>
    <row r="160" spans="1:20" s="40" customFormat="1" ht="15" customHeight="1" x14ac:dyDescent="0.25">
      <c r="A160" s="116" t="s">
        <v>170</v>
      </c>
      <c r="B160" s="116">
        <f t="shared" si="256"/>
        <v>67279</v>
      </c>
      <c r="C160" s="116" t="str">
        <f t="shared" si="257"/>
        <v>Swimming</v>
      </c>
      <c r="D160" s="116" t="str">
        <f t="shared" si="258"/>
        <v>Swimming Lessons</v>
      </c>
      <c r="E160" s="116" t="str">
        <f t="shared" si="259"/>
        <v>Child</v>
      </c>
      <c r="F160" s="45" t="str">
        <f t="shared" si="260"/>
        <v>No class May 18.</v>
      </c>
      <c r="G160" s="45">
        <f t="shared" si="261"/>
        <v>45395</v>
      </c>
      <c r="H160" s="45">
        <f t="shared" si="262"/>
        <v>45099</v>
      </c>
      <c r="I160" s="117" t="s">
        <v>22</v>
      </c>
      <c r="J160" s="164">
        <v>0.44791666666666669</v>
      </c>
      <c r="K160" s="41" t="str">
        <f t="shared" si="263"/>
        <v>30 mins</v>
      </c>
      <c r="L160" s="46">
        <f t="shared" si="264"/>
        <v>10</v>
      </c>
      <c r="M160" s="42">
        <f t="shared" si="265"/>
        <v>3</v>
      </c>
      <c r="N160" s="42">
        <f t="shared" si="266"/>
        <v>6</v>
      </c>
      <c r="O160" s="42" t="str">
        <f t="shared" si="267"/>
        <v>6 YR</v>
      </c>
      <c r="P160" s="42" t="str">
        <f t="shared" si="268"/>
        <v>15 YR</v>
      </c>
      <c r="Q160" s="43">
        <f t="shared" si="269"/>
        <v>88.22</v>
      </c>
      <c r="R160" s="44">
        <f t="shared" si="271"/>
        <v>22.055</v>
      </c>
      <c r="S160" s="43">
        <f t="shared" si="270"/>
        <v>0</v>
      </c>
      <c r="T160" s="42">
        <v>75224</v>
      </c>
    </row>
    <row r="161" spans="1:20" s="40" customFormat="1" ht="15" customHeight="1" x14ac:dyDescent="0.25">
      <c r="A161" s="119" t="s">
        <v>207</v>
      </c>
      <c r="B161" s="119">
        <f t="shared" ref="B161:B183" si="272">VLOOKUP(A161,PROGRAMDATA,14,FALSE)</f>
        <v>67339</v>
      </c>
      <c r="C161" s="119" t="str">
        <f t="shared" ref="C161:C183" si="273">VLOOKUP(A161,PROGRAMDATA,15,FALSE)</f>
        <v>Swimming</v>
      </c>
      <c r="D161" s="119" t="str">
        <f t="shared" ref="D161:D183" si="274">VLOOKUP(A161,PROGRAMDATA,16,FALSE)</f>
        <v>Swimming Lessons</v>
      </c>
      <c r="E161" s="119" t="str">
        <f t="shared" ref="E161:E183" si="275">VLOOKUP(A161,PROGRAMDATA,17,FALSE)</f>
        <v>Child</v>
      </c>
      <c r="F161" s="175" t="str">
        <f t="shared" ref="F161:F183" si="276">VLOOKUP(I161,Session,4, FALSE)</f>
        <v>No class May 20.</v>
      </c>
      <c r="G161" s="175">
        <f t="shared" ref="G161:G183" si="277">VLOOKUP(I161,Session,2,FALSE)</f>
        <v>45397</v>
      </c>
      <c r="H161" s="175">
        <f t="shared" ref="H161:H183" si="278">VLOOKUP(I161,Session,3,FALSE)</f>
        <v>45467</v>
      </c>
      <c r="I161" s="190" t="s">
        <v>27</v>
      </c>
      <c r="J161" s="191">
        <v>0.67708333333333337</v>
      </c>
      <c r="K161" s="177" t="str">
        <f t="shared" ref="K161:K183" si="279">VLOOKUP(A161,PROGRAMDATA,9,FALSE)</f>
        <v>30 mins</v>
      </c>
      <c r="L161" s="178">
        <f t="shared" ref="L161:L183" si="280">VLOOKUP(I161,Session,5, FALSE)</f>
        <v>10</v>
      </c>
      <c r="M161" s="179">
        <f t="shared" ref="M161:M183" si="281">VLOOKUP(A161,PROGRAMDATA,3,FALSE)</f>
        <v>2</v>
      </c>
      <c r="N161" s="179">
        <f t="shared" ref="N161:N183" si="282">VLOOKUP(A161,PROGRAMDATA,4,FALSE)</f>
        <v>3</v>
      </c>
      <c r="O161" s="179" t="str">
        <f t="shared" ref="O161:O183" si="283">VLOOKUP(A161,PROGRAMDATA,5,FALSE)</f>
        <v>6 YR</v>
      </c>
      <c r="P161" s="179" t="str">
        <f t="shared" ref="P161:P183" si="284">VLOOKUP(A161,PROGRAMDATA,6,FALSE)</f>
        <v>15 YR</v>
      </c>
      <c r="Q161" s="180">
        <f t="shared" ref="Q161:Q183" si="285">(INDEX(PROGRAMDATA,MATCH(A161,FeeName,0),12)*L161)</f>
        <v>159.26500000000001</v>
      </c>
      <c r="R161" s="181">
        <f t="shared" si="271"/>
        <v>39.816250000000004</v>
      </c>
      <c r="S161" s="180">
        <f t="shared" ref="S161:S183" si="286">VLOOKUP(A161,PROGRAMDATA,13,FALSE)</f>
        <v>0</v>
      </c>
      <c r="T161" s="42">
        <v>75225</v>
      </c>
    </row>
    <row r="162" spans="1:20" s="40" customFormat="1" ht="15" customHeight="1" x14ac:dyDescent="0.25">
      <c r="A162" s="119" t="s">
        <v>207</v>
      </c>
      <c r="B162" s="119">
        <f t="shared" si="272"/>
        <v>67339</v>
      </c>
      <c r="C162" s="119" t="str">
        <f t="shared" si="273"/>
        <v>Swimming</v>
      </c>
      <c r="D162" s="119" t="str">
        <f t="shared" si="274"/>
        <v>Swimming Lessons</v>
      </c>
      <c r="E162" s="119" t="str">
        <f t="shared" si="275"/>
        <v>Child</v>
      </c>
      <c r="F162" s="175" t="str">
        <f t="shared" si="276"/>
        <v>No class May 20.</v>
      </c>
      <c r="G162" s="175">
        <f t="shared" si="277"/>
        <v>45397</v>
      </c>
      <c r="H162" s="175">
        <f t="shared" si="278"/>
        <v>45467</v>
      </c>
      <c r="I162" s="190" t="s">
        <v>27</v>
      </c>
      <c r="J162" s="191">
        <v>0.6875</v>
      </c>
      <c r="K162" s="177" t="str">
        <f t="shared" si="279"/>
        <v>30 mins</v>
      </c>
      <c r="L162" s="178">
        <f t="shared" si="280"/>
        <v>10</v>
      </c>
      <c r="M162" s="179">
        <f t="shared" si="281"/>
        <v>2</v>
      </c>
      <c r="N162" s="179">
        <f t="shared" si="282"/>
        <v>3</v>
      </c>
      <c r="O162" s="179" t="str">
        <f t="shared" si="283"/>
        <v>6 YR</v>
      </c>
      <c r="P162" s="179" t="str">
        <f t="shared" si="284"/>
        <v>15 YR</v>
      </c>
      <c r="Q162" s="180">
        <f t="shared" si="285"/>
        <v>159.26500000000001</v>
      </c>
      <c r="R162" s="181">
        <f t="shared" si="271"/>
        <v>39.816250000000004</v>
      </c>
      <c r="S162" s="180">
        <f t="shared" si="286"/>
        <v>0</v>
      </c>
      <c r="T162" s="42">
        <v>75226</v>
      </c>
    </row>
    <row r="163" spans="1:20" s="40" customFormat="1" ht="15" customHeight="1" x14ac:dyDescent="0.25">
      <c r="A163" s="119" t="s">
        <v>207</v>
      </c>
      <c r="B163" s="119">
        <f t="shared" si="272"/>
        <v>67339</v>
      </c>
      <c r="C163" s="119" t="str">
        <f t="shared" si="273"/>
        <v>Swimming</v>
      </c>
      <c r="D163" s="119" t="str">
        <f t="shared" si="274"/>
        <v>Swimming Lessons</v>
      </c>
      <c r="E163" s="119" t="str">
        <f t="shared" si="275"/>
        <v>Child</v>
      </c>
      <c r="F163" s="175" t="str">
        <f t="shared" si="276"/>
        <v>No class May 20.</v>
      </c>
      <c r="G163" s="175">
        <f t="shared" si="277"/>
        <v>45397</v>
      </c>
      <c r="H163" s="175">
        <f t="shared" si="278"/>
        <v>45467</v>
      </c>
      <c r="I163" s="190" t="s">
        <v>27</v>
      </c>
      <c r="J163" s="191">
        <v>0.71875</v>
      </c>
      <c r="K163" s="177" t="str">
        <f t="shared" si="279"/>
        <v>30 mins</v>
      </c>
      <c r="L163" s="178">
        <f t="shared" si="280"/>
        <v>10</v>
      </c>
      <c r="M163" s="179">
        <f t="shared" si="281"/>
        <v>2</v>
      </c>
      <c r="N163" s="179">
        <f t="shared" si="282"/>
        <v>3</v>
      </c>
      <c r="O163" s="179" t="str">
        <f t="shared" si="283"/>
        <v>6 YR</v>
      </c>
      <c r="P163" s="179" t="str">
        <f t="shared" si="284"/>
        <v>15 YR</v>
      </c>
      <c r="Q163" s="180">
        <f t="shared" si="285"/>
        <v>159.26500000000001</v>
      </c>
      <c r="R163" s="181">
        <f t="shared" si="271"/>
        <v>39.816250000000004</v>
      </c>
      <c r="S163" s="180">
        <f t="shared" si="286"/>
        <v>0</v>
      </c>
      <c r="T163" s="42">
        <v>75227</v>
      </c>
    </row>
    <row r="164" spans="1:20" s="40" customFormat="1" ht="15" customHeight="1" x14ac:dyDescent="0.25">
      <c r="A164" s="119" t="s">
        <v>207</v>
      </c>
      <c r="B164" s="119">
        <f t="shared" si="272"/>
        <v>67339</v>
      </c>
      <c r="C164" s="119" t="str">
        <f t="shared" si="273"/>
        <v>Swimming</v>
      </c>
      <c r="D164" s="119" t="str">
        <f t="shared" si="274"/>
        <v>Swimming Lessons</v>
      </c>
      <c r="E164" s="119" t="str">
        <f t="shared" si="275"/>
        <v>Child</v>
      </c>
      <c r="F164" s="175" t="str">
        <f t="shared" si="276"/>
        <v>No class May 20.</v>
      </c>
      <c r="G164" s="175">
        <f t="shared" si="277"/>
        <v>45397</v>
      </c>
      <c r="H164" s="175">
        <f t="shared" si="278"/>
        <v>45467</v>
      </c>
      <c r="I164" s="190" t="s">
        <v>27</v>
      </c>
      <c r="J164" s="191">
        <v>0.75</v>
      </c>
      <c r="K164" s="177" t="str">
        <f t="shared" si="279"/>
        <v>30 mins</v>
      </c>
      <c r="L164" s="178">
        <f t="shared" si="280"/>
        <v>10</v>
      </c>
      <c r="M164" s="179">
        <f t="shared" si="281"/>
        <v>2</v>
      </c>
      <c r="N164" s="179">
        <f t="shared" si="282"/>
        <v>3</v>
      </c>
      <c r="O164" s="179" t="str">
        <f t="shared" si="283"/>
        <v>6 YR</v>
      </c>
      <c r="P164" s="179" t="str">
        <f t="shared" si="284"/>
        <v>15 YR</v>
      </c>
      <c r="Q164" s="180">
        <f t="shared" si="285"/>
        <v>159.26500000000001</v>
      </c>
      <c r="R164" s="181">
        <f t="shared" si="271"/>
        <v>39.816250000000004</v>
      </c>
      <c r="S164" s="180">
        <f t="shared" si="286"/>
        <v>0</v>
      </c>
      <c r="T164" s="42">
        <v>75228</v>
      </c>
    </row>
    <row r="165" spans="1:20" s="40" customFormat="1" ht="15" customHeight="1" x14ac:dyDescent="0.25">
      <c r="A165" s="119" t="s">
        <v>207</v>
      </c>
      <c r="B165" s="119">
        <f t="shared" si="272"/>
        <v>67339</v>
      </c>
      <c r="C165" s="119" t="str">
        <f t="shared" si="273"/>
        <v>Swimming</v>
      </c>
      <c r="D165" s="119" t="str">
        <f t="shared" si="274"/>
        <v>Swimming Lessons</v>
      </c>
      <c r="E165" s="119" t="str">
        <f t="shared" si="275"/>
        <v>Child</v>
      </c>
      <c r="F165" s="175" t="str">
        <f t="shared" si="276"/>
        <v>No class May 20.</v>
      </c>
      <c r="G165" s="175">
        <f t="shared" si="277"/>
        <v>45397</v>
      </c>
      <c r="H165" s="175">
        <f t="shared" si="278"/>
        <v>45467</v>
      </c>
      <c r="I165" s="190" t="s">
        <v>27</v>
      </c>
      <c r="J165" s="191">
        <v>0.79166666666666663</v>
      </c>
      <c r="K165" s="177" t="str">
        <f t="shared" si="279"/>
        <v>30 mins</v>
      </c>
      <c r="L165" s="178">
        <f t="shared" si="280"/>
        <v>10</v>
      </c>
      <c r="M165" s="179">
        <f t="shared" si="281"/>
        <v>2</v>
      </c>
      <c r="N165" s="179">
        <f t="shared" si="282"/>
        <v>3</v>
      </c>
      <c r="O165" s="179" t="str">
        <f t="shared" si="283"/>
        <v>6 YR</v>
      </c>
      <c r="P165" s="179" t="str">
        <f t="shared" si="284"/>
        <v>15 YR</v>
      </c>
      <c r="Q165" s="180">
        <f t="shared" si="285"/>
        <v>159.26500000000001</v>
      </c>
      <c r="R165" s="181">
        <f t="shared" si="271"/>
        <v>39.816250000000004</v>
      </c>
      <c r="S165" s="180">
        <f t="shared" si="286"/>
        <v>0</v>
      </c>
      <c r="T165" s="42">
        <v>75229</v>
      </c>
    </row>
    <row r="166" spans="1:20" s="40" customFormat="1" ht="15" customHeight="1" x14ac:dyDescent="0.25">
      <c r="A166" s="119" t="s">
        <v>207</v>
      </c>
      <c r="B166" s="119">
        <f t="shared" si="272"/>
        <v>67339</v>
      </c>
      <c r="C166" s="119" t="str">
        <f t="shared" si="273"/>
        <v>Swimming</v>
      </c>
      <c r="D166" s="119" t="str">
        <f t="shared" si="274"/>
        <v>Swimming Lessons</v>
      </c>
      <c r="E166" s="119" t="str">
        <f t="shared" si="275"/>
        <v>Child</v>
      </c>
      <c r="F166" s="175" t="str">
        <f t="shared" si="276"/>
        <v>No class May 20.</v>
      </c>
      <c r="G166" s="175">
        <f t="shared" si="277"/>
        <v>45397</v>
      </c>
      <c r="H166" s="175">
        <f t="shared" si="278"/>
        <v>45467</v>
      </c>
      <c r="I166" s="190" t="s">
        <v>27</v>
      </c>
      <c r="J166" s="191">
        <v>0.8125</v>
      </c>
      <c r="K166" s="177" t="str">
        <f t="shared" si="279"/>
        <v>30 mins</v>
      </c>
      <c r="L166" s="178">
        <f t="shared" si="280"/>
        <v>10</v>
      </c>
      <c r="M166" s="179">
        <f t="shared" si="281"/>
        <v>2</v>
      </c>
      <c r="N166" s="179">
        <f t="shared" si="282"/>
        <v>3</v>
      </c>
      <c r="O166" s="179" t="str">
        <f t="shared" si="283"/>
        <v>6 YR</v>
      </c>
      <c r="P166" s="179" t="str">
        <f t="shared" si="284"/>
        <v>15 YR</v>
      </c>
      <c r="Q166" s="180">
        <f t="shared" si="285"/>
        <v>159.26500000000001</v>
      </c>
      <c r="R166" s="181">
        <f t="shared" si="271"/>
        <v>39.816250000000004</v>
      </c>
      <c r="S166" s="180">
        <f t="shared" si="286"/>
        <v>0</v>
      </c>
      <c r="T166" s="42">
        <v>75230</v>
      </c>
    </row>
    <row r="167" spans="1:20" s="40" customFormat="1" ht="15" customHeight="1" x14ac:dyDescent="0.25">
      <c r="A167" s="119" t="s">
        <v>207</v>
      </c>
      <c r="B167" s="119">
        <f t="shared" si="272"/>
        <v>67339</v>
      </c>
      <c r="C167" s="119" t="str">
        <f t="shared" si="273"/>
        <v>Swimming</v>
      </c>
      <c r="D167" s="119" t="str">
        <f t="shared" si="274"/>
        <v>Swimming Lessons</v>
      </c>
      <c r="E167" s="119" t="str">
        <f t="shared" si="275"/>
        <v>Child</v>
      </c>
      <c r="F167" s="175" t="str">
        <f t="shared" si="276"/>
        <v>N/A</v>
      </c>
      <c r="G167" s="175">
        <f t="shared" si="277"/>
        <v>45398</v>
      </c>
      <c r="H167" s="175">
        <f t="shared" si="278"/>
        <v>45095</v>
      </c>
      <c r="I167" s="190" t="s">
        <v>23</v>
      </c>
      <c r="J167" s="191">
        <v>0.76041666666666663</v>
      </c>
      <c r="K167" s="177" t="str">
        <f t="shared" si="279"/>
        <v>30 mins</v>
      </c>
      <c r="L167" s="178">
        <f t="shared" si="280"/>
        <v>10</v>
      </c>
      <c r="M167" s="179">
        <f t="shared" si="281"/>
        <v>2</v>
      </c>
      <c r="N167" s="179">
        <f t="shared" si="282"/>
        <v>3</v>
      </c>
      <c r="O167" s="179" t="str">
        <f t="shared" si="283"/>
        <v>6 YR</v>
      </c>
      <c r="P167" s="179" t="str">
        <f t="shared" si="284"/>
        <v>15 YR</v>
      </c>
      <c r="Q167" s="180">
        <f t="shared" si="285"/>
        <v>159.26500000000001</v>
      </c>
      <c r="R167" s="181">
        <f t="shared" si="271"/>
        <v>39.816250000000004</v>
      </c>
      <c r="S167" s="180">
        <f t="shared" si="286"/>
        <v>0</v>
      </c>
      <c r="T167" s="42">
        <v>75231</v>
      </c>
    </row>
    <row r="168" spans="1:20" s="40" customFormat="1" ht="15" customHeight="1" x14ac:dyDescent="0.25">
      <c r="A168" s="119" t="s">
        <v>207</v>
      </c>
      <c r="B168" s="119">
        <f t="shared" si="272"/>
        <v>67339</v>
      </c>
      <c r="C168" s="119" t="str">
        <f t="shared" si="273"/>
        <v>Swimming</v>
      </c>
      <c r="D168" s="119" t="str">
        <f t="shared" si="274"/>
        <v>Swimming Lessons</v>
      </c>
      <c r="E168" s="119" t="str">
        <f t="shared" si="275"/>
        <v>Child</v>
      </c>
      <c r="F168" s="175" t="str">
        <f t="shared" si="276"/>
        <v>N/A</v>
      </c>
      <c r="G168" s="175">
        <f t="shared" si="277"/>
        <v>45399</v>
      </c>
      <c r="H168" s="175">
        <f t="shared" si="278"/>
        <v>45096</v>
      </c>
      <c r="I168" s="190" t="s">
        <v>33</v>
      </c>
      <c r="J168" s="191">
        <v>0.67708333333333337</v>
      </c>
      <c r="K168" s="177" t="str">
        <f t="shared" si="279"/>
        <v>30 mins</v>
      </c>
      <c r="L168" s="178">
        <f t="shared" si="280"/>
        <v>10</v>
      </c>
      <c r="M168" s="179">
        <f t="shared" si="281"/>
        <v>2</v>
      </c>
      <c r="N168" s="179">
        <f t="shared" si="282"/>
        <v>3</v>
      </c>
      <c r="O168" s="179" t="str">
        <f t="shared" si="283"/>
        <v>6 YR</v>
      </c>
      <c r="P168" s="179" t="str">
        <f t="shared" si="284"/>
        <v>15 YR</v>
      </c>
      <c r="Q168" s="180">
        <f t="shared" si="285"/>
        <v>159.26500000000001</v>
      </c>
      <c r="R168" s="181">
        <f t="shared" si="271"/>
        <v>39.816250000000004</v>
      </c>
      <c r="S168" s="180">
        <f t="shared" si="286"/>
        <v>0</v>
      </c>
      <c r="T168" s="42">
        <v>75232</v>
      </c>
    </row>
    <row r="169" spans="1:20" s="40" customFormat="1" ht="15" customHeight="1" x14ac:dyDescent="0.25">
      <c r="A169" s="119" t="s">
        <v>207</v>
      </c>
      <c r="B169" s="119">
        <f t="shared" si="272"/>
        <v>67339</v>
      </c>
      <c r="C169" s="119" t="str">
        <f t="shared" si="273"/>
        <v>Swimming</v>
      </c>
      <c r="D169" s="119" t="str">
        <f t="shared" si="274"/>
        <v>Swimming Lessons</v>
      </c>
      <c r="E169" s="119" t="str">
        <f t="shared" si="275"/>
        <v>Child</v>
      </c>
      <c r="F169" s="175" t="str">
        <f t="shared" si="276"/>
        <v>N/A</v>
      </c>
      <c r="G169" s="175">
        <f t="shared" si="277"/>
        <v>45399</v>
      </c>
      <c r="H169" s="175">
        <f t="shared" si="278"/>
        <v>45096</v>
      </c>
      <c r="I169" s="190" t="s">
        <v>33</v>
      </c>
      <c r="J169" s="191">
        <v>0.76041666666666663</v>
      </c>
      <c r="K169" s="177" t="str">
        <f t="shared" si="279"/>
        <v>30 mins</v>
      </c>
      <c r="L169" s="178">
        <f t="shared" si="280"/>
        <v>10</v>
      </c>
      <c r="M169" s="179">
        <f t="shared" si="281"/>
        <v>2</v>
      </c>
      <c r="N169" s="179">
        <f t="shared" si="282"/>
        <v>3</v>
      </c>
      <c r="O169" s="179" t="str">
        <f t="shared" si="283"/>
        <v>6 YR</v>
      </c>
      <c r="P169" s="179" t="str">
        <f t="shared" si="284"/>
        <v>15 YR</v>
      </c>
      <c r="Q169" s="180">
        <f t="shared" si="285"/>
        <v>159.26500000000001</v>
      </c>
      <c r="R169" s="181">
        <f t="shared" si="271"/>
        <v>39.816250000000004</v>
      </c>
      <c r="S169" s="180">
        <f t="shared" si="286"/>
        <v>0</v>
      </c>
      <c r="T169" s="42">
        <v>75233</v>
      </c>
    </row>
    <row r="170" spans="1:20" s="40" customFormat="1" ht="15" customHeight="1" x14ac:dyDescent="0.25">
      <c r="A170" s="119" t="s">
        <v>207</v>
      </c>
      <c r="B170" s="119">
        <f t="shared" si="272"/>
        <v>67339</v>
      </c>
      <c r="C170" s="119" t="str">
        <f t="shared" si="273"/>
        <v>Swimming</v>
      </c>
      <c r="D170" s="119" t="str">
        <f t="shared" si="274"/>
        <v>Swimming Lessons</v>
      </c>
      <c r="E170" s="119" t="str">
        <f t="shared" si="275"/>
        <v>Child</v>
      </c>
      <c r="F170" s="175" t="str">
        <f t="shared" si="276"/>
        <v>N/A</v>
      </c>
      <c r="G170" s="175">
        <f t="shared" si="277"/>
        <v>45400</v>
      </c>
      <c r="H170" s="175">
        <f t="shared" si="278"/>
        <v>45097</v>
      </c>
      <c r="I170" s="190" t="s">
        <v>34</v>
      </c>
      <c r="J170" s="191">
        <v>0.75</v>
      </c>
      <c r="K170" s="177" t="str">
        <f t="shared" si="279"/>
        <v>30 mins</v>
      </c>
      <c r="L170" s="178">
        <f t="shared" si="280"/>
        <v>10</v>
      </c>
      <c r="M170" s="179">
        <f t="shared" si="281"/>
        <v>2</v>
      </c>
      <c r="N170" s="179">
        <f t="shared" si="282"/>
        <v>3</v>
      </c>
      <c r="O170" s="179" t="str">
        <f t="shared" si="283"/>
        <v>6 YR</v>
      </c>
      <c r="P170" s="179" t="str">
        <f t="shared" si="284"/>
        <v>15 YR</v>
      </c>
      <c r="Q170" s="180">
        <f t="shared" si="285"/>
        <v>159.26500000000001</v>
      </c>
      <c r="R170" s="181">
        <f t="shared" si="271"/>
        <v>39.816250000000004</v>
      </c>
      <c r="S170" s="180">
        <f t="shared" si="286"/>
        <v>0</v>
      </c>
      <c r="T170" s="42">
        <v>75234</v>
      </c>
    </row>
    <row r="171" spans="1:20" s="40" customFormat="1" ht="15" customHeight="1" x14ac:dyDescent="0.25">
      <c r="A171" s="119" t="s">
        <v>207</v>
      </c>
      <c r="B171" s="119">
        <f t="shared" si="272"/>
        <v>67339</v>
      </c>
      <c r="C171" s="119" t="str">
        <f t="shared" si="273"/>
        <v>Swimming</v>
      </c>
      <c r="D171" s="119" t="str">
        <f t="shared" si="274"/>
        <v>Swimming Lessons</v>
      </c>
      <c r="E171" s="119" t="str">
        <f t="shared" si="275"/>
        <v>Child</v>
      </c>
      <c r="F171" s="175" t="str">
        <f t="shared" si="276"/>
        <v>N/A</v>
      </c>
      <c r="G171" s="175">
        <f t="shared" si="277"/>
        <v>45400</v>
      </c>
      <c r="H171" s="175">
        <f t="shared" si="278"/>
        <v>45097</v>
      </c>
      <c r="I171" s="190" t="s">
        <v>34</v>
      </c>
      <c r="J171" s="191">
        <v>0.80208333333333337</v>
      </c>
      <c r="K171" s="177" t="str">
        <f t="shared" si="279"/>
        <v>30 mins</v>
      </c>
      <c r="L171" s="178">
        <f t="shared" si="280"/>
        <v>10</v>
      </c>
      <c r="M171" s="179">
        <f t="shared" si="281"/>
        <v>2</v>
      </c>
      <c r="N171" s="179">
        <f t="shared" si="282"/>
        <v>3</v>
      </c>
      <c r="O171" s="179" t="str">
        <f t="shared" si="283"/>
        <v>6 YR</v>
      </c>
      <c r="P171" s="179" t="str">
        <f t="shared" si="284"/>
        <v>15 YR</v>
      </c>
      <c r="Q171" s="180">
        <f t="shared" si="285"/>
        <v>159.26500000000001</v>
      </c>
      <c r="R171" s="181">
        <f t="shared" si="271"/>
        <v>39.816250000000004</v>
      </c>
      <c r="S171" s="180">
        <f t="shared" si="286"/>
        <v>0</v>
      </c>
      <c r="T171" s="42">
        <v>75235</v>
      </c>
    </row>
    <row r="172" spans="1:20" s="40" customFormat="1" ht="15" customHeight="1" x14ac:dyDescent="0.25">
      <c r="A172" s="119" t="s">
        <v>207</v>
      </c>
      <c r="B172" s="119">
        <f t="shared" si="272"/>
        <v>67339</v>
      </c>
      <c r="C172" s="119" t="str">
        <f t="shared" si="273"/>
        <v>Swimming</v>
      </c>
      <c r="D172" s="119" t="str">
        <f t="shared" si="274"/>
        <v>Swimming Lessons</v>
      </c>
      <c r="E172" s="119" t="str">
        <f t="shared" si="275"/>
        <v>Child</v>
      </c>
      <c r="F172" s="175" t="str">
        <f t="shared" si="276"/>
        <v>N/A</v>
      </c>
      <c r="G172" s="175">
        <f t="shared" si="277"/>
        <v>45401</v>
      </c>
      <c r="H172" s="175">
        <f t="shared" si="278"/>
        <v>45098</v>
      </c>
      <c r="I172" s="190" t="s">
        <v>28</v>
      </c>
      <c r="J172" s="191">
        <v>0.75</v>
      </c>
      <c r="K172" s="177" t="str">
        <f t="shared" si="279"/>
        <v>30 mins</v>
      </c>
      <c r="L172" s="178">
        <f t="shared" si="280"/>
        <v>10</v>
      </c>
      <c r="M172" s="179">
        <f t="shared" si="281"/>
        <v>2</v>
      </c>
      <c r="N172" s="179">
        <f t="shared" si="282"/>
        <v>3</v>
      </c>
      <c r="O172" s="179" t="str">
        <f t="shared" si="283"/>
        <v>6 YR</v>
      </c>
      <c r="P172" s="179" t="str">
        <f t="shared" si="284"/>
        <v>15 YR</v>
      </c>
      <c r="Q172" s="180">
        <f t="shared" si="285"/>
        <v>159.26500000000001</v>
      </c>
      <c r="R172" s="181">
        <f t="shared" si="271"/>
        <v>39.816250000000004</v>
      </c>
      <c r="S172" s="180">
        <f t="shared" si="286"/>
        <v>0</v>
      </c>
      <c r="T172" s="42">
        <v>75236</v>
      </c>
    </row>
    <row r="173" spans="1:20" s="40" customFormat="1" ht="15" customHeight="1" x14ac:dyDescent="0.25">
      <c r="A173" s="119" t="s">
        <v>207</v>
      </c>
      <c r="B173" s="119">
        <f t="shared" si="272"/>
        <v>67339</v>
      </c>
      <c r="C173" s="119" t="str">
        <f t="shared" si="273"/>
        <v>Swimming</v>
      </c>
      <c r="D173" s="119" t="str">
        <f t="shared" si="274"/>
        <v>Swimming Lessons</v>
      </c>
      <c r="E173" s="119" t="str">
        <f t="shared" si="275"/>
        <v>Child</v>
      </c>
      <c r="F173" s="175" t="str">
        <f t="shared" si="276"/>
        <v>No class May 18.</v>
      </c>
      <c r="G173" s="175">
        <f t="shared" si="277"/>
        <v>45395</v>
      </c>
      <c r="H173" s="175">
        <f t="shared" si="278"/>
        <v>45099</v>
      </c>
      <c r="I173" s="190" t="s">
        <v>22</v>
      </c>
      <c r="J173" s="191">
        <v>0.36458333333333331</v>
      </c>
      <c r="K173" s="177" t="str">
        <f t="shared" si="279"/>
        <v>30 mins</v>
      </c>
      <c r="L173" s="178">
        <f t="shared" si="280"/>
        <v>10</v>
      </c>
      <c r="M173" s="179">
        <f t="shared" si="281"/>
        <v>2</v>
      </c>
      <c r="N173" s="179">
        <f t="shared" si="282"/>
        <v>3</v>
      </c>
      <c r="O173" s="179" t="str">
        <f t="shared" si="283"/>
        <v>6 YR</v>
      </c>
      <c r="P173" s="179" t="str">
        <f t="shared" si="284"/>
        <v>15 YR</v>
      </c>
      <c r="Q173" s="180">
        <f t="shared" si="285"/>
        <v>159.26500000000001</v>
      </c>
      <c r="R173" s="181">
        <f t="shared" si="271"/>
        <v>39.816250000000004</v>
      </c>
      <c r="S173" s="180">
        <f t="shared" si="286"/>
        <v>0</v>
      </c>
      <c r="T173" s="42">
        <v>75238</v>
      </c>
    </row>
    <row r="174" spans="1:20" s="40" customFormat="1" ht="15" customHeight="1" x14ac:dyDescent="0.25">
      <c r="A174" s="119" t="s">
        <v>207</v>
      </c>
      <c r="B174" s="119">
        <f t="shared" si="272"/>
        <v>67339</v>
      </c>
      <c r="C174" s="119" t="str">
        <f t="shared" si="273"/>
        <v>Swimming</v>
      </c>
      <c r="D174" s="119" t="str">
        <f t="shared" si="274"/>
        <v>Swimming Lessons</v>
      </c>
      <c r="E174" s="119" t="str">
        <f t="shared" si="275"/>
        <v>Child</v>
      </c>
      <c r="F174" s="175" t="str">
        <f t="shared" si="276"/>
        <v>No class May 18.</v>
      </c>
      <c r="G174" s="175">
        <f t="shared" si="277"/>
        <v>45395</v>
      </c>
      <c r="H174" s="175">
        <f t="shared" si="278"/>
        <v>45099</v>
      </c>
      <c r="I174" s="190" t="s">
        <v>22</v>
      </c>
      <c r="J174" s="191">
        <v>0.40625</v>
      </c>
      <c r="K174" s="177" t="str">
        <f t="shared" si="279"/>
        <v>30 mins</v>
      </c>
      <c r="L174" s="178">
        <f t="shared" si="280"/>
        <v>10</v>
      </c>
      <c r="M174" s="179">
        <f t="shared" si="281"/>
        <v>2</v>
      </c>
      <c r="N174" s="179">
        <f t="shared" si="282"/>
        <v>3</v>
      </c>
      <c r="O174" s="179" t="str">
        <f t="shared" si="283"/>
        <v>6 YR</v>
      </c>
      <c r="P174" s="179" t="str">
        <f t="shared" si="284"/>
        <v>15 YR</v>
      </c>
      <c r="Q174" s="180">
        <f t="shared" si="285"/>
        <v>159.26500000000001</v>
      </c>
      <c r="R174" s="181">
        <f t="shared" si="271"/>
        <v>39.816250000000004</v>
      </c>
      <c r="S174" s="180">
        <f t="shared" si="286"/>
        <v>0</v>
      </c>
      <c r="T174" s="42">
        <v>75239</v>
      </c>
    </row>
    <row r="175" spans="1:20" s="40" customFormat="1" ht="15" customHeight="1" x14ac:dyDescent="0.25">
      <c r="A175" s="119" t="s">
        <v>207</v>
      </c>
      <c r="B175" s="119">
        <f t="shared" si="272"/>
        <v>67339</v>
      </c>
      <c r="C175" s="119" t="str">
        <f t="shared" si="273"/>
        <v>Swimming</v>
      </c>
      <c r="D175" s="119" t="str">
        <f t="shared" si="274"/>
        <v>Swimming Lessons</v>
      </c>
      <c r="E175" s="119" t="str">
        <f t="shared" si="275"/>
        <v>Child</v>
      </c>
      <c r="F175" s="175" t="str">
        <f t="shared" si="276"/>
        <v>No class May 18.</v>
      </c>
      <c r="G175" s="175">
        <f t="shared" si="277"/>
        <v>45395</v>
      </c>
      <c r="H175" s="175">
        <f t="shared" si="278"/>
        <v>45099</v>
      </c>
      <c r="I175" s="190" t="s">
        <v>22</v>
      </c>
      <c r="J175" s="191">
        <v>0.47916666666666669</v>
      </c>
      <c r="K175" s="177" t="str">
        <f t="shared" si="279"/>
        <v>30 mins</v>
      </c>
      <c r="L175" s="178">
        <f t="shared" si="280"/>
        <v>10</v>
      </c>
      <c r="M175" s="179">
        <f t="shared" si="281"/>
        <v>2</v>
      </c>
      <c r="N175" s="179">
        <f t="shared" si="282"/>
        <v>3</v>
      </c>
      <c r="O175" s="179" t="str">
        <f t="shared" si="283"/>
        <v>6 YR</v>
      </c>
      <c r="P175" s="179" t="str">
        <f t="shared" si="284"/>
        <v>15 YR</v>
      </c>
      <c r="Q175" s="180">
        <f t="shared" si="285"/>
        <v>159.26500000000001</v>
      </c>
      <c r="R175" s="181">
        <f t="shared" si="271"/>
        <v>39.816250000000004</v>
      </c>
      <c r="S175" s="180">
        <f t="shared" si="286"/>
        <v>0</v>
      </c>
      <c r="T175" s="42">
        <v>75240</v>
      </c>
    </row>
    <row r="176" spans="1:20" s="40" customFormat="1" ht="15" customHeight="1" x14ac:dyDescent="0.25">
      <c r="A176" s="119" t="s">
        <v>207</v>
      </c>
      <c r="B176" s="119">
        <f t="shared" si="272"/>
        <v>67339</v>
      </c>
      <c r="C176" s="119" t="str">
        <f t="shared" si="273"/>
        <v>Swimming</v>
      </c>
      <c r="D176" s="119" t="str">
        <f t="shared" si="274"/>
        <v>Swimming Lessons</v>
      </c>
      <c r="E176" s="119" t="str">
        <f t="shared" si="275"/>
        <v>Child</v>
      </c>
      <c r="F176" s="175" t="str">
        <f t="shared" si="276"/>
        <v>No class May 19.</v>
      </c>
      <c r="G176" s="175">
        <f t="shared" si="277"/>
        <v>45396</v>
      </c>
      <c r="H176" s="175">
        <f t="shared" si="278"/>
        <v>45100</v>
      </c>
      <c r="I176" s="190" t="s">
        <v>26</v>
      </c>
      <c r="J176" s="191">
        <v>0.67708333333333337</v>
      </c>
      <c r="K176" s="177" t="str">
        <f t="shared" si="279"/>
        <v>30 mins</v>
      </c>
      <c r="L176" s="178">
        <f t="shared" si="280"/>
        <v>10</v>
      </c>
      <c r="M176" s="179">
        <f t="shared" si="281"/>
        <v>2</v>
      </c>
      <c r="N176" s="179">
        <f t="shared" si="282"/>
        <v>3</v>
      </c>
      <c r="O176" s="179" t="str">
        <f t="shared" si="283"/>
        <v>6 YR</v>
      </c>
      <c r="P176" s="179" t="str">
        <f t="shared" si="284"/>
        <v>15 YR</v>
      </c>
      <c r="Q176" s="180">
        <f t="shared" si="285"/>
        <v>159.26500000000001</v>
      </c>
      <c r="R176" s="181">
        <f t="shared" si="271"/>
        <v>39.816250000000004</v>
      </c>
      <c r="S176" s="180">
        <f t="shared" si="286"/>
        <v>0</v>
      </c>
      <c r="T176" s="42">
        <v>75242</v>
      </c>
    </row>
    <row r="177" spans="1:20" s="40" customFormat="1" ht="15" customHeight="1" x14ac:dyDescent="0.25">
      <c r="A177" s="119" t="s">
        <v>207</v>
      </c>
      <c r="B177" s="119">
        <f t="shared" si="272"/>
        <v>67339</v>
      </c>
      <c r="C177" s="119" t="str">
        <f t="shared" si="273"/>
        <v>Swimming</v>
      </c>
      <c r="D177" s="119" t="str">
        <f t="shared" si="274"/>
        <v>Swimming Lessons</v>
      </c>
      <c r="E177" s="119" t="str">
        <f t="shared" si="275"/>
        <v>Child</v>
      </c>
      <c r="F177" s="175" t="str">
        <f t="shared" si="276"/>
        <v>No class May 19.</v>
      </c>
      <c r="G177" s="175">
        <f t="shared" si="277"/>
        <v>45396</v>
      </c>
      <c r="H177" s="175">
        <f t="shared" si="278"/>
        <v>45100</v>
      </c>
      <c r="I177" s="190" t="s">
        <v>26</v>
      </c>
      <c r="J177" s="191">
        <v>0.69791666666666663</v>
      </c>
      <c r="K177" s="177" t="str">
        <f t="shared" si="279"/>
        <v>30 mins</v>
      </c>
      <c r="L177" s="178">
        <f t="shared" si="280"/>
        <v>10</v>
      </c>
      <c r="M177" s="179">
        <f t="shared" si="281"/>
        <v>2</v>
      </c>
      <c r="N177" s="179">
        <f t="shared" si="282"/>
        <v>3</v>
      </c>
      <c r="O177" s="179" t="str">
        <f t="shared" si="283"/>
        <v>6 YR</v>
      </c>
      <c r="P177" s="179" t="str">
        <f t="shared" si="284"/>
        <v>15 YR</v>
      </c>
      <c r="Q177" s="180">
        <f t="shared" si="285"/>
        <v>159.26500000000001</v>
      </c>
      <c r="R177" s="181">
        <f t="shared" si="271"/>
        <v>39.816250000000004</v>
      </c>
      <c r="S177" s="180">
        <f t="shared" si="286"/>
        <v>0</v>
      </c>
      <c r="T177" s="42">
        <v>75243</v>
      </c>
    </row>
    <row r="178" spans="1:20" s="40" customFormat="1" ht="15" customHeight="1" x14ac:dyDescent="0.25">
      <c r="A178" s="119" t="s">
        <v>207</v>
      </c>
      <c r="B178" s="119">
        <f t="shared" si="272"/>
        <v>67339</v>
      </c>
      <c r="C178" s="119" t="str">
        <f t="shared" si="273"/>
        <v>Swimming</v>
      </c>
      <c r="D178" s="119" t="str">
        <f t="shared" si="274"/>
        <v>Swimming Lessons</v>
      </c>
      <c r="E178" s="119" t="str">
        <f t="shared" si="275"/>
        <v>Child</v>
      </c>
      <c r="F178" s="175" t="str">
        <f t="shared" si="276"/>
        <v>No class May 19.</v>
      </c>
      <c r="G178" s="175">
        <f t="shared" si="277"/>
        <v>45396</v>
      </c>
      <c r="H178" s="175">
        <f t="shared" si="278"/>
        <v>45100</v>
      </c>
      <c r="I178" s="190" t="s">
        <v>26</v>
      </c>
      <c r="J178" s="191">
        <v>0.71875</v>
      </c>
      <c r="K178" s="177" t="str">
        <f t="shared" si="279"/>
        <v>30 mins</v>
      </c>
      <c r="L178" s="178">
        <f t="shared" si="280"/>
        <v>10</v>
      </c>
      <c r="M178" s="179">
        <f t="shared" si="281"/>
        <v>2</v>
      </c>
      <c r="N178" s="179">
        <f t="shared" si="282"/>
        <v>3</v>
      </c>
      <c r="O178" s="179" t="str">
        <f t="shared" si="283"/>
        <v>6 YR</v>
      </c>
      <c r="P178" s="179" t="str">
        <f t="shared" si="284"/>
        <v>15 YR</v>
      </c>
      <c r="Q178" s="180">
        <f t="shared" si="285"/>
        <v>159.26500000000001</v>
      </c>
      <c r="R178" s="181">
        <f t="shared" si="271"/>
        <v>39.816250000000004</v>
      </c>
      <c r="S178" s="180">
        <f t="shared" si="286"/>
        <v>0</v>
      </c>
      <c r="T178" s="42">
        <v>75244</v>
      </c>
    </row>
    <row r="179" spans="1:20" s="40" customFormat="1" ht="15" customHeight="1" x14ac:dyDescent="0.25">
      <c r="A179" s="119" t="s">
        <v>207</v>
      </c>
      <c r="B179" s="119">
        <f t="shared" si="272"/>
        <v>67339</v>
      </c>
      <c r="C179" s="119" t="str">
        <f t="shared" si="273"/>
        <v>Swimming</v>
      </c>
      <c r="D179" s="119" t="str">
        <f t="shared" si="274"/>
        <v>Swimming Lessons</v>
      </c>
      <c r="E179" s="119" t="str">
        <f t="shared" si="275"/>
        <v>Child</v>
      </c>
      <c r="F179" s="175" t="str">
        <f t="shared" si="276"/>
        <v>No class May 19.</v>
      </c>
      <c r="G179" s="175">
        <f t="shared" si="277"/>
        <v>45396</v>
      </c>
      <c r="H179" s="175">
        <f t="shared" si="278"/>
        <v>45100</v>
      </c>
      <c r="I179" s="190" t="s">
        <v>26</v>
      </c>
      <c r="J179" s="191">
        <v>0.75</v>
      </c>
      <c r="K179" s="177" t="str">
        <f t="shared" si="279"/>
        <v>30 mins</v>
      </c>
      <c r="L179" s="178">
        <f t="shared" si="280"/>
        <v>10</v>
      </c>
      <c r="M179" s="179">
        <f t="shared" si="281"/>
        <v>2</v>
      </c>
      <c r="N179" s="179">
        <f t="shared" si="282"/>
        <v>3</v>
      </c>
      <c r="O179" s="179" t="str">
        <f t="shared" si="283"/>
        <v>6 YR</v>
      </c>
      <c r="P179" s="179" t="str">
        <f t="shared" si="284"/>
        <v>15 YR</v>
      </c>
      <c r="Q179" s="180">
        <f t="shared" si="285"/>
        <v>159.26500000000001</v>
      </c>
      <c r="R179" s="181">
        <f t="shared" si="271"/>
        <v>39.816250000000004</v>
      </c>
      <c r="S179" s="180">
        <f t="shared" si="286"/>
        <v>0</v>
      </c>
      <c r="T179" s="42">
        <v>75245</v>
      </c>
    </row>
    <row r="180" spans="1:20" s="40" customFormat="1" ht="15" customHeight="1" x14ac:dyDescent="0.25">
      <c r="A180" s="119" t="s">
        <v>207</v>
      </c>
      <c r="B180" s="119">
        <f t="shared" si="272"/>
        <v>67339</v>
      </c>
      <c r="C180" s="119" t="str">
        <f t="shared" si="273"/>
        <v>Swimming</v>
      </c>
      <c r="D180" s="119" t="str">
        <f t="shared" si="274"/>
        <v>Swimming Lessons</v>
      </c>
      <c r="E180" s="119" t="str">
        <f t="shared" si="275"/>
        <v>Child</v>
      </c>
      <c r="F180" s="175" t="str">
        <f t="shared" si="276"/>
        <v>No class May 19.</v>
      </c>
      <c r="G180" s="175">
        <f t="shared" si="277"/>
        <v>45396</v>
      </c>
      <c r="H180" s="175">
        <f t="shared" si="278"/>
        <v>45100</v>
      </c>
      <c r="I180" s="190" t="s">
        <v>26</v>
      </c>
      <c r="J180" s="191">
        <v>0.77083333333333337</v>
      </c>
      <c r="K180" s="177" t="str">
        <f t="shared" si="279"/>
        <v>30 mins</v>
      </c>
      <c r="L180" s="178">
        <f t="shared" si="280"/>
        <v>10</v>
      </c>
      <c r="M180" s="179">
        <f t="shared" si="281"/>
        <v>2</v>
      </c>
      <c r="N180" s="179">
        <f t="shared" si="282"/>
        <v>3</v>
      </c>
      <c r="O180" s="179" t="str">
        <f t="shared" si="283"/>
        <v>6 YR</v>
      </c>
      <c r="P180" s="179" t="str">
        <f t="shared" si="284"/>
        <v>15 YR</v>
      </c>
      <c r="Q180" s="180">
        <f t="shared" si="285"/>
        <v>159.26500000000001</v>
      </c>
      <c r="R180" s="181">
        <f t="shared" si="271"/>
        <v>39.816250000000004</v>
      </c>
      <c r="S180" s="180">
        <f t="shared" si="286"/>
        <v>0</v>
      </c>
      <c r="T180" s="42">
        <v>75246</v>
      </c>
    </row>
    <row r="181" spans="1:20" s="40" customFormat="1" ht="15" customHeight="1" x14ac:dyDescent="0.25">
      <c r="A181" s="118" t="s">
        <v>247</v>
      </c>
      <c r="B181" s="182">
        <f t="shared" si="272"/>
        <v>67303</v>
      </c>
      <c r="C181" s="182" t="str">
        <f t="shared" si="273"/>
        <v>Swimming</v>
      </c>
      <c r="D181" s="182" t="str">
        <f t="shared" si="274"/>
        <v>Swimming Lessons</v>
      </c>
      <c r="E181" s="182" t="str">
        <f t="shared" si="275"/>
        <v>Child</v>
      </c>
      <c r="F181" s="183" t="str">
        <f t="shared" si="276"/>
        <v>N/A</v>
      </c>
      <c r="G181" s="183">
        <f t="shared" si="277"/>
        <v>45398</v>
      </c>
      <c r="H181" s="183">
        <f t="shared" si="278"/>
        <v>45095</v>
      </c>
      <c r="I181" s="192" t="s">
        <v>23</v>
      </c>
      <c r="J181" s="193">
        <v>0.70833333333333337</v>
      </c>
      <c r="K181" s="185" t="str">
        <f t="shared" si="279"/>
        <v>30 mins</v>
      </c>
      <c r="L181" s="186">
        <f t="shared" si="280"/>
        <v>10</v>
      </c>
      <c r="M181" s="187">
        <f t="shared" si="281"/>
        <v>3</v>
      </c>
      <c r="N181" s="187">
        <f t="shared" si="282"/>
        <v>6</v>
      </c>
      <c r="O181" s="187" t="str">
        <f t="shared" si="283"/>
        <v>6 YR</v>
      </c>
      <c r="P181" s="187" t="str">
        <f t="shared" si="284"/>
        <v>15 YR</v>
      </c>
      <c r="Q181" s="188">
        <f t="shared" si="285"/>
        <v>88.22</v>
      </c>
      <c r="R181" s="189">
        <f t="shared" si="271"/>
        <v>22.055</v>
      </c>
      <c r="S181" s="188">
        <f t="shared" si="286"/>
        <v>0</v>
      </c>
      <c r="T181" s="42">
        <v>75248</v>
      </c>
    </row>
    <row r="182" spans="1:20" s="40" customFormat="1" ht="15" customHeight="1" x14ac:dyDescent="0.25">
      <c r="A182" s="118" t="s">
        <v>247</v>
      </c>
      <c r="B182" s="182">
        <f t="shared" si="272"/>
        <v>67303</v>
      </c>
      <c r="C182" s="182" t="str">
        <f t="shared" si="273"/>
        <v>Swimming</v>
      </c>
      <c r="D182" s="182" t="str">
        <f t="shared" si="274"/>
        <v>Swimming Lessons</v>
      </c>
      <c r="E182" s="182" t="str">
        <f t="shared" si="275"/>
        <v>Child</v>
      </c>
      <c r="F182" s="183" t="str">
        <f t="shared" si="276"/>
        <v>N/A</v>
      </c>
      <c r="G182" s="183">
        <f t="shared" si="277"/>
        <v>45400</v>
      </c>
      <c r="H182" s="183">
        <f t="shared" si="278"/>
        <v>45097</v>
      </c>
      <c r="I182" s="192" t="s">
        <v>34</v>
      </c>
      <c r="J182" s="193">
        <v>0.80208333333333337</v>
      </c>
      <c r="K182" s="185" t="str">
        <f t="shared" si="279"/>
        <v>30 mins</v>
      </c>
      <c r="L182" s="186">
        <f t="shared" si="280"/>
        <v>10</v>
      </c>
      <c r="M182" s="187">
        <f t="shared" si="281"/>
        <v>3</v>
      </c>
      <c r="N182" s="187">
        <f t="shared" si="282"/>
        <v>6</v>
      </c>
      <c r="O182" s="187" t="str">
        <f t="shared" si="283"/>
        <v>6 YR</v>
      </c>
      <c r="P182" s="187" t="str">
        <f t="shared" si="284"/>
        <v>15 YR</v>
      </c>
      <c r="Q182" s="188">
        <f t="shared" si="285"/>
        <v>88.22</v>
      </c>
      <c r="R182" s="189">
        <f t="shared" si="271"/>
        <v>22.055</v>
      </c>
      <c r="S182" s="188">
        <f t="shared" si="286"/>
        <v>0</v>
      </c>
      <c r="T182" s="42">
        <v>75249</v>
      </c>
    </row>
    <row r="183" spans="1:20" s="40" customFormat="1" ht="15" customHeight="1" x14ac:dyDescent="0.25">
      <c r="A183" s="118" t="s">
        <v>247</v>
      </c>
      <c r="B183" s="182">
        <f t="shared" si="272"/>
        <v>67303</v>
      </c>
      <c r="C183" s="182" t="str">
        <f t="shared" si="273"/>
        <v>Swimming</v>
      </c>
      <c r="D183" s="182" t="str">
        <f t="shared" si="274"/>
        <v>Swimming Lessons</v>
      </c>
      <c r="E183" s="182" t="str">
        <f t="shared" si="275"/>
        <v>Child</v>
      </c>
      <c r="F183" s="183" t="str">
        <f t="shared" si="276"/>
        <v>No class May 18.</v>
      </c>
      <c r="G183" s="183">
        <f t="shared" si="277"/>
        <v>45395</v>
      </c>
      <c r="H183" s="183">
        <f t="shared" si="278"/>
        <v>45099</v>
      </c>
      <c r="I183" s="192" t="s">
        <v>22</v>
      </c>
      <c r="J183" s="193">
        <v>0.38541666666666669</v>
      </c>
      <c r="K183" s="185" t="str">
        <f t="shared" si="279"/>
        <v>30 mins</v>
      </c>
      <c r="L183" s="186">
        <f t="shared" si="280"/>
        <v>10</v>
      </c>
      <c r="M183" s="187">
        <f t="shared" si="281"/>
        <v>3</v>
      </c>
      <c r="N183" s="187">
        <f t="shared" si="282"/>
        <v>6</v>
      </c>
      <c r="O183" s="187" t="str">
        <f t="shared" si="283"/>
        <v>6 YR</v>
      </c>
      <c r="P183" s="187" t="str">
        <f t="shared" si="284"/>
        <v>15 YR</v>
      </c>
      <c r="Q183" s="188">
        <f t="shared" si="285"/>
        <v>88.22</v>
      </c>
      <c r="R183" s="189">
        <f t="shared" si="271"/>
        <v>22.055</v>
      </c>
      <c r="S183" s="188">
        <f t="shared" si="286"/>
        <v>0</v>
      </c>
      <c r="T183" s="42">
        <v>75250</v>
      </c>
    </row>
    <row r="184" spans="1:20" s="40" customFormat="1" ht="15" customHeight="1" x14ac:dyDescent="0.25">
      <c r="A184" s="144"/>
      <c r="B184" s="143"/>
      <c r="C184" s="143"/>
      <c r="D184" s="143"/>
      <c r="E184" s="143"/>
      <c r="F184" s="52"/>
      <c r="G184" s="52"/>
      <c r="H184" s="52"/>
      <c r="I184" s="144"/>
      <c r="J184" s="144"/>
      <c r="K184" s="49"/>
      <c r="L184" s="53"/>
      <c r="M184" s="48"/>
      <c r="N184" s="48"/>
      <c r="O184" s="48"/>
      <c r="P184" s="48"/>
      <c r="Q184" s="50"/>
      <c r="R184" s="51"/>
      <c r="S184" s="50"/>
      <c r="T184" s="48"/>
    </row>
    <row r="185" spans="1:20" s="40" customFormat="1" ht="15" customHeight="1" x14ac:dyDescent="0.25">
      <c r="A185" s="116" t="s">
        <v>171</v>
      </c>
      <c r="B185" s="116">
        <f t="shared" ref="B185:B207" si="287">VLOOKUP(A185,PROGRAMDATA,14,FALSE)</f>
        <v>67280</v>
      </c>
      <c r="C185" s="116" t="str">
        <f t="shared" ref="C185:C207" si="288">VLOOKUP(A185,PROGRAMDATA,15,FALSE)</f>
        <v>Swimming</v>
      </c>
      <c r="D185" s="116" t="str">
        <f t="shared" ref="D185:D207" si="289">VLOOKUP(A185,PROGRAMDATA,16,FALSE)</f>
        <v>Swimming Lessons</v>
      </c>
      <c r="E185" s="116" t="str">
        <f t="shared" ref="E185:E207" si="290">VLOOKUP(A185,PROGRAMDATA,17,FALSE)</f>
        <v>Child</v>
      </c>
      <c r="F185" s="45" t="str">
        <f t="shared" ref="F185:F207" si="291">VLOOKUP(I185,Session,4, FALSE)</f>
        <v>N/A</v>
      </c>
      <c r="G185" s="45">
        <f t="shared" ref="G185:G207" si="292">VLOOKUP(I185,Session,2,FALSE)</f>
        <v>45398</v>
      </c>
      <c r="H185" s="45">
        <f t="shared" ref="H185:H207" si="293">VLOOKUP(I185,Session,3,FALSE)</f>
        <v>45095</v>
      </c>
      <c r="I185" s="117" t="s">
        <v>23</v>
      </c>
      <c r="J185" s="164">
        <v>0.66666666666666663</v>
      </c>
      <c r="K185" s="41" t="str">
        <f t="shared" ref="K185:K207" si="294">VLOOKUP(A185,PROGRAMDATA,9,FALSE)</f>
        <v>45 mins</v>
      </c>
      <c r="L185" s="46">
        <f t="shared" ref="L185:L207" si="295">VLOOKUP(I185,Session,5, FALSE)</f>
        <v>10</v>
      </c>
      <c r="M185" s="42">
        <f t="shared" ref="M185:M207" si="296">VLOOKUP(A185,PROGRAMDATA,3,FALSE)</f>
        <v>4</v>
      </c>
      <c r="N185" s="42">
        <f t="shared" ref="N185:N207" si="297">VLOOKUP(A185,PROGRAMDATA,4,FALSE)</f>
        <v>8</v>
      </c>
      <c r="O185" s="42" t="str">
        <f t="shared" ref="O185:O207" si="298">VLOOKUP(A185,PROGRAMDATA,5,FALSE)</f>
        <v>6 YR</v>
      </c>
      <c r="P185" s="42" t="str">
        <f t="shared" ref="P185:P207" si="299">VLOOKUP(A185,PROGRAMDATA,6,FALSE)</f>
        <v>15 YR</v>
      </c>
      <c r="Q185" s="43">
        <f t="shared" ref="Q185:Q207" si="300">(INDEX(PROGRAMDATA,MATCH(A185,FeeName,0),12)*L185)</f>
        <v>97.3125</v>
      </c>
      <c r="R185" s="44">
        <f t="shared" ref="R185:R207" si="301">(Q185*0.25)</f>
        <v>24.328125</v>
      </c>
      <c r="S185" s="43">
        <f t="shared" ref="S185:S207" si="302">VLOOKUP(A185,PROGRAMDATA,13,FALSE)</f>
        <v>0</v>
      </c>
      <c r="T185" s="42">
        <v>75254</v>
      </c>
    </row>
    <row r="186" spans="1:20" s="40" customFormat="1" ht="15" customHeight="1" x14ac:dyDescent="0.25">
      <c r="A186" s="116" t="s">
        <v>171</v>
      </c>
      <c r="B186" s="116">
        <f t="shared" si="287"/>
        <v>67280</v>
      </c>
      <c r="C186" s="116" t="str">
        <f t="shared" si="288"/>
        <v>Swimming</v>
      </c>
      <c r="D186" s="116" t="str">
        <f t="shared" si="289"/>
        <v>Swimming Lessons</v>
      </c>
      <c r="E186" s="116" t="str">
        <f t="shared" si="290"/>
        <v>Child</v>
      </c>
      <c r="F186" s="45" t="str">
        <f t="shared" si="291"/>
        <v>N/A</v>
      </c>
      <c r="G186" s="45">
        <f t="shared" si="292"/>
        <v>45398</v>
      </c>
      <c r="H186" s="45">
        <f t="shared" si="293"/>
        <v>45095</v>
      </c>
      <c r="I186" s="117" t="s">
        <v>23</v>
      </c>
      <c r="J186" s="164">
        <v>0.72916666666666663</v>
      </c>
      <c r="K186" s="41" t="str">
        <f t="shared" si="294"/>
        <v>45 mins</v>
      </c>
      <c r="L186" s="46">
        <f t="shared" si="295"/>
        <v>10</v>
      </c>
      <c r="M186" s="42">
        <f t="shared" si="296"/>
        <v>4</v>
      </c>
      <c r="N186" s="42">
        <f t="shared" si="297"/>
        <v>8</v>
      </c>
      <c r="O186" s="42" t="str">
        <f t="shared" si="298"/>
        <v>6 YR</v>
      </c>
      <c r="P186" s="42" t="str">
        <f t="shared" si="299"/>
        <v>15 YR</v>
      </c>
      <c r="Q186" s="43">
        <f t="shared" si="300"/>
        <v>97.3125</v>
      </c>
      <c r="R186" s="44">
        <f t="shared" si="301"/>
        <v>24.328125</v>
      </c>
      <c r="S186" s="43">
        <f t="shared" si="302"/>
        <v>0</v>
      </c>
      <c r="T186" s="42">
        <v>75255</v>
      </c>
    </row>
    <row r="187" spans="1:20" s="40" customFormat="1" ht="15" customHeight="1" x14ac:dyDescent="0.25">
      <c r="A187" s="116" t="s">
        <v>171</v>
      </c>
      <c r="B187" s="116">
        <f t="shared" si="287"/>
        <v>67280</v>
      </c>
      <c r="C187" s="116" t="str">
        <f t="shared" si="288"/>
        <v>Swimming</v>
      </c>
      <c r="D187" s="116" t="str">
        <f t="shared" si="289"/>
        <v>Swimming Lessons</v>
      </c>
      <c r="E187" s="116" t="str">
        <f t="shared" si="290"/>
        <v>Child</v>
      </c>
      <c r="F187" s="45" t="str">
        <f t="shared" si="291"/>
        <v>N/A</v>
      </c>
      <c r="G187" s="45">
        <f t="shared" si="292"/>
        <v>45398</v>
      </c>
      <c r="H187" s="45">
        <f t="shared" si="293"/>
        <v>45095</v>
      </c>
      <c r="I187" s="117" t="s">
        <v>23</v>
      </c>
      <c r="J187" s="164">
        <v>0.75</v>
      </c>
      <c r="K187" s="41" t="str">
        <f t="shared" si="294"/>
        <v>45 mins</v>
      </c>
      <c r="L187" s="46">
        <f t="shared" si="295"/>
        <v>10</v>
      </c>
      <c r="M187" s="42">
        <f t="shared" si="296"/>
        <v>4</v>
      </c>
      <c r="N187" s="42">
        <f t="shared" si="297"/>
        <v>8</v>
      </c>
      <c r="O187" s="42" t="str">
        <f t="shared" si="298"/>
        <v>6 YR</v>
      </c>
      <c r="P187" s="42" t="str">
        <f t="shared" si="299"/>
        <v>15 YR</v>
      </c>
      <c r="Q187" s="43">
        <f t="shared" si="300"/>
        <v>97.3125</v>
      </c>
      <c r="R187" s="44">
        <f t="shared" si="301"/>
        <v>24.328125</v>
      </c>
      <c r="S187" s="43">
        <f t="shared" si="302"/>
        <v>0</v>
      </c>
      <c r="T187" s="42">
        <v>75256</v>
      </c>
    </row>
    <row r="188" spans="1:20" s="40" customFormat="1" ht="15" customHeight="1" x14ac:dyDescent="0.25">
      <c r="A188" s="116" t="s">
        <v>171</v>
      </c>
      <c r="B188" s="116">
        <f t="shared" si="287"/>
        <v>67280</v>
      </c>
      <c r="C188" s="116" t="str">
        <f t="shared" si="288"/>
        <v>Swimming</v>
      </c>
      <c r="D188" s="116" t="str">
        <f t="shared" si="289"/>
        <v>Swimming Lessons</v>
      </c>
      <c r="E188" s="116" t="str">
        <f t="shared" si="290"/>
        <v>Child</v>
      </c>
      <c r="F188" s="45" t="str">
        <f t="shared" si="291"/>
        <v>N/A</v>
      </c>
      <c r="G188" s="45">
        <f t="shared" si="292"/>
        <v>45399</v>
      </c>
      <c r="H188" s="45">
        <f t="shared" si="293"/>
        <v>45096</v>
      </c>
      <c r="I188" s="117" t="s">
        <v>33</v>
      </c>
      <c r="J188" s="164">
        <v>0.66666666666666663</v>
      </c>
      <c r="K188" s="41" t="str">
        <f t="shared" si="294"/>
        <v>45 mins</v>
      </c>
      <c r="L188" s="46">
        <f t="shared" si="295"/>
        <v>10</v>
      </c>
      <c r="M188" s="42">
        <f t="shared" si="296"/>
        <v>4</v>
      </c>
      <c r="N188" s="42">
        <f t="shared" si="297"/>
        <v>8</v>
      </c>
      <c r="O188" s="42" t="str">
        <f t="shared" si="298"/>
        <v>6 YR</v>
      </c>
      <c r="P188" s="42" t="str">
        <f t="shared" si="299"/>
        <v>15 YR</v>
      </c>
      <c r="Q188" s="43">
        <f t="shared" si="300"/>
        <v>97.3125</v>
      </c>
      <c r="R188" s="44">
        <f t="shared" si="301"/>
        <v>24.328125</v>
      </c>
      <c r="S188" s="43">
        <f t="shared" si="302"/>
        <v>0</v>
      </c>
      <c r="T188" s="42">
        <v>75257</v>
      </c>
    </row>
    <row r="189" spans="1:20" s="40" customFormat="1" ht="15" customHeight="1" x14ac:dyDescent="0.25">
      <c r="A189" s="116" t="s">
        <v>171</v>
      </c>
      <c r="B189" s="116">
        <f t="shared" si="287"/>
        <v>67280</v>
      </c>
      <c r="C189" s="116" t="str">
        <f t="shared" si="288"/>
        <v>Swimming</v>
      </c>
      <c r="D189" s="116" t="str">
        <f t="shared" si="289"/>
        <v>Swimming Lessons</v>
      </c>
      <c r="E189" s="116" t="str">
        <f t="shared" si="290"/>
        <v>Child</v>
      </c>
      <c r="F189" s="45" t="str">
        <f t="shared" si="291"/>
        <v>N/A</v>
      </c>
      <c r="G189" s="45">
        <f t="shared" si="292"/>
        <v>45399</v>
      </c>
      <c r="H189" s="45">
        <f t="shared" si="293"/>
        <v>45096</v>
      </c>
      <c r="I189" s="117" t="s">
        <v>33</v>
      </c>
      <c r="J189" s="164">
        <v>0.69791666666666663</v>
      </c>
      <c r="K189" s="41" t="str">
        <f t="shared" si="294"/>
        <v>45 mins</v>
      </c>
      <c r="L189" s="46">
        <f t="shared" si="295"/>
        <v>10</v>
      </c>
      <c r="M189" s="42">
        <f t="shared" si="296"/>
        <v>4</v>
      </c>
      <c r="N189" s="42">
        <f t="shared" si="297"/>
        <v>8</v>
      </c>
      <c r="O189" s="42" t="str">
        <f t="shared" si="298"/>
        <v>6 YR</v>
      </c>
      <c r="P189" s="42" t="str">
        <f t="shared" si="299"/>
        <v>15 YR</v>
      </c>
      <c r="Q189" s="43">
        <f t="shared" si="300"/>
        <v>97.3125</v>
      </c>
      <c r="R189" s="44">
        <f t="shared" si="301"/>
        <v>24.328125</v>
      </c>
      <c r="S189" s="43">
        <f t="shared" si="302"/>
        <v>0</v>
      </c>
      <c r="T189" s="42">
        <v>75258</v>
      </c>
    </row>
    <row r="190" spans="1:20" s="40" customFormat="1" ht="15" customHeight="1" x14ac:dyDescent="0.25">
      <c r="A190" s="116" t="s">
        <v>171</v>
      </c>
      <c r="B190" s="116">
        <f t="shared" si="287"/>
        <v>67280</v>
      </c>
      <c r="C190" s="116" t="str">
        <f t="shared" si="288"/>
        <v>Swimming</v>
      </c>
      <c r="D190" s="116" t="str">
        <f t="shared" si="289"/>
        <v>Swimming Lessons</v>
      </c>
      <c r="E190" s="116" t="str">
        <f t="shared" si="290"/>
        <v>Child</v>
      </c>
      <c r="F190" s="45" t="str">
        <f t="shared" si="291"/>
        <v>N/A</v>
      </c>
      <c r="G190" s="45">
        <f t="shared" si="292"/>
        <v>45400</v>
      </c>
      <c r="H190" s="45">
        <f t="shared" si="293"/>
        <v>45097</v>
      </c>
      <c r="I190" s="117" t="s">
        <v>34</v>
      </c>
      <c r="J190" s="164">
        <v>0.6875</v>
      </c>
      <c r="K190" s="41" t="str">
        <f t="shared" si="294"/>
        <v>45 mins</v>
      </c>
      <c r="L190" s="46">
        <f t="shared" si="295"/>
        <v>10</v>
      </c>
      <c r="M190" s="42">
        <f t="shared" si="296"/>
        <v>4</v>
      </c>
      <c r="N190" s="42">
        <f t="shared" si="297"/>
        <v>8</v>
      </c>
      <c r="O190" s="42" t="str">
        <f t="shared" si="298"/>
        <v>6 YR</v>
      </c>
      <c r="P190" s="42" t="str">
        <f t="shared" si="299"/>
        <v>15 YR</v>
      </c>
      <c r="Q190" s="43">
        <f t="shared" si="300"/>
        <v>97.3125</v>
      </c>
      <c r="R190" s="44">
        <f t="shared" si="301"/>
        <v>24.328125</v>
      </c>
      <c r="S190" s="43">
        <f t="shared" si="302"/>
        <v>0</v>
      </c>
      <c r="T190" s="42">
        <v>75259</v>
      </c>
    </row>
    <row r="191" spans="1:20" s="40" customFormat="1" ht="15" customHeight="1" x14ac:dyDescent="0.25">
      <c r="A191" s="116" t="s">
        <v>171</v>
      </c>
      <c r="B191" s="116">
        <f t="shared" si="287"/>
        <v>67280</v>
      </c>
      <c r="C191" s="116" t="str">
        <f t="shared" si="288"/>
        <v>Swimming</v>
      </c>
      <c r="D191" s="116" t="str">
        <f t="shared" si="289"/>
        <v>Swimming Lessons</v>
      </c>
      <c r="E191" s="116" t="str">
        <f t="shared" si="290"/>
        <v>Child</v>
      </c>
      <c r="F191" s="45" t="str">
        <f t="shared" si="291"/>
        <v>N/A</v>
      </c>
      <c r="G191" s="45">
        <f t="shared" si="292"/>
        <v>45400</v>
      </c>
      <c r="H191" s="45">
        <f t="shared" si="293"/>
        <v>45097</v>
      </c>
      <c r="I191" s="117" t="s">
        <v>34</v>
      </c>
      <c r="J191" s="164">
        <v>0.79166666666666663</v>
      </c>
      <c r="K191" s="41" t="str">
        <f t="shared" si="294"/>
        <v>45 mins</v>
      </c>
      <c r="L191" s="46">
        <f t="shared" si="295"/>
        <v>10</v>
      </c>
      <c r="M191" s="42">
        <f t="shared" si="296"/>
        <v>4</v>
      </c>
      <c r="N191" s="42">
        <f t="shared" si="297"/>
        <v>8</v>
      </c>
      <c r="O191" s="42" t="str">
        <f t="shared" si="298"/>
        <v>6 YR</v>
      </c>
      <c r="P191" s="42" t="str">
        <f t="shared" si="299"/>
        <v>15 YR</v>
      </c>
      <c r="Q191" s="43">
        <f t="shared" si="300"/>
        <v>97.3125</v>
      </c>
      <c r="R191" s="44">
        <f t="shared" si="301"/>
        <v>24.328125</v>
      </c>
      <c r="S191" s="43">
        <f t="shared" si="302"/>
        <v>0</v>
      </c>
      <c r="T191" s="42">
        <v>75261</v>
      </c>
    </row>
    <row r="192" spans="1:20" s="40" customFormat="1" ht="15" customHeight="1" x14ac:dyDescent="0.25">
      <c r="A192" s="116" t="s">
        <v>171</v>
      </c>
      <c r="B192" s="116">
        <f t="shared" si="287"/>
        <v>67280</v>
      </c>
      <c r="C192" s="116" t="str">
        <f t="shared" si="288"/>
        <v>Swimming</v>
      </c>
      <c r="D192" s="116" t="str">
        <f t="shared" si="289"/>
        <v>Swimming Lessons</v>
      </c>
      <c r="E192" s="116" t="str">
        <f t="shared" si="290"/>
        <v>Child</v>
      </c>
      <c r="F192" s="45" t="str">
        <f t="shared" si="291"/>
        <v>N/A</v>
      </c>
      <c r="G192" s="45">
        <f t="shared" si="292"/>
        <v>45401</v>
      </c>
      <c r="H192" s="45">
        <f t="shared" si="293"/>
        <v>45098</v>
      </c>
      <c r="I192" s="117" t="s">
        <v>28</v>
      </c>
      <c r="J192" s="164">
        <v>0.76041666666666663</v>
      </c>
      <c r="K192" s="41" t="str">
        <f t="shared" si="294"/>
        <v>45 mins</v>
      </c>
      <c r="L192" s="46">
        <f t="shared" si="295"/>
        <v>10</v>
      </c>
      <c r="M192" s="42">
        <f t="shared" si="296"/>
        <v>4</v>
      </c>
      <c r="N192" s="42">
        <f t="shared" si="297"/>
        <v>8</v>
      </c>
      <c r="O192" s="42" t="str">
        <f t="shared" si="298"/>
        <v>6 YR</v>
      </c>
      <c r="P192" s="42" t="str">
        <f t="shared" si="299"/>
        <v>15 YR</v>
      </c>
      <c r="Q192" s="43">
        <f t="shared" si="300"/>
        <v>97.3125</v>
      </c>
      <c r="R192" s="44">
        <f t="shared" si="301"/>
        <v>24.328125</v>
      </c>
      <c r="S192" s="43">
        <f t="shared" si="302"/>
        <v>0</v>
      </c>
      <c r="T192" s="42">
        <v>75262</v>
      </c>
    </row>
    <row r="193" spans="1:20" s="40" customFormat="1" ht="15" customHeight="1" x14ac:dyDescent="0.25">
      <c r="A193" s="116" t="s">
        <v>171</v>
      </c>
      <c r="B193" s="116">
        <f t="shared" si="287"/>
        <v>67280</v>
      </c>
      <c r="C193" s="116" t="str">
        <f t="shared" si="288"/>
        <v>Swimming</v>
      </c>
      <c r="D193" s="116" t="str">
        <f t="shared" si="289"/>
        <v>Swimming Lessons</v>
      </c>
      <c r="E193" s="116" t="str">
        <f t="shared" si="290"/>
        <v>Child</v>
      </c>
      <c r="F193" s="45" t="str">
        <f t="shared" si="291"/>
        <v>No class May 18.</v>
      </c>
      <c r="G193" s="45">
        <f t="shared" si="292"/>
        <v>45395</v>
      </c>
      <c r="H193" s="45">
        <f t="shared" si="293"/>
        <v>45099</v>
      </c>
      <c r="I193" s="117" t="s">
        <v>22</v>
      </c>
      <c r="J193" s="164">
        <v>0.34375</v>
      </c>
      <c r="K193" s="41" t="str">
        <f t="shared" si="294"/>
        <v>45 mins</v>
      </c>
      <c r="L193" s="46">
        <f t="shared" si="295"/>
        <v>10</v>
      </c>
      <c r="M193" s="42">
        <f t="shared" si="296"/>
        <v>4</v>
      </c>
      <c r="N193" s="42">
        <f t="shared" si="297"/>
        <v>8</v>
      </c>
      <c r="O193" s="42" t="str">
        <f t="shared" si="298"/>
        <v>6 YR</v>
      </c>
      <c r="P193" s="42" t="str">
        <f t="shared" si="299"/>
        <v>15 YR</v>
      </c>
      <c r="Q193" s="43">
        <f t="shared" si="300"/>
        <v>97.3125</v>
      </c>
      <c r="R193" s="44">
        <f t="shared" si="301"/>
        <v>24.328125</v>
      </c>
      <c r="S193" s="43">
        <f t="shared" si="302"/>
        <v>0</v>
      </c>
      <c r="T193" s="42">
        <v>75263</v>
      </c>
    </row>
    <row r="194" spans="1:20" s="40" customFormat="1" ht="15" customHeight="1" x14ac:dyDescent="0.25">
      <c r="A194" s="116" t="s">
        <v>171</v>
      </c>
      <c r="B194" s="116">
        <f t="shared" si="287"/>
        <v>67280</v>
      </c>
      <c r="C194" s="116" t="str">
        <f t="shared" si="288"/>
        <v>Swimming</v>
      </c>
      <c r="D194" s="116" t="str">
        <f t="shared" si="289"/>
        <v>Swimming Lessons</v>
      </c>
      <c r="E194" s="116" t="str">
        <f t="shared" si="290"/>
        <v>Child</v>
      </c>
      <c r="F194" s="45" t="str">
        <f t="shared" si="291"/>
        <v>No class May 18.</v>
      </c>
      <c r="G194" s="45">
        <f t="shared" si="292"/>
        <v>45395</v>
      </c>
      <c r="H194" s="45">
        <f t="shared" si="293"/>
        <v>45099</v>
      </c>
      <c r="I194" s="117" t="s">
        <v>22</v>
      </c>
      <c r="J194" s="164">
        <v>0.4375</v>
      </c>
      <c r="K194" s="41" t="str">
        <f t="shared" si="294"/>
        <v>45 mins</v>
      </c>
      <c r="L194" s="46">
        <f t="shared" si="295"/>
        <v>10</v>
      </c>
      <c r="M194" s="42">
        <f t="shared" si="296"/>
        <v>4</v>
      </c>
      <c r="N194" s="42">
        <f t="shared" si="297"/>
        <v>8</v>
      </c>
      <c r="O194" s="42" t="str">
        <f t="shared" si="298"/>
        <v>6 YR</v>
      </c>
      <c r="P194" s="42" t="str">
        <f t="shared" si="299"/>
        <v>15 YR</v>
      </c>
      <c r="Q194" s="43">
        <f t="shared" si="300"/>
        <v>97.3125</v>
      </c>
      <c r="R194" s="44">
        <f t="shared" si="301"/>
        <v>24.328125</v>
      </c>
      <c r="S194" s="43">
        <f t="shared" si="302"/>
        <v>0</v>
      </c>
      <c r="T194" s="42">
        <v>75264</v>
      </c>
    </row>
    <row r="195" spans="1:20" s="40" customFormat="1" ht="15" customHeight="1" x14ac:dyDescent="0.25">
      <c r="A195" s="119" t="s">
        <v>208</v>
      </c>
      <c r="B195" s="119">
        <f t="shared" si="287"/>
        <v>67340</v>
      </c>
      <c r="C195" s="119" t="str">
        <f t="shared" si="288"/>
        <v>Swimming</v>
      </c>
      <c r="D195" s="119" t="str">
        <f t="shared" si="289"/>
        <v>Swimming Lessons</v>
      </c>
      <c r="E195" s="119" t="str">
        <f t="shared" si="290"/>
        <v>Child</v>
      </c>
      <c r="F195" s="175" t="str">
        <f t="shared" si="291"/>
        <v>No class May 20.</v>
      </c>
      <c r="G195" s="175">
        <f t="shared" si="292"/>
        <v>45397</v>
      </c>
      <c r="H195" s="175">
        <f t="shared" si="293"/>
        <v>45467</v>
      </c>
      <c r="I195" s="190" t="s">
        <v>27</v>
      </c>
      <c r="J195" s="191">
        <v>0.69791666666666663</v>
      </c>
      <c r="K195" s="177" t="str">
        <f t="shared" si="294"/>
        <v>45 mins</v>
      </c>
      <c r="L195" s="178">
        <f t="shared" si="295"/>
        <v>10</v>
      </c>
      <c r="M195" s="179">
        <f t="shared" si="296"/>
        <v>2</v>
      </c>
      <c r="N195" s="179">
        <f t="shared" si="297"/>
        <v>4</v>
      </c>
      <c r="O195" s="179" t="str">
        <f t="shared" si="298"/>
        <v>6 YR</v>
      </c>
      <c r="P195" s="179" t="str">
        <f t="shared" si="299"/>
        <v>15 YR</v>
      </c>
      <c r="Q195" s="180">
        <f t="shared" si="300"/>
        <v>173.4075</v>
      </c>
      <c r="R195" s="181">
        <f t="shared" si="301"/>
        <v>43.351875</v>
      </c>
      <c r="S195" s="180">
        <f t="shared" si="302"/>
        <v>0</v>
      </c>
      <c r="T195" s="42">
        <v>75265</v>
      </c>
    </row>
    <row r="196" spans="1:20" s="40" customFormat="1" ht="15" customHeight="1" x14ac:dyDescent="0.25">
      <c r="A196" s="119" t="s">
        <v>208</v>
      </c>
      <c r="B196" s="119">
        <f t="shared" si="287"/>
        <v>67340</v>
      </c>
      <c r="C196" s="119" t="str">
        <f t="shared" si="288"/>
        <v>Swimming</v>
      </c>
      <c r="D196" s="119" t="str">
        <f t="shared" si="289"/>
        <v>Swimming Lessons</v>
      </c>
      <c r="E196" s="119" t="str">
        <f t="shared" si="290"/>
        <v>Child</v>
      </c>
      <c r="F196" s="175" t="str">
        <f t="shared" si="291"/>
        <v>No class May 20.</v>
      </c>
      <c r="G196" s="175">
        <f t="shared" si="292"/>
        <v>45397</v>
      </c>
      <c r="H196" s="175">
        <f t="shared" si="293"/>
        <v>45467</v>
      </c>
      <c r="I196" s="190" t="s">
        <v>27</v>
      </c>
      <c r="J196" s="191">
        <v>0.77083333333333337</v>
      </c>
      <c r="K196" s="177" t="str">
        <f t="shared" si="294"/>
        <v>45 mins</v>
      </c>
      <c r="L196" s="178">
        <f t="shared" si="295"/>
        <v>10</v>
      </c>
      <c r="M196" s="179">
        <f t="shared" si="296"/>
        <v>2</v>
      </c>
      <c r="N196" s="179">
        <f t="shared" si="297"/>
        <v>4</v>
      </c>
      <c r="O196" s="179" t="str">
        <f t="shared" si="298"/>
        <v>6 YR</v>
      </c>
      <c r="P196" s="179" t="str">
        <f t="shared" si="299"/>
        <v>15 YR</v>
      </c>
      <c r="Q196" s="180">
        <f t="shared" si="300"/>
        <v>173.4075</v>
      </c>
      <c r="R196" s="181">
        <f t="shared" si="301"/>
        <v>43.351875</v>
      </c>
      <c r="S196" s="180">
        <f t="shared" si="302"/>
        <v>0</v>
      </c>
      <c r="T196" s="42">
        <v>75266</v>
      </c>
    </row>
    <row r="197" spans="1:20" s="40" customFormat="1" ht="15" customHeight="1" x14ac:dyDescent="0.25">
      <c r="A197" s="119" t="s">
        <v>208</v>
      </c>
      <c r="B197" s="119">
        <f t="shared" si="287"/>
        <v>67340</v>
      </c>
      <c r="C197" s="119" t="str">
        <f t="shared" si="288"/>
        <v>Swimming</v>
      </c>
      <c r="D197" s="119" t="str">
        <f t="shared" si="289"/>
        <v>Swimming Lessons</v>
      </c>
      <c r="E197" s="119" t="str">
        <f t="shared" si="290"/>
        <v>Child</v>
      </c>
      <c r="F197" s="175" t="str">
        <f t="shared" si="291"/>
        <v>No class May 20.</v>
      </c>
      <c r="G197" s="175">
        <f t="shared" si="292"/>
        <v>45397</v>
      </c>
      <c r="H197" s="175">
        <f t="shared" si="293"/>
        <v>45467</v>
      </c>
      <c r="I197" s="190" t="s">
        <v>27</v>
      </c>
      <c r="J197" s="191">
        <v>0.80208333333333337</v>
      </c>
      <c r="K197" s="177" t="str">
        <f t="shared" si="294"/>
        <v>45 mins</v>
      </c>
      <c r="L197" s="178">
        <f t="shared" si="295"/>
        <v>10</v>
      </c>
      <c r="M197" s="179">
        <f t="shared" si="296"/>
        <v>2</v>
      </c>
      <c r="N197" s="179">
        <f t="shared" si="297"/>
        <v>4</v>
      </c>
      <c r="O197" s="179" t="str">
        <f t="shared" si="298"/>
        <v>6 YR</v>
      </c>
      <c r="P197" s="179" t="str">
        <f t="shared" si="299"/>
        <v>15 YR</v>
      </c>
      <c r="Q197" s="180">
        <f t="shared" si="300"/>
        <v>173.4075</v>
      </c>
      <c r="R197" s="181">
        <f t="shared" si="301"/>
        <v>43.351875</v>
      </c>
      <c r="S197" s="180">
        <f t="shared" si="302"/>
        <v>0</v>
      </c>
      <c r="T197" s="42">
        <v>75267</v>
      </c>
    </row>
    <row r="198" spans="1:20" s="40" customFormat="1" ht="15" customHeight="1" x14ac:dyDescent="0.25">
      <c r="A198" s="119" t="s">
        <v>208</v>
      </c>
      <c r="B198" s="119">
        <f t="shared" si="287"/>
        <v>67340</v>
      </c>
      <c r="C198" s="119" t="str">
        <f t="shared" si="288"/>
        <v>Swimming</v>
      </c>
      <c r="D198" s="119" t="str">
        <f t="shared" si="289"/>
        <v>Swimming Lessons</v>
      </c>
      <c r="E198" s="119" t="str">
        <f t="shared" si="290"/>
        <v>Child</v>
      </c>
      <c r="F198" s="175" t="str">
        <f t="shared" si="291"/>
        <v>N/A</v>
      </c>
      <c r="G198" s="175">
        <f t="shared" si="292"/>
        <v>45398</v>
      </c>
      <c r="H198" s="175">
        <f t="shared" si="293"/>
        <v>45095</v>
      </c>
      <c r="I198" s="190" t="s">
        <v>23</v>
      </c>
      <c r="J198" s="191">
        <v>0.70833333333333337</v>
      </c>
      <c r="K198" s="177" t="str">
        <f t="shared" si="294"/>
        <v>45 mins</v>
      </c>
      <c r="L198" s="178">
        <f t="shared" si="295"/>
        <v>10</v>
      </c>
      <c r="M198" s="179">
        <f t="shared" si="296"/>
        <v>2</v>
      </c>
      <c r="N198" s="179">
        <f t="shared" si="297"/>
        <v>4</v>
      </c>
      <c r="O198" s="179" t="str">
        <f t="shared" si="298"/>
        <v>6 YR</v>
      </c>
      <c r="P198" s="179" t="str">
        <f t="shared" si="299"/>
        <v>15 YR</v>
      </c>
      <c r="Q198" s="180">
        <f t="shared" si="300"/>
        <v>173.4075</v>
      </c>
      <c r="R198" s="181">
        <f t="shared" si="301"/>
        <v>43.351875</v>
      </c>
      <c r="S198" s="180">
        <f t="shared" si="302"/>
        <v>0</v>
      </c>
      <c r="T198" s="42">
        <v>75268</v>
      </c>
    </row>
    <row r="199" spans="1:20" s="40" customFormat="1" ht="15" customHeight="1" x14ac:dyDescent="0.25">
      <c r="A199" s="119" t="s">
        <v>208</v>
      </c>
      <c r="B199" s="119">
        <f t="shared" si="287"/>
        <v>67340</v>
      </c>
      <c r="C199" s="119" t="str">
        <f t="shared" si="288"/>
        <v>Swimming</v>
      </c>
      <c r="D199" s="119" t="str">
        <f t="shared" si="289"/>
        <v>Swimming Lessons</v>
      </c>
      <c r="E199" s="119" t="str">
        <f t="shared" si="290"/>
        <v>Child</v>
      </c>
      <c r="F199" s="175" t="str">
        <f t="shared" si="291"/>
        <v>N/A</v>
      </c>
      <c r="G199" s="175">
        <f t="shared" si="292"/>
        <v>45399</v>
      </c>
      <c r="H199" s="175">
        <f t="shared" si="293"/>
        <v>45096</v>
      </c>
      <c r="I199" s="190" t="s">
        <v>33</v>
      </c>
      <c r="J199" s="191">
        <v>0.77083333333333337</v>
      </c>
      <c r="K199" s="177" t="str">
        <f t="shared" si="294"/>
        <v>45 mins</v>
      </c>
      <c r="L199" s="178">
        <f t="shared" si="295"/>
        <v>10</v>
      </c>
      <c r="M199" s="179">
        <f t="shared" si="296"/>
        <v>2</v>
      </c>
      <c r="N199" s="179">
        <f t="shared" si="297"/>
        <v>4</v>
      </c>
      <c r="O199" s="179" t="str">
        <f t="shared" si="298"/>
        <v>6 YR</v>
      </c>
      <c r="P199" s="179" t="str">
        <f t="shared" si="299"/>
        <v>15 YR</v>
      </c>
      <c r="Q199" s="180">
        <f t="shared" si="300"/>
        <v>173.4075</v>
      </c>
      <c r="R199" s="181">
        <f t="shared" si="301"/>
        <v>43.351875</v>
      </c>
      <c r="S199" s="180">
        <f t="shared" si="302"/>
        <v>0</v>
      </c>
      <c r="T199" s="42">
        <v>75269</v>
      </c>
    </row>
    <row r="200" spans="1:20" s="40" customFormat="1" ht="15" customHeight="1" x14ac:dyDescent="0.25">
      <c r="A200" s="119" t="s">
        <v>208</v>
      </c>
      <c r="B200" s="119">
        <f t="shared" si="287"/>
        <v>67340</v>
      </c>
      <c r="C200" s="119" t="str">
        <f t="shared" si="288"/>
        <v>Swimming</v>
      </c>
      <c r="D200" s="119" t="str">
        <f t="shared" si="289"/>
        <v>Swimming Lessons</v>
      </c>
      <c r="E200" s="119" t="str">
        <f t="shared" si="290"/>
        <v>Child</v>
      </c>
      <c r="F200" s="175" t="str">
        <f t="shared" si="291"/>
        <v>N/A</v>
      </c>
      <c r="G200" s="175">
        <f t="shared" si="292"/>
        <v>45400</v>
      </c>
      <c r="H200" s="175">
        <f t="shared" si="293"/>
        <v>45097</v>
      </c>
      <c r="I200" s="190" t="s">
        <v>34</v>
      </c>
      <c r="J200" s="191">
        <v>0.75</v>
      </c>
      <c r="K200" s="177" t="str">
        <f t="shared" si="294"/>
        <v>45 mins</v>
      </c>
      <c r="L200" s="178">
        <f t="shared" si="295"/>
        <v>10</v>
      </c>
      <c r="M200" s="179">
        <f t="shared" si="296"/>
        <v>2</v>
      </c>
      <c r="N200" s="179">
        <f t="shared" si="297"/>
        <v>4</v>
      </c>
      <c r="O200" s="179" t="str">
        <f t="shared" si="298"/>
        <v>6 YR</v>
      </c>
      <c r="P200" s="179" t="str">
        <f t="shared" si="299"/>
        <v>15 YR</v>
      </c>
      <c r="Q200" s="180">
        <f t="shared" si="300"/>
        <v>173.4075</v>
      </c>
      <c r="R200" s="181">
        <f t="shared" si="301"/>
        <v>43.351875</v>
      </c>
      <c r="S200" s="180">
        <f t="shared" si="302"/>
        <v>0</v>
      </c>
      <c r="T200" s="42">
        <v>75270</v>
      </c>
    </row>
    <row r="201" spans="1:20" s="40" customFormat="1" ht="15" customHeight="1" x14ac:dyDescent="0.25">
      <c r="A201" s="119" t="s">
        <v>208</v>
      </c>
      <c r="B201" s="119">
        <f t="shared" si="287"/>
        <v>67340</v>
      </c>
      <c r="C201" s="119" t="str">
        <f t="shared" si="288"/>
        <v>Swimming</v>
      </c>
      <c r="D201" s="119" t="str">
        <f t="shared" si="289"/>
        <v>Swimming Lessons</v>
      </c>
      <c r="E201" s="119" t="str">
        <f t="shared" si="290"/>
        <v>Child</v>
      </c>
      <c r="F201" s="175" t="str">
        <f t="shared" si="291"/>
        <v>N/A</v>
      </c>
      <c r="G201" s="175">
        <f t="shared" si="292"/>
        <v>45401</v>
      </c>
      <c r="H201" s="175">
        <f t="shared" si="293"/>
        <v>45098</v>
      </c>
      <c r="I201" s="190" t="s">
        <v>28</v>
      </c>
      <c r="J201" s="191">
        <v>0.69791666666666663</v>
      </c>
      <c r="K201" s="177" t="str">
        <f t="shared" si="294"/>
        <v>45 mins</v>
      </c>
      <c r="L201" s="178">
        <f t="shared" si="295"/>
        <v>10</v>
      </c>
      <c r="M201" s="179">
        <f t="shared" si="296"/>
        <v>2</v>
      </c>
      <c r="N201" s="179">
        <f t="shared" si="297"/>
        <v>4</v>
      </c>
      <c r="O201" s="179" t="str">
        <f t="shared" si="298"/>
        <v>6 YR</v>
      </c>
      <c r="P201" s="179" t="str">
        <f t="shared" si="299"/>
        <v>15 YR</v>
      </c>
      <c r="Q201" s="180">
        <f t="shared" si="300"/>
        <v>173.4075</v>
      </c>
      <c r="R201" s="181">
        <f t="shared" si="301"/>
        <v>43.351875</v>
      </c>
      <c r="S201" s="180">
        <f t="shared" si="302"/>
        <v>0</v>
      </c>
      <c r="T201" s="42">
        <v>75271</v>
      </c>
    </row>
    <row r="202" spans="1:20" s="40" customFormat="1" ht="15" customHeight="1" x14ac:dyDescent="0.25">
      <c r="A202" s="119" t="s">
        <v>208</v>
      </c>
      <c r="B202" s="119">
        <f t="shared" si="287"/>
        <v>67340</v>
      </c>
      <c r="C202" s="119" t="str">
        <f t="shared" si="288"/>
        <v>Swimming</v>
      </c>
      <c r="D202" s="119" t="str">
        <f t="shared" si="289"/>
        <v>Swimming Lessons</v>
      </c>
      <c r="E202" s="119" t="str">
        <f t="shared" si="290"/>
        <v>Child</v>
      </c>
      <c r="F202" s="175" t="str">
        <f t="shared" si="291"/>
        <v>No class May 18.</v>
      </c>
      <c r="G202" s="175">
        <f t="shared" si="292"/>
        <v>45395</v>
      </c>
      <c r="H202" s="175">
        <f t="shared" si="293"/>
        <v>45099</v>
      </c>
      <c r="I202" s="190" t="s">
        <v>22</v>
      </c>
      <c r="J202" s="191">
        <v>0.39583333333333331</v>
      </c>
      <c r="K202" s="177" t="str">
        <f t="shared" si="294"/>
        <v>45 mins</v>
      </c>
      <c r="L202" s="178">
        <f t="shared" si="295"/>
        <v>10</v>
      </c>
      <c r="M202" s="179">
        <f t="shared" si="296"/>
        <v>2</v>
      </c>
      <c r="N202" s="179">
        <f t="shared" si="297"/>
        <v>4</v>
      </c>
      <c r="O202" s="179" t="str">
        <f t="shared" si="298"/>
        <v>6 YR</v>
      </c>
      <c r="P202" s="179" t="str">
        <f t="shared" si="299"/>
        <v>15 YR</v>
      </c>
      <c r="Q202" s="180">
        <f t="shared" si="300"/>
        <v>173.4075</v>
      </c>
      <c r="R202" s="181">
        <f t="shared" si="301"/>
        <v>43.351875</v>
      </c>
      <c r="S202" s="180">
        <f t="shared" si="302"/>
        <v>0</v>
      </c>
      <c r="T202" s="42">
        <v>75272</v>
      </c>
    </row>
    <row r="203" spans="1:20" s="40" customFormat="1" ht="15" customHeight="1" x14ac:dyDescent="0.25">
      <c r="A203" s="119" t="s">
        <v>208</v>
      </c>
      <c r="B203" s="119">
        <f t="shared" si="287"/>
        <v>67340</v>
      </c>
      <c r="C203" s="119" t="str">
        <f t="shared" si="288"/>
        <v>Swimming</v>
      </c>
      <c r="D203" s="119" t="str">
        <f t="shared" si="289"/>
        <v>Swimming Lessons</v>
      </c>
      <c r="E203" s="119" t="str">
        <f t="shared" si="290"/>
        <v>Child</v>
      </c>
      <c r="F203" s="175" t="str">
        <f t="shared" si="291"/>
        <v>No class May 19.</v>
      </c>
      <c r="G203" s="175">
        <f t="shared" si="292"/>
        <v>45396</v>
      </c>
      <c r="H203" s="175">
        <f t="shared" si="293"/>
        <v>45100</v>
      </c>
      <c r="I203" s="190" t="s">
        <v>26</v>
      </c>
      <c r="J203" s="191">
        <v>0.65625</v>
      </c>
      <c r="K203" s="177" t="str">
        <f t="shared" si="294"/>
        <v>45 mins</v>
      </c>
      <c r="L203" s="178">
        <f t="shared" si="295"/>
        <v>10</v>
      </c>
      <c r="M203" s="179">
        <f t="shared" si="296"/>
        <v>2</v>
      </c>
      <c r="N203" s="179">
        <f t="shared" si="297"/>
        <v>4</v>
      </c>
      <c r="O203" s="179" t="str">
        <f t="shared" si="298"/>
        <v>6 YR</v>
      </c>
      <c r="P203" s="179" t="str">
        <f t="shared" si="299"/>
        <v>15 YR</v>
      </c>
      <c r="Q203" s="180">
        <f t="shared" si="300"/>
        <v>173.4075</v>
      </c>
      <c r="R203" s="181">
        <f t="shared" si="301"/>
        <v>43.351875</v>
      </c>
      <c r="S203" s="180">
        <f t="shared" si="302"/>
        <v>0</v>
      </c>
      <c r="T203" s="42">
        <v>75273</v>
      </c>
    </row>
    <row r="204" spans="1:20" s="40" customFormat="1" ht="15" customHeight="1" x14ac:dyDescent="0.25">
      <c r="A204" s="119" t="s">
        <v>208</v>
      </c>
      <c r="B204" s="119">
        <f t="shared" si="287"/>
        <v>67340</v>
      </c>
      <c r="C204" s="119" t="str">
        <f t="shared" si="288"/>
        <v>Swimming</v>
      </c>
      <c r="D204" s="119" t="str">
        <f t="shared" si="289"/>
        <v>Swimming Lessons</v>
      </c>
      <c r="E204" s="119" t="str">
        <f t="shared" si="290"/>
        <v>Child</v>
      </c>
      <c r="F204" s="175" t="str">
        <f t="shared" si="291"/>
        <v>No class May 19.</v>
      </c>
      <c r="G204" s="175">
        <f t="shared" si="292"/>
        <v>45396</v>
      </c>
      <c r="H204" s="175">
        <f t="shared" si="293"/>
        <v>45100</v>
      </c>
      <c r="I204" s="190" t="s">
        <v>26</v>
      </c>
      <c r="J204" s="191">
        <v>0.70833333333333337</v>
      </c>
      <c r="K204" s="177" t="str">
        <f t="shared" si="294"/>
        <v>45 mins</v>
      </c>
      <c r="L204" s="178">
        <f t="shared" si="295"/>
        <v>10</v>
      </c>
      <c r="M204" s="179">
        <f t="shared" si="296"/>
        <v>2</v>
      </c>
      <c r="N204" s="179">
        <f t="shared" si="297"/>
        <v>4</v>
      </c>
      <c r="O204" s="179" t="str">
        <f t="shared" si="298"/>
        <v>6 YR</v>
      </c>
      <c r="P204" s="179" t="str">
        <f t="shared" si="299"/>
        <v>15 YR</v>
      </c>
      <c r="Q204" s="180">
        <f t="shared" si="300"/>
        <v>173.4075</v>
      </c>
      <c r="R204" s="181">
        <f t="shared" si="301"/>
        <v>43.351875</v>
      </c>
      <c r="S204" s="180">
        <f t="shared" si="302"/>
        <v>0</v>
      </c>
      <c r="T204" s="42">
        <v>75274</v>
      </c>
    </row>
    <row r="205" spans="1:20" s="40" customFormat="1" ht="15" customHeight="1" x14ac:dyDescent="0.25">
      <c r="A205" s="119" t="s">
        <v>208</v>
      </c>
      <c r="B205" s="119">
        <f t="shared" si="287"/>
        <v>67340</v>
      </c>
      <c r="C205" s="119" t="str">
        <f t="shared" si="288"/>
        <v>Swimming</v>
      </c>
      <c r="D205" s="119" t="str">
        <f t="shared" si="289"/>
        <v>Swimming Lessons</v>
      </c>
      <c r="E205" s="119" t="str">
        <f t="shared" si="290"/>
        <v>Child</v>
      </c>
      <c r="F205" s="175" t="str">
        <f t="shared" si="291"/>
        <v>No class May 19.</v>
      </c>
      <c r="G205" s="175">
        <f t="shared" si="292"/>
        <v>45396</v>
      </c>
      <c r="H205" s="175">
        <f t="shared" si="293"/>
        <v>45100</v>
      </c>
      <c r="I205" s="190" t="s">
        <v>26</v>
      </c>
      <c r="J205" s="191">
        <v>0.72916666666666663</v>
      </c>
      <c r="K205" s="177" t="str">
        <f t="shared" si="294"/>
        <v>45 mins</v>
      </c>
      <c r="L205" s="178">
        <f t="shared" si="295"/>
        <v>10</v>
      </c>
      <c r="M205" s="179">
        <f t="shared" si="296"/>
        <v>2</v>
      </c>
      <c r="N205" s="179">
        <f t="shared" si="297"/>
        <v>4</v>
      </c>
      <c r="O205" s="179" t="str">
        <f t="shared" si="298"/>
        <v>6 YR</v>
      </c>
      <c r="P205" s="179" t="str">
        <f t="shared" si="299"/>
        <v>15 YR</v>
      </c>
      <c r="Q205" s="180">
        <f t="shared" si="300"/>
        <v>173.4075</v>
      </c>
      <c r="R205" s="181">
        <f t="shared" si="301"/>
        <v>43.351875</v>
      </c>
      <c r="S205" s="180">
        <f t="shared" si="302"/>
        <v>0</v>
      </c>
      <c r="T205" s="42">
        <v>75275</v>
      </c>
    </row>
    <row r="206" spans="1:20" s="40" customFormat="1" ht="15" customHeight="1" x14ac:dyDescent="0.25">
      <c r="A206" s="118" t="s">
        <v>248</v>
      </c>
      <c r="B206" s="182">
        <f t="shared" si="287"/>
        <v>67305</v>
      </c>
      <c r="C206" s="182" t="str">
        <f t="shared" si="288"/>
        <v>Swimming</v>
      </c>
      <c r="D206" s="182" t="str">
        <f t="shared" si="289"/>
        <v>Swimming Lessons</v>
      </c>
      <c r="E206" s="182" t="str">
        <f t="shared" si="290"/>
        <v>Child</v>
      </c>
      <c r="F206" s="183" t="str">
        <f t="shared" si="291"/>
        <v>N/A</v>
      </c>
      <c r="G206" s="183">
        <f t="shared" si="292"/>
        <v>45400</v>
      </c>
      <c r="H206" s="183">
        <f t="shared" si="293"/>
        <v>45097</v>
      </c>
      <c r="I206" s="192" t="s">
        <v>34</v>
      </c>
      <c r="J206" s="193">
        <v>0.70833333333333337</v>
      </c>
      <c r="K206" s="185" t="str">
        <f t="shared" si="294"/>
        <v>45 mins</v>
      </c>
      <c r="L206" s="186">
        <f t="shared" si="295"/>
        <v>10</v>
      </c>
      <c r="M206" s="187">
        <f t="shared" si="296"/>
        <v>4</v>
      </c>
      <c r="N206" s="187">
        <f t="shared" si="297"/>
        <v>8</v>
      </c>
      <c r="O206" s="187" t="str">
        <f t="shared" si="298"/>
        <v>6 YR</v>
      </c>
      <c r="P206" s="187" t="str">
        <f t="shared" si="299"/>
        <v>15 YR</v>
      </c>
      <c r="Q206" s="188">
        <f t="shared" si="300"/>
        <v>97.3125</v>
      </c>
      <c r="R206" s="189">
        <f t="shared" si="301"/>
        <v>24.328125</v>
      </c>
      <c r="S206" s="188">
        <f t="shared" si="302"/>
        <v>0</v>
      </c>
      <c r="T206" s="42">
        <v>75276</v>
      </c>
    </row>
    <row r="207" spans="1:20" s="40" customFormat="1" ht="15" customHeight="1" x14ac:dyDescent="0.25">
      <c r="A207" s="118" t="s">
        <v>248</v>
      </c>
      <c r="B207" s="182">
        <f t="shared" si="287"/>
        <v>67305</v>
      </c>
      <c r="C207" s="182" t="str">
        <f t="shared" si="288"/>
        <v>Swimming</v>
      </c>
      <c r="D207" s="182" t="str">
        <f t="shared" si="289"/>
        <v>Swimming Lessons</v>
      </c>
      <c r="E207" s="182" t="str">
        <f t="shared" si="290"/>
        <v>Child</v>
      </c>
      <c r="F207" s="183" t="str">
        <f t="shared" si="291"/>
        <v>No class May 18.</v>
      </c>
      <c r="G207" s="183">
        <f t="shared" si="292"/>
        <v>45395</v>
      </c>
      <c r="H207" s="183">
        <f t="shared" si="293"/>
        <v>45099</v>
      </c>
      <c r="I207" s="192" t="s">
        <v>22</v>
      </c>
      <c r="J207" s="193">
        <v>0.375</v>
      </c>
      <c r="K207" s="185" t="str">
        <f t="shared" si="294"/>
        <v>45 mins</v>
      </c>
      <c r="L207" s="186">
        <f t="shared" si="295"/>
        <v>10</v>
      </c>
      <c r="M207" s="187">
        <f t="shared" si="296"/>
        <v>4</v>
      </c>
      <c r="N207" s="187">
        <f t="shared" si="297"/>
        <v>8</v>
      </c>
      <c r="O207" s="187" t="str">
        <f t="shared" si="298"/>
        <v>6 YR</v>
      </c>
      <c r="P207" s="187" t="str">
        <f t="shared" si="299"/>
        <v>15 YR</v>
      </c>
      <c r="Q207" s="188">
        <f t="shared" si="300"/>
        <v>97.3125</v>
      </c>
      <c r="R207" s="189">
        <f t="shared" si="301"/>
        <v>24.328125</v>
      </c>
      <c r="S207" s="188">
        <f t="shared" si="302"/>
        <v>0</v>
      </c>
      <c r="T207" s="42">
        <v>75277</v>
      </c>
    </row>
    <row r="208" spans="1:20" s="40" customFormat="1" ht="15" customHeight="1" x14ac:dyDescent="0.25">
      <c r="A208" s="144"/>
      <c r="B208" s="143"/>
      <c r="C208" s="143"/>
      <c r="D208" s="143"/>
      <c r="E208" s="143"/>
      <c r="F208" s="52"/>
      <c r="G208" s="52"/>
      <c r="H208" s="52"/>
      <c r="I208" s="144"/>
      <c r="J208" s="144"/>
      <c r="K208" s="49"/>
      <c r="L208" s="53"/>
      <c r="M208" s="48"/>
      <c r="N208" s="48"/>
      <c r="O208" s="48"/>
      <c r="P208" s="48"/>
      <c r="Q208" s="50"/>
      <c r="R208" s="51"/>
      <c r="S208" s="50"/>
      <c r="T208" s="48"/>
    </row>
    <row r="209" spans="1:20" s="40" customFormat="1" ht="15" customHeight="1" x14ac:dyDescent="0.25">
      <c r="A209" s="116" t="s">
        <v>172</v>
      </c>
      <c r="B209" s="116">
        <f t="shared" ref="B209:B226" si="303">VLOOKUP(A209,PROGRAMDATA,14,FALSE)</f>
        <v>67281</v>
      </c>
      <c r="C209" s="116" t="str">
        <f t="shared" ref="C209:C226" si="304">VLOOKUP(A209,PROGRAMDATA,15,FALSE)</f>
        <v>Swimming</v>
      </c>
      <c r="D209" s="116" t="str">
        <f t="shared" ref="D209:D226" si="305">VLOOKUP(A209,PROGRAMDATA,16,FALSE)</f>
        <v>Swimming Lessons</v>
      </c>
      <c r="E209" s="116" t="str">
        <f t="shared" ref="E209:E226" si="306">VLOOKUP(A209,PROGRAMDATA,17,FALSE)</f>
        <v>Child</v>
      </c>
      <c r="F209" s="45" t="str">
        <f t="shared" ref="F209:F226" si="307">VLOOKUP(I209,Session,4, FALSE)</f>
        <v>N/A</v>
      </c>
      <c r="G209" s="45">
        <f t="shared" ref="G209:G226" si="308">VLOOKUP(I209,Session,2,FALSE)</f>
        <v>45398</v>
      </c>
      <c r="H209" s="45">
        <f t="shared" ref="H209:H226" si="309">VLOOKUP(I209,Session,3,FALSE)</f>
        <v>45095</v>
      </c>
      <c r="I209" s="117" t="s">
        <v>23</v>
      </c>
      <c r="J209" s="164">
        <v>0.70833333333333337</v>
      </c>
      <c r="K209" s="41" t="str">
        <f t="shared" ref="K209:K226" si="310">VLOOKUP(A209,PROGRAMDATA,9,FALSE)</f>
        <v>45 mins</v>
      </c>
      <c r="L209" s="46">
        <f t="shared" ref="L209:L226" si="311">VLOOKUP(I209,Session,5, FALSE)</f>
        <v>10</v>
      </c>
      <c r="M209" s="42">
        <f t="shared" ref="M209:M226" si="312">VLOOKUP(A209,PROGRAMDATA,3,FALSE)</f>
        <v>4</v>
      </c>
      <c r="N209" s="42">
        <f t="shared" ref="N209:N226" si="313">VLOOKUP(A209,PROGRAMDATA,4,FALSE)</f>
        <v>8</v>
      </c>
      <c r="O209" s="42" t="str">
        <f t="shared" ref="O209:O226" si="314">VLOOKUP(A209,PROGRAMDATA,5,FALSE)</f>
        <v>6 YR</v>
      </c>
      <c r="P209" s="42" t="str">
        <f t="shared" ref="P209:P226" si="315">VLOOKUP(A209,PROGRAMDATA,6,FALSE)</f>
        <v>15 YR</v>
      </c>
      <c r="Q209" s="43">
        <f t="shared" ref="Q209:Q226" si="316">(INDEX(PROGRAMDATA,MATCH(A209,FeeName,0),12)*L209)</f>
        <v>97.3125</v>
      </c>
      <c r="R209" s="44">
        <f t="shared" ref="R209:R226" si="317">(Q209*0.25)</f>
        <v>24.328125</v>
      </c>
      <c r="S209" s="43">
        <f t="shared" ref="S209:S226" si="318">VLOOKUP(A209,PROGRAMDATA,13,FALSE)</f>
        <v>0</v>
      </c>
      <c r="T209" s="42">
        <v>75278</v>
      </c>
    </row>
    <row r="210" spans="1:20" s="40" customFormat="1" ht="15" customHeight="1" x14ac:dyDescent="0.25">
      <c r="A210" s="116" t="s">
        <v>172</v>
      </c>
      <c r="B210" s="116">
        <f t="shared" si="303"/>
        <v>67281</v>
      </c>
      <c r="C210" s="116" t="str">
        <f t="shared" si="304"/>
        <v>Swimming</v>
      </c>
      <c r="D210" s="116" t="str">
        <f t="shared" si="305"/>
        <v>Swimming Lessons</v>
      </c>
      <c r="E210" s="116" t="str">
        <f t="shared" si="306"/>
        <v>Child</v>
      </c>
      <c r="F210" s="45" t="str">
        <f t="shared" si="307"/>
        <v>N/A</v>
      </c>
      <c r="G210" s="45">
        <f t="shared" si="308"/>
        <v>45399</v>
      </c>
      <c r="H210" s="45">
        <f t="shared" si="309"/>
        <v>45096</v>
      </c>
      <c r="I210" s="117" t="s">
        <v>33</v>
      </c>
      <c r="J210" s="164">
        <v>0.66666666666666663</v>
      </c>
      <c r="K210" s="41" t="str">
        <f t="shared" si="310"/>
        <v>45 mins</v>
      </c>
      <c r="L210" s="46">
        <f t="shared" si="311"/>
        <v>10</v>
      </c>
      <c r="M210" s="42">
        <f t="shared" si="312"/>
        <v>4</v>
      </c>
      <c r="N210" s="42">
        <f t="shared" si="313"/>
        <v>8</v>
      </c>
      <c r="O210" s="42" t="str">
        <f t="shared" si="314"/>
        <v>6 YR</v>
      </c>
      <c r="P210" s="42" t="str">
        <f t="shared" si="315"/>
        <v>15 YR</v>
      </c>
      <c r="Q210" s="43">
        <f t="shared" si="316"/>
        <v>97.3125</v>
      </c>
      <c r="R210" s="44">
        <f t="shared" si="317"/>
        <v>24.328125</v>
      </c>
      <c r="S210" s="43">
        <f t="shared" si="318"/>
        <v>0</v>
      </c>
      <c r="T210" s="42">
        <v>75279</v>
      </c>
    </row>
    <row r="211" spans="1:20" s="40" customFormat="1" ht="15" customHeight="1" x14ac:dyDescent="0.25">
      <c r="A211" s="116" t="s">
        <v>172</v>
      </c>
      <c r="B211" s="116">
        <f t="shared" si="303"/>
        <v>67281</v>
      </c>
      <c r="C211" s="116" t="str">
        <f t="shared" si="304"/>
        <v>Swimming</v>
      </c>
      <c r="D211" s="116" t="str">
        <f t="shared" si="305"/>
        <v>Swimming Lessons</v>
      </c>
      <c r="E211" s="116" t="str">
        <f t="shared" si="306"/>
        <v>Child</v>
      </c>
      <c r="F211" s="45" t="str">
        <f t="shared" si="307"/>
        <v>N/A</v>
      </c>
      <c r="G211" s="45">
        <f t="shared" si="308"/>
        <v>45399</v>
      </c>
      <c r="H211" s="45">
        <f t="shared" si="309"/>
        <v>45096</v>
      </c>
      <c r="I211" s="117" t="s">
        <v>33</v>
      </c>
      <c r="J211" s="164">
        <v>0.80208333333333337</v>
      </c>
      <c r="K211" s="41" t="str">
        <f t="shared" si="310"/>
        <v>45 mins</v>
      </c>
      <c r="L211" s="46">
        <f t="shared" si="311"/>
        <v>10</v>
      </c>
      <c r="M211" s="42">
        <f t="shared" si="312"/>
        <v>4</v>
      </c>
      <c r="N211" s="42">
        <f t="shared" si="313"/>
        <v>8</v>
      </c>
      <c r="O211" s="42" t="str">
        <f t="shared" si="314"/>
        <v>6 YR</v>
      </c>
      <c r="P211" s="42" t="str">
        <f t="shared" si="315"/>
        <v>15 YR</v>
      </c>
      <c r="Q211" s="43">
        <f t="shared" si="316"/>
        <v>97.3125</v>
      </c>
      <c r="R211" s="44">
        <f t="shared" si="317"/>
        <v>24.328125</v>
      </c>
      <c r="S211" s="43">
        <f t="shared" si="318"/>
        <v>0</v>
      </c>
      <c r="T211" s="42">
        <v>75280</v>
      </c>
    </row>
    <row r="212" spans="1:20" s="40" customFormat="1" ht="15" customHeight="1" x14ac:dyDescent="0.25">
      <c r="A212" s="116" t="s">
        <v>172</v>
      </c>
      <c r="B212" s="116">
        <f t="shared" si="303"/>
        <v>67281</v>
      </c>
      <c r="C212" s="116" t="str">
        <f t="shared" si="304"/>
        <v>Swimming</v>
      </c>
      <c r="D212" s="116" t="str">
        <f t="shared" si="305"/>
        <v>Swimming Lessons</v>
      </c>
      <c r="E212" s="116" t="str">
        <f t="shared" si="306"/>
        <v>Child</v>
      </c>
      <c r="F212" s="45" t="str">
        <f t="shared" si="307"/>
        <v>N/A</v>
      </c>
      <c r="G212" s="45">
        <f t="shared" si="308"/>
        <v>45400</v>
      </c>
      <c r="H212" s="45">
        <f t="shared" si="309"/>
        <v>45097</v>
      </c>
      <c r="I212" s="117" t="s">
        <v>34</v>
      </c>
      <c r="J212" s="164">
        <v>0.77083333333333337</v>
      </c>
      <c r="K212" s="41" t="str">
        <f t="shared" si="310"/>
        <v>45 mins</v>
      </c>
      <c r="L212" s="46">
        <f t="shared" si="311"/>
        <v>10</v>
      </c>
      <c r="M212" s="42">
        <f t="shared" si="312"/>
        <v>4</v>
      </c>
      <c r="N212" s="42">
        <f t="shared" si="313"/>
        <v>8</v>
      </c>
      <c r="O212" s="42" t="str">
        <f t="shared" si="314"/>
        <v>6 YR</v>
      </c>
      <c r="P212" s="42" t="str">
        <f t="shared" si="315"/>
        <v>15 YR</v>
      </c>
      <c r="Q212" s="43">
        <f t="shared" si="316"/>
        <v>97.3125</v>
      </c>
      <c r="R212" s="44">
        <f t="shared" si="317"/>
        <v>24.328125</v>
      </c>
      <c r="S212" s="43">
        <f t="shared" si="318"/>
        <v>0</v>
      </c>
      <c r="T212" s="42">
        <v>75281</v>
      </c>
    </row>
    <row r="213" spans="1:20" s="40" customFormat="1" ht="15" customHeight="1" x14ac:dyDescent="0.25">
      <c r="A213" s="116" t="s">
        <v>172</v>
      </c>
      <c r="B213" s="116">
        <f t="shared" si="303"/>
        <v>67281</v>
      </c>
      <c r="C213" s="116" t="str">
        <f t="shared" si="304"/>
        <v>Swimming</v>
      </c>
      <c r="D213" s="116" t="str">
        <f t="shared" si="305"/>
        <v>Swimming Lessons</v>
      </c>
      <c r="E213" s="116" t="str">
        <f t="shared" si="306"/>
        <v>Child</v>
      </c>
      <c r="F213" s="45" t="str">
        <f t="shared" si="307"/>
        <v>N/A</v>
      </c>
      <c r="G213" s="45">
        <f t="shared" si="308"/>
        <v>45401</v>
      </c>
      <c r="H213" s="45">
        <f t="shared" si="309"/>
        <v>45098</v>
      </c>
      <c r="I213" s="117" t="s">
        <v>28</v>
      </c>
      <c r="J213" s="164">
        <v>0.70833333333333337</v>
      </c>
      <c r="K213" s="41" t="str">
        <f t="shared" si="310"/>
        <v>45 mins</v>
      </c>
      <c r="L213" s="46">
        <f t="shared" si="311"/>
        <v>10</v>
      </c>
      <c r="M213" s="42">
        <f t="shared" si="312"/>
        <v>4</v>
      </c>
      <c r="N213" s="42">
        <f t="shared" si="313"/>
        <v>8</v>
      </c>
      <c r="O213" s="42" t="str">
        <f t="shared" si="314"/>
        <v>6 YR</v>
      </c>
      <c r="P213" s="42" t="str">
        <f t="shared" si="315"/>
        <v>15 YR</v>
      </c>
      <c r="Q213" s="43">
        <f t="shared" si="316"/>
        <v>97.3125</v>
      </c>
      <c r="R213" s="44">
        <f t="shared" si="317"/>
        <v>24.328125</v>
      </c>
      <c r="S213" s="43">
        <f t="shared" si="318"/>
        <v>0</v>
      </c>
      <c r="T213" s="42">
        <v>75282</v>
      </c>
    </row>
    <row r="214" spans="1:20" s="40" customFormat="1" ht="15" customHeight="1" x14ac:dyDescent="0.25">
      <c r="A214" s="116" t="s">
        <v>172</v>
      </c>
      <c r="B214" s="116">
        <f t="shared" si="303"/>
        <v>67281</v>
      </c>
      <c r="C214" s="116" t="str">
        <f t="shared" si="304"/>
        <v>Swimming</v>
      </c>
      <c r="D214" s="116" t="str">
        <f t="shared" si="305"/>
        <v>Swimming Lessons</v>
      </c>
      <c r="E214" s="116" t="str">
        <f t="shared" si="306"/>
        <v>Child</v>
      </c>
      <c r="F214" s="45" t="str">
        <f t="shared" si="307"/>
        <v>No class May 18.</v>
      </c>
      <c r="G214" s="45">
        <f t="shared" si="308"/>
        <v>45395</v>
      </c>
      <c r="H214" s="45">
        <f t="shared" si="309"/>
        <v>45099</v>
      </c>
      <c r="I214" s="117" t="s">
        <v>22</v>
      </c>
      <c r="J214" s="164">
        <v>0.46875</v>
      </c>
      <c r="K214" s="41" t="str">
        <f t="shared" si="310"/>
        <v>45 mins</v>
      </c>
      <c r="L214" s="46">
        <f t="shared" si="311"/>
        <v>10</v>
      </c>
      <c r="M214" s="42">
        <f t="shared" si="312"/>
        <v>4</v>
      </c>
      <c r="N214" s="42">
        <f t="shared" si="313"/>
        <v>8</v>
      </c>
      <c r="O214" s="42" t="str">
        <f t="shared" si="314"/>
        <v>6 YR</v>
      </c>
      <c r="P214" s="42" t="str">
        <f t="shared" si="315"/>
        <v>15 YR</v>
      </c>
      <c r="Q214" s="43">
        <f t="shared" si="316"/>
        <v>97.3125</v>
      </c>
      <c r="R214" s="44">
        <f t="shared" si="317"/>
        <v>24.328125</v>
      </c>
      <c r="S214" s="43">
        <f t="shared" si="318"/>
        <v>0</v>
      </c>
      <c r="T214" s="42">
        <v>75283</v>
      </c>
    </row>
    <row r="215" spans="1:20" ht="15" x14ac:dyDescent="0.25">
      <c r="A215" s="119" t="s">
        <v>209</v>
      </c>
      <c r="B215" s="119">
        <f t="shared" si="303"/>
        <v>67341</v>
      </c>
      <c r="C215" s="119" t="str">
        <f t="shared" si="304"/>
        <v>Swimming</v>
      </c>
      <c r="D215" s="119" t="str">
        <f t="shared" si="305"/>
        <v>Swimming Lessons</v>
      </c>
      <c r="E215" s="119" t="str">
        <f t="shared" si="306"/>
        <v>Child</v>
      </c>
      <c r="F215" s="175" t="str">
        <f t="shared" si="307"/>
        <v>No class May 20.</v>
      </c>
      <c r="G215" s="175">
        <f t="shared" si="308"/>
        <v>45397</v>
      </c>
      <c r="H215" s="175">
        <f t="shared" si="309"/>
        <v>45467</v>
      </c>
      <c r="I215" s="190" t="s">
        <v>27</v>
      </c>
      <c r="J215" s="191">
        <v>0.66666666666666663</v>
      </c>
      <c r="K215" s="177" t="str">
        <f t="shared" si="310"/>
        <v>45 mins</v>
      </c>
      <c r="L215" s="178">
        <f t="shared" si="311"/>
        <v>10</v>
      </c>
      <c r="M215" s="179">
        <f t="shared" si="312"/>
        <v>2</v>
      </c>
      <c r="N215" s="179">
        <f t="shared" si="313"/>
        <v>4</v>
      </c>
      <c r="O215" s="179" t="str">
        <f t="shared" si="314"/>
        <v>6 YR</v>
      </c>
      <c r="P215" s="179" t="str">
        <f t="shared" si="315"/>
        <v>15 YR</v>
      </c>
      <c r="Q215" s="180">
        <f t="shared" si="316"/>
        <v>173.4075</v>
      </c>
      <c r="R215" s="181">
        <f t="shared" si="317"/>
        <v>43.351875</v>
      </c>
      <c r="S215" s="180">
        <f t="shared" si="318"/>
        <v>0</v>
      </c>
      <c r="T215" s="42">
        <v>75284</v>
      </c>
    </row>
    <row r="216" spans="1:20" ht="15" x14ac:dyDescent="0.25">
      <c r="A216" s="119" t="s">
        <v>209</v>
      </c>
      <c r="B216" s="119">
        <f t="shared" si="303"/>
        <v>67341</v>
      </c>
      <c r="C216" s="119" t="str">
        <f t="shared" si="304"/>
        <v>Swimming</v>
      </c>
      <c r="D216" s="119" t="str">
        <f t="shared" si="305"/>
        <v>Swimming Lessons</v>
      </c>
      <c r="E216" s="119" t="str">
        <f t="shared" si="306"/>
        <v>Child</v>
      </c>
      <c r="F216" s="175" t="str">
        <f t="shared" si="307"/>
        <v>No class May 20.</v>
      </c>
      <c r="G216" s="175">
        <f t="shared" si="308"/>
        <v>45397</v>
      </c>
      <c r="H216" s="175">
        <f t="shared" si="309"/>
        <v>45467</v>
      </c>
      <c r="I216" s="190" t="s">
        <v>27</v>
      </c>
      <c r="J216" s="191">
        <v>0.70833333333333337</v>
      </c>
      <c r="K216" s="177" t="str">
        <f t="shared" si="310"/>
        <v>45 mins</v>
      </c>
      <c r="L216" s="178">
        <f t="shared" si="311"/>
        <v>10</v>
      </c>
      <c r="M216" s="179">
        <f t="shared" si="312"/>
        <v>2</v>
      </c>
      <c r="N216" s="179">
        <f t="shared" si="313"/>
        <v>4</v>
      </c>
      <c r="O216" s="179" t="str">
        <f t="shared" si="314"/>
        <v>6 YR</v>
      </c>
      <c r="P216" s="179" t="str">
        <f t="shared" si="315"/>
        <v>15 YR</v>
      </c>
      <c r="Q216" s="180">
        <f t="shared" si="316"/>
        <v>173.4075</v>
      </c>
      <c r="R216" s="181">
        <f t="shared" si="317"/>
        <v>43.351875</v>
      </c>
      <c r="S216" s="180">
        <f t="shared" si="318"/>
        <v>0</v>
      </c>
      <c r="T216" s="42">
        <v>75285</v>
      </c>
    </row>
    <row r="217" spans="1:20" ht="15" x14ac:dyDescent="0.25">
      <c r="A217" s="119" t="s">
        <v>209</v>
      </c>
      <c r="B217" s="119">
        <f t="shared" si="303"/>
        <v>67341</v>
      </c>
      <c r="C217" s="119" t="str">
        <f t="shared" si="304"/>
        <v>Swimming</v>
      </c>
      <c r="D217" s="119" t="str">
        <f t="shared" si="305"/>
        <v>Swimming Lessons</v>
      </c>
      <c r="E217" s="119" t="str">
        <f t="shared" si="306"/>
        <v>Child</v>
      </c>
      <c r="F217" s="175" t="str">
        <f t="shared" si="307"/>
        <v>No class May 20.</v>
      </c>
      <c r="G217" s="175">
        <f t="shared" si="308"/>
        <v>45397</v>
      </c>
      <c r="H217" s="175">
        <f t="shared" si="309"/>
        <v>45467</v>
      </c>
      <c r="I217" s="190" t="s">
        <v>27</v>
      </c>
      <c r="J217" s="191">
        <v>0.75</v>
      </c>
      <c r="K217" s="177" t="str">
        <f t="shared" si="310"/>
        <v>45 mins</v>
      </c>
      <c r="L217" s="178">
        <f t="shared" si="311"/>
        <v>10</v>
      </c>
      <c r="M217" s="179">
        <f t="shared" si="312"/>
        <v>2</v>
      </c>
      <c r="N217" s="179">
        <f t="shared" si="313"/>
        <v>4</v>
      </c>
      <c r="O217" s="179" t="str">
        <f t="shared" si="314"/>
        <v>6 YR</v>
      </c>
      <c r="P217" s="179" t="str">
        <f t="shared" si="315"/>
        <v>15 YR</v>
      </c>
      <c r="Q217" s="180">
        <f t="shared" si="316"/>
        <v>173.4075</v>
      </c>
      <c r="R217" s="181">
        <f t="shared" si="317"/>
        <v>43.351875</v>
      </c>
      <c r="S217" s="180">
        <f t="shared" si="318"/>
        <v>0</v>
      </c>
      <c r="T217" s="42">
        <v>75286</v>
      </c>
    </row>
    <row r="218" spans="1:20" ht="15" x14ac:dyDescent="0.25">
      <c r="A218" s="119" t="s">
        <v>209</v>
      </c>
      <c r="B218" s="119">
        <f t="shared" si="303"/>
        <v>67341</v>
      </c>
      <c r="C218" s="119" t="str">
        <f t="shared" si="304"/>
        <v>Swimming</v>
      </c>
      <c r="D218" s="119" t="str">
        <f t="shared" si="305"/>
        <v>Swimming Lessons</v>
      </c>
      <c r="E218" s="119" t="str">
        <f t="shared" si="306"/>
        <v>Child</v>
      </c>
      <c r="F218" s="175" t="str">
        <f t="shared" si="307"/>
        <v>N/A</v>
      </c>
      <c r="G218" s="175">
        <f t="shared" si="308"/>
        <v>45398</v>
      </c>
      <c r="H218" s="175">
        <f t="shared" si="309"/>
        <v>45095</v>
      </c>
      <c r="I218" s="190" t="s">
        <v>23</v>
      </c>
      <c r="J218" s="191">
        <v>0.66666666666666663</v>
      </c>
      <c r="K218" s="177" t="str">
        <f t="shared" si="310"/>
        <v>45 mins</v>
      </c>
      <c r="L218" s="178">
        <f t="shared" si="311"/>
        <v>10</v>
      </c>
      <c r="M218" s="179">
        <f t="shared" si="312"/>
        <v>2</v>
      </c>
      <c r="N218" s="179">
        <f t="shared" si="313"/>
        <v>4</v>
      </c>
      <c r="O218" s="179" t="str">
        <f t="shared" si="314"/>
        <v>6 YR</v>
      </c>
      <c r="P218" s="179" t="str">
        <f t="shared" si="315"/>
        <v>15 YR</v>
      </c>
      <c r="Q218" s="180">
        <f t="shared" si="316"/>
        <v>173.4075</v>
      </c>
      <c r="R218" s="181">
        <f t="shared" si="317"/>
        <v>43.351875</v>
      </c>
      <c r="S218" s="180">
        <f t="shared" si="318"/>
        <v>0</v>
      </c>
      <c r="T218" s="42">
        <v>75287</v>
      </c>
    </row>
    <row r="219" spans="1:20" ht="15" x14ac:dyDescent="0.25">
      <c r="A219" s="119" t="s">
        <v>209</v>
      </c>
      <c r="B219" s="119">
        <f t="shared" si="303"/>
        <v>67341</v>
      </c>
      <c r="C219" s="119" t="str">
        <f t="shared" si="304"/>
        <v>Swimming</v>
      </c>
      <c r="D219" s="119" t="str">
        <f t="shared" si="305"/>
        <v>Swimming Lessons</v>
      </c>
      <c r="E219" s="119" t="str">
        <f t="shared" si="306"/>
        <v>Child</v>
      </c>
      <c r="F219" s="175" t="str">
        <f t="shared" si="307"/>
        <v>N/A</v>
      </c>
      <c r="G219" s="175">
        <f t="shared" si="308"/>
        <v>45399</v>
      </c>
      <c r="H219" s="175">
        <f t="shared" si="309"/>
        <v>45096</v>
      </c>
      <c r="I219" s="190" t="s">
        <v>33</v>
      </c>
      <c r="J219" s="191">
        <v>0.76041666666666663</v>
      </c>
      <c r="K219" s="177" t="str">
        <f t="shared" si="310"/>
        <v>45 mins</v>
      </c>
      <c r="L219" s="178">
        <f t="shared" si="311"/>
        <v>10</v>
      </c>
      <c r="M219" s="179">
        <f t="shared" si="312"/>
        <v>2</v>
      </c>
      <c r="N219" s="179">
        <f t="shared" si="313"/>
        <v>4</v>
      </c>
      <c r="O219" s="179" t="str">
        <f t="shared" si="314"/>
        <v>6 YR</v>
      </c>
      <c r="P219" s="179" t="str">
        <f t="shared" si="315"/>
        <v>15 YR</v>
      </c>
      <c r="Q219" s="180">
        <f t="shared" si="316"/>
        <v>173.4075</v>
      </c>
      <c r="R219" s="181">
        <f t="shared" si="317"/>
        <v>43.351875</v>
      </c>
      <c r="S219" s="180">
        <f t="shared" si="318"/>
        <v>0</v>
      </c>
      <c r="T219" s="42">
        <v>75288</v>
      </c>
    </row>
    <row r="220" spans="1:20" ht="15" x14ac:dyDescent="0.25">
      <c r="A220" s="119" t="s">
        <v>209</v>
      </c>
      <c r="B220" s="119">
        <f t="shared" si="303"/>
        <v>67341</v>
      </c>
      <c r="C220" s="119" t="str">
        <f t="shared" si="304"/>
        <v>Swimming</v>
      </c>
      <c r="D220" s="119" t="str">
        <f t="shared" si="305"/>
        <v>Swimming Lessons</v>
      </c>
      <c r="E220" s="119" t="str">
        <f t="shared" si="306"/>
        <v>Child</v>
      </c>
      <c r="F220" s="175" t="str">
        <f t="shared" si="307"/>
        <v>N/A</v>
      </c>
      <c r="G220" s="175">
        <f t="shared" si="308"/>
        <v>45400</v>
      </c>
      <c r="H220" s="175">
        <f t="shared" si="309"/>
        <v>45097</v>
      </c>
      <c r="I220" s="190" t="s">
        <v>34</v>
      </c>
      <c r="J220" s="191">
        <v>0.67708333333333337</v>
      </c>
      <c r="K220" s="177" t="str">
        <f t="shared" si="310"/>
        <v>45 mins</v>
      </c>
      <c r="L220" s="178">
        <f t="shared" si="311"/>
        <v>10</v>
      </c>
      <c r="M220" s="179">
        <f t="shared" si="312"/>
        <v>2</v>
      </c>
      <c r="N220" s="179">
        <f t="shared" si="313"/>
        <v>4</v>
      </c>
      <c r="O220" s="179" t="str">
        <f t="shared" si="314"/>
        <v>6 YR</v>
      </c>
      <c r="P220" s="179" t="str">
        <f t="shared" si="315"/>
        <v>15 YR</v>
      </c>
      <c r="Q220" s="180">
        <f t="shared" si="316"/>
        <v>173.4075</v>
      </c>
      <c r="R220" s="181">
        <f t="shared" si="317"/>
        <v>43.351875</v>
      </c>
      <c r="S220" s="180">
        <f t="shared" si="318"/>
        <v>0</v>
      </c>
      <c r="T220" s="42">
        <v>75289</v>
      </c>
    </row>
    <row r="221" spans="1:20" ht="15" x14ac:dyDescent="0.25">
      <c r="A221" s="119" t="s">
        <v>209</v>
      </c>
      <c r="B221" s="119">
        <f t="shared" si="303"/>
        <v>67341</v>
      </c>
      <c r="C221" s="119" t="str">
        <f t="shared" si="304"/>
        <v>Swimming</v>
      </c>
      <c r="D221" s="119" t="str">
        <f t="shared" si="305"/>
        <v>Swimming Lessons</v>
      </c>
      <c r="E221" s="119" t="str">
        <f t="shared" si="306"/>
        <v>Child</v>
      </c>
      <c r="F221" s="175" t="str">
        <f t="shared" si="307"/>
        <v>N/A</v>
      </c>
      <c r="G221" s="175">
        <f t="shared" si="308"/>
        <v>45401</v>
      </c>
      <c r="H221" s="175">
        <f t="shared" si="309"/>
        <v>45098</v>
      </c>
      <c r="I221" s="190" t="s">
        <v>28</v>
      </c>
      <c r="J221" s="191">
        <v>0.66666666666666663</v>
      </c>
      <c r="K221" s="177" t="str">
        <f t="shared" si="310"/>
        <v>45 mins</v>
      </c>
      <c r="L221" s="178">
        <f t="shared" si="311"/>
        <v>10</v>
      </c>
      <c r="M221" s="179">
        <f t="shared" si="312"/>
        <v>2</v>
      </c>
      <c r="N221" s="179">
        <f t="shared" si="313"/>
        <v>4</v>
      </c>
      <c r="O221" s="179" t="str">
        <f t="shared" si="314"/>
        <v>6 YR</v>
      </c>
      <c r="P221" s="179" t="str">
        <f t="shared" si="315"/>
        <v>15 YR</v>
      </c>
      <c r="Q221" s="180">
        <f t="shared" si="316"/>
        <v>173.4075</v>
      </c>
      <c r="R221" s="181">
        <f t="shared" si="317"/>
        <v>43.351875</v>
      </c>
      <c r="S221" s="180">
        <f t="shared" si="318"/>
        <v>0</v>
      </c>
      <c r="T221" s="42">
        <v>75290</v>
      </c>
    </row>
    <row r="222" spans="1:20" ht="15" x14ac:dyDescent="0.25">
      <c r="A222" s="119" t="s">
        <v>209</v>
      </c>
      <c r="B222" s="119">
        <f t="shared" si="303"/>
        <v>67341</v>
      </c>
      <c r="C222" s="119" t="str">
        <f t="shared" si="304"/>
        <v>Swimming</v>
      </c>
      <c r="D222" s="119" t="str">
        <f t="shared" si="305"/>
        <v>Swimming Lessons</v>
      </c>
      <c r="E222" s="119" t="str">
        <f t="shared" si="306"/>
        <v>Child</v>
      </c>
      <c r="F222" s="175" t="str">
        <f t="shared" si="307"/>
        <v>No class May 18.</v>
      </c>
      <c r="G222" s="175">
        <f t="shared" si="308"/>
        <v>45395</v>
      </c>
      <c r="H222" s="175">
        <f t="shared" si="309"/>
        <v>45099</v>
      </c>
      <c r="I222" s="190" t="s">
        <v>22</v>
      </c>
      <c r="J222" s="191">
        <v>0.46875</v>
      </c>
      <c r="K222" s="177" t="str">
        <f t="shared" si="310"/>
        <v>45 mins</v>
      </c>
      <c r="L222" s="178">
        <f t="shared" si="311"/>
        <v>10</v>
      </c>
      <c r="M222" s="179">
        <f t="shared" si="312"/>
        <v>2</v>
      </c>
      <c r="N222" s="179">
        <f t="shared" si="313"/>
        <v>4</v>
      </c>
      <c r="O222" s="179" t="str">
        <f t="shared" si="314"/>
        <v>6 YR</v>
      </c>
      <c r="P222" s="179" t="str">
        <f t="shared" si="315"/>
        <v>15 YR</v>
      </c>
      <c r="Q222" s="180">
        <f t="shared" si="316"/>
        <v>173.4075</v>
      </c>
      <c r="R222" s="181">
        <f t="shared" si="317"/>
        <v>43.351875</v>
      </c>
      <c r="S222" s="180">
        <f t="shared" si="318"/>
        <v>0</v>
      </c>
      <c r="T222" s="42">
        <v>75291</v>
      </c>
    </row>
    <row r="223" spans="1:20" ht="15" x14ac:dyDescent="0.25">
      <c r="A223" s="119" t="s">
        <v>209</v>
      </c>
      <c r="B223" s="119">
        <f t="shared" si="303"/>
        <v>67341</v>
      </c>
      <c r="C223" s="119" t="str">
        <f t="shared" si="304"/>
        <v>Swimming</v>
      </c>
      <c r="D223" s="119" t="str">
        <f t="shared" si="305"/>
        <v>Swimming Lessons</v>
      </c>
      <c r="E223" s="119" t="str">
        <f t="shared" si="306"/>
        <v>Child</v>
      </c>
      <c r="F223" s="175" t="str">
        <f t="shared" si="307"/>
        <v>No class May 19.</v>
      </c>
      <c r="G223" s="175">
        <f t="shared" si="308"/>
        <v>45396</v>
      </c>
      <c r="H223" s="175">
        <f t="shared" si="309"/>
        <v>45100</v>
      </c>
      <c r="I223" s="190" t="s">
        <v>26</v>
      </c>
      <c r="J223" s="191">
        <v>0.64583333333333337</v>
      </c>
      <c r="K223" s="177" t="str">
        <f t="shared" si="310"/>
        <v>45 mins</v>
      </c>
      <c r="L223" s="178">
        <f t="shared" si="311"/>
        <v>10</v>
      </c>
      <c r="M223" s="179">
        <f t="shared" si="312"/>
        <v>2</v>
      </c>
      <c r="N223" s="179">
        <f t="shared" si="313"/>
        <v>4</v>
      </c>
      <c r="O223" s="179" t="str">
        <f t="shared" si="314"/>
        <v>6 YR</v>
      </c>
      <c r="P223" s="179" t="str">
        <f t="shared" si="315"/>
        <v>15 YR</v>
      </c>
      <c r="Q223" s="180">
        <f t="shared" si="316"/>
        <v>173.4075</v>
      </c>
      <c r="R223" s="181">
        <f t="shared" si="317"/>
        <v>43.351875</v>
      </c>
      <c r="S223" s="180">
        <f t="shared" si="318"/>
        <v>0</v>
      </c>
      <c r="T223" s="42">
        <v>75292</v>
      </c>
    </row>
    <row r="224" spans="1:20" ht="15" x14ac:dyDescent="0.25">
      <c r="A224" s="119" t="s">
        <v>209</v>
      </c>
      <c r="B224" s="119">
        <f t="shared" si="303"/>
        <v>67341</v>
      </c>
      <c r="C224" s="119" t="str">
        <f t="shared" si="304"/>
        <v>Swimming</v>
      </c>
      <c r="D224" s="119" t="str">
        <f t="shared" si="305"/>
        <v>Swimming Lessons</v>
      </c>
      <c r="E224" s="119" t="str">
        <f t="shared" si="306"/>
        <v>Child</v>
      </c>
      <c r="F224" s="175" t="str">
        <f t="shared" si="307"/>
        <v>No class May 19.</v>
      </c>
      <c r="G224" s="175">
        <f t="shared" si="308"/>
        <v>45396</v>
      </c>
      <c r="H224" s="175">
        <f t="shared" si="309"/>
        <v>45100</v>
      </c>
      <c r="I224" s="190" t="s">
        <v>26</v>
      </c>
      <c r="J224" s="191">
        <v>0.71875</v>
      </c>
      <c r="K224" s="177" t="str">
        <f t="shared" si="310"/>
        <v>45 mins</v>
      </c>
      <c r="L224" s="178">
        <f t="shared" si="311"/>
        <v>10</v>
      </c>
      <c r="M224" s="179">
        <f t="shared" si="312"/>
        <v>2</v>
      </c>
      <c r="N224" s="179">
        <f t="shared" si="313"/>
        <v>4</v>
      </c>
      <c r="O224" s="179" t="str">
        <f t="shared" si="314"/>
        <v>6 YR</v>
      </c>
      <c r="P224" s="179" t="str">
        <f t="shared" si="315"/>
        <v>15 YR</v>
      </c>
      <c r="Q224" s="180">
        <f t="shared" si="316"/>
        <v>173.4075</v>
      </c>
      <c r="R224" s="181">
        <f t="shared" si="317"/>
        <v>43.351875</v>
      </c>
      <c r="S224" s="180">
        <f t="shared" si="318"/>
        <v>0</v>
      </c>
      <c r="T224" s="42">
        <v>75293</v>
      </c>
    </row>
    <row r="225" spans="1:20" ht="15" x14ac:dyDescent="0.25">
      <c r="A225" s="118" t="s">
        <v>249</v>
      </c>
      <c r="B225" s="182">
        <f t="shared" si="303"/>
        <v>67307</v>
      </c>
      <c r="C225" s="182" t="str">
        <f t="shared" si="304"/>
        <v>Swimming</v>
      </c>
      <c r="D225" s="182" t="str">
        <f t="shared" si="305"/>
        <v>Swimming Lessons</v>
      </c>
      <c r="E225" s="182" t="str">
        <f t="shared" si="306"/>
        <v>Child</v>
      </c>
      <c r="F225" s="183" t="str">
        <f t="shared" si="307"/>
        <v>N/A</v>
      </c>
      <c r="G225" s="183">
        <f t="shared" si="308"/>
        <v>45400</v>
      </c>
      <c r="H225" s="183">
        <f t="shared" si="309"/>
        <v>45097</v>
      </c>
      <c r="I225" s="192" t="s">
        <v>34</v>
      </c>
      <c r="J225" s="193">
        <v>0.73958333333333337</v>
      </c>
      <c r="K225" s="185" t="str">
        <f t="shared" si="310"/>
        <v>45 mins</v>
      </c>
      <c r="L225" s="186">
        <f t="shared" si="311"/>
        <v>10</v>
      </c>
      <c r="M225" s="187">
        <f t="shared" si="312"/>
        <v>4</v>
      </c>
      <c r="N225" s="187">
        <f t="shared" si="313"/>
        <v>8</v>
      </c>
      <c r="O225" s="187" t="str">
        <f t="shared" si="314"/>
        <v>6 YR</v>
      </c>
      <c r="P225" s="187" t="str">
        <f t="shared" si="315"/>
        <v>15 YR</v>
      </c>
      <c r="Q225" s="188">
        <f t="shared" si="316"/>
        <v>97.3125</v>
      </c>
      <c r="R225" s="189">
        <f t="shared" si="317"/>
        <v>24.328125</v>
      </c>
      <c r="S225" s="188">
        <f t="shared" si="318"/>
        <v>0</v>
      </c>
      <c r="T225" s="42">
        <v>75294</v>
      </c>
    </row>
    <row r="226" spans="1:20" ht="15" x14ac:dyDescent="0.25">
      <c r="A226" s="118" t="s">
        <v>249</v>
      </c>
      <c r="B226" s="182">
        <f t="shared" si="303"/>
        <v>67307</v>
      </c>
      <c r="C226" s="182" t="str">
        <f t="shared" si="304"/>
        <v>Swimming</v>
      </c>
      <c r="D226" s="182" t="str">
        <f t="shared" si="305"/>
        <v>Swimming Lessons</v>
      </c>
      <c r="E226" s="182" t="str">
        <f t="shared" si="306"/>
        <v>Child</v>
      </c>
      <c r="F226" s="183" t="str">
        <f t="shared" si="307"/>
        <v>No class May 18.</v>
      </c>
      <c r="G226" s="183">
        <f t="shared" si="308"/>
        <v>45395</v>
      </c>
      <c r="H226" s="183">
        <f t="shared" si="309"/>
        <v>45099</v>
      </c>
      <c r="I226" s="192" t="s">
        <v>22</v>
      </c>
      <c r="J226" s="193">
        <v>0.4375</v>
      </c>
      <c r="K226" s="185" t="str">
        <f t="shared" si="310"/>
        <v>45 mins</v>
      </c>
      <c r="L226" s="186">
        <f t="shared" si="311"/>
        <v>10</v>
      </c>
      <c r="M226" s="187">
        <f t="shared" si="312"/>
        <v>4</v>
      </c>
      <c r="N226" s="187">
        <f t="shared" si="313"/>
        <v>8</v>
      </c>
      <c r="O226" s="187" t="str">
        <f t="shared" si="314"/>
        <v>6 YR</v>
      </c>
      <c r="P226" s="187" t="str">
        <f t="shared" si="315"/>
        <v>15 YR</v>
      </c>
      <c r="Q226" s="188">
        <f t="shared" si="316"/>
        <v>97.3125</v>
      </c>
      <c r="R226" s="189">
        <f t="shared" si="317"/>
        <v>24.328125</v>
      </c>
      <c r="S226" s="188">
        <f t="shared" si="318"/>
        <v>0</v>
      </c>
      <c r="T226" s="42">
        <v>75295</v>
      </c>
    </row>
    <row r="227" spans="1:20" ht="15" x14ac:dyDescent="0.25">
      <c r="A227" s="144"/>
      <c r="B227" s="143"/>
      <c r="C227" s="143"/>
      <c r="D227" s="143"/>
      <c r="E227" s="143"/>
      <c r="F227" s="52"/>
      <c r="G227" s="52"/>
      <c r="H227" s="52"/>
      <c r="I227" s="144"/>
      <c r="J227" s="144"/>
      <c r="K227" s="49"/>
      <c r="L227" s="53"/>
      <c r="M227" s="48"/>
      <c r="N227" s="48"/>
      <c r="O227" s="48"/>
      <c r="P227" s="48"/>
      <c r="Q227" s="50"/>
      <c r="R227" s="51"/>
      <c r="S227" s="50"/>
      <c r="T227" s="48"/>
    </row>
    <row r="228" spans="1:20" s="39" customFormat="1" ht="15" x14ac:dyDescent="0.25">
      <c r="A228" s="116" t="s">
        <v>173</v>
      </c>
      <c r="B228" s="116">
        <f t="shared" ref="B228:B243" si="319">VLOOKUP(A228,PROGRAMDATA,14,FALSE)</f>
        <v>67282</v>
      </c>
      <c r="C228" s="116" t="str">
        <f t="shared" ref="C228:C243" si="320">VLOOKUP(A228,PROGRAMDATA,15,FALSE)</f>
        <v>Swimming</v>
      </c>
      <c r="D228" s="116" t="str">
        <f t="shared" ref="D228:D243" si="321">VLOOKUP(A228,PROGRAMDATA,16,FALSE)</f>
        <v>Swimming Lessons</v>
      </c>
      <c r="E228" s="116" t="str">
        <f t="shared" ref="E228:E243" si="322">VLOOKUP(A228,PROGRAMDATA,17,FALSE)</f>
        <v>Child</v>
      </c>
      <c r="F228" s="45" t="str">
        <f t="shared" ref="F228:F243" si="323">VLOOKUP(I228,Session,4, FALSE)</f>
        <v>N/A</v>
      </c>
      <c r="G228" s="45">
        <f t="shared" ref="G228:G243" si="324">VLOOKUP(I228,Session,2,FALSE)</f>
        <v>45398</v>
      </c>
      <c r="H228" s="45">
        <f t="shared" ref="H228:H243" si="325">VLOOKUP(I228,Session,3,FALSE)</f>
        <v>45095</v>
      </c>
      <c r="I228" s="117" t="s">
        <v>23</v>
      </c>
      <c r="J228" s="164">
        <v>0.75</v>
      </c>
      <c r="K228" s="41" t="str">
        <f t="shared" ref="K228:K243" si="326">VLOOKUP(A228,PROGRAMDATA,9,FALSE)</f>
        <v>45 mins</v>
      </c>
      <c r="L228" s="46">
        <f t="shared" ref="L228:L243" si="327">VLOOKUP(I228,Session,5, FALSE)</f>
        <v>10</v>
      </c>
      <c r="M228" s="42">
        <f t="shared" ref="M228:M243" si="328">VLOOKUP(A228,PROGRAMDATA,3,FALSE)</f>
        <v>4</v>
      </c>
      <c r="N228" s="42">
        <f t="shared" ref="N228:N243" si="329">VLOOKUP(A228,PROGRAMDATA,4,FALSE)</f>
        <v>8</v>
      </c>
      <c r="O228" s="42" t="str">
        <f t="shared" ref="O228:O243" si="330">VLOOKUP(A228,PROGRAMDATA,5,FALSE)</f>
        <v>6 YR</v>
      </c>
      <c r="P228" s="42" t="str">
        <f t="shared" ref="P228:P243" si="331">VLOOKUP(A228,PROGRAMDATA,6,FALSE)</f>
        <v>15 YR</v>
      </c>
      <c r="Q228" s="43">
        <f t="shared" ref="Q228:Q243" si="332">(INDEX(PROGRAMDATA,MATCH(A228,FeeName,0),12)*L228)</f>
        <v>97.3125</v>
      </c>
      <c r="R228" s="44">
        <f t="shared" ref="R228:R243" si="333">(Q228*0.25)</f>
        <v>24.328125</v>
      </c>
      <c r="S228" s="43">
        <f t="shared" ref="S228:S243" si="334">VLOOKUP(A228,PROGRAMDATA,13,FALSE)</f>
        <v>0</v>
      </c>
      <c r="T228" s="42">
        <v>75296</v>
      </c>
    </row>
    <row r="229" spans="1:20" s="39" customFormat="1" ht="15" x14ac:dyDescent="0.25">
      <c r="A229" s="116" t="s">
        <v>173</v>
      </c>
      <c r="B229" s="116">
        <f t="shared" si="319"/>
        <v>67282</v>
      </c>
      <c r="C229" s="116" t="str">
        <f t="shared" si="320"/>
        <v>Swimming</v>
      </c>
      <c r="D229" s="116" t="str">
        <f t="shared" si="321"/>
        <v>Swimming Lessons</v>
      </c>
      <c r="E229" s="116" t="str">
        <f t="shared" si="322"/>
        <v>Child</v>
      </c>
      <c r="F229" s="45" t="str">
        <f t="shared" si="323"/>
        <v>N/A</v>
      </c>
      <c r="G229" s="45">
        <f t="shared" si="324"/>
        <v>45399</v>
      </c>
      <c r="H229" s="45">
        <f t="shared" si="325"/>
        <v>45096</v>
      </c>
      <c r="I229" s="117" t="s">
        <v>33</v>
      </c>
      <c r="J229" s="164">
        <v>0.76041666666666663</v>
      </c>
      <c r="K229" s="41" t="str">
        <f t="shared" si="326"/>
        <v>45 mins</v>
      </c>
      <c r="L229" s="46">
        <f t="shared" si="327"/>
        <v>10</v>
      </c>
      <c r="M229" s="42">
        <f t="shared" si="328"/>
        <v>4</v>
      </c>
      <c r="N229" s="42">
        <f t="shared" si="329"/>
        <v>8</v>
      </c>
      <c r="O229" s="42" t="str">
        <f t="shared" si="330"/>
        <v>6 YR</v>
      </c>
      <c r="P229" s="42" t="str">
        <f t="shared" si="331"/>
        <v>15 YR</v>
      </c>
      <c r="Q229" s="43">
        <f t="shared" si="332"/>
        <v>97.3125</v>
      </c>
      <c r="R229" s="44">
        <f t="shared" si="333"/>
        <v>24.328125</v>
      </c>
      <c r="S229" s="43">
        <f t="shared" si="334"/>
        <v>0</v>
      </c>
      <c r="T229" s="42">
        <v>75297</v>
      </c>
    </row>
    <row r="230" spans="1:20" s="39" customFormat="1" ht="15" x14ac:dyDescent="0.25">
      <c r="A230" s="116" t="s">
        <v>173</v>
      </c>
      <c r="B230" s="116">
        <f t="shared" si="319"/>
        <v>67282</v>
      </c>
      <c r="C230" s="116" t="str">
        <f t="shared" si="320"/>
        <v>Swimming</v>
      </c>
      <c r="D230" s="116" t="str">
        <f t="shared" si="321"/>
        <v>Swimming Lessons</v>
      </c>
      <c r="E230" s="116" t="str">
        <f t="shared" si="322"/>
        <v>Child</v>
      </c>
      <c r="F230" s="45" t="str">
        <f t="shared" si="323"/>
        <v>N/A</v>
      </c>
      <c r="G230" s="45">
        <f t="shared" si="324"/>
        <v>45400</v>
      </c>
      <c r="H230" s="45">
        <f t="shared" si="325"/>
        <v>45097</v>
      </c>
      <c r="I230" s="117" t="s">
        <v>34</v>
      </c>
      <c r="J230" s="164">
        <v>0.70833333333333337</v>
      </c>
      <c r="K230" s="41" t="str">
        <f t="shared" si="326"/>
        <v>45 mins</v>
      </c>
      <c r="L230" s="46">
        <f t="shared" si="327"/>
        <v>10</v>
      </c>
      <c r="M230" s="42">
        <f t="shared" si="328"/>
        <v>4</v>
      </c>
      <c r="N230" s="42">
        <f t="shared" si="329"/>
        <v>8</v>
      </c>
      <c r="O230" s="42" t="str">
        <f t="shared" si="330"/>
        <v>6 YR</v>
      </c>
      <c r="P230" s="42" t="str">
        <f t="shared" si="331"/>
        <v>15 YR</v>
      </c>
      <c r="Q230" s="43">
        <f t="shared" si="332"/>
        <v>97.3125</v>
      </c>
      <c r="R230" s="44">
        <f t="shared" si="333"/>
        <v>24.328125</v>
      </c>
      <c r="S230" s="43">
        <f t="shared" si="334"/>
        <v>0</v>
      </c>
      <c r="T230" s="42">
        <v>75298</v>
      </c>
    </row>
    <row r="231" spans="1:20" s="39" customFormat="1" ht="15" x14ac:dyDescent="0.25">
      <c r="A231" s="116" t="s">
        <v>173</v>
      </c>
      <c r="B231" s="116">
        <f t="shared" si="319"/>
        <v>67282</v>
      </c>
      <c r="C231" s="116" t="str">
        <f t="shared" si="320"/>
        <v>Swimming</v>
      </c>
      <c r="D231" s="116" t="str">
        <f t="shared" si="321"/>
        <v>Swimming Lessons</v>
      </c>
      <c r="E231" s="116" t="str">
        <f t="shared" si="322"/>
        <v>Child</v>
      </c>
      <c r="F231" s="45" t="str">
        <f t="shared" si="323"/>
        <v>N/A</v>
      </c>
      <c r="G231" s="45">
        <f t="shared" si="324"/>
        <v>45401</v>
      </c>
      <c r="H231" s="45">
        <f t="shared" si="325"/>
        <v>45098</v>
      </c>
      <c r="I231" s="117" t="s">
        <v>28</v>
      </c>
      <c r="J231" s="164">
        <v>0.66666666666666663</v>
      </c>
      <c r="K231" s="41" t="str">
        <f t="shared" si="326"/>
        <v>45 mins</v>
      </c>
      <c r="L231" s="46">
        <f t="shared" si="327"/>
        <v>10</v>
      </c>
      <c r="M231" s="42">
        <f t="shared" si="328"/>
        <v>4</v>
      </c>
      <c r="N231" s="42">
        <f t="shared" si="329"/>
        <v>8</v>
      </c>
      <c r="O231" s="42" t="str">
        <f t="shared" si="330"/>
        <v>6 YR</v>
      </c>
      <c r="P231" s="42" t="str">
        <f t="shared" si="331"/>
        <v>15 YR</v>
      </c>
      <c r="Q231" s="43">
        <f t="shared" si="332"/>
        <v>97.3125</v>
      </c>
      <c r="R231" s="44">
        <f t="shared" si="333"/>
        <v>24.328125</v>
      </c>
      <c r="S231" s="43">
        <f t="shared" si="334"/>
        <v>0</v>
      </c>
      <c r="T231" s="42">
        <v>75299</v>
      </c>
    </row>
    <row r="232" spans="1:20" s="39" customFormat="1" ht="15" x14ac:dyDescent="0.25">
      <c r="A232" s="116" t="s">
        <v>173</v>
      </c>
      <c r="B232" s="116">
        <f t="shared" si="319"/>
        <v>67282</v>
      </c>
      <c r="C232" s="116" t="str">
        <f t="shared" si="320"/>
        <v>Swimming</v>
      </c>
      <c r="D232" s="116" t="str">
        <f t="shared" si="321"/>
        <v>Swimming Lessons</v>
      </c>
      <c r="E232" s="116" t="str">
        <f t="shared" si="322"/>
        <v>Child</v>
      </c>
      <c r="F232" s="45" t="str">
        <f t="shared" si="323"/>
        <v>No class May 18.</v>
      </c>
      <c r="G232" s="45">
        <f t="shared" si="324"/>
        <v>45395</v>
      </c>
      <c r="H232" s="45">
        <f t="shared" si="325"/>
        <v>45099</v>
      </c>
      <c r="I232" s="117" t="s">
        <v>22</v>
      </c>
      <c r="J232" s="164">
        <v>0.375</v>
      </c>
      <c r="K232" s="41" t="str">
        <f t="shared" si="326"/>
        <v>45 mins</v>
      </c>
      <c r="L232" s="46">
        <f t="shared" si="327"/>
        <v>10</v>
      </c>
      <c r="M232" s="42">
        <f t="shared" si="328"/>
        <v>4</v>
      </c>
      <c r="N232" s="42">
        <f t="shared" si="329"/>
        <v>8</v>
      </c>
      <c r="O232" s="42" t="str">
        <f t="shared" si="330"/>
        <v>6 YR</v>
      </c>
      <c r="P232" s="42" t="str">
        <f t="shared" si="331"/>
        <v>15 YR</v>
      </c>
      <c r="Q232" s="43">
        <f t="shared" si="332"/>
        <v>97.3125</v>
      </c>
      <c r="R232" s="44">
        <f t="shared" si="333"/>
        <v>24.328125</v>
      </c>
      <c r="S232" s="43">
        <f t="shared" si="334"/>
        <v>0</v>
      </c>
      <c r="T232" s="42">
        <v>75300</v>
      </c>
    </row>
    <row r="233" spans="1:20" s="39" customFormat="1" ht="15" x14ac:dyDescent="0.25">
      <c r="A233" s="119" t="s">
        <v>210</v>
      </c>
      <c r="B233" s="119">
        <f t="shared" si="319"/>
        <v>67342</v>
      </c>
      <c r="C233" s="119" t="str">
        <f t="shared" si="320"/>
        <v>Swimming</v>
      </c>
      <c r="D233" s="119" t="str">
        <f t="shared" si="321"/>
        <v>Swimming Lessons</v>
      </c>
      <c r="E233" s="119" t="str">
        <f t="shared" si="322"/>
        <v>Child</v>
      </c>
      <c r="F233" s="175" t="str">
        <f t="shared" si="323"/>
        <v>No class May 20.</v>
      </c>
      <c r="G233" s="175">
        <f t="shared" si="324"/>
        <v>45397</v>
      </c>
      <c r="H233" s="175">
        <f t="shared" si="325"/>
        <v>45467</v>
      </c>
      <c r="I233" s="190" t="s">
        <v>27</v>
      </c>
      <c r="J233" s="191">
        <v>0.66666666666666663</v>
      </c>
      <c r="K233" s="177" t="str">
        <f t="shared" si="326"/>
        <v>45 mins</v>
      </c>
      <c r="L233" s="178">
        <f t="shared" si="327"/>
        <v>10</v>
      </c>
      <c r="M233" s="179">
        <f t="shared" si="328"/>
        <v>2</v>
      </c>
      <c r="N233" s="179">
        <f t="shared" si="329"/>
        <v>4</v>
      </c>
      <c r="O233" s="179" t="str">
        <f t="shared" si="330"/>
        <v>6 YR</v>
      </c>
      <c r="P233" s="179" t="str">
        <f t="shared" si="331"/>
        <v>15 YR</v>
      </c>
      <c r="Q233" s="180">
        <f t="shared" si="332"/>
        <v>173.4075</v>
      </c>
      <c r="R233" s="181">
        <f t="shared" si="333"/>
        <v>43.351875</v>
      </c>
      <c r="S233" s="180">
        <f t="shared" si="334"/>
        <v>0</v>
      </c>
      <c r="T233" s="42">
        <v>75301</v>
      </c>
    </row>
    <row r="234" spans="1:20" s="39" customFormat="1" ht="15" x14ac:dyDescent="0.25">
      <c r="A234" s="119" t="s">
        <v>210</v>
      </c>
      <c r="B234" s="119">
        <f t="shared" si="319"/>
        <v>67342</v>
      </c>
      <c r="C234" s="119" t="str">
        <f t="shared" si="320"/>
        <v>Swimming</v>
      </c>
      <c r="D234" s="119" t="str">
        <f t="shared" si="321"/>
        <v>Swimming Lessons</v>
      </c>
      <c r="E234" s="119" t="str">
        <f t="shared" si="322"/>
        <v>Child</v>
      </c>
      <c r="F234" s="175" t="str">
        <f t="shared" si="323"/>
        <v>No class May 20.</v>
      </c>
      <c r="G234" s="175">
        <f t="shared" si="324"/>
        <v>45397</v>
      </c>
      <c r="H234" s="175">
        <f t="shared" si="325"/>
        <v>45467</v>
      </c>
      <c r="I234" s="190" t="s">
        <v>27</v>
      </c>
      <c r="J234" s="191">
        <v>0.80208333333333337</v>
      </c>
      <c r="K234" s="177" t="str">
        <f t="shared" si="326"/>
        <v>45 mins</v>
      </c>
      <c r="L234" s="178">
        <f t="shared" si="327"/>
        <v>10</v>
      </c>
      <c r="M234" s="179">
        <f t="shared" si="328"/>
        <v>2</v>
      </c>
      <c r="N234" s="179">
        <f t="shared" si="329"/>
        <v>4</v>
      </c>
      <c r="O234" s="179" t="str">
        <f t="shared" si="330"/>
        <v>6 YR</v>
      </c>
      <c r="P234" s="179" t="str">
        <f t="shared" si="331"/>
        <v>15 YR</v>
      </c>
      <c r="Q234" s="180">
        <f t="shared" si="332"/>
        <v>173.4075</v>
      </c>
      <c r="R234" s="181">
        <f t="shared" si="333"/>
        <v>43.351875</v>
      </c>
      <c r="S234" s="180">
        <f t="shared" si="334"/>
        <v>0</v>
      </c>
      <c r="T234" s="42">
        <v>75303</v>
      </c>
    </row>
    <row r="235" spans="1:20" s="39" customFormat="1" ht="15" x14ac:dyDescent="0.25">
      <c r="A235" s="119" t="s">
        <v>210</v>
      </c>
      <c r="B235" s="119">
        <f t="shared" si="319"/>
        <v>67342</v>
      </c>
      <c r="C235" s="119" t="str">
        <f t="shared" si="320"/>
        <v>Swimming</v>
      </c>
      <c r="D235" s="119" t="str">
        <f t="shared" si="321"/>
        <v>Swimming Lessons</v>
      </c>
      <c r="E235" s="119" t="str">
        <f t="shared" si="322"/>
        <v>Child</v>
      </c>
      <c r="F235" s="175" t="str">
        <f t="shared" si="323"/>
        <v>N/A</v>
      </c>
      <c r="G235" s="175">
        <f t="shared" si="324"/>
        <v>45398</v>
      </c>
      <c r="H235" s="175">
        <f t="shared" si="325"/>
        <v>45095</v>
      </c>
      <c r="I235" s="190" t="s">
        <v>23</v>
      </c>
      <c r="J235" s="191">
        <v>0.70833333333333337</v>
      </c>
      <c r="K235" s="177" t="str">
        <f t="shared" si="326"/>
        <v>45 mins</v>
      </c>
      <c r="L235" s="178">
        <f t="shared" si="327"/>
        <v>10</v>
      </c>
      <c r="M235" s="179">
        <f t="shared" si="328"/>
        <v>2</v>
      </c>
      <c r="N235" s="179">
        <f t="shared" si="329"/>
        <v>4</v>
      </c>
      <c r="O235" s="179" t="str">
        <f t="shared" si="330"/>
        <v>6 YR</v>
      </c>
      <c r="P235" s="179" t="str">
        <f t="shared" si="331"/>
        <v>15 YR</v>
      </c>
      <c r="Q235" s="180">
        <f t="shared" si="332"/>
        <v>173.4075</v>
      </c>
      <c r="R235" s="181">
        <f t="shared" si="333"/>
        <v>43.351875</v>
      </c>
      <c r="S235" s="180">
        <f t="shared" si="334"/>
        <v>0</v>
      </c>
      <c r="T235" s="42">
        <v>75304</v>
      </c>
    </row>
    <row r="236" spans="1:20" s="39" customFormat="1" ht="15" x14ac:dyDescent="0.25">
      <c r="A236" s="119" t="s">
        <v>210</v>
      </c>
      <c r="B236" s="119">
        <f t="shared" si="319"/>
        <v>67342</v>
      </c>
      <c r="C236" s="119" t="str">
        <f t="shared" si="320"/>
        <v>Swimming</v>
      </c>
      <c r="D236" s="119" t="str">
        <f t="shared" si="321"/>
        <v>Swimming Lessons</v>
      </c>
      <c r="E236" s="119" t="str">
        <f t="shared" si="322"/>
        <v>Child</v>
      </c>
      <c r="F236" s="175" t="str">
        <f t="shared" si="323"/>
        <v>N/A</v>
      </c>
      <c r="G236" s="175">
        <f t="shared" si="324"/>
        <v>45399</v>
      </c>
      <c r="H236" s="175">
        <f t="shared" si="325"/>
        <v>45096</v>
      </c>
      <c r="I236" s="190" t="s">
        <v>33</v>
      </c>
      <c r="J236" s="191">
        <v>0.70833333333333337</v>
      </c>
      <c r="K236" s="177" t="str">
        <f t="shared" si="326"/>
        <v>45 mins</v>
      </c>
      <c r="L236" s="178">
        <f t="shared" si="327"/>
        <v>10</v>
      </c>
      <c r="M236" s="179">
        <f t="shared" si="328"/>
        <v>2</v>
      </c>
      <c r="N236" s="179">
        <f t="shared" si="329"/>
        <v>4</v>
      </c>
      <c r="O236" s="179" t="str">
        <f t="shared" si="330"/>
        <v>6 YR</v>
      </c>
      <c r="P236" s="179" t="str">
        <f t="shared" si="331"/>
        <v>15 YR</v>
      </c>
      <c r="Q236" s="180">
        <f t="shared" si="332"/>
        <v>173.4075</v>
      </c>
      <c r="R236" s="181">
        <f t="shared" si="333"/>
        <v>43.351875</v>
      </c>
      <c r="S236" s="180">
        <f t="shared" si="334"/>
        <v>0</v>
      </c>
      <c r="T236" s="42">
        <v>75305</v>
      </c>
    </row>
    <row r="237" spans="1:20" s="39" customFormat="1" ht="15" x14ac:dyDescent="0.25">
      <c r="A237" s="119" t="s">
        <v>210</v>
      </c>
      <c r="B237" s="119">
        <f t="shared" si="319"/>
        <v>67342</v>
      </c>
      <c r="C237" s="119" t="str">
        <f t="shared" si="320"/>
        <v>Swimming</v>
      </c>
      <c r="D237" s="119" t="str">
        <f t="shared" si="321"/>
        <v>Swimming Lessons</v>
      </c>
      <c r="E237" s="119" t="str">
        <f t="shared" si="322"/>
        <v>Child</v>
      </c>
      <c r="F237" s="175" t="str">
        <f t="shared" si="323"/>
        <v>N/A</v>
      </c>
      <c r="G237" s="175">
        <f t="shared" si="324"/>
        <v>45400</v>
      </c>
      <c r="H237" s="175">
        <f t="shared" si="325"/>
        <v>45097</v>
      </c>
      <c r="I237" s="190" t="s">
        <v>34</v>
      </c>
      <c r="J237" s="191">
        <v>0.79166666666666663</v>
      </c>
      <c r="K237" s="177" t="str">
        <f t="shared" si="326"/>
        <v>45 mins</v>
      </c>
      <c r="L237" s="178">
        <f t="shared" si="327"/>
        <v>10</v>
      </c>
      <c r="M237" s="179">
        <f t="shared" si="328"/>
        <v>2</v>
      </c>
      <c r="N237" s="179">
        <f t="shared" si="329"/>
        <v>4</v>
      </c>
      <c r="O237" s="179" t="str">
        <f t="shared" si="330"/>
        <v>6 YR</v>
      </c>
      <c r="P237" s="179" t="str">
        <f t="shared" si="331"/>
        <v>15 YR</v>
      </c>
      <c r="Q237" s="180">
        <f t="shared" si="332"/>
        <v>173.4075</v>
      </c>
      <c r="R237" s="181">
        <f t="shared" si="333"/>
        <v>43.351875</v>
      </c>
      <c r="S237" s="180">
        <f t="shared" si="334"/>
        <v>0</v>
      </c>
      <c r="T237" s="42">
        <v>75306</v>
      </c>
    </row>
    <row r="238" spans="1:20" s="39" customFormat="1" ht="15" x14ac:dyDescent="0.25">
      <c r="A238" s="119" t="s">
        <v>210</v>
      </c>
      <c r="B238" s="119">
        <f t="shared" si="319"/>
        <v>67342</v>
      </c>
      <c r="C238" s="119" t="str">
        <f t="shared" si="320"/>
        <v>Swimming</v>
      </c>
      <c r="D238" s="119" t="str">
        <f t="shared" si="321"/>
        <v>Swimming Lessons</v>
      </c>
      <c r="E238" s="119" t="str">
        <f t="shared" si="322"/>
        <v>Child</v>
      </c>
      <c r="F238" s="175" t="str">
        <f t="shared" si="323"/>
        <v>N/A</v>
      </c>
      <c r="G238" s="175">
        <f t="shared" si="324"/>
        <v>45401</v>
      </c>
      <c r="H238" s="175">
        <f t="shared" si="325"/>
        <v>45098</v>
      </c>
      <c r="I238" s="190" t="s">
        <v>28</v>
      </c>
      <c r="J238" s="191">
        <v>0.70833333333333337</v>
      </c>
      <c r="K238" s="177" t="str">
        <f t="shared" si="326"/>
        <v>45 mins</v>
      </c>
      <c r="L238" s="178">
        <f t="shared" si="327"/>
        <v>10</v>
      </c>
      <c r="M238" s="179">
        <f t="shared" si="328"/>
        <v>2</v>
      </c>
      <c r="N238" s="179">
        <f t="shared" si="329"/>
        <v>4</v>
      </c>
      <c r="O238" s="179" t="str">
        <f t="shared" si="330"/>
        <v>6 YR</v>
      </c>
      <c r="P238" s="179" t="str">
        <f t="shared" si="331"/>
        <v>15 YR</v>
      </c>
      <c r="Q238" s="180">
        <f t="shared" si="332"/>
        <v>173.4075</v>
      </c>
      <c r="R238" s="181">
        <f t="shared" si="333"/>
        <v>43.351875</v>
      </c>
      <c r="S238" s="180">
        <f t="shared" si="334"/>
        <v>0</v>
      </c>
      <c r="T238" s="42">
        <v>75307</v>
      </c>
    </row>
    <row r="239" spans="1:20" s="39" customFormat="1" ht="15" x14ac:dyDescent="0.25">
      <c r="A239" s="119" t="s">
        <v>210</v>
      </c>
      <c r="B239" s="119">
        <f t="shared" si="319"/>
        <v>67342</v>
      </c>
      <c r="C239" s="119" t="str">
        <f t="shared" si="320"/>
        <v>Swimming</v>
      </c>
      <c r="D239" s="119" t="str">
        <f t="shared" si="321"/>
        <v>Swimming Lessons</v>
      </c>
      <c r="E239" s="119" t="str">
        <f t="shared" si="322"/>
        <v>Child</v>
      </c>
      <c r="F239" s="175" t="str">
        <f t="shared" si="323"/>
        <v>No class May 18.</v>
      </c>
      <c r="G239" s="175">
        <f t="shared" si="324"/>
        <v>45395</v>
      </c>
      <c r="H239" s="175">
        <f t="shared" si="325"/>
        <v>45099</v>
      </c>
      <c r="I239" s="190" t="s">
        <v>22</v>
      </c>
      <c r="J239" s="191">
        <v>0.46875</v>
      </c>
      <c r="K239" s="177" t="str">
        <f t="shared" si="326"/>
        <v>45 mins</v>
      </c>
      <c r="L239" s="178">
        <f t="shared" si="327"/>
        <v>10</v>
      </c>
      <c r="M239" s="179">
        <f t="shared" si="328"/>
        <v>2</v>
      </c>
      <c r="N239" s="179">
        <f t="shared" si="329"/>
        <v>4</v>
      </c>
      <c r="O239" s="179" t="str">
        <f t="shared" si="330"/>
        <v>6 YR</v>
      </c>
      <c r="P239" s="179" t="str">
        <f t="shared" si="331"/>
        <v>15 YR</v>
      </c>
      <c r="Q239" s="180">
        <f t="shared" si="332"/>
        <v>173.4075</v>
      </c>
      <c r="R239" s="181">
        <f t="shared" si="333"/>
        <v>43.351875</v>
      </c>
      <c r="S239" s="180">
        <f t="shared" si="334"/>
        <v>0</v>
      </c>
      <c r="T239" s="42">
        <v>75308</v>
      </c>
    </row>
    <row r="240" spans="1:20" s="39" customFormat="1" ht="15" x14ac:dyDescent="0.25">
      <c r="A240" s="119" t="s">
        <v>210</v>
      </c>
      <c r="B240" s="119">
        <f t="shared" si="319"/>
        <v>67342</v>
      </c>
      <c r="C240" s="119" t="str">
        <f t="shared" si="320"/>
        <v>Swimming</v>
      </c>
      <c r="D240" s="119" t="str">
        <f t="shared" si="321"/>
        <v>Swimming Lessons</v>
      </c>
      <c r="E240" s="119" t="str">
        <f t="shared" si="322"/>
        <v>Child</v>
      </c>
      <c r="F240" s="175" t="str">
        <f t="shared" si="323"/>
        <v>No class May 19.</v>
      </c>
      <c r="G240" s="175">
        <f t="shared" si="324"/>
        <v>45396</v>
      </c>
      <c r="H240" s="175">
        <f t="shared" si="325"/>
        <v>45100</v>
      </c>
      <c r="I240" s="190" t="s">
        <v>26</v>
      </c>
      <c r="J240" s="191">
        <v>0.65625</v>
      </c>
      <c r="K240" s="177" t="str">
        <f t="shared" si="326"/>
        <v>45 mins</v>
      </c>
      <c r="L240" s="178">
        <f t="shared" si="327"/>
        <v>10</v>
      </c>
      <c r="M240" s="179">
        <f t="shared" si="328"/>
        <v>2</v>
      </c>
      <c r="N240" s="179">
        <f t="shared" si="329"/>
        <v>4</v>
      </c>
      <c r="O240" s="179" t="str">
        <f t="shared" si="330"/>
        <v>6 YR</v>
      </c>
      <c r="P240" s="179" t="str">
        <f t="shared" si="331"/>
        <v>15 YR</v>
      </c>
      <c r="Q240" s="180">
        <f t="shared" si="332"/>
        <v>173.4075</v>
      </c>
      <c r="R240" s="181">
        <f t="shared" si="333"/>
        <v>43.351875</v>
      </c>
      <c r="S240" s="180">
        <f t="shared" si="334"/>
        <v>0</v>
      </c>
      <c r="T240" s="42">
        <v>75309</v>
      </c>
    </row>
    <row r="241" spans="1:20" s="39" customFormat="1" ht="15" x14ac:dyDescent="0.25">
      <c r="A241" s="119" t="s">
        <v>210</v>
      </c>
      <c r="B241" s="119">
        <f t="shared" ref="B241" si="335">VLOOKUP(A241,PROGRAMDATA,14,FALSE)</f>
        <v>67342</v>
      </c>
      <c r="C241" s="119" t="str">
        <f t="shared" ref="C241" si="336">VLOOKUP(A241,PROGRAMDATA,15,FALSE)</f>
        <v>Swimming</v>
      </c>
      <c r="D241" s="119" t="str">
        <f t="shared" ref="D241" si="337">VLOOKUP(A241,PROGRAMDATA,16,FALSE)</f>
        <v>Swimming Lessons</v>
      </c>
      <c r="E241" s="119" t="str">
        <f t="shared" ref="E241" si="338">VLOOKUP(A241,PROGRAMDATA,17,FALSE)</f>
        <v>Child</v>
      </c>
      <c r="F241" s="175" t="str">
        <f t="shared" ref="F241" si="339">VLOOKUP(I241,Session,4, FALSE)</f>
        <v>No class May 19.</v>
      </c>
      <c r="G241" s="175">
        <f t="shared" ref="G241" si="340">VLOOKUP(I241,Session,2,FALSE)</f>
        <v>45396</v>
      </c>
      <c r="H241" s="175">
        <f t="shared" ref="H241" si="341">VLOOKUP(I241,Session,3,FALSE)</f>
        <v>45100</v>
      </c>
      <c r="I241" s="190" t="s">
        <v>26</v>
      </c>
      <c r="J241" s="191">
        <v>0.76041666666666663</v>
      </c>
      <c r="K241" s="177" t="str">
        <f t="shared" ref="K241" si="342">VLOOKUP(A241,PROGRAMDATA,9,FALSE)</f>
        <v>45 mins</v>
      </c>
      <c r="L241" s="178">
        <f t="shared" ref="L241" si="343">VLOOKUP(I241,Session,5, FALSE)</f>
        <v>10</v>
      </c>
      <c r="M241" s="179">
        <f t="shared" ref="M241" si="344">VLOOKUP(A241,PROGRAMDATA,3,FALSE)</f>
        <v>2</v>
      </c>
      <c r="N241" s="179">
        <f t="shared" ref="N241" si="345">VLOOKUP(A241,PROGRAMDATA,4,FALSE)</f>
        <v>4</v>
      </c>
      <c r="O241" s="179" t="str">
        <f t="shared" ref="O241" si="346">VLOOKUP(A241,PROGRAMDATA,5,FALSE)</f>
        <v>6 YR</v>
      </c>
      <c r="P241" s="179" t="str">
        <f t="shared" ref="P241" si="347">VLOOKUP(A241,PROGRAMDATA,6,FALSE)</f>
        <v>15 YR</v>
      </c>
      <c r="Q241" s="180">
        <f t="shared" ref="Q241" si="348">(INDEX(PROGRAMDATA,MATCH(A241,FeeName,0),12)*L241)</f>
        <v>173.4075</v>
      </c>
      <c r="R241" s="181">
        <f t="shared" ref="R241" si="349">(Q241*0.25)</f>
        <v>43.351875</v>
      </c>
      <c r="S241" s="180">
        <f t="shared" ref="S241" si="350">VLOOKUP(A241,PROGRAMDATA,13,FALSE)</f>
        <v>0</v>
      </c>
      <c r="T241" s="42">
        <v>75310</v>
      </c>
    </row>
    <row r="242" spans="1:20" ht="15" x14ac:dyDescent="0.25">
      <c r="A242" s="118" t="s">
        <v>250</v>
      </c>
      <c r="B242" s="182">
        <f t="shared" si="319"/>
        <v>67308</v>
      </c>
      <c r="C242" s="182" t="str">
        <f t="shared" si="320"/>
        <v>Swimming</v>
      </c>
      <c r="D242" s="182" t="str">
        <f t="shared" si="321"/>
        <v>Swimming Lessons</v>
      </c>
      <c r="E242" s="182" t="str">
        <f t="shared" si="322"/>
        <v>Child</v>
      </c>
      <c r="F242" s="183" t="str">
        <f t="shared" si="323"/>
        <v>N/A</v>
      </c>
      <c r="G242" s="183">
        <f t="shared" si="324"/>
        <v>45400</v>
      </c>
      <c r="H242" s="183">
        <f t="shared" si="325"/>
        <v>45097</v>
      </c>
      <c r="I242" s="192" t="s">
        <v>34</v>
      </c>
      <c r="J242" s="193">
        <v>0.73958333333333337</v>
      </c>
      <c r="K242" s="185" t="str">
        <f t="shared" si="326"/>
        <v>45 mins</v>
      </c>
      <c r="L242" s="186">
        <f t="shared" si="327"/>
        <v>10</v>
      </c>
      <c r="M242" s="187">
        <f t="shared" si="328"/>
        <v>4</v>
      </c>
      <c r="N242" s="187">
        <f t="shared" si="329"/>
        <v>8</v>
      </c>
      <c r="O242" s="187" t="str">
        <f t="shared" si="330"/>
        <v>6 YR</v>
      </c>
      <c r="P242" s="187" t="str">
        <f t="shared" si="331"/>
        <v>15 YR</v>
      </c>
      <c r="Q242" s="188">
        <f t="shared" si="332"/>
        <v>97.3125</v>
      </c>
      <c r="R242" s="189">
        <f t="shared" si="333"/>
        <v>24.328125</v>
      </c>
      <c r="S242" s="188">
        <f t="shared" si="334"/>
        <v>0</v>
      </c>
      <c r="T242" s="42">
        <v>75311</v>
      </c>
    </row>
    <row r="243" spans="1:20" ht="15" x14ac:dyDescent="0.25">
      <c r="A243" s="118" t="s">
        <v>250</v>
      </c>
      <c r="B243" s="182">
        <f t="shared" si="319"/>
        <v>67308</v>
      </c>
      <c r="C243" s="182" t="str">
        <f t="shared" si="320"/>
        <v>Swimming</v>
      </c>
      <c r="D243" s="182" t="str">
        <f t="shared" si="321"/>
        <v>Swimming Lessons</v>
      </c>
      <c r="E243" s="182" t="str">
        <f t="shared" si="322"/>
        <v>Child</v>
      </c>
      <c r="F243" s="183" t="str">
        <f t="shared" si="323"/>
        <v>No class May 18.</v>
      </c>
      <c r="G243" s="183">
        <f t="shared" si="324"/>
        <v>45395</v>
      </c>
      <c r="H243" s="183">
        <f t="shared" si="325"/>
        <v>45099</v>
      </c>
      <c r="I243" s="192" t="s">
        <v>22</v>
      </c>
      <c r="J243" s="193">
        <v>0.4375</v>
      </c>
      <c r="K243" s="185" t="str">
        <f t="shared" si="326"/>
        <v>45 mins</v>
      </c>
      <c r="L243" s="186">
        <f t="shared" si="327"/>
        <v>10</v>
      </c>
      <c r="M243" s="187">
        <f t="shared" si="328"/>
        <v>4</v>
      </c>
      <c r="N243" s="187">
        <f t="shared" si="329"/>
        <v>8</v>
      </c>
      <c r="O243" s="187" t="str">
        <f t="shared" si="330"/>
        <v>6 YR</v>
      </c>
      <c r="P243" s="187" t="str">
        <f t="shared" si="331"/>
        <v>15 YR</v>
      </c>
      <c r="Q243" s="188">
        <f t="shared" si="332"/>
        <v>97.3125</v>
      </c>
      <c r="R243" s="189">
        <f t="shared" si="333"/>
        <v>24.328125</v>
      </c>
      <c r="S243" s="188">
        <f t="shared" si="334"/>
        <v>0</v>
      </c>
      <c r="T243" s="42">
        <v>75312</v>
      </c>
    </row>
    <row r="244" spans="1:20" ht="15" x14ac:dyDescent="0.25">
      <c r="A244" s="144"/>
      <c r="B244" s="143"/>
      <c r="C244" s="143"/>
      <c r="D244" s="143"/>
      <c r="E244" s="143"/>
      <c r="F244" s="52"/>
      <c r="G244" s="52"/>
      <c r="H244" s="52"/>
      <c r="I244" s="144"/>
      <c r="J244" s="144"/>
      <c r="K244" s="49"/>
      <c r="L244" s="53"/>
      <c r="M244" s="48"/>
      <c r="N244" s="48"/>
      <c r="O244" s="48"/>
      <c r="P244" s="48"/>
      <c r="Q244" s="50"/>
      <c r="R244" s="51"/>
      <c r="S244" s="50"/>
      <c r="T244" s="48"/>
    </row>
    <row r="245" spans="1:20" ht="15" x14ac:dyDescent="0.25">
      <c r="A245" s="116" t="s">
        <v>174</v>
      </c>
      <c r="B245" s="116">
        <f t="shared" ref="B245:B252" si="351">VLOOKUP(A245,PROGRAMDATA,14,FALSE)</f>
        <v>67283</v>
      </c>
      <c r="C245" s="116" t="str">
        <f t="shared" ref="C245:C252" si="352">VLOOKUP(A245,PROGRAMDATA,15,FALSE)</f>
        <v>Swimming</v>
      </c>
      <c r="D245" s="116" t="str">
        <f t="shared" ref="D245:D252" si="353">VLOOKUP(A245,PROGRAMDATA,16,FALSE)</f>
        <v>Swimming Lessons</v>
      </c>
      <c r="E245" s="116" t="str">
        <f t="shared" ref="E245:E252" si="354">VLOOKUP(A245,PROGRAMDATA,17,FALSE)</f>
        <v>Child</v>
      </c>
      <c r="F245" s="45" t="str">
        <f t="shared" ref="F245:F252" si="355">VLOOKUP(I245,Session,4, FALSE)</f>
        <v>N/A</v>
      </c>
      <c r="G245" s="45">
        <f t="shared" ref="G245:G252" si="356">VLOOKUP(I245,Session,2,FALSE)</f>
        <v>45398</v>
      </c>
      <c r="H245" s="45">
        <f t="shared" ref="H245:H252" si="357">VLOOKUP(I245,Session,3,FALSE)</f>
        <v>45095</v>
      </c>
      <c r="I245" s="117" t="s">
        <v>23</v>
      </c>
      <c r="J245" s="164">
        <v>0.73958333333333337</v>
      </c>
      <c r="K245" s="41" t="str">
        <f t="shared" ref="K245:K252" si="358">VLOOKUP(A245,PROGRAMDATA,9,FALSE)</f>
        <v>1 hour</v>
      </c>
      <c r="L245" s="46">
        <f t="shared" ref="L245:L252" si="359">VLOOKUP(I245,Session,5, FALSE)</f>
        <v>10</v>
      </c>
      <c r="M245" s="42">
        <f t="shared" ref="M245:M252" si="360">VLOOKUP(A245,PROGRAMDATA,3,FALSE)</f>
        <v>5</v>
      </c>
      <c r="N245" s="42">
        <f t="shared" ref="N245:N252" si="361">VLOOKUP(A245,PROGRAMDATA,4,FALSE)</f>
        <v>10</v>
      </c>
      <c r="O245" s="42" t="str">
        <f t="shared" ref="O245:O252" si="362">VLOOKUP(A245,PROGRAMDATA,5,FALSE)</f>
        <v>6 YR</v>
      </c>
      <c r="P245" s="42" t="str">
        <f t="shared" ref="P245:P252" si="363">VLOOKUP(A245,PROGRAMDATA,6,FALSE)</f>
        <v>15 YR</v>
      </c>
      <c r="Q245" s="43">
        <f t="shared" ref="Q245:Q252" si="364">(INDEX(PROGRAMDATA,MATCH(A245,FeeName,0),12)*L245)</f>
        <v>106.96</v>
      </c>
      <c r="R245" s="44">
        <f t="shared" ref="R245:R252" si="365">(Q245*0.25)</f>
        <v>26.74</v>
      </c>
      <c r="S245" s="43">
        <f t="shared" ref="S245:S252" si="366">VLOOKUP(A245,PROGRAMDATA,13,FALSE)</f>
        <v>0</v>
      </c>
      <c r="T245" s="42">
        <v>75314</v>
      </c>
    </row>
    <row r="246" spans="1:20" ht="15" x14ac:dyDescent="0.25">
      <c r="A246" s="116" t="s">
        <v>174</v>
      </c>
      <c r="B246" s="116">
        <f t="shared" si="351"/>
        <v>67283</v>
      </c>
      <c r="C246" s="116" t="str">
        <f t="shared" si="352"/>
        <v>Swimming</v>
      </c>
      <c r="D246" s="116" t="str">
        <f t="shared" si="353"/>
        <v>Swimming Lessons</v>
      </c>
      <c r="E246" s="116" t="str">
        <f t="shared" si="354"/>
        <v>Child</v>
      </c>
      <c r="F246" s="45" t="str">
        <f t="shared" si="355"/>
        <v>N/A</v>
      </c>
      <c r="G246" s="45">
        <f t="shared" si="356"/>
        <v>45399</v>
      </c>
      <c r="H246" s="45">
        <f t="shared" si="357"/>
        <v>45096</v>
      </c>
      <c r="I246" s="117" t="s">
        <v>33</v>
      </c>
      <c r="J246" s="164">
        <v>0.78125</v>
      </c>
      <c r="K246" s="41" t="str">
        <f t="shared" si="358"/>
        <v>1 hour</v>
      </c>
      <c r="L246" s="46">
        <f t="shared" si="359"/>
        <v>10</v>
      </c>
      <c r="M246" s="42">
        <f t="shared" si="360"/>
        <v>5</v>
      </c>
      <c r="N246" s="42">
        <f t="shared" si="361"/>
        <v>10</v>
      </c>
      <c r="O246" s="42" t="str">
        <f t="shared" si="362"/>
        <v>6 YR</v>
      </c>
      <c r="P246" s="42" t="str">
        <f t="shared" si="363"/>
        <v>15 YR</v>
      </c>
      <c r="Q246" s="43">
        <f t="shared" si="364"/>
        <v>106.96</v>
      </c>
      <c r="R246" s="44">
        <f t="shared" si="365"/>
        <v>26.74</v>
      </c>
      <c r="S246" s="43">
        <f t="shared" si="366"/>
        <v>0</v>
      </c>
      <c r="T246" s="42">
        <v>75315</v>
      </c>
    </row>
    <row r="247" spans="1:20" ht="15" x14ac:dyDescent="0.25">
      <c r="A247" s="116" t="s">
        <v>174</v>
      </c>
      <c r="B247" s="116">
        <f t="shared" si="351"/>
        <v>67283</v>
      </c>
      <c r="C247" s="116" t="str">
        <f t="shared" si="352"/>
        <v>Swimming</v>
      </c>
      <c r="D247" s="116" t="str">
        <f t="shared" si="353"/>
        <v>Swimming Lessons</v>
      </c>
      <c r="E247" s="116" t="str">
        <f t="shared" si="354"/>
        <v>Child</v>
      </c>
      <c r="F247" s="45" t="str">
        <f t="shared" si="355"/>
        <v>N/A</v>
      </c>
      <c r="G247" s="45">
        <f t="shared" si="356"/>
        <v>45400</v>
      </c>
      <c r="H247" s="45">
        <f t="shared" si="357"/>
        <v>45097</v>
      </c>
      <c r="I247" s="117" t="s">
        <v>34</v>
      </c>
      <c r="J247" s="164">
        <v>0.66666666666666663</v>
      </c>
      <c r="K247" s="41" t="str">
        <f t="shared" si="358"/>
        <v>1 hour</v>
      </c>
      <c r="L247" s="46">
        <f t="shared" si="359"/>
        <v>10</v>
      </c>
      <c r="M247" s="42">
        <f t="shared" si="360"/>
        <v>5</v>
      </c>
      <c r="N247" s="42">
        <f t="shared" si="361"/>
        <v>10</v>
      </c>
      <c r="O247" s="42" t="str">
        <f t="shared" si="362"/>
        <v>6 YR</v>
      </c>
      <c r="P247" s="42" t="str">
        <f t="shared" si="363"/>
        <v>15 YR</v>
      </c>
      <c r="Q247" s="43">
        <f t="shared" si="364"/>
        <v>106.96</v>
      </c>
      <c r="R247" s="44">
        <f t="shared" si="365"/>
        <v>26.74</v>
      </c>
      <c r="S247" s="43">
        <f t="shared" si="366"/>
        <v>0</v>
      </c>
      <c r="T247" s="42">
        <v>75316</v>
      </c>
    </row>
    <row r="248" spans="1:20" ht="15" x14ac:dyDescent="0.25">
      <c r="A248" s="116" t="s">
        <v>174</v>
      </c>
      <c r="B248" s="116">
        <f t="shared" si="351"/>
        <v>67283</v>
      </c>
      <c r="C248" s="116" t="str">
        <f t="shared" si="352"/>
        <v>Swimming</v>
      </c>
      <c r="D248" s="116" t="str">
        <f t="shared" si="353"/>
        <v>Swimming Lessons</v>
      </c>
      <c r="E248" s="116" t="str">
        <f t="shared" si="354"/>
        <v>Child</v>
      </c>
      <c r="F248" s="45" t="str">
        <f t="shared" si="355"/>
        <v>N/A</v>
      </c>
      <c r="G248" s="45">
        <f t="shared" si="356"/>
        <v>45401</v>
      </c>
      <c r="H248" s="45">
        <f t="shared" si="357"/>
        <v>45098</v>
      </c>
      <c r="I248" s="117" t="s">
        <v>28</v>
      </c>
      <c r="J248" s="164">
        <v>0.66666666666666663</v>
      </c>
      <c r="K248" s="41" t="str">
        <f t="shared" si="358"/>
        <v>1 hour</v>
      </c>
      <c r="L248" s="46">
        <f t="shared" si="359"/>
        <v>10</v>
      </c>
      <c r="M248" s="42">
        <f t="shared" si="360"/>
        <v>5</v>
      </c>
      <c r="N248" s="42">
        <f t="shared" si="361"/>
        <v>10</v>
      </c>
      <c r="O248" s="42" t="str">
        <f t="shared" si="362"/>
        <v>6 YR</v>
      </c>
      <c r="P248" s="42" t="str">
        <f t="shared" si="363"/>
        <v>15 YR</v>
      </c>
      <c r="Q248" s="43">
        <f t="shared" si="364"/>
        <v>106.96</v>
      </c>
      <c r="R248" s="44">
        <f t="shared" si="365"/>
        <v>26.74</v>
      </c>
      <c r="S248" s="43">
        <f t="shared" si="366"/>
        <v>0</v>
      </c>
      <c r="T248" s="42">
        <v>75318</v>
      </c>
    </row>
    <row r="249" spans="1:20" ht="15" x14ac:dyDescent="0.25">
      <c r="A249" s="116" t="s">
        <v>174</v>
      </c>
      <c r="B249" s="116">
        <f t="shared" si="351"/>
        <v>67283</v>
      </c>
      <c r="C249" s="116" t="str">
        <f t="shared" si="352"/>
        <v>Swimming</v>
      </c>
      <c r="D249" s="116" t="str">
        <f t="shared" si="353"/>
        <v>Swimming Lessons</v>
      </c>
      <c r="E249" s="116" t="str">
        <f t="shared" si="354"/>
        <v>Child</v>
      </c>
      <c r="F249" s="45" t="str">
        <f t="shared" si="355"/>
        <v>No class May 18.</v>
      </c>
      <c r="G249" s="45">
        <f t="shared" si="356"/>
        <v>45395</v>
      </c>
      <c r="H249" s="45">
        <f t="shared" si="357"/>
        <v>45099</v>
      </c>
      <c r="I249" s="117" t="s">
        <v>22</v>
      </c>
      <c r="J249" s="164">
        <v>0.42708333333333331</v>
      </c>
      <c r="K249" s="41" t="str">
        <f t="shared" si="358"/>
        <v>1 hour</v>
      </c>
      <c r="L249" s="46">
        <f t="shared" si="359"/>
        <v>10</v>
      </c>
      <c r="M249" s="42">
        <f t="shared" si="360"/>
        <v>5</v>
      </c>
      <c r="N249" s="42">
        <f t="shared" si="361"/>
        <v>10</v>
      </c>
      <c r="O249" s="42" t="str">
        <f t="shared" si="362"/>
        <v>6 YR</v>
      </c>
      <c r="P249" s="42" t="str">
        <f t="shared" si="363"/>
        <v>15 YR</v>
      </c>
      <c r="Q249" s="43">
        <f t="shared" si="364"/>
        <v>106.96</v>
      </c>
      <c r="R249" s="44">
        <f t="shared" si="365"/>
        <v>26.74</v>
      </c>
      <c r="S249" s="43">
        <f t="shared" si="366"/>
        <v>0</v>
      </c>
      <c r="T249" s="42">
        <v>75319</v>
      </c>
    </row>
    <row r="250" spans="1:20" ht="15" x14ac:dyDescent="0.25">
      <c r="A250" s="119" t="s">
        <v>211</v>
      </c>
      <c r="B250" s="119">
        <f t="shared" si="351"/>
        <v>67343</v>
      </c>
      <c r="C250" s="119" t="str">
        <f t="shared" si="352"/>
        <v>Swimming</v>
      </c>
      <c r="D250" s="119" t="str">
        <f t="shared" si="353"/>
        <v>Swimming Lessons</v>
      </c>
      <c r="E250" s="119" t="str">
        <f t="shared" si="354"/>
        <v>Child</v>
      </c>
      <c r="F250" s="175" t="str">
        <f t="shared" si="355"/>
        <v>No class May 20.</v>
      </c>
      <c r="G250" s="175">
        <f t="shared" si="356"/>
        <v>45397</v>
      </c>
      <c r="H250" s="175">
        <f t="shared" si="357"/>
        <v>45467</v>
      </c>
      <c r="I250" s="190" t="s">
        <v>27</v>
      </c>
      <c r="J250" s="191">
        <v>0.73958333333333337</v>
      </c>
      <c r="K250" s="177" t="str">
        <f t="shared" si="358"/>
        <v>1 hour</v>
      </c>
      <c r="L250" s="178">
        <f t="shared" si="359"/>
        <v>10</v>
      </c>
      <c r="M250" s="179">
        <f t="shared" si="360"/>
        <v>3</v>
      </c>
      <c r="N250" s="179">
        <f t="shared" si="361"/>
        <v>5</v>
      </c>
      <c r="O250" s="179" t="str">
        <f t="shared" si="362"/>
        <v>6 YR</v>
      </c>
      <c r="P250" s="179" t="str">
        <f t="shared" si="363"/>
        <v>15 YR</v>
      </c>
      <c r="Q250" s="180">
        <f t="shared" si="364"/>
        <v>188.89</v>
      </c>
      <c r="R250" s="181">
        <f t="shared" si="365"/>
        <v>47.222499999999997</v>
      </c>
      <c r="S250" s="180">
        <f t="shared" si="366"/>
        <v>0</v>
      </c>
      <c r="T250" s="42">
        <v>75320</v>
      </c>
    </row>
    <row r="251" spans="1:20" ht="15" x14ac:dyDescent="0.25">
      <c r="A251" s="119" t="s">
        <v>211</v>
      </c>
      <c r="B251" s="119">
        <f t="shared" si="351"/>
        <v>67343</v>
      </c>
      <c r="C251" s="119" t="str">
        <f t="shared" si="352"/>
        <v>Swimming</v>
      </c>
      <c r="D251" s="119" t="str">
        <f t="shared" si="353"/>
        <v>Swimming Lessons</v>
      </c>
      <c r="E251" s="119" t="str">
        <f t="shared" si="354"/>
        <v>Child</v>
      </c>
      <c r="F251" s="175" t="str">
        <f t="shared" si="355"/>
        <v>No class May 19.</v>
      </c>
      <c r="G251" s="175">
        <f t="shared" si="356"/>
        <v>45396</v>
      </c>
      <c r="H251" s="175">
        <f t="shared" si="357"/>
        <v>45100</v>
      </c>
      <c r="I251" s="190" t="s">
        <v>26</v>
      </c>
      <c r="J251" s="191">
        <v>0.69791666666666663</v>
      </c>
      <c r="K251" s="177" t="str">
        <f t="shared" si="358"/>
        <v>1 hour</v>
      </c>
      <c r="L251" s="178">
        <f t="shared" si="359"/>
        <v>10</v>
      </c>
      <c r="M251" s="179">
        <f t="shared" si="360"/>
        <v>3</v>
      </c>
      <c r="N251" s="179">
        <f t="shared" si="361"/>
        <v>5</v>
      </c>
      <c r="O251" s="179" t="str">
        <f t="shared" si="362"/>
        <v>6 YR</v>
      </c>
      <c r="P251" s="179" t="str">
        <f t="shared" si="363"/>
        <v>15 YR</v>
      </c>
      <c r="Q251" s="180">
        <f t="shared" si="364"/>
        <v>188.89</v>
      </c>
      <c r="R251" s="181">
        <f t="shared" si="365"/>
        <v>47.222499999999997</v>
      </c>
      <c r="S251" s="180">
        <f t="shared" si="366"/>
        <v>0</v>
      </c>
      <c r="T251" s="42">
        <v>75321</v>
      </c>
    </row>
    <row r="252" spans="1:20" ht="15" x14ac:dyDescent="0.25">
      <c r="A252" s="118" t="s">
        <v>251</v>
      </c>
      <c r="B252" s="182">
        <f t="shared" si="351"/>
        <v>67309</v>
      </c>
      <c r="C252" s="182" t="str">
        <f t="shared" si="352"/>
        <v>Swimming</v>
      </c>
      <c r="D252" s="182" t="str">
        <f t="shared" si="353"/>
        <v>Swimming Lessons</v>
      </c>
      <c r="E252" s="182" t="str">
        <f t="shared" si="354"/>
        <v>Child</v>
      </c>
      <c r="F252" s="183" t="str">
        <f t="shared" si="355"/>
        <v>N/A</v>
      </c>
      <c r="G252" s="183">
        <f t="shared" si="356"/>
        <v>45400</v>
      </c>
      <c r="H252" s="183">
        <f t="shared" si="357"/>
        <v>45097</v>
      </c>
      <c r="I252" s="192" t="s">
        <v>34</v>
      </c>
      <c r="J252" s="193">
        <v>0.73958333333333337</v>
      </c>
      <c r="K252" s="185" t="str">
        <f t="shared" si="358"/>
        <v>1 hour</v>
      </c>
      <c r="L252" s="186">
        <f t="shared" si="359"/>
        <v>10</v>
      </c>
      <c r="M252" s="187">
        <f t="shared" si="360"/>
        <v>5</v>
      </c>
      <c r="N252" s="187">
        <f t="shared" si="361"/>
        <v>10</v>
      </c>
      <c r="O252" s="187" t="str">
        <f t="shared" si="362"/>
        <v>6 YR</v>
      </c>
      <c r="P252" s="187" t="str">
        <f t="shared" si="363"/>
        <v>15 YR</v>
      </c>
      <c r="Q252" s="188">
        <f t="shared" si="364"/>
        <v>106.96</v>
      </c>
      <c r="R252" s="189">
        <f t="shared" si="365"/>
        <v>26.74</v>
      </c>
      <c r="S252" s="188">
        <f t="shared" si="366"/>
        <v>0</v>
      </c>
      <c r="T252" s="42">
        <v>75322</v>
      </c>
    </row>
    <row r="253" spans="1:20" ht="15" x14ac:dyDescent="0.25">
      <c r="A253" s="144"/>
      <c r="B253" s="143"/>
      <c r="C253" s="143"/>
      <c r="D253" s="143"/>
      <c r="E253" s="143"/>
      <c r="F253" s="52"/>
      <c r="G253" s="52"/>
      <c r="H253" s="52"/>
      <c r="I253" s="144"/>
      <c r="J253" s="144"/>
      <c r="K253" s="49"/>
      <c r="L253" s="53"/>
      <c r="M253" s="48"/>
      <c r="N253" s="48"/>
      <c r="O253" s="48"/>
      <c r="P253" s="48"/>
      <c r="Q253" s="50"/>
      <c r="R253" s="51"/>
      <c r="S253" s="50"/>
      <c r="T253" s="48"/>
    </row>
    <row r="254" spans="1:20" ht="15" x14ac:dyDescent="0.25">
      <c r="A254" s="116" t="s">
        <v>175</v>
      </c>
      <c r="B254" s="116">
        <f t="shared" ref="B254:B258" si="367">VLOOKUP(A254,PROGRAMDATA,14,FALSE)</f>
        <v>67284</v>
      </c>
      <c r="C254" s="116" t="str">
        <f t="shared" ref="C254:C258" si="368">VLOOKUP(A254,PROGRAMDATA,15,FALSE)</f>
        <v>Swimming</v>
      </c>
      <c r="D254" s="116" t="str">
        <f t="shared" ref="D254:D258" si="369">VLOOKUP(A254,PROGRAMDATA,16,FALSE)</f>
        <v>Swimming Lessons</v>
      </c>
      <c r="E254" s="116" t="str">
        <f t="shared" ref="E254:E258" si="370">VLOOKUP(A254,PROGRAMDATA,17,FALSE)</f>
        <v>Child</v>
      </c>
      <c r="F254" s="45" t="str">
        <f t="shared" ref="F254:F258" si="371">VLOOKUP(I254,Session,4, FALSE)</f>
        <v>N/A</v>
      </c>
      <c r="G254" s="45">
        <f t="shared" ref="G254:G258" si="372">VLOOKUP(I254,Session,2,FALSE)</f>
        <v>45398</v>
      </c>
      <c r="H254" s="45">
        <f t="shared" ref="H254:H258" si="373">VLOOKUP(I254,Session,3,FALSE)</f>
        <v>45095</v>
      </c>
      <c r="I254" s="117" t="s">
        <v>23</v>
      </c>
      <c r="J254" s="164">
        <v>0.66666666666666663</v>
      </c>
      <c r="K254" s="41" t="str">
        <f t="shared" ref="K254:K258" si="374">VLOOKUP(A254,PROGRAMDATA,9,FALSE)</f>
        <v>1 hour</v>
      </c>
      <c r="L254" s="46">
        <f t="shared" ref="L254:L258" si="375">VLOOKUP(I254,Session,5, FALSE)</f>
        <v>10</v>
      </c>
      <c r="M254" s="42">
        <f t="shared" ref="M254:M258" si="376">VLOOKUP(A254,PROGRAMDATA,3,FALSE)</f>
        <v>5</v>
      </c>
      <c r="N254" s="42">
        <f t="shared" ref="N254:N258" si="377">VLOOKUP(A254,PROGRAMDATA,4,FALSE)</f>
        <v>10</v>
      </c>
      <c r="O254" s="42" t="str">
        <f t="shared" ref="O254:O258" si="378">VLOOKUP(A254,PROGRAMDATA,5,FALSE)</f>
        <v>6 YR</v>
      </c>
      <c r="P254" s="42" t="str">
        <f t="shared" ref="P254:P258" si="379">VLOOKUP(A254,PROGRAMDATA,6,FALSE)</f>
        <v>15 YR</v>
      </c>
      <c r="Q254" s="43">
        <f t="shared" ref="Q254:Q258" si="380">(INDEX(PROGRAMDATA,MATCH(A254,FeeName,0),12)*L254)</f>
        <v>106.96</v>
      </c>
      <c r="R254" s="44">
        <f t="shared" ref="R254:R258" si="381">(Q254*0.25)</f>
        <v>26.74</v>
      </c>
      <c r="S254" s="43">
        <f t="shared" ref="S254:S258" si="382">VLOOKUP(A254,PROGRAMDATA,13,FALSE)</f>
        <v>0</v>
      </c>
      <c r="T254" s="42">
        <v>75325</v>
      </c>
    </row>
    <row r="255" spans="1:20" ht="15" x14ac:dyDescent="0.25">
      <c r="A255" s="116" t="s">
        <v>175</v>
      </c>
      <c r="B255" s="116">
        <f t="shared" si="367"/>
        <v>67284</v>
      </c>
      <c r="C255" s="116" t="str">
        <f t="shared" si="368"/>
        <v>Swimming</v>
      </c>
      <c r="D255" s="116" t="str">
        <f t="shared" si="369"/>
        <v>Swimming Lessons</v>
      </c>
      <c r="E255" s="116" t="str">
        <f t="shared" si="370"/>
        <v>Child</v>
      </c>
      <c r="F255" s="45" t="str">
        <f t="shared" si="371"/>
        <v>N/A</v>
      </c>
      <c r="G255" s="45">
        <f t="shared" si="372"/>
        <v>45399</v>
      </c>
      <c r="H255" s="45">
        <f t="shared" si="373"/>
        <v>45096</v>
      </c>
      <c r="I255" s="117" t="s">
        <v>33</v>
      </c>
      <c r="J255" s="164">
        <v>0.66666666666666663</v>
      </c>
      <c r="K255" s="41" t="str">
        <f t="shared" si="374"/>
        <v>1 hour</v>
      </c>
      <c r="L255" s="46">
        <f t="shared" si="375"/>
        <v>10</v>
      </c>
      <c r="M255" s="42">
        <f t="shared" si="376"/>
        <v>5</v>
      </c>
      <c r="N255" s="42">
        <f t="shared" si="377"/>
        <v>10</v>
      </c>
      <c r="O255" s="42" t="str">
        <f t="shared" si="378"/>
        <v>6 YR</v>
      </c>
      <c r="P255" s="42" t="str">
        <f t="shared" si="379"/>
        <v>15 YR</v>
      </c>
      <c r="Q255" s="43">
        <f t="shared" si="380"/>
        <v>106.96</v>
      </c>
      <c r="R255" s="44">
        <f t="shared" si="381"/>
        <v>26.74</v>
      </c>
      <c r="S255" s="43">
        <f t="shared" si="382"/>
        <v>0</v>
      </c>
      <c r="T255" s="42">
        <v>75326</v>
      </c>
    </row>
    <row r="256" spans="1:20" ht="15" x14ac:dyDescent="0.25">
      <c r="A256" s="116" t="s">
        <v>175</v>
      </c>
      <c r="B256" s="116">
        <f t="shared" si="367"/>
        <v>67284</v>
      </c>
      <c r="C256" s="116" t="str">
        <f t="shared" si="368"/>
        <v>Swimming</v>
      </c>
      <c r="D256" s="116" t="str">
        <f t="shared" si="369"/>
        <v>Swimming Lessons</v>
      </c>
      <c r="E256" s="116" t="str">
        <f t="shared" si="370"/>
        <v>Child</v>
      </c>
      <c r="F256" s="45" t="str">
        <f t="shared" si="371"/>
        <v>N/A</v>
      </c>
      <c r="G256" s="45">
        <f t="shared" si="372"/>
        <v>45400</v>
      </c>
      <c r="H256" s="45">
        <f t="shared" si="373"/>
        <v>45097</v>
      </c>
      <c r="I256" s="117" t="s">
        <v>34</v>
      </c>
      <c r="J256" s="164">
        <v>0.78125</v>
      </c>
      <c r="K256" s="41" t="str">
        <f t="shared" si="374"/>
        <v>1 hour</v>
      </c>
      <c r="L256" s="46">
        <f t="shared" si="375"/>
        <v>10</v>
      </c>
      <c r="M256" s="42">
        <f t="shared" si="376"/>
        <v>5</v>
      </c>
      <c r="N256" s="42">
        <f t="shared" si="377"/>
        <v>10</v>
      </c>
      <c r="O256" s="42" t="str">
        <f t="shared" si="378"/>
        <v>6 YR</v>
      </c>
      <c r="P256" s="42" t="str">
        <f t="shared" si="379"/>
        <v>15 YR</v>
      </c>
      <c r="Q256" s="43">
        <f t="shared" si="380"/>
        <v>106.96</v>
      </c>
      <c r="R256" s="44">
        <f t="shared" si="381"/>
        <v>26.74</v>
      </c>
      <c r="S256" s="43">
        <f t="shared" si="382"/>
        <v>0</v>
      </c>
      <c r="T256" s="42">
        <v>75327</v>
      </c>
    </row>
    <row r="257" spans="1:20" ht="15" x14ac:dyDescent="0.25">
      <c r="A257" s="116" t="s">
        <v>175</v>
      </c>
      <c r="B257" s="116">
        <f t="shared" si="367"/>
        <v>67284</v>
      </c>
      <c r="C257" s="116" t="str">
        <f t="shared" si="368"/>
        <v>Swimming</v>
      </c>
      <c r="D257" s="116" t="str">
        <f t="shared" si="369"/>
        <v>Swimming Lessons</v>
      </c>
      <c r="E257" s="116" t="str">
        <f t="shared" si="370"/>
        <v>Child</v>
      </c>
      <c r="F257" s="45" t="str">
        <f t="shared" si="371"/>
        <v>N/A</v>
      </c>
      <c r="G257" s="45">
        <f t="shared" si="372"/>
        <v>45401</v>
      </c>
      <c r="H257" s="45">
        <f t="shared" si="373"/>
        <v>45098</v>
      </c>
      <c r="I257" s="117" t="s">
        <v>28</v>
      </c>
      <c r="J257" s="164">
        <v>0.75</v>
      </c>
      <c r="K257" s="41" t="str">
        <f t="shared" si="374"/>
        <v>1 hour</v>
      </c>
      <c r="L257" s="46">
        <f t="shared" si="375"/>
        <v>10</v>
      </c>
      <c r="M257" s="42">
        <f t="shared" si="376"/>
        <v>5</v>
      </c>
      <c r="N257" s="42">
        <f t="shared" si="377"/>
        <v>10</v>
      </c>
      <c r="O257" s="42" t="str">
        <f t="shared" si="378"/>
        <v>6 YR</v>
      </c>
      <c r="P257" s="42" t="str">
        <f t="shared" si="379"/>
        <v>15 YR</v>
      </c>
      <c r="Q257" s="43">
        <f t="shared" si="380"/>
        <v>106.96</v>
      </c>
      <c r="R257" s="44">
        <f t="shared" si="381"/>
        <v>26.74</v>
      </c>
      <c r="S257" s="43">
        <f t="shared" si="382"/>
        <v>0</v>
      </c>
      <c r="T257" s="42">
        <v>75328</v>
      </c>
    </row>
    <row r="258" spans="1:20" ht="15" x14ac:dyDescent="0.25">
      <c r="A258" s="116" t="s">
        <v>175</v>
      </c>
      <c r="B258" s="116">
        <f t="shared" si="367"/>
        <v>67284</v>
      </c>
      <c r="C258" s="116" t="str">
        <f t="shared" si="368"/>
        <v>Swimming</v>
      </c>
      <c r="D258" s="116" t="str">
        <f t="shared" si="369"/>
        <v>Swimming Lessons</v>
      </c>
      <c r="E258" s="116" t="str">
        <f t="shared" si="370"/>
        <v>Child</v>
      </c>
      <c r="F258" s="45" t="str">
        <f t="shared" si="371"/>
        <v>No class May 18.</v>
      </c>
      <c r="G258" s="45">
        <f t="shared" si="372"/>
        <v>45395</v>
      </c>
      <c r="H258" s="45">
        <f t="shared" si="373"/>
        <v>45099</v>
      </c>
      <c r="I258" s="117" t="s">
        <v>22</v>
      </c>
      <c r="J258" s="164">
        <v>0.375</v>
      </c>
      <c r="K258" s="41" t="str">
        <f t="shared" si="374"/>
        <v>1 hour</v>
      </c>
      <c r="L258" s="46">
        <f t="shared" si="375"/>
        <v>10</v>
      </c>
      <c r="M258" s="42">
        <f t="shared" si="376"/>
        <v>5</v>
      </c>
      <c r="N258" s="42">
        <f t="shared" si="377"/>
        <v>10</v>
      </c>
      <c r="O258" s="42" t="str">
        <f t="shared" si="378"/>
        <v>6 YR</v>
      </c>
      <c r="P258" s="42" t="str">
        <f t="shared" si="379"/>
        <v>15 YR</v>
      </c>
      <c r="Q258" s="43">
        <f t="shared" si="380"/>
        <v>106.96</v>
      </c>
      <c r="R258" s="44">
        <f t="shared" si="381"/>
        <v>26.74</v>
      </c>
      <c r="S258" s="43">
        <f t="shared" si="382"/>
        <v>0</v>
      </c>
      <c r="T258" s="42">
        <v>75329</v>
      </c>
    </row>
    <row r="259" spans="1:20" ht="15" x14ac:dyDescent="0.25">
      <c r="A259" s="119" t="s">
        <v>212</v>
      </c>
      <c r="B259" s="119">
        <f>VLOOKUP(A259,PROGRAMDATA,14,FALSE)</f>
        <v>67344</v>
      </c>
      <c r="C259" s="119" t="str">
        <f>VLOOKUP(A259,PROGRAMDATA,15,FALSE)</f>
        <v>Swimming</v>
      </c>
      <c r="D259" s="119" t="str">
        <f>VLOOKUP(A259,PROGRAMDATA,16,FALSE)</f>
        <v>Swimming Lessons</v>
      </c>
      <c r="E259" s="119" t="str">
        <f>VLOOKUP(A259,PROGRAMDATA,17,FALSE)</f>
        <v>Child</v>
      </c>
      <c r="F259" s="175" t="str">
        <f>VLOOKUP(I259,Session,4, FALSE)</f>
        <v>No class May 20.</v>
      </c>
      <c r="G259" s="175">
        <f>VLOOKUP(I259,Session,2,FALSE)</f>
        <v>45397</v>
      </c>
      <c r="H259" s="175">
        <f>VLOOKUP(I259,Session,3,FALSE)</f>
        <v>45467</v>
      </c>
      <c r="I259" s="190" t="s">
        <v>27</v>
      </c>
      <c r="J259" s="191">
        <v>0.70833333333333337</v>
      </c>
      <c r="K259" s="177" t="str">
        <f>VLOOKUP(A259,PROGRAMDATA,9,FALSE)</f>
        <v>1 hour</v>
      </c>
      <c r="L259" s="178">
        <f>VLOOKUP(I259,Session,5, FALSE)</f>
        <v>10</v>
      </c>
      <c r="M259" s="179">
        <f>VLOOKUP(A259,PROGRAMDATA,3,FALSE)</f>
        <v>3</v>
      </c>
      <c r="N259" s="179">
        <f>VLOOKUP(A259,PROGRAMDATA,4,FALSE)</f>
        <v>5</v>
      </c>
      <c r="O259" s="179" t="str">
        <f>VLOOKUP(A259,PROGRAMDATA,5,FALSE)</f>
        <v>6 YR</v>
      </c>
      <c r="P259" s="179" t="str">
        <f>VLOOKUP(A259,PROGRAMDATA,6,FALSE)</f>
        <v>15 YR</v>
      </c>
      <c r="Q259" s="180">
        <f>(INDEX(PROGRAMDATA,MATCH(A259,FeeName,0),12)*L259)</f>
        <v>188.89</v>
      </c>
      <c r="R259" s="181">
        <f>(Q259*0.25)</f>
        <v>47.222499999999997</v>
      </c>
      <c r="S259" s="180">
        <f>VLOOKUP(A259,PROGRAMDATA,13,FALSE)</f>
        <v>0</v>
      </c>
      <c r="T259" s="42">
        <v>75331</v>
      </c>
    </row>
    <row r="260" spans="1:20" ht="15" x14ac:dyDescent="0.25">
      <c r="A260" s="119" t="s">
        <v>212</v>
      </c>
      <c r="B260" s="119">
        <f>VLOOKUP(A260,PROGRAMDATA,14,FALSE)</f>
        <v>67344</v>
      </c>
      <c r="C260" s="119" t="str">
        <f>VLOOKUP(A260,PROGRAMDATA,15,FALSE)</f>
        <v>Swimming</v>
      </c>
      <c r="D260" s="119" t="str">
        <f>VLOOKUP(A260,PROGRAMDATA,16,FALSE)</f>
        <v>Swimming Lessons</v>
      </c>
      <c r="E260" s="119" t="str">
        <f>VLOOKUP(A260,PROGRAMDATA,17,FALSE)</f>
        <v>Child</v>
      </c>
      <c r="F260" s="175" t="str">
        <f>VLOOKUP(I260,Session,4, FALSE)</f>
        <v>No class May 19.</v>
      </c>
      <c r="G260" s="175">
        <f>VLOOKUP(I260,Session,2,FALSE)</f>
        <v>45396</v>
      </c>
      <c r="H260" s="175">
        <f>VLOOKUP(I260,Session,3,FALSE)</f>
        <v>45100</v>
      </c>
      <c r="I260" s="190" t="s">
        <v>26</v>
      </c>
      <c r="J260" s="191">
        <v>0.65625</v>
      </c>
      <c r="K260" s="177" t="str">
        <f>VLOOKUP(A260,PROGRAMDATA,9,FALSE)</f>
        <v>1 hour</v>
      </c>
      <c r="L260" s="178">
        <f>VLOOKUP(I260,Session,5, FALSE)</f>
        <v>10</v>
      </c>
      <c r="M260" s="179">
        <f>VLOOKUP(A260,PROGRAMDATA,3,FALSE)</f>
        <v>3</v>
      </c>
      <c r="N260" s="179">
        <f>VLOOKUP(A260,PROGRAMDATA,4,FALSE)</f>
        <v>5</v>
      </c>
      <c r="O260" s="179" t="str">
        <f>VLOOKUP(A260,PROGRAMDATA,5,FALSE)</f>
        <v>6 YR</v>
      </c>
      <c r="P260" s="179" t="str">
        <f>VLOOKUP(A260,PROGRAMDATA,6,FALSE)</f>
        <v>15 YR</v>
      </c>
      <c r="Q260" s="180">
        <f>(INDEX(PROGRAMDATA,MATCH(A260,FeeName,0),12)*L260)</f>
        <v>188.89</v>
      </c>
      <c r="R260" s="181">
        <f>(Q260*0.25)</f>
        <v>47.222499999999997</v>
      </c>
      <c r="S260" s="180">
        <f>VLOOKUP(A260,PROGRAMDATA,13,FALSE)</f>
        <v>0</v>
      </c>
      <c r="T260" s="42">
        <v>75333</v>
      </c>
    </row>
    <row r="261" spans="1:20" ht="15" x14ac:dyDescent="0.25">
      <c r="A261" s="118" t="s">
        <v>252</v>
      </c>
      <c r="B261" s="182">
        <f t="shared" ref="B261" si="383">VLOOKUP(A261,PROGRAMDATA,14,FALSE)</f>
        <v>67310</v>
      </c>
      <c r="C261" s="182" t="str">
        <f t="shared" ref="C261" si="384">VLOOKUP(A261,PROGRAMDATA,15,FALSE)</f>
        <v>Swimming</v>
      </c>
      <c r="D261" s="182" t="str">
        <f t="shared" ref="D261" si="385">VLOOKUP(A261,PROGRAMDATA,16,FALSE)</f>
        <v>Swimming Lessons</v>
      </c>
      <c r="E261" s="182" t="str">
        <f t="shared" ref="E261" si="386">VLOOKUP(A261,PROGRAMDATA,17,FALSE)</f>
        <v>Child</v>
      </c>
      <c r="F261" s="183" t="str">
        <f t="shared" ref="F261" si="387">VLOOKUP(I261,Session,4, FALSE)</f>
        <v>N/A</v>
      </c>
      <c r="G261" s="183">
        <f t="shared" ref="G261" si="388">VLOOKUP(I261,Session,2,FALSE)</f>
        <v>45400</v>
      </c>
      <c r="H261" s="183">
        <f t="shared" ref="H261" si="389">VLOOKUP(I261,Session,3,FALSE)</f>
        <v>45097</v>
      </c>
      <c r="I261" s="192" t="s">
        <v>34</v>
      </c>
      <c r="J261" s="193">
        <v>0.73958333333333337</v>
      </c>
      <c r="K261" s="185" t="str">
        <f t="shared" ref="K261" si="390">VLOOKUP(A261,PROGRAMDATA,9,FALSE)</f>
        <v>1 hour</v>
      </c>
      <c r="L261" s="186">
        <f t="shared" ref="L261" si="391">VLOOKUP(I261,Session,5, FALSE)</f>
        <v>10</v>
      </c>
      <c r="M261" s="187">
        <f t="shared" ref="M261" si="392">VLOOKUP(A261,PROGRAMDATA,3,FALSE)</f>
        <v>5</v>
      </c>
      <c r="N261" s="187">
        <f t="shared" ref="N261" si="393">VLOOKUP(A261,PROGRAMDATA,4,FALSE)</f>
        <v>10</v>
      </c>
      <c r="O261" s="187" t="str">
        <f t="shared" ref="O261" si="394">VLOOKUP(A261,PROGRAMDATA,5,FALSE)</f>
        <v>6 YR</v>
      </c>
      <c r="P261" s="187" t="str">
        <f t="shared" ref="P261" si="395">VLOOKUP(A261,PROGRAMDATA,6,FALSE)</f>
        <v>15 YR</v>
      </c>
      <c r="Q261" s="188">
        <f t="shared" ref="Q261" si="396">(INDEX(PROGRAMDATA,MATCH(A261,FeeName,0),12)*L261)</f>
        <v>106.96</v>
      </c>
      <c r="R261" s="189">
        <f t="shared" ref="R261" si="397">(Q261*0.25)</f>
        <v>26.74</v>
      </c>
      <c r="S261" s="188">
        <f t="shared" ref="S261" si="398">VLOOKUP(A261,PROGRAMDATA,13,FALSE)</f>
        <v>0</v>
      </c>
      <c r="T261" s="42"/>
    </row>
    <row r="262" spans="1:20" ht="15" x14ac:dyDescent="0.25">
      <c r="A262" s="144"/>
      <c r="B262" s="143"/>
      <c r="C262" s="143"/>
      <c r="D262" s="143"/>
      <c r="E262" s="143"/>
      <c r="F262" s="52"/>
      <c r="G262" s="52"/>
      <c r="H262" s="52"/>
      <c r="I262" s="144"/>
      <c r="J262" s="144"/>
      <c r="K262" s="49"/>
      <c r="L262" s="53"/>
      <c r="M262" s="48"/>
      <c r="N262" s="48"/>
      <c r="O262" s="48"/>
      <c r="P262" s="48"/>
      <c r="Q262" s="50"/>
      <c r="R262" s="51"/>
      <c r="S262" s="50"/>
      <c r="T262" s="48"/>
    </row>
    <row r="263" spans="1:20" ht="15" x14ac:dyDescent="0.25">
      <c r="A263" s="116" t="s">
        <v>176</v>
      </c>
      <c r="B263" s="116">
        <f t="shared" ref="B263:B270" si="399">VLOOKUP(A263,PROGRAMDATA,14,FALSE)</f>
        <v>67285</v>
      </c>
      <c r="C263" s="116" t="str">
        <f t="shared" ref="C263:C270" si="400">VLOOKUP(A263,PROGRAMDATA,15,FALSE)</f>
        <v>Swimming</v>
      </c>
      <c r="D263" s="116" t="str">
        <f t="shared" ref="D263:D270" si="401">VLOOKUP(A263,PROGRAMDATA,16,FALSE)</f>
        <v>Swimming Lessons</v>
      </c>
      <c r="E263" s="116" t="str">
        <f t="shared" ref="E263:E270" si="402">VLOOKUP(A263,PROGRAMDATA,17,FALSE)</f>
        <v>Child</v>
      </c>
      <c r="F263" s="45" t="str">
        <f t="shared" ref="F263:F270" si="403">VLOOKUP(I263,Session,4, FALSE)</f>
        <v>N/A</v>
      </c>
      <c r="G263" s="45">
        <f t="shared" ref="G263:G270" si="404">VLOOKUP(I263,Session,2,FALSE)</f>
        <v>45398</v>
      </c>
      <c r="H263" s="45">
        <f t="shared" ref="H263:H270" si="405">VLOOKUP(I263,Session,3,FALSE)</f>
        <v>45095</v>
      </c>
      <c r="I263" s="117" t="s">
        <v>23</v>
      </c>
      <c r="J263" s="164">
        <v>0.66666666666666663</v>
      </c>
      <c r="K263" s="41" t="str">
        <f t="shared" ref="K263:K270" si="406">VLOOKUP(A263,PROGRAMDATA,9,FALSE)</f>
        <v>1 hour</v>
      </c>
      <c r="L263" s="46">
        <f t="shared" ref="L263:L270" si="407">VLOOKUP(I263,Session,5, FALSE)</f>
        <v>10</v>
      </c>
      <c r="M263" s="42">
        <f t="shared" ref="M263:M270" si="408">VLOOKUP(A263,PROGRAMDATA,3,FALSE)</f>
        <v>5</v>
      </c>
      <c r="N263" s="42">
        <f t="shared" ref="N263:N270" si="409">VLOOKUP(A263,PROGRAMDATA,4,FALSE)</f>
        <v>10</v>
      </c>
      <c r="O263" s="42" t="str">
        <f t="shared" ref="O263:O270" si="410">VLOOKUP(A263,PROGRAMDATA,5,FALSE)</f>
        <v>6 YR</v>
      </c>
      <c r="P263" s="42" t="str">
        <f t="shared" ref="P263:P270" si="411">VLOOKUP(A263,PROGRAMDATA,6,FALSE)</f>
        <v>15 YR</v>
      </c>
      <c r="Q263" s="43">
        <f t="shared" ref="Q263:Q270" si="412">(INDEX(PROGRAMDATA,MATCH(A263,FeeName,0),12)*L263)</f>
        <v>106.96</v>
      </c>
      <c r="R263" s="44">
        <f t="shared" ref="R263:R270" si="413">(Q263*0.25)</f>
        <v>26.74</v>
      </c>
      <c r="S263" s="43">
        <f t="shared" ref="S263:S270" si="414">VLOOKUP(A263,PROGRAMDATA,13,FALSE)</f>
        <v>0</v>
      </c>
      <c r="T263" s="42">
        <v>75336</v>
      </c>
    </row>
    <row r="264" spans="1:20" ht="15" x14ac:dyDescent="0.25">
      <c r="A264" s="116" t="s">
        <v>176</v>
      </c>
      <c r="B264" s="116">
        <f t="shared" si="399"/>
        <v>67285</v>
      </c>
      <c r="C264" s="116" t="str">
        <f t="shared" si="400"/>
        <v>Swimming</v>
      </c>
      <c r="D264" s="116" t="str">
        <f t="shared" si="401"/>
        <v>Swimming Lessons</v>
      </c>
      <c r="E264" s="116" t="str">
        <f t="shared" si="402"/>
        <v>Child</v>
      </c>
      <c r="F264" s="45" t="str">
        <f t="shared" si="403"/>
        <v>N/A</v>
      </c>
      <c r="G264" s="45">
        <f t="shared" si="404"/>
        <v>45399</v>
      </c>
      <c r="H264" s="45">
        <f t="shared" si="405"/>
        <v>45096</v>
      </c>
      <c r="I264" s="117" t="s">
        <v>33</v>
      </c>
      <c r="J264" s="164">
        <v>0.71875</v>
      </c>
      <c r="K264" s="41" t="str">
        <f t="shared" si="406"/>
        <v>1 hour</v>
      </c>
      <c r="L264" s="46">
        <f t="shared" si="407"/>
        <v>10</v>
      </c>
      <c r="M264" s="42">
        <f t="shared" si="408"/>
        <v>5</v>
      </c>
      <c r="N264" s="42">
        <f t="shared" si="409"/>
        <v>10</v>
      </c>
      <c r="O264" s="42" t="str">
        <f t="shared" si="410"/>
        <v>6 YR</v>
      </c>
      <c r="P264" s="42" t="str">
        <f t="shared" si="411"/>
        <v>15 YR</v>
      </c>
      <c r="Q264" s="43">
        <f t="shared" si="412"/>
        <v>106.96</v>
      </c>
      <c r="R264" s="44">
        <f t="shared" si="413"/>
        <v>26.74</v>
      </c>
      <c r="S264" s="43">
        <f t="shared" si="414"/>
        <v>0</v>
      </c>
      <c r="T264" s="42">
        <v>75345</v>
      </c>
    </row>
    <row r="265" spans="1:20" ht="15" x14ac:dyDescent="0.25">
      <c r="A265" s="116" t="s">
        <v>176</v>
      </c>
      <c r="B265" s="116">
        <f t="shared" si="399"/>
        <v>67285</v>
      </c>
      <c r="C265" s="116" t="str">
        <f t="shared" si="400"/>
        <v>Swimming</v>
      </c>
      <c r="D265" s="116" t="str">
        <f t="shared" si="401"/>
        <v>Swimming Lessons</v>
      </c>
      <c r="E265" s="116" t="str">
        <f t="shared" si="402"/>
        <v>Child</v>
      </c>
      <c r="F265" s="45" t="str">
        <f t="shared" si="403"/>
        <v>N/A</v>
      </c>
      <c r="G265" s="45">
        <f t="shared" si="404"/>
        <v>45400</v>
      </c>
      <c r="H265" s="45">
        <f t="shared" si="405"/>
        <v>45097</v>
      </c>
      <c r="I265" s="117" t="s">
        <v>34</v>
      </c>
      <c r="J265" s="164">
        <v>0.69791666666666663</v>
      </c>
      <c r="K265" s="41" t="str">
        <f t="shared" si="406"/>
        <v>1 hour</v>
      </c>
      <c r="L265" s="46">
        <f t="shared" si="407"/>
        <v>10</v>
      </c>
      <c r="M265" s="42">
        <f t="shared" si="408"/>
        <v>5</v>
      </c>
      <c r="N265" s="42">
        <f t="shared" si="409"/>
        <v>10</v>
      </c>
      <c r="O265" s="42" t="str">
        <f t="shared" si="410"/>
        <v>6 YR</v>
      </c>
      <c r="P265" s="42" t="str">
        <f t="shared" si="411"/>
        <v>15 YR</v>
      </c>
      <c r="Q265" s="43">
        <f t="shared" si="412"/>
        <v>106.96</v>
      </c>
      <c r="R265" s="44">
        <f t="shared" si="413"/>
        <v>26.74</v>
      </c>
      <c r="S265" s="43">
        <f t="shared" si="414"/>
        <v>0</v>
      </c>
      <c r="T265" s="42">
        <v>75347</v>
      </c>
    </row>
    <row r="266" spans="1:20" ht="15" x14ac:dyDescent="0.25">
      <c r="A266" s="116" t="s">
        <v>176</v>
      </c>
      <c r="B266" s="116">
        <f t="shared" si="399"/>
        <v>67285</v>
      </c>
      <c r="C266" s="116" t="str">
        <f t="shared" si="400"/>
        <v>Swimming</v>
      </c>
      <c r="D266" s="116" t="str">
        <f t="shared" si="401"/>
        <v>Swimming Lessons</v>
      </c>
      <c r="E266" s="116" t="str">
        <f t="shared" si="402"/>
        <v>Child</v>
      </c>
      <c r="F266" s="45" t="str">
        <f t="shared" si="403"/>
        <v>N/A</v>
      </c>
      <c r="G266" s="45">
        <f t="shared" si="404"/>
        <v>45401</v>
      </c>
      <c r="H266" s="45">
        <f t="shared" si="405"/>
        <v>45098</v>
      </c>
      <c r="I266" s="117" t="s">
        <v>28</v>
      </c>
      <c r="J266" s="164">
        <v>0.75</v>
      </c>
      <c r="K266" s="41" t="str">
        <f t="shared" si="406"/>
        <v>1 hour</v>
      </c>
      <c r="L266" s="46">
        <f t="shared" si="407"/>
        <v>10</v>
      </c>
      <c r="M266" s="42">
        <f t="shared" si="408"/>
        <v>5</v>
      </c>
      <c r="N266" s="42">
        <f t="shared" si="409"/>
        <v>10</v>
      </c>
      <c r="O266" s="42" t="str">
        <f t="shared" si="410"/>
        <v>6 YR</v>
      </c>
      <c r="P266" s="42" t="str">
        <f t="shared" si="411"/>
        <v>15 YR</v>
      </c>
      <c r="Q266" s="43">
        <f t="shared" si="412"/>
        <v>106.96</v>
      </c>
      <c r="R266" s="44">
        <f t="shared" si="413"/>
        <v>26.74</v>
      </c>
      <c r="S266" s="43">
        <f t="shared" si="414"/>
        <v>0</v>
      </c>
      <c r="T266" s="42">
        <v>75348</v>
      </c>
    </row>
    <row r="267" spans="1:20" ht="15" x14ac:dyDescent="0.25">
      <c r="A267" s="116" t="s">
        <v>176</v>
      </c>
      <c r="B267" s="116">
        <f t="shared" si="399"/>
        <v>67285</v>
      </c>
      <c r="C267" s="116" t="str">
        <f t="shared" si="400"/>
        <v>Swimming</v>
      </c>
      <c r="D267" s="116" t="str">
        <f t="shared" si="401"/>
        <v>Swimming Lessons</v>
      </c>
      <c r="E267" s="116" t="str">
        <f t="shared" si="402"/>
        <v>Child</v>
      </c>
      <c r="F267" s="45" t="str">
        <f t="shared" si="403"/>
        <v>No class May 18.</v>
      </c>
      <c r="G267" s="45">
        <f t="shared" si="404"/>
        <v>45395</v>
      </c>
      <c r="H267" s="45">
        <f t="shared" si="405"/>
        <v>45099</v>
      </c>
      <c r="I267" s="117" t="s">
        <v>22</v>
      </c>
      <c r="J267" s="164">
        <v>0.45833333333333331</v>
      </c>
      <c r="K267" s="41" t="str">
        <f t="shared" si="406"/>
        <v>1 hour</v>
      </c>
      <c r="L267" s="46">
        <f t="shared" si="407"/>
        <v>10</v>
      </c>
      <c r="M267" s="42">
        <f t="shared" si="408"/>
        <v>5</v>
      </c>
      <c r="N267" s="42">
        <f t="shared" si="409"/>
        <v>10</v>
      </c>
      <c r="O267" s="42" t="str">
        <f t="shared" si="410"/>
        <v>6 YR</v>
      </c>
      <c r="P267" s="42" t="str">
        <f t="shared" si="411"/>
        <v>15 YR</v>
      </c>
      <c r="Q267" s="43">
        <f t="shared" si="412"/>
        <v>106.96</v>
      </c>
      <c r="R267" s="44">
        <f t="shared" si="413"/>
        <v>26.74</v>
      </c>
      <c r="S267" s="43">
        <f t="shared" si="414"/>
        <v>0</v>
      </c>
      <c r="T267" s="42">
        <v>75349</v>
      </c>
    </row>
    <row r="268" spans="1:20" ht="15" x14ac:dyDescent="0.25">
      <c r="A268" s="119" t="s">
        <v>213</v>
      </c>
      <c r="B268" s="119">
        <f t="shared" si="399"/>
        <v>67345</v>
      </c>
      <c r="C268" s="119" t="str">
        <f t="shared" si="400"/>
        <v>Swimming</v>
      </c>
      <c r="D268" s="119" t="str">
        <f t="shared" si="401"/>
        <v>Swimming Lessons</v>
      </c>
      <c r="E268" s="119" t="str">
        <f t="shared" si="402"/>
        <v>Child</v>
      </c>
      <c r="F268" s="175" t="str">
        <f t="shared" si="403"/>
        <v>No class May 20.</v>
      </c>
      <c r="G268" s="175">
        <f t="shared" si="404"/>
        <v>45397</v>
      </c>
      <c r="H268" s="175">
        <f t="shared" si="405"/>
        <v>45467</v>
      </c>
      <c r="I268" s="190" t="s">
        <v>27</v>
      </c>
      <c r="J268" s="191">
        <v>0.66666666666666663</v>
      </c>
      <c r="K268" s="177" t="str">
        <f t="shared" si="406"/>
        <v>1 hour</v>
      </c>
      <c r="L268" s="178">
        <f t="shared" si="407"/>
        <v>10</v>
      </c>
      <c r="M268" s="179">
        <f t="shared" si="408"/>
        <v>3</v>
      </c>
      <c r="N268" s="179">
        <f t="shared" si="409"/>
        <v>5</v>
      </c>
      <c r="O268" s="179" t="str">
        <f t="shared" si="410"/>
        <v>6 YR</v>
      </c>
      <c r="P268" s="179" t="str">
        <f t="shared" si="411"/>
        <v>15 YR</v>
      </c>
      <c r="Q268" s="180">
        <f t="shared" si="412"/>
        <v>188.89</v>
      </c>
      <c r="R268" s="181">
        <f t="shared" si="413"/>
        <v>47.222499999999997</v>
      </c>
      <c r="S268" s="180">
        <f t="shared" si="414"/>
        <v>0</v>
      </c>
      <c r="T268" s="42">
        <v>75350</v>
      </c>
    </row>
    <row r="269" spans="1:20" ht="15" x14ac:dyDescent="0.25">
      <c r="A269" s="119" t="s">
        <v>213</v>
      </c>
      <c r="B269" s="119">
        <f t="shared" si="399"/>
        <v>67345</v>
      </c>
      <c r="C269" s="119" t="str">
        <f t="shared" si="400"/>
        <v>Swimming</v>
      </c>
      <c r="D269" s="119" t="str">
        <f t="shared" si="401"/>
        <v>Swimming Lessons</v>
      </c>
      <c r="E269" s="119" t="str">
        <f t="shared" si="402"/>
        <v>Child</v>
      </c>
      <c r="F269" s="175" t="str">
        <f t="shared" si="403"/>
        <v>No class May 19.</v>
      </c>
      <c r="G269" s="175">
        <f t="shared" si="404"/>
        <v>45396</v>
      </c>
      <c r="H269" s="175">
        <f t="shared" si="405"/>
        <v>45100</v>
      </c>
      <c r="I269" s="190" t="s">
        <v>26</v>
      </c>
      <c r="J269" s="191">
        <v>0.73958333333333337</v>
      </c>
      <c r="K269" s="177" t="str">
        <f t="shared" si="406"/>
        <v>1 hour</v>
      </c>
      <c r="L269" s="178">
        <f t="shared" si="407"/>
        <v>10</v>
      </c>
      <c r="M269" s="179">
        <f t="shared" si="408"/>
        <v>3</v>
      </c>
      <c r="N269" s="179">
        <f t="shared" si="409"/>
        <v>5</v>
      </c>
      <c r="O269" s="179" t="str">
        <f t="shared" si="410"/>
        <v>6 YR</v>
      </c>
      <c r="P269" s="179" t="str">
        <f t="shared" si="411"/>
        <v>15 YR</v>
      </c>
      <c r="Q269" s="180">
        <f t="shared" si="412"/>
        <v>188.89</v>
      </c>
      <c r="R269" s="181">
        <f t="shared" si="413"/>
        <v>47.222499999999997</v>
      </c>
      <c r="S269" s="180">
        <f t="shared" si="414"/>
        <v>0</v>
      </c>
      <c r="T269" s="42">
        <v>75351</v>
      </c>
    </row>
    <row r="270" spans="1:20" ht="15" x14ac:dyDescent="0.25">
      <c r="A270" s="118" t="s">
        <v>243</v>
      </c>
      <c r="B270" s="182">
        <f t="shared" si="399"/>
        <v>67311</v>
      </c>
      <c r="C270" s="182" t="str">
        <f t="shared" si="400"/>
        <v>Swimming</v>
      </c>
      <c r="D270" s="182" t="str">
        <f t="shared" si="401"/>
        <v>Swimming Lessons</v>
      </c>
      <c r="E270" s="182" t="str">
        <f t="shared" si="402"/>
        <v>Child</v>
      </c>
      <c r="F270" s="183" t="str">
        <f t="shared" si="403"/>
        <v>N/A</v>
      </c>
      <c r="G270" s="183">
        <f t="shared" si="404"/>
        <v>45400</v>
      </c>
      <c r="H270" s="183">
        <f t="shared" si="405"/>
        <v>45097</v>
      </c>
      <c r="I270" s="192" t="s">
        <v>34</v>
      </c>
      <c r="J270" s="193">
        <v>0.73958333333333337</v>
      </c>
      <c r="K270" s="185" t="str">
        <f t="shared" si="406"/>
        <v>1 hour</v>
      </c>
      <c r="L270" s="186">
        <f t="shared" si="407"/>
        <v>10</v>
      </c>
      <c r="M270" s="187">
        <f t="shared" si="408"/>
        <v>5</v>
      </c>
      <c r="N270" s="187">
        <f t="shared" si="409"/>
        <v>10</v>
      </c>
      <c r="O270" s="187" t="str">
        <f t="shared" si="410"/>
        <v>6 YR</v>
      </c>
      <c r="P270" s="187" t="str">
        <f t="shared" si="411"/>
        <v>15 YR</v>
      </c>
      <c r="Q270" s="188">
        <f t="shared" si="412"/>
        <v>106.96</v>
      </c>
      <c r="R270" s="189">
        <f t="shared" si="413"/>
        <v>26.74</v>
      </c>
      <c r="S270" s="188">
        <f t="shared" si="414"/>
        <v>0</v>
      </c>
      <c r="T270" s="42">
        <v>75352</v>
      </c>
    </row>
  </sheetData>
  <mergeCells count="2">
    <mergeCell ref="A1:T1"/>
    <mergeCell ref="G2:H2"/>
  </mergeCells>
  <phoneticPr fontId="2" type="noConversion"/>
  <pageMargins left="0.7" right="0.7" top="0.75" bottom="0.75" header="0.3" footer="0.3"/>
  <pageSetup paperSize="5" scale="60" fitToHeight="0" orientation="landscape"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T178"/>
  <sheetViews>
    <sheetView zoomScale="80" zoomScaleNormal="80" zoomScaleSheetLayoutView="70" workbookViewId="0">
      <pane ySplit="7" topLeftCell="A150" activePane="bottomLeft" state="frozen"/>
      <selection pane="bottomLeft" activeCell="L155" sqref="L155"/>
    </sheetView>
  </sheetViews>
  <sheetFormatPr defaultColWidth="8.85546875" defaultRowHeight="12.75" x14ac:dyDescent="0.2"/>
  <cols>
    <col min="1" max="1" width="55.7109375" customWidth="1"/>
    <col min="2" max="2" width="10.7109375" customWidth="1"/>
    <col min="3" max="5" width="15.7109375" customWidth="1"/>
    <col min="6" max="6" width="20.7109375" customWidth="1"/>
    <col min="7" max="8" width="9.7109375" customWidth="1"/>
    <col min="9" max="9" width="12.7109375" customWidth="1"/>
    <col min="10" max="11" width="9.7109375" customWidth="1"/>
    <col min="12" max="16" width="7.7109375" customWidth="1"/>
    <col min="17" max="19" width="10.7109375" customWidth="1"/>
    <col min="20" max="20" width="15.7109375" customWidth="1"/>
    <col min="21" max="21" width="8.85546875" customWidth="1"/>
  </cols>
  <sheetData>
    <row r="1" spans="1:20" ht="15" x14ac:dyDescent="0.25">
      <c r="A1" s="205" t="s">
        <v>12</v>
      </c>
      <c r="B1" s="206"/>
      <c r="C1" s="206"/>
      <c r="D1" s="206"/>
      <c r="E1" s="206"/>
      <c r="F1" s="206"/>
      <c r="G1" s="206"/>
      <c r="H1" s="206"/>
      <c r="I1" s="206"/>
      <c r="J1" s="206"/>
      <c r="K1" s="206"/>
      <c r="L1" s="206"/>
      <c r="M1" s="206"/>
      <c r="N1" s="206"/>
      <c r="O1" s="206"/>
      <c r="P1" s="206"/>
      <c r="Q1" s="206"/>
      <c r="R1" s="206"/>
      <c r="S1" s="206"/>
      <c r="T1" s="207"/>
    </row>
    <row r="2" spans="1:20" ht="15" customHeight="1" x14ac:dyDescent="0.25">
      <c r="A2" s="122" t="s">
        <v>11</v>
      </c>
      <c r="B2" s="54" t="s">
        <v>125</v>
      </c>
      <c r="C2" s="9"/>
      <c r="D2" s="9"/>
      <c r="E2" s="9"/>
      <c r="F2" s="56" t="s">
        <v>17</v>
      </c>
      <c r="G2" s="208" t="s">
        <v>32</v>
      </c>
      <c r="H2" s="208"/>
      <c r="I2" s="55"/>
      <c r="J2" s="55"/>
      <c r="K2" s="55"/>
      <c r="L2" s="55"/>
      <c r="M2" s="55"/>
      <c r="N2" s="55"/>
      <c r="O2" s="55"/>
      <c r="P2" s="55"/>
      <c r="Q2" s="55"/>
      <c r="R2" s="55"/>
      <c r="S2" s="55"/>
      <c r="T2" s="102"/>
    </row>
    <row r="3" spans="1:20" ht="15" x14ac:dyDescent="0.25">
      <c r="A3" s="123" t="s">
        <v>13</v>
      </c>
      <c r="B3" s="54" t="s">
        <v>29</v>
      </c>
      <c r="C3" s="9"/>
      <c r="D3" s="9"/>
      <c r="E3" s="9"/>
      <c r="F3" s="57" t="s">
        <v>3793</v>
      </c>
      <c r="G3" s="58" t="s">
        <v>3802</v>
      </c>
      <c r="H3" s="55"/>
      <c r="I3" s="55"/>
      <c r="J3" s="55"/>
      <c r="K3" s="55"/>
      <c r="L3" s="55"/>
      <c r="M3" s="55"/>
      <c r="N3" s="55"/>
      <c r="O3" s="55"/>
      <c r="P3" s="55"/>
      <c r="Q3" s="55"/>
      <c r="R3" s="55"/>
      <c r="S3" s="55"/>
      <c r="T3" s="102"/>
    </row>
    <row r="4" spans="1:20" ht="15" x14ac:dyDescent="0.25">
      <c r="A4" s="124" t="s">
        <v>14</v>
      </c>
      <c r="B4" s="58" t="s">
        <v>35</v>
      </c>
      <c r="C4" s="9"/>
      <c r="D4" s="9"/>
      <c r="E4" s="9"/>
      <c r="F4" s="59" t="s">
        <v>3794</v>
      </c>
      <c r="G4" s="55" t="s">
        <v>30</v>
      </c>
      <c r="H4" s="55"/>
      <c r="I4" s="55"/>
      <c r="J4" s="55"/>
      <c r="K4" s="55"/>
      <c r="L4" s="55"/>
      <c r="M4" s="55"/>
      <c r="N4" s="55"/>
      <c r="O4" s="55"/>
      <c r="P4" s="55"/>
      <c r="Q4" s="55"/>
      <c r="R4" s="55"/>
      <c r="S4" s="55"/>
      <c r="T4" s="102"/>
    </row>
    <row r="5" spans="1:20" ht="15" x14ac:dyDescent="0.25">
      <c r="A5" s="121" t="s">
        <v>272</v>
      </c>
      <c r="B5" s="54" t="s">
        <v>3887</v>
      </c>
      <c r="C5" s="9"/>
      <c r="D5" s="9"/>
      <c r="E5" s="9"/>
      <c r="F5" s="55"/>
      <c r="G5" s="55"/>
      <c r="H5" s="55"/>
      <c r="I5" s="55"/>
      <c r="J5" s="55"/>
      <c r="K5" s="55"/>
      <c r="L5" s="55"/>
      <c r="M5" s="55"/>
      <c r="N5" s="55"/>
      <c r="O5" s="55"/>
      <c r="P5" s="55"/>
      <c r="Q5" s="55"/>
      <c r="R5" s="55"/>
      <c r="S5" s="55"/>
      <c r="T5" s="102"/>
    </row>
    <row r="6" spans="1:20" ht="15" x14ac:dyDescent="0.25">
      <c r="A6" s="109"/>
      <c r="B6" s="110"/>
      <c r="C6" s="110"/>
      <c r="D6" s="110"/>
      <c r="E6" s="110"/>
      <c r="F6" s="110"/>
      <c r="G6" s="110"/>
      <c r="H6" s="110"/>
      <c r="I6" s="110"/>
      <c r="J6" s="111"/>
      <c r="K6" s="111"/>
      <c r="L6" s="112"/>
      <c r="M6" s="110"/>
      <c r="N6" s="110"/>
      <c r="O6" s="110"/>
      <c r="P6" s="110"/>
      <c r="Q6" s="110"/>
      <c r="R6" s="110"/>
      <c r="S6" s="110"/>
      <c r="T6" s="113"/>
    </row>
    <row r="7" spans="1:20" ht="52.5" x14ac:dyDescent="0.2">
      <c r="A7" s="66" t="s">
        <v>15</v>
      </c>
      <c r="B7" s="66" t="s">
        <v>268</v>
      </c>
      <c r="C7" s="66" t="s">
        <v>269</v>
      </c>
      <c r="D7" s="66" t="s">
        <v>270</v>
      </c>
      <c r="E7" s="66" t="s">
        <v>271</v>
      </c>
      <c r="F7" s="68" t="s">
        <v>19</v>
      </c>
      <c r="G7" s="67" t="s">
        <v>4</v>
      </c>
      <c r="H7" s="68" t="s">
        <v>5</v>
      </c>
      <c r="I7" s="66" t="s">
        <v>8</v>
      </c>
      <c r="J7" s="67" t="s">
        <v>2</v>
      </c>
      <c r="K7" s="67" t="s">
        <v>111</v>
      </c>
      <c r="L7" s="69" t="s">
        <v>6</v>
      </c>
      <c r="M7" s="68" t="s">
        <v>7</v>
      </c>
      <c r="N7" s="68" t="s">
        <v>10</v>
      </c>
      <c r="O7" s="66" t="s">
        <v>0</v>
      </c>
      <c r="P7" s="66" t="s">
        <v>1</v>
      </c>
      <c r="Q7" s="66" t="s">
        <v>3796</v>
      </c>
      <c r="R7" s="66" t="s">
        <v>3799</v>
      </c>
      <c r="S7" s="66" t="s">
        <v>61</v>
      </c>
      <c r="T7" s="60" t="s">
        <v>18</v>
      </c>
    </row>
    <row r="8" spans="1:20" s="19" customFormat="1" ht="15" x14ac:dyDescent="0.25">
      <c r="A8" s="116" t="s">
        <v>192</v>
      </c>
      <c r="B8" s="120">
        <f t="shared" ref="B8" si="0">VLOOKUP(A8,PROGRAMDATA,14,FALSE)</f>
        <v>8004</v>
      </c>
      <c r="C8" s="120" t="str">
        <f t="shared" ref="C8" si="1">VLOOKUP(A8,PROGRAMDATA,15,FALSE)</f>
        <v>Swimming</v>
      </c>
      <c r="D8" s="120" t="str">
        <f t="shared" ref="D8" si="2">VLOOKUP(A8,PROGRAMDATA,16,FALSE)</f>
        <v>Private Lessons</v>
      </c>
      <c r="E8" s="120" t="str">
        <f t="shared" ref="E8" si="3">VLOOKUP(A8,PROGRAMDATA,17,FALSE)</f>
        <v>Child</v>
      </c>
      <c r="F8" s="64" t="str">
        <f t="shared" ref="F8" si="4">VLOOKUP(I8,Session,4, FALSE)</f>
        <v>No class May 20.</v>
      </c>
      <c r="G8" s="64">
        <f t="shared" ref="G8" si="5">VLOOKUP(I8,Session,2,FALSE)</f>
        <v>45397</v>
      </c>
      <c r="H8" s="64">
        <f t="shared" ref="H8" si="6">VLOOKUP(I8,Session,3,FALSE)</f>
        <v>45467</v>
      </c>
      <c r="I8" s="61" t="s">
        <v>27</v>
      </c>
      <c r="J8" s="41">
        <v>0.66666666666666663</v>
      </c>
      <c r="K8" s="41" t="str">
        <f t="shared" ref="K8" si="7">VLOOKUP(A8,PROGRAMDATA,9,FALSE)</f>
        <v>30 mins</v>
      </c>
      <c r="L8" s="65">
        <f t="shared" ref="L8" si="8">VLOOKUP(I8,Session,5, FALSE)</f>
        <v>10</v>
      </c>
      <c r="M8" s="62">
        <f t="shared" ref="M8" si="9">VLOOKUP(A8,PROGRAMDATA,3,FALSE)</f>
        <v>1</v>
      </c>
      <c r="N8" s="62">
        <f t="shared" ref="N8" si="10">VLOOKUP(A8,PROGRAMDATA,4,FALSE)</f>
        <v>1</v>
      </c>
      <c r="O8" s="62" t="str">
        <f t="shared" ref="O8" si="11">VLOOKUP(A8,PROGRAMDATA,5,FALSE)</f>
        <v>3 YR</v>
      </c>
      <c r="P8" s="62" t="str">
        <f t="shared" ref="P8" si="12">VLOOKUP(A8,PROGRAMDATA,6,FALSE)</f>
        <v>18 YR</v>
      </c>
      <c r="Q8" s="43">
        <f t="shared" ref="Q8" si="13">(INDEX(PROGRAMDATA,MATCH(A8,FeeName,0),12)*L8)</f>
        <v>308.09500000000003</v>
      </c>
      <c r="R8" s="44">
        <f>(Q8*1.25)</f>
        <v>385.11875000000003</v>
      </c>
      <c r="S8" s="43">
        <f t="shared" ref="S8" si="14">VLOOKUP(A8,PROGRAMDATA,13,FALSE)</f>
        <v>0</v>
      </c>
      <c r="T8" s="63">
        <v>75377</v>
      </c>
    </row>
    <row r="9" spans="1:20" s="19" customFormat="1" ht="15" x14ac:dyDescent="0.25">
      <c r="A9" s="116" t="s">
        <v>192</v>
      </c>
      <c r="B9" s="120">
        <f t="shared" ref="B9:B25" si="15">VLOOKUP(A9,PROGRAMDATA,14,FALSE)</f>
        <v>8004</v>
      </c>
      <c r="C9" s="120" t="str">
        <f t="shared" ref="C9:C25" si="16">VLOOKUP(A9,PROGRAMDATA,15,FALSE)</f>
        <v>Swimming</v>
      </c>
      <c r="D9" s="120" t="str">
        <f t="shared" ref="D9:D25" si="17">VLOOKUP(A9,PROGRAMDATA,16,FALSE)</f>
        <v>Private Lessons</v>
      </c>
      <c r="E9" s="120" t="str">
        <f t="shared" ref="E9:E25" si="18">VLOOKUP(A9,PROGRAMDATA,17,FALSE)</f>
        <v>Child</v>
      </c>
      <c r="F9" s="64" t="str">
        <f t="shared" ref="F9:F25" si="19">VLOOKUP(I9,Session,4, FALSE)</f>
        <v>No class May 20.</v>
      </c>
      <c r="G9" s="64">
        <f t="shared" ref="G9:G25" si="20">VLOOKUP(I9,Session,2,FALSE)</f>
        <v>45397</v>
      </c>
      <c r="H9" s="64">
        <f t="shared" ref="H9:H25" si="21">VLOOKUP(I9,Session,3,FALSE)</f>
        <v>45467</v>
      </c>
      <c r="I9" s="61" t="s">
        <v>27</v>
      </c>
      <c r="J9" s="41">
        <v>0.66666666666666663</v>
      </c>
      <c r="K9" s="41" t="str">
        <f t="shared" ref="K9:K25" si="22">VLOOKUP(A9,PROGRAMDATA,9,FALSE)</f>
        <v>30 mins</v>
      </c>
      <c r="L9" s="65">
        <f t="shared" ref="L9:L25" si="23">VLOOKUP(I9,Session,5, FALSE)</f>
        <v>10</v>
      </c>
      <c r="M9" s="62">
        <f t="shared" ref="M9:M25" si="24">VLOOKUP(A9,PROGRAMDATA,3,FALSE)</f>
        <v>1</v>
      </c>
      <c r="N9" s="62">
        <f t="shared" ref="N9:N25" si="25">VLOOKUP(A9,PROGRAMDATA,4,FALSE)</f>
        <v>1</v>
      </c>
      <c r="O9" s="62" t="str">
        <f t="shared" ref="O9:O25" si="26">VLOOKUP(A9,PROGRAMDATA,5,FALSE)</f>
        <v>3 YR</v>
      </c>
      <c r="P9" s="62" t="str">
        <f t="shared" ref="P9:P25" si="27">VLOOKUP(A9,PROGRAMDATA,6,FALSE)</f>
        <v>18 YR</v>
      </c>
      <c r="Q9" s="43">
        <f t="shared" ref="Q9:Q25" si="28">(INDEX(PROGRAMDATA,MATCH(A9,FeeName,0),12)*L9)</f>
        <v>308.09500000000003</v>
      </c>
      <c r="R9" s="44">
        <f t="shared" ref="R9:R73" si="29">(Q9*1.25)</f>
        <v>385.11875000000003</v>
      </c>
      <c r="S9" s="43">
        <f t="shared" ref="S9:S25" si="30">VLOOKUP(A9,PROGRAMDATA,13,FALSE)</f>
        <v>0</v>
      </c>
      <c r="T9" s="63">
        <v>75378</v>
      </c>
    </row>
    <row r="10" spans="1:20" s="19" customFormat="1" ht="15" x14ac:dyDescent="0.25">
      <c r="A10" s="116" t="s">
        <v>192</v>
      </c>
      <c r="B10" s="120">
        <f t="shared" si="15"/>
        <v>8004</v>
      </c>
      <c r="C10" s="120" t="str">
        <f t="shared" si="16"/>
        <v>Swimming</v>
      </c>
      <c r="D10" s="120" t="str">
        <f t="shared" si="17"/>
        <v>Private Lessons</v>
      </c>
      <c r="E10" s="120" t="str">
        <f t="shared" si="18"/>
        <v>Child</v>
      </c>
      <c r="F10" s="64" t="str">
        <f t="shared" si="19"/>
        <v>No class May 20.</v>
      </c>
      <c r="G10" s="64">
        <f t="shared" si="20"/>
        <v>45397</v>
      </c>
      <c r="H10" s="64">
        <f t="shared" si="21"/>
        <v>45467</v>
      </c>
      <c r="I10" s="61" t="s">
        <v>27</v>
      </c>
      <c r="J10" s="41">
        <v>0.67708333333333337</v>
      </c>
      <c r="K10" s="41" t="str">
        <f t="shared" si="22"/>
        <v>30 mins</v>
      </c>
      <c r="L10" s="65">
        <f t="shared" si="23"/>
        <v>10</v>
      </c>
      <c r="M10" s="62">
        <f t="shared" si="24"/>
        <v>1</v>
      </c>
      <c r="N10" s="62">
        <f t="shared" si="25"/>
        <v>1</v>
      </c>
      <c r="O10" s="62" t="str">
        <f t="shared" si="26"/>
        <v>3 YR</v>
      </c>
      <c r="P10" s="62" t="str">
        <f t="shared" si="27"/>
        <v>18 YR</v>
      </c>
      <c r="Q10" s="43">
        <f t="shared" si="28"/>
        <v>308.09500000000003</v>
      </c>
      <c r="R10" s="44">
        <f t="shared" si="29"/>
        <v>385.11875000000003</v>
      </c>
      <c r="S10" s="43">
        <f t="shared" si="30"/>
        <v>0</v>
      </c>
      <c r="T10" s="63">
        <v>75379</v>
      </c>
    </row>
    <row r="11" spans="1:20" s="19" customFormat="1" ht="15" x14ac:dyDescent="0.25">
      <c r="A11" s="116" t="s">
        <v>192</v>
      </c>
      <c r="B11" s="120">
        <f t="shared" si="15"/>
        <v>8004</v>
      </c>
      <c r="C11" s="120" t="str">
        <f t="shared" si="16"/>
        <v>Swimming</v>
      </c>
      <c r="D11" s="120" t="str">
        <f t="shared" si="17"/>
        <v>Private Lessons</v>
      </c>
      <c r="E11" s="120" t="str">
        <f t="shared" si="18"/>
        <v>Child</v>
      </c>
      <c r="F11" s="64" t="str">
        <f t="shared" si="19"/>
        <v>No class May 20.</v>
      </c>
      <c r="G11" s="64">
        <f t="shared" si="20"/>
        <v>45397</v>
      </c>
      <c r="H11" s="64">
        <f t="shared" si="21"/>
        <v>45467</v>
      </c>
      <c r="I11" s="61" t="s">
        <v>27</v>
      </c>
      <c r="J11" s="41">
        <v>0.67708333333333337</v>
      </c>
      <c r="K11" s="41" t="str">
        <f t="shared" si="22"/>
        <v>30 mins</v>
      </c>
      <c r="L11" s="65">
        <f t="shared" si="23"/>
        <v>10</v>
      </c>
      <c r="M11" s="62">
        <f t="shared" si="24"/>
        <v>1</v>
      </c>
      <c r="N11" s="62">
        <f t="shared" si="25"/>
        <v>1</v>
      </c>
      <c r="O11" s="62" t="str">
        <f t="shared" si="26"/>
        <v>3 YR</v>
      </c>
      <c r="P11" s="62" t="str">
        <f t="shared" si="27"/>
        <v>18 YR</v>
      </c>
      <c r="Q11" s="43">
        <f t="shared" si="28"/>
        <v>308.09500000000003</v>
      </c>
      <c r="R11" s="44">
        <f t="shared" si="29"/>
        <v>385.11875000000003</v>
      </c>
      <c r="S11" s="43">
        <f t="shared" si="30"/>
        <v>0</v>
      </c>
      <c r="T11" s="63">
        <v>75380</v>
      </c>
    </row>
    <row r="12" spans="1:20" s="19" customFormat="1" ht="15" x14ac:dyDescent="0.25">
      <c r="A12" s="116" t="s">
        <v>192</v>
      </c>
      <c r="B12" s="120">
        <f t="shared" si="15"/>
        <v>8004</v>
      </c>
      <c r="C12" s="120" t="str">
        <f t="shared" si="16"/>
        <v>Swimming</v>
      </c>
      <c r="D12" s="120" t="str">
        <f t="shared" si="17"/>
        <v>Private Lessons</v>
      </c>
      <c r="E12" s="120" t="str">
        <f t="shared" si="18"/>
        <v>Child</v>
      </c>
      <c r="F12" s="64" t="str">
        <f t="shared" si="19"/>
        <v>No class May 20.</v>
      </c>
      <c r="G12" s="64">
        <f t="shared" si="20"/>
        <v>45397</v>
      </c>
      <c r="H12" s="64">
        <f t="shared" si="21"/>
        <v>45467</v>
      </c>
      <c r="I12" s="61" t="s">
        <v>27</v>
      </c>
      <c r="J12" s="41">
        <v>0.69791666666666663</v>
      </c>
      <c r="K12" s="41" t="str">
        <f t="shared" si="22"/>
        <v>30 mins</v>
      </c>
      <c r="L12" s="65">
        <f t="shared" si="23"/>
        <v>10</v>
      </c>
      <c r="M12" s="62">
        <f t="shared" si="24"/>
        <v>1</v>
      </c>
      <c r="N12" s="62">
        <f t="shared" si="25"/>
        <v>1</v>
      </c>
      <c r="O12" s="62" t="str">
        <f t="shared" si="26"/>
        <v>3 YR</v>
      </c>
      <c r="P12" s="62" t="str">
        <f t="shared" si="27"/>
        <v>18 YR</v>
      </c>
      <c r="Q12" s="43">
        <f t="shared" si="28"/>
        <v>308.09500000000003</v>
      </c>
      <c r="R12" s="44">
        <f t="shared" si="29"/>
        <v>385.11875000000003</v>
      </c>
      <c r="S12" s="43">
        <f t="shared" si="30"/>
        <v>0</v>
      </c>
      <c r="T12" s="63">
        <v>75381</v>
      </c>
    </row>
    <row r="13" spans="1:20" s="19" customFormat="1" ht="15" x14ac:dyDescent="0.25">
      <c r="A13" s="116" t="s">
        <v>192</v>
      </c>
      <c r="B13" s="120">
        <f t="shared" si="15"/>
        <v>8004</v>
      </c>
      <c r="C13" s="120" t="str">
        <f t="shared" si="16"/>
        <v>Swimming</v>
      </c>
      <c r="D13" s="120" t="str">
        <f t="shared" si="17"/>
        <v>Private Lessons</v>
      </c>
      <c r="E13" s="120" t="str">
        <f t="shared" si="18"/>
        <v>Child</v>
      </c>
      <c r="F13" s="64" t="str">
        <f t="shared" si="19"/>
        <v>No class May 20.</v>
      </c>
      <c r="G13" s="64">
        <f t="shared" si="20"/>
        <v>45397</v>
      </c>
      <c r="H13" s="64">
        <f t="shared" si="21"/>
        <v>45467</v>
      </c>
      <c r="I13" s="61" t="s">
        <v>27</v>
      </c>
      <c r="J13" s="41">
        <v>0.70833333333333337</v>
      </c>
      <c r="K13" s="41" t="str">
        <f t="shared" si="22"/>
        <v>30 mins</v>
      </c>
      <c r="L13" s="65">
        <f t="shared" si="23"/>
        <v>10</v>
      </c>
      <c r="M13" s="62">
        <f t="shared" si="24"/>
        <v>1</v>
      </c>
      <c r="N13" s="62">
        <f t="shared" si="25"/>
        <v>1</v>
      </c>
      <c r="O13" s="62" t="str">
        <f t="shared" si="26"/>
        <v>3 YR</v>
      </c>
      <c r="P13" s="62" t="str">
        <f t="shared" si="27"/>
        <v>18 YR</v>
      </c>
      <c r="Q13" s="43">
        <f t="shared" si="28"/>
        <v>308.09500000000003</v>
      </c>
      <c r="R13" s="44">
        <f t="shared" si="29"/>
        <v>385.11875000000003</v>
      </c>
      <c r="S13" s="43">
        <f t="shared" si="30"/>
        <v>0</v>
      </c>
      <c r="T13" s="63">
        <v>75382</v>
      </c>
    </row>
    <row r="14" spans="1:20" s="19" customFormat="1" ht="15" x14ac:dyDescent="0.25">
      <c r="A14" s="116" t="s">
        <v>192</v>
      </c>
      <c r="B14" s="120">
        <f t="shared" si="15"/>
        <v>8004</v>
      </c>
      <c r="C14" s="120" t="str">
        <f t="shared" si="16"/>
        <v>Swimming</v>
      </c>
      <c r="D14" s="120" t="str">
        <f t="shared" si="17"/>
        <v>Private Lessons</v>
      </c>
      <c r="E14" s="120" t="str">
        <f t="shared" si="18"/>
        <v>Child</v>
      </c>
      <c r="F14" s="64" t="str">
        <f t="shared" si="19"/>
        <v>No class May 20.</v>
      </c>
      <c r="G14" s="64">
        <f t="shared" si="20"/>
        <v>45397</v>
      </c>
      <c r="H14" s="64">
        <f t="shared" si="21"/>
        <v>45467</v>
      </c>
      <c r="I14" s="61" t="s">
        <v>27</v>
      </c>
      <c r="J14" s="41">
        <v>0.71875</v>
      </c>
      <c r="K14" s="41" t="str">
        <f t="shared" si="22"/>
        <v>30 mins</v>
      </c>
      <c r="L14" s="65">
        <f t="shared" si="23"/>
        <v>10</v>
      </c>
      <c r="M14" s="62">
        <f t="shared" si="24"/>
        <v>1</v>
      </c>
      <c r="N14" s="62">
        <f t="shared" si="25"/>
        <v>1</v>
      </c>
      <c r="O14" s="62" t="str">
        <f t="shared" si="26"/>
        <v>3 YR</v>
      </c>
      <c r="P14" s="62" t="str">
        <f t="shared" si="27"/>
        <v>18 YR</v>
      </c>
      <c r="Q14" s="43">
        <f t="shared" si="28"/>
        <v>308.09500000000003</v>
      </c>
      <c r="R14" s="44">
        <f t="shared" si="29"/>
        <v>385.11875000000003</v>
      </c>
      <c r="S14" s="43">
        <f t="shared" si="30"/>
        <v>0</v>
      </c>
      <c r="T14" s="63">
        <v>75383</v>
      </c>
    </row>
    <row r="15" spans="1:20" s="19" customFormat="1" ht="15" x14ac:dyDescent="0.25">
      <c r="A15" s="116" t="s">
        <v>192</v>
      </c>
      <c r="B15" s="120">
        <f t="shared" si="15"/>
        <v>8004</v>
      </c>
      <c r="C15" s="120" t="str">
        <f t="shared" si="16"/>
        <v>Swimming</v>
      </c>
      <c r="D15" s="120" t="str">
        <f t="shared" si="17"/>
        <v>Private Lessons</v>
      </c>
      <c r="E15" s="120" t="str">
        <f t="shared" si="18"/>
        <v>Child</v>
      </c>
      <c r="F15" s="64" t="str">
        <f t="shared" si="19"/>
        <v>No class May 20.</v>
      </c>
      <c r="G15" s="64">
        <f t="shared" si="20"/>
        <v>45397</v>
      </c>
      <c r="H15" s="64">
        <f t="shared" si="21"/>
        <v>45467</v>
      </c>
      <c r="I15" s="61" t="s">
        <v>27</v>
      </c>
      <c r="J15" s="41">
        <v>0.72916666666666663</v>
      </c>
      <c r="K15" s="41" t="str">
        <f t="shared" si="22"/>
        <v>30 mins</v>
      </c>
      <c r="L15" s="65">
        <f t="shared" si="23"/>
        <v>10</v>
      </c>
      <c r="M15" s="62">
        <f t="shared" si="24"/>
        <v>1</v>
      </c>
      <c r="N15" s="62">
        <f t="shared" si="25"/>
        <v>1</v>
      </c>
      <c r="O15" s="62" t="str">
        <f t="shared" si="26"/>
        <v>3 YR</v>
      </c>
      <c r="P15" s="62" t="str">
        <f t="shared" si="27"/>
        <v>18 YR</v>
      </c>
      <c r="Q15" s="43">
        <f t="shared" si="28"/>
        <v>308.09500000000003</v>
      </c>
      <c r="R15" s="44">
        <f t="shared" si="29"/>
        <v>385.11875000000003</v>
      </c>
      <c r="S15" s="43">
        <f t="shared" si="30"/>
        <v>0</v>
      </c>
      <c r="T15" s="63">
        <v>75384</v>
      </c>
    </row>
    <row r="16" spans="1:20" s="19" customFormat="1" ht="15" x14ac:dyDescent="0.25">
      <c r="A16" s="116" t="s">
        <v>192</v>
      </c>
      <c r="B16" s="120">
        <f t="shared" si="15"/>
        <v>8004</v>
      </c>
      <c r="C16" s="120" t="str">
        <f t="shared" si="16"/>
        <v>Swimming</v>
      </c>
      <c r="D16" s="120" t="str">
        <f t="shared" si="17"/>
        <v>Private Lessons</v>
      </c>
      <c r="E16" s="120" t="str">
        <f t="shared" si="18"/>
        <v>Child</v>
      </c>
      <c r="F16" s="64" t="str">
        <f t="shared" si="19"/>
        <v>No class May 20.</v>
      </c>
      <c r="G16" s="64">
        <f t="shared" si="20"/>
        <v>45397</v>
      </c>
      <c r="H16" s="64">
        <f t="shared" si="21"/>
        <v>45467</v>
      </c>
      <c r="I16" s="61" t="s">
        <v>27</v>
      </c>
      <c r="J16" s="41">
        <v>0.75</v>
      </c>
      <c r="K16" s="41" t="str">
        <f t="shared" si="22"/>
        <v>30 mins</v>
      </c>
      <c r="L16" s="65">
        <f t="shared" si="23"/>
        <v>10</v>
      </c>
      <c r="M16" s="62">
        <f t="shared" si="24"/>
        <v>1</v>
      </c>
      <c r="N16" s="62">
        <f t="shared" si="25"/>
        <v>1</v>
      </c>
      <c r="O16" s="62" t="str">
        <f t="shared" si="26"/>
        <v>3 YR</v>
      </c>
      <c r="P16" s="62" t="str">
        <f t="shared" si="27"/>
        <v>18 YR</v>
      </c>
      <c r="Q16" s="43">
        <f t="shared" si="28"/>
        <v>308.09500000000003</v>
      </c>
      <c r="R16" s="44">
        <f t="shared" si="29"/>
        <v>385.11875000000003</v>
      </c>
      <c r="S16" s="43">
        <f t="shared" si="30"/>
        <v>0</v>
      </c>
      <c r="T16" s="63">
        <v>75385</v>
      </c>
    </row>
    <row r="17" spans="1:20" s="19" customFormat="1" ht="15" x14ac:dyDescent="0.25">
      <c r="A17" s="116" t="s">
        <v>192</v>
      </c>
      <c r="B17" s="120">
        <f t="shared" si="15"/>
        <v>8004</v>
      </c>
      <c r="C17" s="120" t="str">
        <f t="shared" si="16"/>
        <v>Swimming</v>
      </c>
      <c r="D17" s="120" t="str">
        <f t="shared" si="17"/>
        <v>Private Lessons</v>
      </c>
      <c r="E17" s="120" t="str">
        <f t="shared" si="18"/>
        <v>Child</v>
      </c>
      <c r="F17" s="64" t="str">
        <f t="shared" si="19"/>
        <v>No class May 20.</v>
      </c>
      <c r="G17" s="64">
        <f t="shared" si="20"/>
        <v>45397</v>
      </c>
      <c r="H17" s="64">
        <f t="shared" si="21"/>
        <v>45467</v>
      </c>
      <c r="I17" s="61" t="s">
        <v>27</v>
      </c>
      <c r="J17" s="41">
        <v>0.75</v>
      </c>
      <c r="K17" s="41" t="str">
        <f t="shared" si="22"/>
        <v>30 mins</v>
      </c>
      <c r="L17" s="65">
        <f t="shared" si="23"/>
        <v>10</v>
      </c>
      <c r="M17" s="62">
        <f t="shared" si="24"/>
        <v>1</v>
      </c>
      <c r="N17" s="62">
        <f t="shared" si="25"/>
        <v>1</v>
      </c>
      <c r="O17" s="62" t="str">
        <f t="shared" si="26"/>
        <v>3 YR</v>
      </c>
      <c r="P17" s="62" t="str">
        <f t="shared" si="27"/>
        <v>18 YR</v>
      </c>
      <c r="Q17" s="43">
        <f t="shared" si="28"/>
        <v>308.09500000000003</v>
      </c>
      <c r="R17" s="44">
        <f t="shared" si="29"/>
        <v>385.11875000000003</v>
      </c>
      <c r="S17" s="43">
        <f t="shared" si="30"/>
        <v>0</v>
      </c>
      <c r="T17" s="63">
        <v>75386</v>
      </c>
    </row>
    <row r="18" spans="1:20" s="19" customFormat="1" ht="15" x14ac:dyDescent="0.25">
      <c r="A18" s="116" t="s">
        <v>192</v>
      </c>
      <c r="B18" s="120">
        <f t="shared" si="15"/>
        <v>8004</v>
      </c>
      <c r="C18" s="120" t="str">
        <f t="shared" si="16"/>
        <v>Swimming</v>
      </c>
      <c r="D18" s="120" t="str">
        <f t="shared" si="17"/>
        <v>Private Lessons</v>
      </c>
      <c r="E18" s="120" t="str">
        <f t="shared" si="18"/>
        <v>Child</v>
      </c>
      <c r="F18" s="64" t="str">
        <f t="shared" si="19"/>
        <v>No class May 20.</v>
      </c>
      <c r="G18" s="64">
        <f t="shared" si="20"/>
        <v>45397</v>
      </c>
      <c r="H18" s="64">
        <f t="shared" si="21"/>
        <v>45467</v>
      </c>
      <c r="I18" s="61" t="s">
        <v>27</v>
      </c>
      <c r="J18" s="41">
        <v>0.76041666666666663</v>
      </c>
      <c r="K18" s="41" t="str">
        <f t="shared" si="22"/>
        <v>30 mins</v>
      </c>
      <c r="L18" s="65">
        <f t="shared" si="23"/>
        <v>10</v>
      </c>
      <c r="M18" s="62">
        <f t="shared" si="24"/>
        <v>1</v>
      </c>
      <c r="N18" s="62">
        <f t="shared" si="25"/>
        <v>1</v>
      </c>
      <c r="O18" s="62" t="str">
        <f t="shared" si="26"/>
        <v>3 YR</v>
      </c>
      <c r="P18" s="62" t="str">
        <f t="shared" si="27"/>
        <v>18 YR</v>
      </c>
      <c r="Q18" s="43">
        <f t="shared" si="28"/>
        <v>308.09500000000003</v>
      </c>
      <c r="R18" s="44">
        <f t="shared" si="29"/>
        <v>385.11875000000003</v>
      </c>
      <c r="S18" s="43">
        <f t="shared" si="30"/>
        <v>0</v>
      </c>
      <c r="T18" s="63">
        <v>75387</v>
      </c>
    </row>
    <row r="19" spans="1:20" s="19" customFormat="1" ht="15" x14ac:dyDescent="0.25">
      <c r="A19" s="116" t="s">
        <v>192</v>
      </c>
      <c r="B19" s="120">
        <f t="shared" si="15"/>
        <v>8004</v>
      </c>
      <c r="C19" s="120" t="str">
        <f t="shared" si="16"/>
        <v>Swimming</v>
      </c>
      <c r="D19" s="120" t="str">
        <f t="shared" si="17"/>
        <v>Private Lessons</v>
      </c>
      <c r="E19" s="120" t="str">
        <f t="shared" si="18"/>
        <v>Child</v>
      </c>
      <c r="F19" s="64" t="str">
        <f t="shared" si="19"/>
        <v>No class May 20.</v>
      </c>
      <c r="G19" s="64">
        <f t="shared" si="20"/>
        <v>45397</v>
      </c>
      <c r="H19" s="64">
        <f t="shared" si="21"/>
        <v>45467</v>
      </c>
      <c r="I19" s="61" t="s">
        <v>27</v>
      </c>
      <c r="J19" s="41">
        <v>0.77083333333333337</v>
      </c>
      <c r="K19" s="41" t="str">
        <f t="shared" si="22"/>
        <v>30 mins</v>
      </c>
      <c r="L19" s="65">
        <f t="shared" si="23"/>
        <v>10</v>
      </c>
      <c r="M19" s="62">
        <f t="shared" si="24"/>
        <v>1</v>
      </c>
      <c r="N19" s="62">
        <f t="shared" si="25"/>
        <v>1</v>
      </c>
      <c r="O19" s="62" t="str">
        <f t="shared" si="26"/>
        <v>3 YR</v>
      </c>
      <c r="P19" s="62" t="str">
        <f t="shared" si="27"/>
        <v>18 YR</v>
      </c>
      <c r="Q19" s="43">
        <f t="shared" si="28"/>
        <v>308.09500000000003</v>
      </c>
      <c r="R19" s="44">
        <f t="shared" si="29"/>
        <v>385.11875000000003</v>
      </c>
      <c r="S19" s="43">
        <f t="shared" si="30"/>
        <v>0</v>
      </c>
      <c r="T19" s="63">
        <v>75388</v>
      </c>
    </row>
    <row r="20" spans="1:20" s="19" customFormat="1" ht="15" x14ac:dyDescent="0.25">
      <c r="A20" s="116" t="s">
        <v>192</v>
      </c>
      <c r="B20" s="120">
        <f t="shared" si="15"/>
        <v>8004</v>
      </c>
      <c r="C20" s="120" t="str">
        <f t="shared" si="16"/>
        <v>Swimming</v>
      </c>
      <c r="D20" s="120" t="str">
        <f t="shared" si="17"/>
        <v>Private Lessons</v>
      </c>
      <c r="E20" s="120" t="str">
        <f t="shared" si="18"/>
        <v>Child</v>
      </c>
      <c r="F20" s="64" t="str">
        <f t="shared" si="19"/>
        <v>No class May 20.</v>
      </c>
      <c r="G20" s="64">
        <f t="shared" si="20"/>
        <v>45397</v>
      </c>
      <c r="H20" s="64">
        <f t="shared" si="21"/>
        <v>45467</v>
      </c>
      <c r="I20" s="61" t="s">
        <v>27</v>
      </c>
      <c r="J20" s="41">
        <v>0.79166666666666663</v>
      </c>
      <c r="K20" s="41" t="str">
        <f t="shared" si="22"/>
        <v>30 mins</v>
      </c>
      <c r="L20" s="65">
        <f t="shared" si="23"/>
        <v>10</v>
      </c>
      <c r="M20" s="62">
        <f t="shared" si="24"/>
        <v>1</v>
      </c>
      <c r="N20" s="62">
        <f t="shared" si="25"/>
        <v>1</v>
      </c>
      <c r="O20" s="62" t="str">
        <f t="shared" si="26"/>
        <v>3 YR</v>
      </c>
      <c r="P20" s="62" t="str">
        <f t="shared" si="27"/>
        <v>18 YR</v>
      </c>
      <c r="Q20" s="43">
        <f t="shared" si="28"/>
        <v>308.09500000000003</v>
      </c>
      <c r="R20" s="44">
        <f t="shared" si="29"/>
        <v>385.11875000000003</v>
      </c>
      <c r="S20" s="43">
        <f t="shared" si="30"/>
        <v>0</v>
      </c>
      <c r="T20" s="63">
        <v>75389</v>
      </c>
    </row>
    <row r="21" spans="1:20" s="19" customFormat="1" ht="15" x14ac:dyDescent="0.25">
      <c r="A21" s="116" t="s">
        <v>192</v>
      </c>
      <c r="B21" s="120">
        <f t="shared" si="15"/>
        <v>8004</v>
      </c>
      <c r="C21" s="120" t="str">
        <f t="shared" si="16"/>
        <v>Swimming</v>
      </c>
      <c r="D21" s="120" t="str">
        <f t="shared" si="17"/>
        <v>Private Lessons</v>
      </c>
      <c r="E21" s="120" t="str">
        <f t="shared" si="18"/>
        <v>Child</v>
      </c>
      <c r="F21" s="64" t="str">
        <f t="shared" si="19"/>
        <v>No class May 20.</v>
      </c>
      <c r="G21" s="64">
        <f t="shared" si="20"/>
        <v>45397</v>
      </c>
      <c r="H21" s="64">
        <f t="shared" si="21"/>
        <v>45467</v>
      </c>
      <c r="I21" s="61" t="s">
        <v>27</v>
      </c>
      <c r="J21" s="41">
        <v>0.79166666666666663</v>
      </c>
      <c r="K21" s="41" t="str">
        <f t="shared" si="22"/>
        <v>30 mins</v>
      </c>
      <c r="L21" s="65">
        <f t="shared" si="23"/>
        <v>10</v>
      </c>
      <c r="M21" s="62">
        <f t="shared" si="24"/>
        <v>1</v>
      </c>
      <c r="N21" s="62">
        <f t="shared" si="25"/>
        <v>1</v>
      </c>
      <c r="O21" s="62" t="str">
        <f t="shared" si="26"/>
        <v>3 YR</v>
      </c>
      <c r="P21" s="62" t="str">
        <f t="shared" si="27"/>
        <v>18 YR</v>
      </c>
      <c r="Q21" s="43">
        <f t="shared" si="28"/>
        <v>308.09500000000003</v>
      </c>
      <c r="R21" s="44">
        <f t="shared" si="29"/>
        <v>385.11875000000003</v>
      </c>
      <c r="S21" s="43">
        <f t="shared" si="30"/>
        <v>0</v>
      </c>
      <c r="T21" s="63">
        <v>75390</v>
      </c>
    </row>
    <row r="22" spans="1:20" s="19" customFormat="1" ht="15" x14ac:dyDescent="0.25">
      <c r="A22" s="116" t="s">
        <v>192</v>
      </c>
      <c r="B22" s="120">
        <f t="shared" si="15"/>
        <v>8004</v>
      </c>
      <c r="C22" s="120" t="str">
        <f t="shared" si="16"/>
        <v>Swimming</v>
      </c>
      <c r="D22" s="120" t="str">
        <f t="shared" si="17"/>
        <v>Private Lessons</v>
      </c>
      <c r="E22" s="120" t="str">
        <f t="shared" si="18"/>
        <v>Child</v>
      </c>
      <c r="F22" s="64" t="str">
        <f t="shared" si="19"/>
        <v>No class May 20.</v>
      </c>
      <c r="G22" s="64">
        <f t="shared" si="20"/>
        <v>45397</v>
      </c>
      <c r="H22" s="64">
        <f t="shared" si="21"/>
        <v>45467</v>
      </c>
      <c r="I22" s="61" t="s">
        <v>27</v>
      </c>
      <c r="J22" s="41">
        <v>0.80208333333333337</v>
      </c>
      <c r="K22" s="41" t="str">
        <f t="shared" si="22"/>
        <v>30 mins</v>
      </c>
      <c r="L22" s="65">
        <f t="shared" si="23"/>
        <v>10</v>
      </c>
      <c r="M22" s="62">
        <f t="shared" si="24"/>
        <v>1</v>
      </c>
      <c r="N22" s="62">
        <f t="shared" si="25"/>
        <v>1</v>
      </c>
      <c r="O22" s="62" t="str">
        <f t="shared" si="26"/>
        <v>3 YR</v>
      </c>
      <c r="P22" s="62" t="str">
        <f t="shared" si="27"/>
        <v>18 YR</v>
      </c>
      <c r="Q22" s="43">
        <f t="shared" si="28"/>
        <v>308.09500000000003</v>
      </c>
      <c r="R22" s="44">
        <f t="shared" si="29"/>
        <v>385.11875000000003</v>
      </c>
      <c r="S22" s="43">
        <f t="shared" si="30"/>
        <v>0</v>
      </c>
      <c r="T22" s="63">
        <v>75391</v>
      </c>
    </row>
    <row r="23" spans="1:20" s="19" customFormat="1" ht="15" x14ac:dyDescent="0.25">
      <c r="A23" s="116" t="s">
        <v>192</v>
      </c>
      <c r="B23" s="120">
        <f t="shared" si="15"/>
        <v>8004</v>
      </c>
      <c r="C23" s="120" t="str">
        <f t="shared" si="16"/>
        <v>Swimming</v>
      </c>
      <c r="D23" s="120" t="str">
        <f t="shared" si="17"/>
        <v>Private Lessons</v>
      </c>
      <c r="E23" s="120" t="str">
        <f t="shared" si="18"/>
        <v>Child</v>
      </c>
      <c r="F23" s="64" t="str">
        <f t="shared" si="19"/>
        <v>No class May 20.</v>
      </c>
      <c r="G23" s="64">
        <f t="shared" si="20"/>
        <v>45397</v>
      </c>
      <c r="H23" s="64">
        <f t="shared" si="21"/>
        <v>45467</v>
      </c>
      <c r="I23" s="61" t="s">
        <v>27</v>
      </c>
      <c r="J23" s="41">
        <v>0.8125</v>
      </c>
      <c r="K23" s="41" t="str">
        <f t="shared" si="22"/>
        <v>30 mins</v>
      </c>
      <c r="L23" s="65">
        <f t="shared" si="23"/>
        <v>10</v>
      </c>
      <c r="M23" s="62">
        <f t="shared" si="24"/>
        <v>1</v>
      </c>
      <c r="N23" s="62">
        <f t="shared" si="25"/>
        <v>1</v>
      </c>
      <c r="O23" s="62" t="str">
        <f t="shared" si="26"/>
        <v>3 YR</v>
      </c>
      <c r="P23" s="62" t="str">
        <f t="shared" si="27"/>
        <v>18 YR</v>
      </c>
      <c r="Q23" s="43">
        <f t="shared" si="28"/>
        <v>308.09500000000003</v>
      </c>
      <c r="R23" s="44">
        <f t="shared" si="29"/>
        <v>385.11875000000003</v>
      </c>
      <c r="S23" s="43">
        <f t="shared" si="30"/>
        <v>0</v>
      </c>
      <c r="T23" s="63">
        <v>75392</v>
      </c>
    </row>
    <row r="24" spans="1:20" s="19" customFormat="1" ht="15" x14ac:dyDescent="0.25">
      <c r="A24" s="116" t="s">
        <v>192</v>
      </c>
      <c r="B24" s="120">
        <f t="shared" si="15"/>
        <v>8004</v>
      </c>
      <c r="C24" s="120" t="str">
        <f t="shared" si="16"/>
        <v>Swimming</v>
      </c>
      <c r="D24" s="120" t="str">
        <f t="shared" si="17"/>
        <v>Private Lessons</v>
      </c>
      <c r="E24" s="120" t="str">
        <f t="shared" si="18"/>
        <v>Child</v>
      </c>
      <c r="F24" s="64" t="str">
        <f t="shared" si="19"/>
        <v>No class May 20.</v>
      </c>
      <c r="G24" s="64">
        <f t="shared" si="20"/>
        <v>45397</v>
      </c>
      <c r="H24" s="64">
        <f t="shared" si="21"/>
        <v>45467</v>
      </c>
      <c r="I24" s="61" t="s">
        <v>27</v>
      </c>
      <c r="J24" s="41">
        <v>0.8125</v>
      </c>
      <c r="K24" s="41" t="str">
        <f t="shared" si="22"/>
        <v>30 mins</v>
      </c>
      <c r="L24" s="65">
        <f t="shared" si="23"/>
        <v>10</v>
      </c>
      <c r="M24" s="62">
        <f t="shared" si="24"/>
        <v>1</v>
      </c>
      <c r="N24" s="62">
        <f t="shared" si="25"/>
        <v>1</v>
      </c>
      <c r="O24" s="62" t="str">
        <f t="shared" si="26"/>
        <v>3 YR</v>
      </c>
      <c r="P24" s="62" t="str">
        <f t="shared" si="27"/>
        <v>18 YR</v>
      </c>
      <c r="Q24" s="43">
        <f t="shared" si="28"/>
        <v>308.09500000000003</v>
      </c>
      <c r="R24" s="44">
        <f t="shared" si="29"/>
        <v>385.11875000000003</v>
      </c>
      <c r="S24" s="43">
        <f t="shared" si="30"/>
        <v>0</v>
      </c>
      <c r="T24" s="63">
        <v>75393</v>
      </c>
    </row>
    <row r="25" spans="1:20" s="19" customFormat="1" ht="15" x14ac:dyDescent="0.25">
      <c r="A25" s="116" t="s">
        <v>192</v>
      </c>
      <c r="B25" s="120">
        <f t="shared" si="15"/>
        <v>8004</v>
      </c>
      <c r="C25" s="120" t="str">
        <f t="shared" si="16"/>
        <v>Swimming</v>
      </c>
      <c r="D25" s="120" t="str">
        <f t="shared" si="17"/>
        <v>Private Lessons</v>
      </c>
      <c r="E25" s="120" t="str">
        <f t="shared" si="18"/>
        <v>Child</v>
      </c>
      <c r="F25" s="64" t="str">
        <f t="shared" si="19"/>
        <v>No class May 20.</v>
      </c>
      <c r="G25" s="64">
        <f t="shared" si="20"/>
        <v>45397</v>
      </c>
      <c r="H25" s="64">
        <f t="shared" si="21"/>
        <v>45467</v>
      </c>
      <c r="I25" s="61" t="s">
        <v>27</v>
      </c>
      <c r="J25" s="41">
        <v>0.8125</v>
      </c>
      <c r="K25" s="41" t="str">
        <f t="shared" si="22"/>
        <v>30 mins</v>
      </c>
      <c r="L25" s="65">
        <f t="shared" si="23"/>
        <v>10</v>
      </c>
      <c r="M25" s="62">
        <f t="shared" si="24"/>
        <v>1</v>
      </c>
      <c r="N25" s="62">
        <f t="shared" si="25"/>
        <v>1</v>
      </c>
      <c r="O25" s="62" t="str">
        <f t="shared" si="26"/>
        <v>3 YR</v>
      </c>
      <c r="P25" s="62" t="str">
        <f t="shared" si="27"/>
        <v>18 YR</v>
      </c>
      <c r="Q25" s="43">
        <f t="shared" si="28"/>
        <v>308.09500000000003</v>
      </c>
      <c r="R25" s="44">
        <f t="shared" si="29"/>
        <v>385.11875000000003</v>
      </c>
      <c r="S25" s="43">
        <f t="shared" si="30"/>
        <v>0</v>
      </c>
      <c r="T25" s="63">
        <v>75394</v>
      </c>
    </row>
    <row r="26" spans="1:20" ht="15" x14ac:dyDescent="0.25">
      <c r="A26" s="143"/>
      <c r="B26" s="143"/>
      <c r="C26" s="143"/>
      <c r="D26" s="143"/>
      <c r="E26" s="143"/>
      <c r="F26" s="52"/>
      <c r="G26" s="52"/>
      <c r="H26" s="52"/>
      <c r="I26" s="48"/>
      <c r="J26" s="49"/>
      <c r="K26" s="49"/>
      <c r="L26" s="53"/>
      <c r="M26" s="48"/>
      <c r="N26" s="48"/>
      <c r="O26" s="48"/>
      <c r="P26" s="48"/>
      <c r="Q26" s="50"/>
      <c r="R26" s="51"/>
      <c r="S26" s="50"/>
      <c r="T26" s="48"/>
    </row>
    <row r="27" spans="1:20" s="19" customFormat="1" ht="15" x14ac:dyDescent="0.25">
      <c r="A27" s="116" t="s">
        <v>192</v>
      </c>
      <c r="B27" s="120">
        <f t="shared" ref="B27:B43" si="31">VLOOKUP(A27,PROGRAMDATA,14,FALSE)</f>
        <v>8004</v>
      </c>
      <c r="C27" s="120" t="str">
        <f t="shared" ref="C27:C43" si="32">VLOOKUP(A27,PROGRAMDATA,15,FALSE)</f>
        <v>Swimming</v>
      </c>
      <c r="D27" s="120" t="str">
        <f t="shared" ref="D27:D43" si="33">VLOOKUP(A27,PROGRAMDATA,16,FALSE)</f>
        <v>Private Lessons</v>
      </c>
      <c r="E27" s="120" t="str">
        <f t="shared" ref="E27:E43" si="34">VLOOKUP(A27,PROGRAMDATA,17,FALSE)</f>
        <v>Child</v>
      </c>
      <c r="F27" s="64" t="str">
        <f t="shared" ref="F27:F43" si="35">VLOOKUP(I27,Session,4, FALSE)</f>
        <v>N/A</v>
      </c>
      <c r="G27" s="64">
        <f t="shared" ref="G27:G43" si="36">VLOOKUP(I27,Session,2,FALSE)</f>
        <v>45398</v>
      </c>
      <c r="H27" s="64">
        <f t="shared" ref="H27:H43" si="37">VLOOKUP(I27,Session,3,FALSE)</f>
        <v>45095</v>
      </c>
      <c r="I27" s="61" t="s">
        <v>23</v>
      </c>
      <c r="J27" s="41">
        <v>0.66666666666666663</v>
      </c>
      <c r="K27" s="41" t="str">
        <f t="shared" ref="K27:K43" si="38">VLOOKUP(A27,PROGRAMDATA,9,FALSE)</f>
        <v>30 mins</v>
      </c>
      <c r="L27" s="65">
        <f t="shared" ref="L27:L43" si="39">VLOOKUP(I27,Session,5, FALSE)</f>
        <v>10</v>
      </c>
      <c r="M27" s="62">
        <f t="shared" ref="M27:M43" si="40">VLOOKUP(A27,PROGRAMDATA,3,FALSE)</f>
        <v>1</v>
      </c>
      <c r="N27" s="62">
        <f t="shared" ref="N27:N43" si="41">VLOOKUP(A27,PROGRAMDATA,4,FALSE)</f>
        <v>1</v>
      </c>
      <c r="O27" s="62" t="str">
        <f t="shared" ref="O27:O43" si="42">VLOOKUP(A27,PROGRAMDATA,5,FALSE)</f>
        <v>3 YR</v>
      </c>
      <c r="P27" s="62" t="str">
        <f t="shared" ref="P27:P43" si="43">VLOOKUP(A27,PROGRAMDATA,6,FALSE)</f>
        <v>18 YR</v>
      </c>
      <c r="Q27" s="43">
        <f t="shared" ref="Q27:Q43" si="44">(INDEX(PROGRAMDATA,MATCH(A27,FeeName,0),12)*L27)</f>
        <v>308.09500000000003</v>
      </c>
      <c r="R27" s="44">
        <f t="shared" si="29"/>
        <v>385.11875000000003</v>
      </c>
      <c r="S27" s="43">
        <f t="shared" ref="S27:S43" si="45">VLOOKUP(A27,PROGRAMDATA,13,FALSE)</f>
        <v>0</v>
      </c>
      <c r="T27" s="63">
        <v>75395</v>
      </c>
    </row>
    <row r="28" spans="1:20" s="19" customFormat="1" ht="15" x14ac:dyDescent="0.25">
      <c r="A28" s="116" t="s">
        <v>192</v>
      </c>
      <c r="B28" s="120">
        <f t="shared" si="31"/>
        <v>8004</v>
      </c>
      <c r="C28" s="120" t="str">
        <f t="shared" si="32"/>
        <v>Swimming</v>
      </c>
      <c r="D28" s="120" t="str">
        <f t="shared" si="33"/>
        <v>Private Lessons</v>
      </c>
      <c r="E28" s="120" t="str">
        <f t="shared" si="34"/>
        <v>Child</v>
      </c>
      <c r="F28" s="64" t="str">
        <f t="shared" si="35"/>
        <v>N/A</v>
      </c>
      <c r="G28" s="64">
        <f t="shared" si="36"/>
        <v>45398</v>
      </c>
      <c r="H28" s="64">
        <f t="shared" si="37"/>
        <v>45095</v>
      </c>
      <c r="I28" s="61" t="s">
        <v>23</v>
      </c>
      <c r="J28" s="41">
        <v>0.66666666666666663</v>
      </c>
      <c r="K28" s="41" t="str">
        <f t="shared" si="38"/>
        <v>30 mins</v>
      </c>
      <c r="L28" s="65">
        <f t="shared" si="39"/>
        <v>10</v>
      </c>
      <c r="M28" s="62">
        <f t="shared" si="40"/>
        <v>1</v>
      </c>
      <c r="N28" s="62">
        <f t="shared" si="41"/>
        <v>1</v>
      </c>
      <c r="O28" s="62" t="str">
        <f t="shared" si="42"/>
        <v>3 YR</v>
      </c>
      <c r="P28" s="62" t="str">
        <f t="shared" si="43"/>
        <v>18 YR</v>
      </c>
      <c r="Q28" s="43">
        <f t="shared" si="44"/>
        <v>308.09500000000003</v>
      </c>
      <c r="R28" s="44">
        <f t="shared" si="29"/>
        <v>385.11875000000003</v>
      </c>
      <c r="S28" s="43">
        <f t="shared" si="45"/>
        <v>0</v>
      </c>
      <c r="T28" s="63">
        <v>75396</v>
      </c>
    </row>
    <row r="29" spans="1:20" s="19" customFormat="1" ht="15" x14ac:dyDescent="0.25">
      <c r="A29" s="116" t="s">
        <v>192</v>
      </c>
      <c r="B29" s="120">
        <f t="shared" si="31"/>
        <v>8004</v>
      </c>
      <c r="C29" s="120" t="str">
        <f t="shared" si="32"/>
        <v>Swimming</v>
      </c>
      <c r="D29" s="120" t="str">
        <f t="shared" si="33"/>
        <v>Private Lessons</v>
      </c>
      <c r="E29" s="120" t="str">
        <f t="shared" si="34"/>
        <v>Child</v>
      </c>
      <c r="F29" s="64" t="str">
        <f t="shared" si="35"/>
        <v>N/A</v>
      </c>
      <c r="G29" s="64">
        <f t="shared" si="36"/>
        <v>45398</v>
      </c>
      <c r="H29" s="64">
        <f t="shared" si="37"/>
        <v>45095</v>
      </c>
      <c r="I29" s="61" t="s">
        <v>23</v>
      </c>
      <c r="J29" s="41">
        <v>0.67708333333333337</v>
      </c>
      <c r="K29" s="41" t="str">
        <f t="shared" si="38"/>
        <v>30 mins</v>
      </c>
      <c r="L29" s="65">
        <f t="shared" si="39"/>
        <v>10</v>
      </c>
      <c r="M29" s="62">
        <f t="shared" si="40"/>
        <v>1</v>
      </c>
      <c r="N29" s="62">
        <f t="shared" si="41"/>
        <v>1</v>
      </c>
      <c r="O29" s="62" t="str">
        <f t="shared" si="42"/>
        <v>3 YR</v>
      </c>
      <c r="P29" s="62" t="str">
        <f t="shared" si="43"/>
        <v>18 YR</v>
      </c>
      <c r="Q29" s="43">
        <f t="shared" si="44"/>
        <v>308.09500000000003</v>
      </c>
      <c r="R29" s="44">
        <f t="shared" si="29"/>
        <v>385.11875000000003</v>
      </c>
      <c r="S29" s="43">
        <f t="shared" si="45"/>
        <v>0</v>
      </c>
      <c r="T29" s="63">
        <v>75397</v>
      </c>
    </row>
    <row r="30" spans="1:20" s="19" customFormat="1" ht="15" x14ac:dyDescent="0.25">
      <c r="A30" s="116" t="s">
        <v>192</v>
      </c>
      <c r="B30" s="120">
        <f t="shared" si="31"/>
        <v>8004</v>
      </c>
      <c r="C30" s="120" t="str">
        <f t="shared" si="32"/>
        <v>Swimming</v>
      </c>
      <c r="D30" s="120" t="str">
        <f t="shared" si="33"/>
        <v>Private Lessons</v>
      </c>
      <c r="E30" s="120" t="str">
        <f t="shared" si="34"/>
        <v>Child</v>
      </c>
      <c r="F30" s="64" t="str">
        <f t="shared" si="35"/>
        <v>N/A</v>
      </c>
      <c r="G30" s="64">
        <f t="shared" si="36"/>
        <v>45398</v>
      </c>
      <c r="H30" s="64">
        <f t="shared" si="37"/>
        <v>45095</v>
      </c>
      <c r="I30" s="61" t="s">
        <v>23</v>
      </c>
      <c r="J30" s="41">
        <v>0.6875</v>
      </c>
      <c r="K30" s="41" t="str">
        <f t="shared" si="38"/>
        <v>30 mins</v>
      </c>
      <c r="L30" s="65">
        <f t="shared" si="39"/>
        <v>10</v>
      </c>
      <c r="M30" s="62">
        <f t="shared" si="40"/>
        <v>1</v>
      </c>
      <c r="N30" s="62">
        <f t="shared" si="41"/>
        <v>1</v>
      </c>
      <c r="O30" s="62" t="str">
        <f t="shared" si="42"/>
        <v>3 YR</v>
      </c>
      <c r="P30" s="62" t="str">
        <f t="shared" si="43"/>
        <v>18 YR</v>
      </c>
      <c r="Q30" s="43">
        <f t="shared" si="44"/>
        <v>308.09500000000003</v>
      </c>
      <c r="R30" s="44">
        <f t="shared" si="29"/>
        <v>385.11875000000003</v>
      </c>
      <c r="S30" s="43">
        <f t="shared" si="45"/>
        <v>0</v>
      </c>
      <c r="T30" s="63">
        <v>75398</v>
      </c>
    </row>
    <row r="31" spans="1:20" s="19" customFormat="1" ht="15" x14ac:dyDescent="0.25">
      <c r="A31" s="116" t="s">
        <v>192</v>
      </c>
      <c r="B31" s="120">
        <f t="shared" si="31"/>
        <v>8004</v>
      </c>
      <c r="C31" s="120" t="str">
        <f t="shared" si="32"/>
        <v>Swimming</v>
      </c>
      <c r="D31" s="120" t="str">
        <f t="shared" si="33"/>
        <v>Private Lessons</v>
      </c>
      <c r="E31" s="120" t="str">
        <f t="shared" si="34"/>
        <v>Child</v>
      </c>
      <c r="F31" s="64" t="str">
        <f t="shared" si="35"/>
        <v>N/A</v>
      </c>
      <c r="G31" s="64">
        <f t="shared" si="36"/>
        <v>45398</v>
      </c>
      <c r="H31" s="64">
        <f t="shared" si="37"/>
        <v>45095</v>
      </c>
      <c r="I31" s="61" t="s">
        <v>23</v>
      </c>
      <c r="J31" s="41">
        <v>0.6875</v>
      </c>
      <c r="K31" s="41" t="str">
        <f t="shared" si="38"/>
        <v>30 mins</v>
      </c>
      <c r="L31" s="65">
        <f t="shared" si="39"/>
        <v>10</v>
      </c>
      <c r="M31" s="62">
        <f t="shared" si="40"/>
        <v>1</v>
      </c>
      <c r="N31" s="62">
        <f t="shared" si="41"/>
        <v>1</v>
      </c>
      <c r="O31" s="62" t="str">
        <f t="shared" si="42"/>
        <v>3 YR</v>
      </c>
      <c r="P31" s="62" t="str">
        <f t="shared" si="43"/>
        <v>18 YR</v>
      </c>
      <c r="Q31" s="43">
        <f t="shared" si="44"/>
        <v>308.09500000000003</v>
      </c>
      <c r="R31" s="44">
        <f t="shared" si="29"/>
        <v>385.11875000000003</v>
      </c>
      <c r="S31" s="43">
        <f t="shared" si="45"/>
        <v>0</v>
      </c>
      <c r="T31" s="63">
        <v>75399</v>
      </c>
    </row>
    <row r="32" spans="1:20" s="19" customFormat="1" ht="15" x14ac:dyDescent="0.25">
      <c r="A32" s="116" t="s">
        <v>192</v>
      </c>
      <c r="B32" s="120">
        <f t="shared" si="31"/>
        <v>8004</v>
      </c>
      <c r="C32" s="120" t="str">
        <f t="shared" si="32"/>
        <v>Swimming</v>
      </c>
      <c r="D32" s="120" t="str">
        <f t="shared" si="33"/>
        <v>Private Lessons</v>
      </c>
      <c r="E32" s="120" t="str">
        <f t="shared" si="34"/>
        <v>Child</v>
      </c>
      <c r="F32" s="64" t="str">
        <f t="shared" si="35"/>
        <v>N/A</v>
      </c>
      <c r="G32" s="64">
        <f t="shared" si="36"/>
        <v>45398</v>
      </c>
      <c r="H32" s="64">
        <f t="shared" si="37"/>
        <v>45095</v>
      </c>
      <c r="I32" s="61" t="s">
        <v>23</v>
      </c>
      <c r="J32" s="41">
        <v>0.69791666666666663</v>
      </c>
      <c r="K32" s="41" t="str">
        <f t="shared" si="38"/>
        <v>30 mins</v>
      </c>
      <c r="L32" s="65">
        <f t="shared" si="39"/>
        <v>10</v>
      </c>
      <c r="M32" s="62">
        <f t="shared" si="40"/>
        <v>1</v>
      </c>
      <c r="N32" s="62">
        <f t="shared" si="41"/>
        <v>1</v>
      </c>
      <c r="O32" s="62" t="str">
        <f t="shared" si="42"/>
        <v>3 YR</v>
      </c>
      <c r="P32" s="62" t="str">
        <f t="shared" si="43"/>
        <v>18 YR</v>
      </c>
      <c r="Q32" s="43">
        <f t="shared" si="44"/>
        <v>308.09500000000003</v>
      </c>
      <c r="R32" s="44">
        <f t="shared" si="29"/>
        <v>385.11875000000003</v>
      </c>
      <c r="S32" s="43">
        <f t="shared" si="45"/>
        <v>0</v>
      </c>
      <c r="T32" s="63">
        <v>75400</v>
      </c>
    </row>
    <row r="33" spans="1:20" s="19" customFormat="1" ht="15" x14ac:dyDescent="0.25">
      <c r="A33" s="116" t="s">
        <v>192</v>
      </c>
      <c r="B33" s="120">
        <f t="shared" si="31"/>
        <v>8004</v>
      </c>
      <c r="C33" s="120" t="str">
        <f t="shared" si="32"/>
        <v>Swimming</v>
      </c>
      <c r="D33" s="120" t="str">
        <f t="shared" si="33"/>
        <v>Private Lessons</v>
      </c>
      <c r="E33" s="120" t="str">
        <f t="shared" si="34"/>
        <v>Child</v>
      </c>
      <c r="F33" s="64" t="str">
        <f t="shared" si="35"/>
        <v>N/A</v>
      </c>
      <c r="G33" s="64">
        <f t="shared" si="36"/>
        <v>45398</v>
      </c>
      <c r="H33" s="64">
        <f t="shared" si="37"/>
        <v>45095</v>
      </c>
      <c r="I33" s="61" t="s">
        <v>23</v>
      </c>
      <c r="J33" s="41">
        <v>0.70833333333333337</v>
      </c>
      <c r="K33" s="41" t="str">
        <f t="shared" si="38"/>
        <v>30 mins</v>
      </c>
      <c r="L33" s="65">
        <f t="shared" si="39"/>
        <v>10</v>
      </c>
      <c r="M33" s="62">
        <f t="shared" si="40"/>
        <v>1</v>
      </c>
      <c r="N33" s="62">
        <f t="shared" si="41"/>
        <v>1</v>
      </c>
      <c r="O33" s="62" t="str">
        <f t="shared" si="42"/>
        <v>3 YR</v>
      </c>
      <c r="P33" s="62" t="str">
        <f t="shared" si="43"/>
        <v>18 YR</v>
      </c>
      <c r="Q33" s="43">
        <f t="shared" si="44"/>
        <v>308.09500000000003</v>
      </c>
      <c r="R33" s="44">
        <f t="shared" si="29"/>
        <v>385.11875000000003</v>
      </c>
      <c r="S33" s="43">
        <f t="shared" si="45"/>
        <v>0</v>
      </c>
      <c r="T33" s="63">
        <v>75401</v>
      </c>
    </row>
    <row r="34" spans="1:20" s="19" customFormat="1" ht="15" x14ac:dyDescent="0.25">
      <c r="A34" s="116" t="s">
        <v>192</v>
      </c>
      <c r="B34" s="120">
        <f t="shared" si="31"/>
        <v>8004</v>
      </c>
      <c r="C34" s="120" t="str">
        <f t="shared" si="32"/>
        <v>Swimming</v>
      </c>
      <c r="D34" s="120" t="str">
        <f t="shared" si="33"/>
        <v>Private Lessons</v>
      </c>
      <c r="E34" s="120" t="str">
        <f t="shared" si="34"/>
        <v>Child</v>
      </c>
      <c r="F34" s="64" t="str">
        <f t="shared" si="35"/>
        <v>N/A</v>
      </c>
      <c r="G34" s="64">
        <f t="shared" si="36"/>
        <v>45398</v>
      </c>
      <c r="H34" s="64">
        <f t="shared" si="37"/>
        <v>45095</v>
      </c>
      <c r="I34" s="61" t="s">
        <v>23</v>
      </c>
      <c r="J34" s="41">
        <v>0.70833333333333337</v>
      </c>
      <c r="K34" s="41" t="str">
        <f t="shared" si="38"/>
        <v>30 mins</v>
      </c>
      <c r="L34" s="65">
        <f t="shared" si="39"/>
        <v>10</v>
      </c>
      <c r="M34" s="62">
        <f t="shared" si="40"/>
        <v>1</v>
      </c>
      <c r="N34" s="62">
        <f t="shared" si="41"/>
        <v>1</v>
      </c>
      <c r="O34" s="62" t="str">
        <f t="shared" si="42"/>
        <v>3 YR</v>
      </c>
      <c r="P34" s="62" t="str">
        <f t="shared" si="43"/>
        <v>18 YR</v>
      </c>
      <c r="Q34" s="43">
        <f t="shared" si="44"/>
        <v>308.09500000000003</v>
      </c>
      <c r="R34" s="44">
        <f t="shared" si="29"/>
        <v>385.11875000000003</v>
      </c>
      <c r="S34" s="43">
        <f t="shared" si="45"/>
        <v>0</v>
      </c>
      <c r="T34" s="63">
        <v>75402</v>
      </c>
    </row>
    <row r="35" spans="1:20" s="19" customFormat="1" ht="15" x14ac:dyDescent="0.25">
      <c r="A35" s="116" t="s">
        <v>192</v>
      </c>
      <c r="B35" s="120">
        <f t="shared" si="31"/>
        <v>8004</v>
      </c>
      <c r="C35" s="120" t="str">
        <f t="shared" si="32"/>
        <v>Swimming</v>
      </c>
      <c r="D35" s="120" t="str">
        <f t="shared" si="33"/>
        <v>Private Lessons</v>
      </c>
      <c r="E35" s="120" t="str">
        <f t="shared" si="34"/>
        <v>Child</v>
      </c>
      <c r="F35" s="64" t="str">
        <f t="shared" si="35"/>
        <v>N/A</v>
      </c>
      <c r="G35" s="64">
        <f t="shared" si="36"/>
        <v>45398</v>
      </c>
      <c r="H35" s="64">
        <f t="shared" si="37"/>
        <v>45095</v>
      </c>
      <c r="I35" s="61" t="s">
        <v>23</v>
      </c>
      <c r="J35" s="41">
        <v>0.70833333333333337</v>
      </c>
      <c r="K35" s="41" t="str">
        <f t="shared" si="38"/>
        <v>30 mins</v>
      </c>
      <c r="L35" s="65">
        <f t="shared" si="39"/>
        <v>10</v>
      </c>
      <c r="M35" s="62">
        <f t="shared" si="40"/>
        <v>1</v>
      </c>
      <c r="N35" s="62">
        <f t="shared" si="41"/>
        <v>1</v>
      </c>
      <c r="O35" s="62" t="str">
        <f t="shared" si="42"/>
        <v>3 YR</v>
      </c>
      <c r="P35" s="62" t="str">
        <f t="shared" si="43"/>
        <v>18 YR</v>
      </c>
      <c r="Q35" s="43">
        <f t="shared" si="44"/>
        <v>308.09500000000003</v>
      </c>
      <c r="R35" s="44">
        <f t="shared" si="29"/>
        <v>385.11875000000003</v>
      </c>
      <c r="S35" s="43">
        <f t="shared" si="45"/>
        <v>0</v>
      </c>
      <c r="T35" s="63">
        <v>75403</v>
      </c>
    </row>
    <row r="36" spans="1:20" s="19" customFormat="1" ht="15" x14ac:dyDescent="0.25">
      <c r="A36" s="116" t="s">
        <v>192</v>
      </c>
      <c r="B36" s="120">
        <f t="shared" si="31"/>
        <v>8004</v>
      </c>
      <c r="C36" s="120" t="str">
        <f t="shared" si="32"/>
        <v>Swimming</v>
      </c>
      <c r="D36" s="120" t="str">
        <f t="shared" si="33"/>
        <v>Private Lessons</v>
      </c>
      <c r="E36" s="120" t="str">
        <f t="shared" si="34"/>
        <v>Child</v>
      </c>
      <c r="F36" s="64" t="str">
        <f t="shared" si="35"/>
        <v>N/A</v>
      </c>
      <c r="G36" s="64">
        <f t="shared" si="36"/>
        <v>45398</v>
      </c>
      <c r="H36" s="64">
        <f t="shared" si="37"/>
        <v>45095</v>
      </c>
      <c r="I36" s="61" t="s">
        <v>23</v>
      </c>
      <c r="J36" s="41">
        <v>0.72916666666666663</v>
      </c>
      <c r="K36" s="41" t="str">
        <f t="shared" si="38"/>
        <v>30 mins</v>
      </c>
      <c r="L36" s="65">
        <f t="shared" si="39"/>
        <v>10</v>
      </c>
      <c r="M36" s="62">
        <f t="shared" si="40"/>
        <v>1</v>
      </c>
      <c r="N36" s="62">
        <f t="shared" si="41"/>
        <v>1</v>
      </c>
      <c r="O36" s="62" t="str">
        <f t="shared" si="42"/>
        <v>3 YR</v>
      </c>
      <c r="P36" s="62" t="str">
        <f t="shared" si="43"/>
        <v>18 YR</v>
      </c>
      <c r="Q36" s="43">
        <f t="shared" si="44"/>
        <v>308.09500000000003</v>
      </c>
      <c r="R36" s="44">
        <f t="shared" si="29"/>
        <v>385.11875000000003</v>
      </c>
      <c r="S36" s="43">
        <f t="shared" si="45"/>
        <v>0</v>
      </c>
      <c r="T36" s="63">
        <v>75404</v>
      </c>
    </row>
    <row r="37" spans="1:20" s="19" customFormat="1" ht="15" x14ac:dyDescent="0.25">
      <c r="A37" s="116" t="s">
        <v>192</v>
      </c>
      <c r="B37" s="120">
        <f t="shared" si="31"/>
        <v>8004</v>
      </c>
      <c r="C37" s="120" t="str">
        <f t="shared" si="32"/>
        <v>Swimming</v>
      </c>
      <c r="D37" s="120" t="str">
        <f t="shared" si="33"/>
        <v>Private Lessons</v>
      </c>
      <c r="E37" s="120" t="str">
        <f t="shared" si="34"/>
        <v>Child</v>
      </c>
      <c r="F37" s="64" t="str">
        <f t="shared" si="35"/>
        <v>N/A</v>
      </c>
      <c r="G37" s="64">
        <f t="shared" si="36"/>
        <v>45398</v>
      </c>
      <c r="H37" s="64">
        <f t="shared" si="37"/>
        <v>45095</v>
      </c>
      <c r="I37" s="61" t="s">
        <v>23</v>
      </c>
      <c r="J37" s="41">
        <v>0.72916666666666663</v>
      </c>
      <c r="K37" s="41" t="str">
        <f t="shared" si="38"/>
        <v>30 mins</v>
      </c>
      <c r="L37" s="65">
        <f t="shared" si="39"/>
        <v>10</v>
      </c>
      <c r="M37" s="62">
        <f t="shared" si="40"/>
        <v>1</v>
      </c>
      <c r="N37" s="62">
        <f t="shared" si="41"/>
        <v>1</v>
      </c>
      <c r="O37" s="62" t="str">
        <f t="shared" si="42"/>
        <v>3 YR</v>
      </c>
      <c r="P37" s="62" t="str">
        <f t="shared" si="43"/>
        <v>18 YR</v>
      </c>
      <c r="Q37" s="43">
        <f t="shared" si="44"/>
        <v>308.09500000000003</v>
      </c>
      <c r="R37" s="44">
        <f t="shared" si="29"/>
        <v>385.11875000000003</v>
      </c>
      <c r="S37" s="43">
        <f t="shared" si="45"/>
        <v>0</v>
      </c>
      <c r="T37" s="63">
        <v>75405</v>
      </c>
    </row>
    <row r="38" spans="1:20" s="19" customFormat="1" ht="15" x14ac:dyDescent="0.25">
      <c r="A38" s="116" t="s">
        <v>192</v>
      </c>
      <c r="B38" s="120">
        <f t="shared" si="31"/>
        <v>8004</v>
      </c>
      <c r="C38" s="120" t="str">
        <f t="shared" si="32"/>
        <v>Swimming</v>
      </c>
      <c r="D38" s="120" t="str">
        <f t="shared" si="33"/>
        <v>Private Lessons</v>
      </c>
      <c r="E38" s="120" t="str">
        <f t="shared" si="34"/>
        <v>Child</v>
      </c>
      <c r="F38" s="64" t="str">
        <f t="shared" si="35"/>
        <v>N/A</v>
      </c>
      <c r="G38" s="64">
        <f t="shared" si="36"/>
        <v>45398</v>
      </c>
      <c r="H38" s="64">
        <f t="shared" si="37"/>
        <v>45095</v>
      </c>
      <c r="I38" s="61" t="s">
        <v>23</v>
      </c>
      <c r="J38" s="41">
        <v>0.73958333333333337</v>
      </c>
      <c r="K38" s="41" t="str">
        <f t="shared" si="38"/>
        <v>30 mins</v>
      </c>
      <c r="L38" s="65">
        <f t="shared" si="39"/>
        <v>10</v>
      </c>
      <c r="M38" s="62">
        <f t="shared" si="40"/>
        <v>1</v>
      </c>
      <c r="N38" s="62">
        <f t="shared" si="41"/>
        <v>1</v>
      </c>
      <c r="O38" s="62" t="str">
        <f t="shared" si="42"/>
        <v>3 YR</v>
      </c>
      <c r="P38" s="62" t="str">
        <f t="shared" si="43"/>
        <v>18 YR</v>
      </c>
      <c r="Q38" s="43">
        <f t="shared" si="44"/>
        <v>308.09500000000003</v>
      </c>
      <c r="R38" s="44">
        <f t="shared" si="29"/>
        <v>385.11875000000003</v>
      </c>
      <c r="S38" s="43">
        <f t="shared" si="45"/>
        <v>0</v>
      </c>
      <c r="T38" s="63">
        <v>75406</v>
      </c>
    </row>
    <row r="39" spans="1:20" s="19" customFormat="1" ht="15" x14ac:dyDescent="0.25">
      <c r="A39" s="116" t="s">
        <v>192</v>
      </c>
      <c r="B39" s="120">
        <f t="shared" si="31"/>
        <v>8004</v>
      </c>
      <c r="C39" s="120" t="str">
        <f t="shared" si="32"/>
        <v>Swimming</v>
      </c>
      <c r="D39" s="120" t="str">
        <f t="shared" si="33"/>
        <v>Private Lessons</v>
      </c>
      <c r="E39" s="120" t="str">
        <f t="shared" si="34"/>
        <v>Child</v>
      </c>
      <c r="F39" s="64" t="str">
        <f t="shared" si="35"/>
        <v>N/A</v>
      </c>
      <c r="G39" s="64">
        <f t="shared" si="36"/>
        <v>45398</v>
      </c>
      <c r="H39" s="64">
        <f t="shared" si="37"/>
        <v>45095</v>
      </c>
      <c r="I39" s="61" t="s">
        <v>23</v>
      </c>
      <c r="J39" s="41">
        <v>0.73958333333333337</v>
      </c>
      <c r="K39" s="41" t="str">
        <f t="shared" si="38"/>
        <v>30 mins</v>
      </c>
      <c r="L39" s="65">
        <f t="shared" si="39"/>
        <v>10</v>
      </c>
      <c r="M39" s="62">
        <f t="shared" si="40"/>
        <v>1</v>
      </c>
      <c r="N39" s="62">
        <f t="shared" si="41"/>
        <v>1</v>
      </c>
      <c r="O39" s="62" t="str">
        <f t="shared" si="42"/>
        <v>3 YR</v>
      </c>
      <c r="P39" s="62" t="str">
        <f t="shared" si="43"/>
        <v>18 YR</v>
      </c>
      <c r="Q39" s="43">
        <f t="shared" si="44"/>
        <v>308.09500000000003</v>
      </c>
      <c r="R39" s="44">
        <f t="shared" si="29"/>
        <v>385.11875000000003</v>
      </c>
      <c r="S39" s="43">
        <f t="shared" si="45"/>
        <v>0</v>
      </c>
      <c r="T39" s="63">
        <v>75407</v>
      </c>
    </row>
    <row r="40" spans="1:20" s="19" customFormat="1" ht="15" x14ac:dyDescent="0.25">
      <c r="A40" s="116" t="s">
        <v>192</v>
      </c>
      <c r="B40" s="120">
        <f t="shared" si="31"/>
        <v>8004</v>
      </c>
      <c r="C40" s="120" t="str">
        <f t="shared" si="32"/>
        <v>Swimming</v>
      </c>
      <c r="D40" s="120" t="str">
        <f t="shared" si="33"/>
        <v>Private Lessons</v>
      </c>
      <c r="E40" s="120" t="str">
        <f t="shared" si="34"/>
        <v>Child</v>
      </c>
      <c r="F40" s="64" t="str">
        <f t="shared" si="35"/>
        <v>N/A</v>
      </c>
      <c r="G40" s="64">
        <f t="shared" si="36"/>
        <v>45398</v>
      </c>
      <c r="H40" s="64">
        <f t="shared" si="37"/>
        <v>45095</v>
      </c>
      <c r="I40" s="61" t="s">
        <v>23</v>
      </c>
      <c r="J40" s="41">
        <v>0.75</v>
      </c>
      <c r="K40" s="41" t="str">
        <f t="shared" si="38"/>
        <v>30 mins</v>
      </c>
      <c r="L40" s="65">
        <f t="shared" si="39"/>
        <v>10</v>
      </c>
      <c r="M40" s="62">
        <f t="shared" si="40"/>
        <v>1</v>
      </c>
      <c r="N40" s="62">
        <f t="shared" si="41"/>
        <v>1</v>
      </c>
      <c r="O40" s="62" t="str">
        <f t="shared" si="42"/>
        <v>3 YR</v>
      </c>
      <c r="P40" s="62" t="str">
        <f t="shared" si="43"/>
        <v>18 YR</v>
      </c>
      <c r="Q40" s="43">
        <f t="shared" si="44"/>
        <v>308.09500000000003</v>
      </c>
      <c r="R40" s="44">
        <f t="shared" si="29"/>
        <v>385.11875000000003</v>
      </c>
      <c r="S40" s="43">
        <f t="shared" si="45"/>
        <v>0</v>
      </c>
      <c r="T40" s="63">
        <v>75408</v>
      </c>
    </row>
    <row r="41" spans="1:20" s="19" customFormat="1" ht="15" x14ac:dyDescent="0.25">
      <c r="A41" s="116" t="s">
        <v>192</v>
      </c>
      <c r="B41" s="120">
        <f t="shared" si="31"/>
        <v>8004</v>
      </c>
      <c r="C41" s="120" t="str">
        <f t="shared" si="32"/>
        <v>Swimming</v>
      </c>
      <c r="D41" s="120" t="str">
        <f t="shared" si="33"/>
        <v>Private Lessons</v>
      </c>
      <c r="E41" s="120" t="str">
        <f t="shared" si="34"/>
        <v>Child</v>
      </c>
      <c r="F41" s="64" t="str">
        <f t="shared" si="35"/>
        <v>N/A</v>
      </c>
      <c r="G41" s="64">
        <f t="shared" si="36"/>
        <v>45398</v>
      </c>
      <c r="H41" s="64">
        <f t="shared" si="37"/>
        <v>45095</v>
      </c>
      <c r="I41" s="61" t="s">
        <v>23</v>
      </c>
      <c r="J41" s="41">
        <v>0.75</v>
      </c>
      <c r="K41" s="41" t="str">
        <f t="shared" si="38"/>
        <v>30 mins</v>
      </c>
      <c r="L41" s="65">
        <f t="shared" si="39"/>
        <v>10</v>
      </c>
      <c r="M41" s="62">
        <f t="shared" si="40"/>
        <v>1</v>
      </c>
      <c r="N41" s="62">
        <f t="shared" si="41"/>
        <v>1</v>
      </c>
      <c r="O41" s="62" t="str">
        <f t="shared" si="42"/>
        <v>3 YR</v>
      </c>
      <c r="P41" s="62" t="str">
        <f t="shared" si="43"/>
        <v>18 YR</v>
      </c>
      <c r="Q41" s="43">
        <f t="shared" si="44"/>
        <v>308.09500000000003</v>
      </c>
      <c r="R41" s="44">
        <f t="shared" si="29"/>
        <v>385.11875000000003</v>
      </c>
      <c r="S41" s="43">
        <f t="shared" si="45"/>
        <v>0</v>
      </c>
      <c r="T41" s="63">
        <v>75409</v>
      </c>
    </row>
    <row r="42" spans="1:20" s="19" customFormat="1" ht="15" x14ac:dyDescent="0.25">
      <c r="A42" s="116" t="s">
        <v>192</v>
      </c>
      <c r="B42" s="120">
        <f t="shared" si="31"/>
        <v>8004</v>
      </c>
      <c r="C42" s="120" t="str">
        <f t="shared" si="32"/>
        <v>Swimming</v>
      </c>
      <c r="D42" s="120" t="str">
        <f t="shared" si="33"/>
        <v>Private Lessons</v>
      </c>
      <c r="E42" s="120" t="str">
        <f t="shared" si="34"/>
        <v>Child</v>
      </c>
      <c r="F42" s="64" t="str">
        <f t="shared" si="35"/>
        <v>N/A</v>
      </c>
      <c r="G42" s="64">
        <f t="shared" si="36"/>
        <v>45398</v>
      </c>
      <c r="H42" s="64">
        <f t="shared" si="37"/>
        <v>45095</v>
      </c>
      <c r="I42" s="61" t="s">
        <v>23</v>
      </c>
      <c r="J42" s="41">
        <v>0.75</v>
      </c>
      <c r="K42" s="41" t="str">
        <f t="shared" si="38"/>
        <v>30 mins</v>
      </c>
      <c r="L42" s="65">
        <f t="shared" si="39"/>
        <v>10</v>
      </c>
      <c r="M42" s="62">
        <f t="shared" si="40"/>
        <v>1</v>
      </c>
      <c r="N42" s="62">
        <f t="shared" si="41"/>
        <v>1</v>
      </c>
      <c r="O42" s="62" t="str">
        <f t="shared" si="42"/>
        <v>3 YR</v>
      </c>
      <c r="P42" s="62" t="str">
        <f t="shared" si="43"/>
        <v>18 YR</v>
      </c>
      <c r="Q42" s="43">
        <f t="shared" si="44"/>
        <v>308.09500000000003</v>
      </c>
      <c r="R42" s="44">
        <f t="shared" si="29"/>
        <v>385.11875000000003</v>
      </c>
      <c r="S42" s="43">
        <f t="shared" si="45"/>
        <v>0</v>
      </c>
      <c r="T42" s="63">
        <v>75410</v>
      </c>
    </row>
    <row r="43" spans="1:20" s="19" customFormat="1" ht="15" x14ac:dyDescent="0.25">
      <c r="A43" s="116" t="s">
        <v>192</v>
      </c>
      <c r="B43" s="120">
        <f t="shared" si="31"/>
        <v>8004</v>
      </c>
      <c r="C43" s="120" t="str">
        <f t="shared" si="32"/>
        <v>Swimming</v>
      </c>
      <c r="D43" s="120" t="str">
        <f t="shared" si="33"/>
        <v>Private Lessons</v>
      </c>
      <c r="E43" s="120" t="str">
        <f t="shared" si="34"/>
        <v>Child</v>
      </c>
      <c r="F43" s="64" t="str">
        <f t="shared" si="35"/>
        <v>N/A</v>
      </c>
      <c r="G43" s="64">
        <f t="shared" si="36"/>
        <v>45398</v>
      </c>
      <c r="H43" s="64">
        <f t="shared" si="37"/>
        <v>45095</v>
      </c>
      <c r="I43" s="61" t="s">
        <v>23</v>
      </c>
      <c r="J43" s="41">
        <v>0.76041666666666663</v>
      </c>
      <c r="K43" s="41" t="str">
        <f t="shared" si="38"/>
        <v>30 mins</v>
      </c>
      <c r="L43" s="65">
        <f t="shared" si="39"/>
        <v>10</v>
      </c>
      <c r="M43" s="62">
        <f t="shared" si="40"/>
        <v>1</v>
      </c>
      <c r="N43" s="62">
        <f t="shared" si="41"/>
        <v>1</v>
      </c>
      <c r="O43" s="62" t="str">
        <f t="shared" si="42"/>
        <v>3 YR</v>
      </c>
      <c r="P43" s="62" t="str">
        <f t="shared" si="43"/>
        <v>18 YR</v>
      </c>
      <c r="Q43" s="43">
        <f t="shared" si="44"/>
        <v>308.09500000000003</v>
      </c>
      <c r="R43" s="44">
        <f t="shared" si="29"/>
        <v>385.11875000000003</v>
      </c>
      <c r="S43" s="43">
        <f t="shared" si="45"/>
        <v>0</v>
      </c>
      <c r="T43" s="63">
        <v>75411</v>
      </c>
    </row>
    <row r="44" spans="1:20" ht="15" x14ac:dyDescent="0.25">
      <c r="A44" s="143"/>
      <c r="B44" s="143"/>
      <c r="C44" s="143"/>
      <c r="D44" s="143"/>
      <c r="E44" s="143"/>
      <c r="F44" s="52"/>
      <c r="G44" s="52"/>
      <c r="H44" s="52"/>
      <c r="I44" s="48"/>
      <c r="J44" s="49"/>
      <c r="K44" s="49"/>
      <c r="L44" s="53"/>
      <c r="M44" s="48"/>
      <c r="N44" s="48"/>
      <c r="O44" s="48"/>
      <c r="P44" s="48"/>
      <c r="Q44" s="50"/>
      <c r="R44" s="51"/>
      <c r="S44" s="50"/>
      <c r="T44" s="48"/>
    </row>
    <row r="45" spans="1:20" s="19" customFormat="1" ht="15" x14ac:dyDescent="0.25">
      <c r="A45" s="116" t="s">
        <v>192</v>
      </c>
      <c r="B45" s="120">
        <f t="shared" ref="B45:B71" si="46">VLOOKUP(A45,PROGRAMDATA,14,FALSE)</f>
        <v>8004</v>
      </c>
      <c r="C45" s="120" t="str">
        <f t="shared" ref="C45:C71" si="47">VLOOKUP(A45,PROGRAMDATA,15,FALSE)</f>
        <v>Swimming</v>
      </c>
      <c r="D45" s="120" t="str">
        <f t="shared" ref="D45:D71" si="48">VLOOKUP(A45,PROGRAMDATA,16,FALSE)</f>
        <v>Private Lessons</v>
      </c>
      <c r="E45" s="120" t="str">
        <f t="shared" ref="E45:E71" si="49">VLOOKUP(A45,PROGRAMDATA,17,FALSE)</f>
        <v>Child</v>
      </c>
      <c r="F45" s="64" t="str">
        <f t="shared" ref="F45:F71" si="50">VLOOKUP(I45,Session,4, FALSE)</f>
        <v>N/A</v>
      </c>
      <c r="G45" s="64">
        <f t="shared" ref="G45:G71" si="51">VLOOKUP(I45,Session,2,FALSE)</f>
        <v>45399</v>
      </c>
      <c r="H45" s="64">
        <f t="shared" ref="H45:H71" si="52">VLOOKUP(I45,Session,3,FALSE)</f>
        <v>45096</v>
      </c>
      <c r="I45" s="61" t="s">
        <v>33</v>
      </c>
      <c r="J45" s="41">
        <v>0.66666666666666663</v>
      </c>
      <c r="K45" s="41" t="str">
        <f t="shared" ref="K45:K71" si="53">VLOOKUP(A45,PROGRAMDATA,9,FALSE)</f>
        <v>30 mins</v>
      </c>
      <c r="L45" s="65">
        <f t="shared" ref="L45:L71" si="54">VLOOKUP(I45,Session,5, FALSE)</f>
        <v>10</v>
      </c>
      <c r="M45" s="62">
        <f t="shared" ref="M45:M71" si="55">VLOOKUP(A45,PROGRAMDATA,3,FALSE)</f>
        <v>1</v>
      </c>
      <c r="N45" s="62">
        <f t="shared" ref="N45:N71" si="56">VLOOKUP(A45,PROGRAMDATA,4,FALSE)</f>
        <v>1</v>
      </c>
      <c r="O45" s="62" t="str">
        <f t="shared" ref="O45:O71" si="57">VLOOKUP(A45,PROGRAMDATA,5,FALSE)</f>
        <v>3 YR</v>
      </c>
      <c r="P45" s="62" t="str">
        <f t="shared" ref="P45:P71" si="58">VLOOKUP(A45,PROGRAMDATA,6,FALSE)</f>
        <v>18 YR</v>
      </c>
      <c r="Q45" s="43">
        <f t="shared" ref="Q45:Q71" si="59">(INDEX(PROGRAMDATA,MATCH(A45,FeeName,0),12)*L45)</f>
        <v>308.09500000000003</v>
      </c>
      <c r="R45" s="44">
        <f t="shared" si="29"/>
        <v>385.11875000000003</v>
      </c>
      <c r="S45" s="43">
        <f t="shared" ref="S45:S71" si="60">VLOOKUP(A45,PROGRAMDATA,13,FALSE)</f>
        <v>0</v>
      </c>
      <c r="T45" s="63">
        <v>75412</v>
      </c>
    </row>
    <row r="46" spans="1:20" s="19" customFormat="1" ht="15" x14ac:dyDescent="0.25">
      <c r="A46" s="116" t="s">
        <v>192</v>
      </c>
      <c r="B46" s="120">
        <f t="shared" si="46"/>
        <v>8004</v>
      </c>
      <c r="C46" s="120" t="str">
        <f t="shared" si="47"/>
        <v>Swimming</v>
      </c>
      <c r="D46" s="120" t="str">
        <f t="shared" si="48"/>
        <v>Private Lessons</v>
      </c>
      <c r="E46" s="120" t="str">
        <f t="shared" si="49"/>
        <v>Child</v>
      </c>
      <c r="F46" s="64" t="str">
        <f t="shared" si="50"/>
        <v>N/A</v>
      </c>
      <c r="G46" s="64">
        <f t="shared" si="51"/>
        <v>45399</v>
      </c>
      <c r="H46" s="64">
        <f t="shared" si="52"/>
        <v>45096</v>
      </c>
      <c r="I46" s="61" t="s">
        <v>33</v>
      </c>
      <c r="J46" s="41">
        <v>0.66666666666666663</v>
      </c>
      <c r="K46" s="41" t="str">
        <f t="shared" si="53"/>
        <v>30 mins</v>
      </c>
      <c r="L46" s="65">
        <f t="shared" si="54"/>
        <v>10</v>
      </c>
      <c r="M46" s="62">
        <f t="shared" si="55"/>
        <v>1</v>
      </c>
      <c r="N46" s="62">
        <f t="shared" si="56"/>
        <v>1</v>
      </c>
      <c r="O46" s="62" t="str">
        <f t="shared" si="57"/>
        <v>3 YR</v>
      </c>
      <c r="P46" s="62" t="str">
        <f t="shared" si="58"/>
        <v>18 YR</v>
      </c>
      <c r="Q46" s="43">
        <f t="shared" si="59"/>
        <v>308.09500000000003</v>
      </c>
      <c r="R46" s="44">
        <f t="shared" si="29"/>
        <v>385.11875000000003</v>
      </c>
      <c r="S46" s="43">
        <f t="shared" si="60"/>
        <v>0</v>
      </c>
      <c r="T46" s="63">
        <v>75413</v>
      </c>
    </row>
    <row r="47" spans="1:20" s="19" customFormat="1" ht="15" x14ac:dyDescent="0.25">
      <c r="A47" s="116" t="s">
        <v>192</v>
      </c>
      <c r="B47" s="120">
        <f t="shared" si="46"/>
        <v>8004</v>
      </c>
      <c r="C47" s="120" t="str">
        <f t="shared" si="47"/>
        <v>Swimming</v>
      </c>
      <c r="D47" s="120" t="str">
        <f t="shared" si="48"/>
        <v>Private Lessons</v>
      </c>
      <c r="E47" s="120" t="str">
        <f t="shared" si="49"/>
        <v>Child</v>
      </c>
      <c r="F47" s="64" t="str">
        <f t="shared" si="50"/>
        <v>N/A</v>
      </c>
      <c r="G47" s="64">
        <f t="shared" si="51"/>
        <v>45399</v>
      </c>
      <c r="H47" s="64">
        <f t="shared" si="52"/>
        <v>45096</v>
      </c>
      <c r="I47" s="61" t="s">
        <v>33</v>
      </c>
      <c r="J47" s="41">
        <v>0.67708333333333337</v>
      </c>
      <c r="K47" s="41" t="str">
        <f t="shared" si="53"/>
        <v>30 mins</v>
      </c>
      <c r="L47" s="65">
        <f t="shared" si="54"/>
        <v>10</v>
      </c>
      <c r="M47" s="62">
        <f t="shared" si="55"/>
        <v>1</v>
      </c>
      <c r="N47" s="62">
        <f t="shared" si="56"/>
        <v>1</v>
      </c>
      <c r="O47" s="62" t="str">
        <f t="shared" si="57"/>
        <v>3 YR</v>
      </c>
      <c r="P47" s="62" t="str">
        <f t="shared" si="58"/>
        <v>18 YR</v>
      </c>
      <c r="Q47" s="43">
        <f t="shared" si="59"/>
        <v>308.09500000000003</v>
      </c>
      <c r="R47" s="44">
        <f t="shared" si="29"/>
        <v>385.11875000000003</v>
      </c>
      <c r="S47" s="43">
        <f t="shared" si="60"/>
        <v>0</v>
      </c>
      <c r="T47" s="63">
        <v>75414</v>
      </c>
    </row>
    <row r="48" spans="1:20" s="19" customFormat="1" ht="15" x14ac:dyDescent="0.25">
      <c r="A48" s="116" t="s">
        <v>192</v>
      </c>
      <c r="B48" s="120">
        <f t="shared" si="46"/>
        <v>8004</v>
      </c>
      <c r="C48" s="120" t="str">
        <f t="shared" si="47"/>
        <v>Swimming</v>
      </c>
      <c r="D48" s="120" t="str">
        <f t="shared" si="48"/>
        <v>Private Lessons</v>
      </c>
      <c r="E48" s="120" t="str">
        <f t="shared" si="49"/>
        <v>Child</v>
      </c>
      <c r="F48" s="64" t="str">
        <f t="shared" si="50"/>
        <v>N/A</v>
      </c>
      <c r="G48" s="64">
        <f t="shared" si="51"/>
        <v>45399</v>
      </c>
      <c r="H48" s="64">
        <f t="shared" si="52"/>
        <v>45096</v>
      </c>
      <c r="I48" s="61" t="s">
        <v>33</v>
      </c>
      <c r="J48" s="41">
        <v>0.67708333333333337</v>
      </c>
      <c r="K48" s="41" t="str">
        <f t="shared" si="53"/>
        <v>30 mins</v>
      </c>
      <c r="L48" s="65">
        <f t="shared" si="54"/>
        <v>10</v>
      </c>
      <c r="M48" s="62">
        <f t="shared" si="55"/>
        <v>1</v>
      </c>
      <c r="N48" s="62">
        <f t="shared" si="56"/>
        <v>1</v>
      </c>
      <c r="O48" s="62" t="str">
        <f t="shared" si="57"/>
        <v>3 YR</v>
      </c>
      <c r="P48" s="62" t="str">
        <f t="shared" si="58"/>
        <v>18 YR</v>
      </c>
      <c r="Q48" s="43">
        <f t="shared" si="59"/>
        <v>308.09500000000003</v>
      </c>
      <c r="R48" s="44">
        <f t="shared" si="29"/>
        <v>385.11875000000003</v>
      </c>
      <c r="S48" s="43">
        <f t="shared" si="60"/>
        <v>0</v>
      </c>
      <c r="T48" s="63">
        <v>75415</v>
      </c>
    </row>
    <row r="49" spans="1:20" s="19" customFormat="1" ht="15" x14ac:dyDescent="0.25">
      <c r="A49" s="116" t="s">
        <v>192</v>
      </c>
      <c r="B49" s="120">
        <f t="shared" si="46"/>
        <v>8004</v>
      </c>
      <c r="C49" s="120" t="str">
        <f t="shared" si="47"/>
        <v>Swimming</v>
      </c>
      <c r="D49" s="120" t="str">
        <f t="shared" si="48"/>
        <v>Private Lessons</v>
      </c>
      <c r="E49" s="120" t="str">
        <f t="shared" si="49"/>
        <v>Child</v>
      </c>
      <c r="F49" s="64" t="str">
        <f t="shared" si="50"/>
        <v>N/A</v>
      </c>
      <c r="G49" s="64">
        <f t="shared" si="51"/>
        <v>45399</v>
      </c>
      <c r="H49" s="64">
        <f t="shared" si="52"/>
        <v>45096</v>
      </c>
      <c r="I49" s="61" t="s">
        <v>33</v>
      </c>
      <c r="J49" s="41">
        <v>0.6875</v>
      </c>
      <c r="K49" s="41" t="str">
        <f t="shared" si="53"/>
        <v>30 mins</v>
      </c>
      <c r="L49" s="65">
        <f t="shared" si="54"/>
        <v>10</v>
      </c>
      <c r="M49" s="62">
        <f t="shared" si="55"/>
        <v>1</v>
      </c>
      <c r="N49" s="62">
        <f t="shared" si="56"/>
        <v>1</v>
      </c>
      <c r="O49" s="62" t="str">
        <f t="shared" si="57"/>
        <v>3 YR</v>
      </c>
      <c r="P49" s="62" t="str">
        <f t="shared" si="58"/>
        <v>18 YR</v>
      </c>
      <c r="Q49" s="43">
        <f t="shared" si="59"/>
        <v>308.09500000000003</v>
      </c>
      <c r="R49" s="44">
        <f t="shared" si="29"/>
        <v>385.11875000000003</v>
      </c>
      <c r="S49" s="43">
        <f t="shared" si="60"/>
        <v>0</v>
      </c>
      <c r="T49" s="63">
        <v>75416</v>
      </c>
    </row>
    <row r="50" spans="1:20" s="19" customFormat="1" ht="15" x14ac:dyDescent="0.25">
      <c r="A50" s="116" t="s">
        <v>192</v>
      </c>
      <c r="B50" s="120">
        <f t="shared" si="46"/>
        <v>8004</v>
      </c>
      <c r="C50" s="120" t="str">
        <f t="shared" si="47"/>
        <v>Swimming</v>
      </c>
      <c r="D50" s="120" t="str">
        <f t="shared" si="48"/>
        <v>Private Lessons</v>
      </c>
      <c r="E50" s="120" t="str">
        <f t="shared" si="49"/>
        <v>Child</v>
      </c>
      <c r="F50" s="64" t="str">
        <f t="shared" si="50"/>
        <v>N/A</v>
      </c>
      <c r="G50" s="64">
        <f t="shared" si="51"/>
        <v>45399</v>
      </c>
      <c r="H50" s="64">
        <f t="shared" si="52"/>
        <v>45096</v>
      </c>
      <c r="I50" s="61" t="s">
        <v>33</v>
      </c>
      <c r="J50" s="41">
        <v>0.6875</v>
      </c>
      <c r="K50" s="41" t="str">
        <f t="shared" si="53"/>
        <v>30 mins</v>
      </c>
      <c r="L50" s="65">
        <f t="shared" si="54"/>
        <v>10</v>
      </c>
      <c r="M50" s="62">
        <f t="shared" si="55"/>
        <v>1</v>
      </c>
      <c r="N50" s="62">
        <f t="shared" si="56"/>
        <v>1</v>
      </c>
      <c r="O50" s="62" t="str">
        <f t="shared" si="57"/>
        <v>3 YR</v>
      </c>
      <c r="P50" s="62" t="str">
        <f t="shared" si="58"/>
        <v>18 YR</v>
      </c>
      <c r="Q50" s="43">
        <f t="shared" si="59"/>
        <v>308.09500000000003</v>
      </c>
      <c r="R50" s="44">
        <f t="shared" si="29"/>
        <v>385.11875000000003</v>
      </c>
      <c r="S50" s="43">
        <f t="shared" si="60"/>
        <v>0</v>
      </c>
      <c r="T50" s="63">
        <v>75417</v>
      </c>
    </row>
    <row r="51" spans="1:20" s="19" customFormat="1" ht="15" x14ac:dyDescent="0.25">
      <c r="A51" s="116" t="s">
        <v>192</v>
      </c>
      <c r="B51" s="120">
        <f t="shared" si="46"/>
        <v>8004</v>
      </c>
      <c r="C51" s="120" t="str">
        <f t="shared" si="47"/>
        <v>Swimming</v>
      </c>
      <c r="D51" s="120" t="str">
        <f t="shared" si="48"/>
        <v>Private Lessons</v>
      </c>
      <c r="E51" s="120" t="str">
        <f t="shared" si="49"/>
        <v>Child</v>
      </c>
      <c r="F51" s="64" t="str">
        <f t="shared" si="50"/>
        <v>N/A</v>
      </c>
      <c r="G51" s="64">
        <f t="shared" si="51"/>
        <v>45399</v>
      </c>
      <c r="H51" s="64">
        <f t="shared" si="52"/>
        <v>45096</v>
      </c>
      <c r="I51" s="61" t="s">
        <v>33</v>
      </c>
      <c r="J51" s="41">
        <v>0.69791666666666663</v>
      </c>
      <c r="K51" s="41" t="str">
        <f t="shared" si="53"/>
        <v>30 mins</v>
      </c>
      <c r="L51" s="65">
        <f t="shared" si="54"/>
        <v>10</v>
      </c>
      <c r="M51" s="62">
        <f t="shared" si="55"/>
        <v>1</v>
      </c>
      <c r="N51" s="62">
        <f t="shared" si="56"/>
        <v>1</v>
      </c>
      <c r="O51" s="62" t="str">
        <f t="shared" si="57"/>
        <v>3 YR</v>
      </c>
      <c r="P51" s="62" t="str">
        <f t="shared" si="58"/>
        <v>18 YR</v>
      </c>
      <c r="Q51" s="43">
        <f t="shared" si="59"/>
        <v>308.09500000000003</v>
      </c>
      <c r="R51" s="44">
        <f t="shared" si="29"/>
        <v>385.11875000000003</v>
      </c>
      <c r="S51" s="43">
        <f t="shared" si="60"/>
        <v>0</v>
      </c>
      <c r="T51" s="63">
        <v>75418</v>
      </c>
    </row>
    <row r="52" spans="1:20" s="19" customFormat="1" ht="15" x14ac:dyDescent="0.25">
      <c r="A52" s="116" t="s">
        <v>192</v>
      </c>
      <c r="B52" s="120">
        <f t="shared" si="46"/>
        <v>8004</v>
      </c>
      <c r="C52" s="120" t="str">
        <f t="shared" si="47"/>
        <v>Swimming</v>
      </c>
      <c r="D52" s="120" t="str">
        <f t="shared" si="48"/>
        <v>Private Lessons</v>
      </c>
      <c r="E52" s="120" t="str">
        <f t="shared" si="49"/>
        <v>Child</v>
      </c>
      <c r="F52" s="64" t="str">
        <f t="shared" si="50"/>
        <v>N/A</v>
      </c>
      <c r="G52" s="64">
        <f t="shared" si="51"/>
        <v>45399</v>
      </c>
      <c r="H52" s="64">
        <f t="shared" si="52"/>
        <v>45096</v>
      </c>
      <c r="I52" s="61" t="s">
        <v>33</v>
      </c>
      <c r="J52" s="41">
        <v>0.70833333333333337</v>
      </c>
      <c r="K52" s="41" t="str">
        <f t="shared" si="53"/>
        <v>30 mins</v>
      </c>
      <c r="L52" s="65">
        <f t="shared" si="54"/>
        <v>10</v>
      </c>
      <c r="M52" s="62">
        <f t="shared" si="55"/>
        <v>1</v>
      </c>
      <c r="N52" s="62">
        <f t="shared" si="56"/>
        <v>1</v>
      </c>
      <c r="O52" s="62" t="str">
        <f t="shared" si="57"/>
        <v>3 YR</v>
      </c>
      <c r="P52" s="62" t="str">
        <f t="shared" si="58"/>
        <v>18 YR</v>
      </c>
      <c r="Q52" s="43">
        <f t="shared" si="59"/>
        <v>308.09500000000003</v>
      </c>
      <c r="R52" s="44">
        <f t="shared" si="29"/>
        <v>385.11875000000003</v>
      </c>
      <c r="S52" s="43">
        <f t="shared" si="60"/>
        <v>0</v>
      </c>
      <c r="T52" s="63">
        <v>75419</v>
      </c>
    </row>
    <row r="53" spans="1:20" s="19" customFormat="1" ht="15" x14ac:dyDescent="0.25">
      <c r="A53" s="116" t="s">
        <v>192</v>
      </c>
      <c r="B53" s="120">
        <f t="shared" si="46"/>
        <v>8004</v>
      </c>
      <c r="C53" s="120" t="str">
        <f t="shared" si="47"/>
        <v>Swimming</v>
      </c>
      <c r="D53" s="120" t="str">
        <f t="shared" si="48"/>
        <v>Private Lessons</v>
      </c>
      <c r="E53" s="120" t="str">
        <f t="shared" si="49"/>
        <v>Child</v>
      </c>
      <c r="F53" s="64" t="str">
        <f t="shared" si="50"/>
        <v>N/A</v>
      </c>
      <c r="G53" s="64">
        <f t="shared" si="51"/>
        <v>45399</v>
      </c>
      <c r="H53" s="64">
        <f t="shared" si="52"/>
        <v>45096</v>
      </c>
      <c r="I53" s="61" t="s">
        <v>33</v>
      </c>
      <c r="J53" s="41">
        <v>0.70833333333333337</v>
      </c>
      <c r="K53" s="41" t="str">
        <f t="shared" si="53"/>
        <v>30 mins</v>
      </c>
      <c r="L53" s="65">
        <f t="shared" si="54"/>
        <v>10</v>
      </c>
      <c r="M53" s="62">
        <f t="shared" si="55"/>
        <v>1</v>
      </c>
      <c r="N53" s="62">
        <f t="shared" si="56"/>
        <v>1</v>
      </c>
      <c r="O53" s="62" t="str">
        <f t="shared" si="57"/>
        <v>3 YR</v>
      </c>
      <c r="P53" s="62" t="str">
        <f t="shared" si="58"/>
        <v>18 YR</v>
      </c>
      <c r="Q53" s="43">
        <f t="shared" si="59"/>
        <v>308.09500000000003</v>
      </c>
      <c r="R53" s="44">
        <f t="shared" si="29"/>
        <v>385.11875000000003</v>
      </c>
      <c r="S53" s="43">
        <f t="shared" si="60"/>
        <v>0</v>
      </c>
      <c r="T53" s="63">
        <v>75420</v>
      </c>
    </row>
    <row r="54" spans="1:20" s="19" customFormat="1" ht="15" x14ac:dyDescent="0.25">
      <c r="A54" s="116" t="s">
        <v>192</v>
      </c>
      <c r="B54" s="120">
        <f t="shared" si="46"/>
        <v>8004</v>
      </c>
      <c r="C54" s="120" t="str">
        <f t="shared" si="47"/>
        <v>Swimming</v>
      </c>
      <c r="D54" s="120" t="str">
        <f t="shared" si="48"/>
        <v>Private Lessons</v>
      </c>
      <c r="E54" s="120" t="str">
        <f t="shared" si="49"/>
        <v>Child</v>
      </c>
      <c r="F54" s="64" t="str">
        <f t="shared" si="50"/>
        <v>N/A</v>
      </c>
      <c r="G54" s="64">
        <f t="shared" si="51"/>
        <v>45399</v>
      </c>
      <c r="H54" s="64">
        <f t="shared" si="52"/>
        <v>45096</v>
      </c>
      <c r="I54" s="61" t="s">
        <v>33</v>
      </c>
      <c r="J54" s="41">
        <v>0.71875</v>
      </c>
      <c r="K54" s="41" t="str">
        <f t="shared" si="53"/>
        <v>30 mins</v>
      </c>
      <c r="L54" s="65">
        <f t="shared" si="54"/>
        <v>10</v>
      </c>
      <c r="M54" s="62">
        <f t="shared" si="55"/>
        <v>1</v>
      </c>
      <c r="N54" s="62">
        <f t="shared" si="56"/>
        <v>1</v>
      </c>
      <c r="O54" s="62" t="str">
        <f t="shared" si="57"/>
        <v>3 YR</v>
      </c>
      <c r="P54" s="62" t="str">
        <f t="shared" si="58"/>
        <v>18 YR</v>
      </c>
      <c r="Q54" s="43">
        <f t="shared" si="59"/>
        <v>308.09500000000003</v>
      </c>
      <c r="R54" s="44">
        <f t="shared" si="29"/>
        <v>385.11875000000003</v>
      </c>
      <c r="S54" s="43">
        <f t="shared" si="60"/>
        <v>0</v>
      </c>
      <c r="T54" s="63">
        <v>75421</v>
      </c>
    </row>
    <row r="55" spans="1:20" s="19" customFormat="1" ht="15" x14ac:dyDescent="0.25">
      <c r="A55" s="116" t="s">
        <v>192</v>
      </c>
      <c r="B55" s="120">
        <f t="shared" si="46"/>
        <v>8004</v>
      </c>
      <c r="C55" s="120" t="str">
        <f t="shared" si="47"/>
        <v>Swimming</v>
      </c>
      <c r="D55" s="120" t="str">
        <f t="shared" si="48"/>
        <v>Private Lessons</v>
      </c>
      <c r="E55" s="120" t="str">
        <f t="shared" si="49"/>
        <v>Child</v>
      </c>
      <c r="F55" s="64" t="str">
        <f t="shared" si="50"/>
        <v>N/A</v>
      </c>
      <c r="G55" s="64">
        <f t="shared" si="51"/>
        <v>45399</v>
      </c>
      <c r="H55" s="64">
        <f t="shared" si="52"/>
        <v>45096</v>
      </c>
      <c r="I55" s="61" t="s">
        <v>33</v>
      </c>
      <c r="J55" s="41">
        <v>0.71875</v>
      </c>
      <c r="K55" s="41" t="str">
        <f t="shared" si="53"/>
        <v>30 mins</v>
      </c>
      <c r="L55" s="65">
        <f t="shared" si="54"/>
        <v>10</v>
      </c>
      <c r="M55" s="62">
        <f t="shared" si="55"/>
        <v>1</v>
      </c>
      <c r="N55" s="62">
        <f t="shared" si="56"/>
        <v>1</v>
      </c>
      <c r="O55" s="62" t="str">
        <f t="shared" si="57"/>
        <v>3 YR</v>
      </c>
      <c r="P55" s="62" t="str">
        <f t="shared" si="58"/>
        <v>18 YR</v>
      </c>
      <c r="Q55" s="43">
        <f t="shared" si="59"/>
        <v>308.09500000000003</v>
      </c>
      <c r="R55" s="44">
        <f t="shared" si="29"/>
        <v>385.11875000000003</v>
      </c>
      <c r="S55" s="43">
        <f t="shared" si="60"/>
        <v>0</v>
      </c>
      <c r="T55" s="63">
        <v>75422</v>
      </c>
    </row>
    <row r="56" spans="1:20" s="19" customFormat="1" ht="15" x14ac:dyDescent="0.25">
      <c r="A56" s="116" t="s">
        <v>192</v>
      </c>
      <c r="B56" s="120">
        <f t="shared" si="46"/>
        <v>8004</v>
      </c>
      <c r="C56" s="120" t="str">
        <f t="shared" si="47"/>
        <v>Swimming</v>
      </c>
      <c r="D56" s="120" t="str">
        <f t="shared" si="48"/>
        <v>Private Lessons</v>
      </c>
      <c r="E56" s="120" t="str">
        <f t="shared" si="49"/>
        <v>Child</v>
      </c>
      <c r="F56" s="64" t="str">
        <f t="shared" si="50"/>
        <v>N/A</v>
      </c>
      <c r="G56" s="64">
        <f t="shared" si="51"/>
        <v>45399</v>
      </c>
      <c r="H56" s="64">
        <f t="shared" si="52"/>
        <v>45096</v>
      </c>
      <c r="I56" s="61" t="s">
        <v>33</v>
      </c>
      <c r="J56" s="41">
        <v>0.72916666666666663</v>
      </c>
      <c r="K56" s="41" t="str">
        <f t="shared" si="53"/>
        <v>30 mins</v>
      </c>
      <c r="L56" s="65">
        <f t="shared" si="54"/>
        <v>10</v>
      </c>
      <c r="M56" s="62">
        <f t="shared" si="55"/>
        <v>1</v>
      </c>
      <c r="N56" s="62">
        <f t="shared" si="56"/>
        <v>1</v>
      </c>
      <c r="O56" s="62" t="str">
        <f t="shared" si="57"/>
        <v>3 YR</v>
      </c>
      <c r="P56" s="62" t="str">
        <f t="shared" si="58"/>
        <v>18 YR</v>
      </c>
      <c r="Q56" s="43">
        <f t="shared" si="59"/>
        <v>308.09500000000003</v>
      </c>
      <c r="R56" s="44">
        <f t="shared" si="29"/>
        <v>385.11875000000003</v>
      </c>
      <c r="S56" s="43">
        <f t="shared" si="60"/>
        <v>0</v>
      </c>
      <c r="T56" s="63">
        <v>75423</v>
      </c>
    </row>
    <row r="57" spans="1:20" s="19" customFormat="1" ht="15" x14ac:dyDescent="0.25">
      <c r="A57" s="116" t="s">
        <v>192</v>
      </c>
      <c r="B57" s="120">
        <f t="shared" si="46"/>
        <v>8004</v>
      </c>
      <c r="C57" s="120" t="str">
        <f t="shared" si="47"/>
        <v>Swimming</v>
      </c>
      <c r="D57" s="120" t="str">
        <f t="shared" si="48"/>
        <v>Private Lessons</v>
      </c>
      <c r="E57" s="120" t="str">
        <f t="shared" si="49"/>
        <v>Child</v>
      </c>
      <c r="F57" s="64" t="str">
        <f t="shared" si="50"/>
        <v>N/A</v>
      </c>
      <c r="G57" s="64">
        <f t="shared" si="51"/>
        <v>45399</v>
      </c>
      <c r="H57" s="64">
        <f t="shared" si="52"/>
        <v>45096</v>
      </c>
      <c r="I57" s="61" t="s">
        <v>33</v>
      </c>
      <c r="J57" s="41">
        <v>0.72916666666666663</v>
      </c>
      <c r="K57" s="41" t="str">
        <f t="shared" si="53"/>
        <v>30 mins</v>
      </c>
      <c r="L57" s="65">
        <f t="shared" si="54"/>
        <v>10</v>
      </c>
      <c r="M57" s="62">
        <f t="shared" si="55"/>
        <v>1</v>
      </c>
      <c r="N57" s="62">
        <f t="shared" si="56"/>
        <v>1</v>
      </c>
      <c r="O57" s="62" t="str">
        <f t="shared" si="57"/>
        <v>3 YR</v>
      </c>
      <c r="P57" s="62" t="str">
        <f t="shared" si="58"/>
        <v>18 YR</v>
      </c>
      <c r="Q57" s="43">
        <f t="shared" si="59"/>
        <v>308.09500000000003</v>
      </c>
      <c r="R57" s="44">
        <f t="shared" si="29"/>
        <v>385.11875000000003</v>
      </c>
      <c r="S57" s="43">
        <f t="shared" si="60"/>
        <v>0</v>
      </c>
      <c r="T57" s="63">
        <v>75424</v>
      </c>
    </row>
    <row r="58" spans="1:20" s="19" customFormat="1" ht="15" x14ac:dyDescent="0.25">
      <c r="A58" s="116" t="s">
        <v>192</v>
      </c>
      <c r="B58" s="120">
        <f t="shared" si="46"/>
        <v>8004</v>
      </c>
      <c r="C58" s="120" t="str">
        <f t="shared" si="47"/>
        <v>Swimming</v>
      </c>
      <c r="D58" s="120" t="str">
        <f t="shared" si="48"/>
        <v>Private Lessons</v>
      </c>
      <c r="E58" s="120" t="str">
        <f t="shared" si="49"/>
        <v>Child</v>
      </c>
      <c r="F58" s="64" t="str">
        <f t="shared" si="50"/>
        <v>N/A</v>
      </c>
      <c r="G58" s="64">
        <f t="shared" si="51"/>
        <v>45399</v>
      </c>
      <c r="H58" s="64">
        <f t="shared" si="52"/>
        <v>45096</v>
      </c>
      <c r="I58" s="61" t="s">
        <v>33</v>
      </c>
      <c r="J58" s="41">
        <v>0.73958333333333337</v>
      </c>
      <c r="K58" s="41" t="str">
        <f t="shared" si="53"/>
        <v>30 mins</v>
      </c>
      <c r="L58" s="65">
        <f t="shared" si="54"/>
        <v>10</v>
      </c>
      <c r="M58" s="62">
        <f t="shared" si="55"/>
        <v>1</v>
      </c>
      <c r="N58" s="62">
        <f t="shared" si="56"/>
        <v>1</v>
      </c>
      <c r="O58" s="62" t="str">
        <f t="shared" si="57"/>
        <v>3 YR</v>
      </c>
      <c r="P58" s="62" t="str">
        <f t="shared" si="58"/>
        <v>18 YR</v>
      </c>
      <c r="Q58" s="43">
        <f t="shared" si="59"/>
        <v>308.09500000000003</v>
      </c>
      <c r="R58" s="44">
        <f t="shared" si="29"/>
        <v>385.11875000000003</v>
      </c>
      <c r="S58" s="43">
        <f t="shared" si="60"/>
        <v>0</v>
      </c>
      <c r="T58" s="63">
        <v>75425</v>
      </c>
    </row>
    <row r="59" spans="1:20" s="19" customFormat="1" ht="15" x14ac:dyDescent="0.25">
      <c r="A59" s="116" t="s">
        <v>192</v>
      </c>
      <c r="B59" s="120">
        <f t="shared" si="46"/>
        <v>8004</v>
      </c>
      <c r="C59" s="120" t="str">
        <f t="shared" si="47"/>
        <v>Swimming</v>
      </c>
      <c r="D59" s="120" t="str">
        <f t="shared" si="48"/>
        <v>Private Lessons</v>
      </c>
      <c r="E59" s="120" t="str">
        <f t="shared" si="49"/>
        <v>Child</v>
      </c>
      <c r="F59" s="64" t="str">
        <f t="shared" si="50"/>
        <v>N/A</v>
      </c>
      <c r="G59" s="64">
        <f t="shared" si="51"/>
        <v>45399</v>
      </c>
      <c r="H59" s="64">
        <f t="shared" si="52"/>
        <v>45096</v>
      </c>
      <c r="I59" s="61" t="s">
        <v>33</v>
      </c>
      <c r="J59" s="41">
        <v>0.73958333333333337</v>
      </c>
      <c r="K59" s="41" t="str">
        <f t="shared" si="53"/>
        <v>30 mins</v>
      </c>
      <c r="L59" s="65">
        <f t="shared" si="54"/>
        <v>10</v>
      </c>
      <c r="M59" s="62">
        <f t="shared" si="55"/>
        <v>1</v>
      </c>
      <c r="N59" s="62">
        <f t="shared" si="56"/>
        <v>1</v>
      </c>
      <c r="O59" s="62" t="str">
        <f t="shared" si="57"/>
        <v>3 YR</v>
      </c>
      <c r="P59" s="62" t="str">
        <f t="shared" si="58"/>
        <v>18 YR</v>
      </c>
      <c r="Q59" s="43">
        <f t="shared" si="59"/>
        <v>308.09500000000003</v>
      </c>
      <c r="R59" s="44">
        <f t="shared" si="29"/>
        <v>385.11875000000003</v>
      </c>
      <c r="S59" s="43">
        <f t="shared" si="60"/>
        <v>0</v>
      </c>
      <c r="T59" s="63">
        <v>75426</v>
      </c>
    </row>
    <row r="60" spans="1:20" s="19" customFormat="1" ht="15" x14ac:dyDescent="0.25">
      <c r="A60" s="116" t="s">
        <v>192</v>
      </c>
      <c r="B60" s="120">
        <f t="shared" si="46"/>
        <v>8004</v>
      </c>
      <c r="C60" s="120" t="str">
        <f t="shared" si="47"/>
        <v>Swimming</v>
      </c>
      <c r="D60" s="120" t="str">
        <f t="shared" si="48"/>
        <v>Private Lessons</v>
      </c>
      <c r="E60" s="120" t="str">
        <f t="shared" si="49"/>
        <v>Child</v>
      </c>
      <c r="F60" s="64" t="str">
        <f t="shared" si="50"/>
        <v>N/A</v>
      </c>
      <c r="G60" s="64">
        <f t="shared" si="51"/>
        <v>45399</v>
      </c>
      <c r="H60" s="64">
        <f t="shared" si="52"/>
        <v>45096</v>
      </c>
      <c r="I60" s="61" t="s">
        <v>33</v>
      </c>
      <c r="J60" s="41">
        <v>0.76041666666666663</v>
      </c>
      <c r="K60" s="41" t="str">
        <f t="shared" si="53"/>
        <v>30 mins</v>
      </c>
      <c r="L60" s="65">
        <f t="shared" si="54"/>
        <v>10</v>
      </c>
      <c r="M60" s="62">
        <f t="shared" si="55"/>
        <v>1</v>
      </c>
      <c r="N60" s="62">
        <f t="shared" si="56"/>
        <v>1</v>
      </c>
      <c r="O60" s="62" t="str">
        <f t="shared" si="57"/>
        <v>3 YR</v>
      </c>
      <c r="P60" s="62" t="str">
        <f t="shared" si="58"/>
        <v>18 YR</v>
      </c>
      <c r="Q60" s="43">
        <f t="shared" si="59"/>
        <v>308.09500000000003</v>
      </c>
      <c r="R60" s="44">
        <f t="shared" si="29"/>
        <v>385.11875000000003</v>
      </c>
      <c r="S60" s="43">
        <f t="shared" si="60"/>
        <v>0</v>
      </c>
      <c r="T60" s="63">
        <v>75427</v>
      </c>
    </row>
    <row r="61" spans="1:20" s="19" customFormat="1" ht="15" x14ac:dyDescent="0.25">
      <c r="A61" s="116" t="s">
        <v>192</v>
      </c>
      <c r="B61" s="120">
        <f t="shared" si="46"/>
        <v>8004</v>
      </c>
      <c r="C61" s="120" t="str">
        <f t="shared" si="47"/>
        <v>Swimming</v>
      </c>
      <c r="D61" s="120" t="str">
        <f t="shared" si="48"/>
        <v>Private Lessons</v>
      </c>
      <c r="E61" s="120" t="str">
        <f t="shared" si="49"/>
        <v>Child</v>
      </c>
      <c r="F61" s="64" t="str">
        <f t="shared" si="50"/>
        <v>N/A</v>
      </c>
      <c r="G61" s="64">
        <f t="shared" si="51"/>
        <v>45399</v>
      </c>
      <c r="H61" s="64">
        <f t="shared" si="52"/>
        <v>45096</v>
      </c>
      <c r="I61" s="61" t="s">
        <v>33</v>
      </c>
      <c r="J61" s="41">
        <v>0.76041666666666663</v>
      </c>
      <c r="K61" s="41" t="str">
        <f t="shared" si="53"/>
        <v>30 mins</v>
      </c>
      <c r="L61" s="65">
        <f t="shared" si="54"/>
        <v>10</v>
      </c>
      <c r="M61" s="62">
        <f t="shared" si="55"/>
        <v>1</v>
      </c>
      <c r="N61" s="62">
        <f t="shared" si="56"/>
        <v>1</v>
      </c>
      <c r="O61" s="62" t="str">
        <f t="shared" si="57"/>
        <v>3 YR</v>
      </c>
      <c r="P61" s="62" t="str">
        <f t="shared" si="58"/>
        <v>18 YR</v>
      </c>
      <c r="Q61" s="43">
        <f t="shared" si="59"/>
        <v>308.09500000000003</v>
      </c>
      <c r="R61" s="44">
        <f t="shared" si="29"/>
        <v>385.11875000000003</v>
      </c>
      <c r="S61" s="43">
        <f t="shared" si="60"/>
        <v>0</v>
      </c>
      <c r="T61" s="63">
        <v>75428</v>
      </c>
    </row>
    <row r="62" spans="1:20" s="19" customFormat="1" ht="15" x14ac:dyDescent="0.25">
      <c r="A62" s="116" t="s">
        <v>192</v>
      </c>
      <c r="B62" s="120">
        <f t="shared" si="46"/>
        <v>8004</v>
      </c>
      <c r="C62" s="120" t="str">
        <f t="shared" si="47"/>
        <v>Swimming</v>
      </c>
      <c r="D62" s="120" t="str">
        <f t="shared" si="48"/>
        <v>Private Lessons</v>
      </c>
      <c r="E62" s="120" t="str">
        <f t="shared" si="49"/>
        <v>Child</v>
      </c>
      <c r="F62" s="64" t="str">
        <f t="shared" si="50"/>
        <v>N/A</v>
      </c>
      <c r="G62" s="64">
        <f t="shared" si="51"/>
        <v>45399</v>
      </c>
      <c r="H62" s="64">
        <f t="shared" si="52"/>
        <v>45096</v>
      </c>
      <c r="I62" s="61" t="s">
        <v>33</v>
      </c>
      <c r="J62" s="41">
        <v>0.77083333333333337</v>
      </c>
      <c r="K62" s="41" t="str">
        <f t="shared" si="53"/>
        <v>30 mins</v>
      </c>
      <c r="L62" s="65">
        <f t="shared" si="54"/>
        <v>10</v>
      </c>
      <c r="M62" s="62">
        <f t="shared" si="55"/>
        <v>1</v>
      </c>
      <c r="N62" s="62">
        <f t="shared" si="56"/>
        <v>1</v>
      </c>
      <c r="O62" s="62" t="str">
        <f t="shared" si="57"/>
        <v>3 YR</v>
      </c>
      <c r="P62" s="62" t="str">
        <f t="shared" si="58"/>
        <v>18 YR</v>
      </c>
      <c r="Q62" s="43">
        <f t="shared" si="59"/>
        <v>308.09500000000003</v>
      </c>
      <c r="R62" s="44">
        <f t="shared" si="29"/>
        <v>385.11875000000003</v>
      </c>
      <c r="S62" s="43">
        <f t="shared" si="60"/>
        <v>0</v>
      </c>
      <c r="T62" s="63">
        <v>75429</v>
      </c>
    </row>
    <row r="63" spans="1:20" s="19" customFormat="1" ht="15" x14ac:dyDescent="0.25">
      <c r="A63" s="116" t="s">
        <v>192</v>
      </c>
      <c r="B63" s="120">
        <f t="shared" si="46"/>
        <v>8004</v>
      </c>
      <c r="C63" s="120" t="str">
        <f t="shared" si="47"/>
        <v>Swimming</v>
      </c>
      <c r="D63" s="120" t="str">
        <f t="shared" si="48"/>
        <v>Private Lessons</v>
      </c>
      <c r="E63" s="120" t="str">
        <f t="shared" si="49"/>
        <v>Child</v>
      </c>
      <c r="F63" s="64" t="str">
        <f t="shared" si="50"/>
        <v>N/A</v>
      </c>
      <c r="G63" s="64">
        <f t="shared" si="51"/>
        <v>45399</v>
      </c>
      <c r="H63" s="64">
        <f t="shared" si="52"/>
        <v>45096</v>
      </c>
      <c r="I63" s="61" t="s">
        <v>33</v>
      </c>
      <c r="J63" s="41">
        <v>0.78125</v>
      </c>
      <c r="K63" s="41" t="str">
        <f t="shared" si="53"/>
        <v>30 mins</v>
      </c>
      <c r="L63" s="65">
        <f t="shared" si="54"/>
        <v>10</v>
      </c>
      <c r="M63" s="62">
        <f t="shared" si="55"/>
        <v>1</v>
      </c>
      <c r="N63" s="62">
        <f t="shared" si="56"/>
        <v>1</v>
      </c>
      <c r="O63" s="62" t="str">
        <f t="shared" si="57"/>
        <v>3 YR</v>
      </c>
      <c r="P63" s="62" t="str">
        <f t="shared" si="58"/>
        <v>18 YR</v>
      </c>
      <c r="Q63" s="43">
        <f t="shared" si="59"/>
        <v>308.09500000000003</v>
      </c>
      <c r="R63" s="44">
        <f t="shared" si="29"/>
        <v>385.11875000000003</v>
      </c>
      <c r="S63" s="43">
        <f t="shared" si="60"/>
        <v>0</v>
      </c>
      <c r="T63" s="63">
        <v>75430</v>
      </c>
    </row>
    <row r="64" spans="1:20" s="19" customFormat="1" ht="15" x14ac:dyDescent="0.25">
      <c r="A64" s="116" t="s">
        <v>192</v>
      </c>
      <c r="B64" s="120">
        <f t="shared" si="46"/>
        <v>8004</v>
      </c>
      <c r="C64" s="120" t="str">
        <f t="shared" si="47"/>
        <v>Swimming</v>
      </c>
      <c r="D64" s="120" t="str">
        <f t="shared" si="48"/>
        <v>Private Lessons</v>
      </c>
      <c r="E64" s="120" t="str">
        <f t="shared" si="49"/>
        <v>Child</v>
      </c>
      <c r="F64" s="64" t="str">
        <f t="shared" si="50"/>
        <v>N/A</v>
      </c>
      <c r="G64" s="64">
        <f t="shared" si="51"/>
        <v>45399</v>
      </c>
      <c r="H64" s="64">
        <f t="shared" si="52"/>
        <v>45096</v>
      </c>
      <c r="I64" s="61" t="s">
        <v>33</v>
      </c>
      <c r="J64" s="41">
        <v>0.78125</v>
      </c>
      <c r="K64" s="41" t="str">
        <f t="shared" si="53"/>
        <v>30 mins</v>
      </c>
      <c r="L64" s="65">
        <f t="shared" si="54"/>
        <v>10</v>
      </c>
      <c r="M64" s="62">
        <f t="shared" si="55"/>
        <v>1</v>
      </c>
      <c r="N64" s="62">
        <f t="shared" si="56"/>
        <v>1</v>
      </c>
      <c r="O64" s="62" t="str">
        <f t="shared" si="57"/>
        <v>3 YR</v>
      </c>
      <c r="P64" s="62" t="str">
        <f t="shared" si="58"/>
        <v>18 YR</v>
      </c>
      <c r="Q64" s="43">
        <f t="shared" si="59"/>
        <v>308.09500000000003</v>
      </c>
      <c r="R64" s="44">
        <f t="shared" si="29"/>
        <v>385.11875000000003</v>
      </c>
      <c r="S64" s="43">
        <f t="shared" si="60"/>
        <v>0</v>
      </c>
      <c r="T64" s="63">
        <v>75431</v>
      </c>
    </row>
    <row r="65" spans="1:20" s="19" customFormat="1" ht="15" x14ac:dyDescent="0.25">
      <c r="A65" s="116" t="s">
        <v>192</v>
      </c>
      <c r="B65" s="120">
        <f t="shared" si="46"/>
        <v>8004</v>
      </c>
      <c r="C65" s="120" t="str">
        <f t="shared" si="47"/>
        <v>Swimming</v>
      </c>
      <c r="D65" s="120" t="str">
        <f t="shared" si="48"/>
        <v>Private Lessons</v>
      </c>
      <c r="E65" s="120" t="str">
        <f t="shared" si="49"/>
        <v>Child</v>
      </c>
      <c r="F65" s="64" t="str">
        <f t="shared" si="50"/>
        <v>N/A</v>
      </c>
      <c r="G65" s="64">
        <f t="shared" si="51"/>
        <v>45399</v>
      </c>
      <c r="H65" s="64">
        <f t="shared" si="52"/>
        <v>45096</v>
      </c>
      <c r="I65" s="61" t="s">
        <v>33</v>
      </c>
      <c r="J65" s="41">
        <v>0.79166666666666663</v>
      </c>
      <c r="K65" s="41" t="str">
        <f t="shared" si="53"/>
        <v>30 mins</v>
      </c>
      <c r="L65" s="65">
        <f t="shared" si="54"/>
        <v>10</v>
      </c>
      <c r="M65" s="62">
        <f t="shared" si="55"/>
        <v>1</v>
      </c>
      <c r="N65" s="62">
        <f t="shared" si="56"/>
        <v>1</v>
      </c>
      <c r="O65" s="62" t="str">
        <f t="shared" si="57"/>
        <v>3 YR</v>
      </c>
      <c r="P65" s="62" t="str">
        <f t="shared" si="58"/>
        <v>18 YR</v>
      </c>
      <c r="Q65" s="43">
        <f t="shared" si="59"/>
        <v>308.09500000000003</v>
      </c>
      <c r="R65" s="44">
        <f t="shared" si="29"/>
        <v>385.11875000000003</v>
      </c>
      <c r="S65" s="43">
        <f t="shared" si="60"/>
        <v>0</v>
      </c>
      <c r="T65" s="63">
        <v>75432</v>
      </c>
    </row>
    <row r="66" spans="1:20" s="19" customFormat="1" ht="15" x14ac:dyDescent="0.25">
      <c r="A66" s="116" t="s">
        <v>192</v>
      </c>
      <c r="B66" s="120">
        <f t="shared" si="46"/>
        <v>8004</v>
      </c>
      <c r="C66" s="120" t="str">
        <f t="shared" si="47"/>
        <v>Swimming</v>
      </c>
      <c r="D66" s="120" t="str">
        <f t="shared" si="48"/>
        <v>Private Lessons</v>
      </c>
      <c r="E66" s="120" t="str">
        <f t="shared" si="49"/>
        <v>Child</v>
      </c>
      <c r="F66" s="64" t="str">
        <f t="shared" si="50"/>
        <v>N/A</v>
      </c>
      <c r="G66" s="64">
        <f t="shared" si="51"/>
        <v>45399</v>
      </c>
      <c r="H66" s="64">
        <f t="shared" si="52"/>
        <v>45096</v>
      </c>
      <c r="I66" s="61" t="s">
        <v>33</v>
      </c>
      <c r="J66" s="41">
        <v>0.79166666666666663</v>
      </c>
      <c r="K66" s="41" t="str">
        <f t="shared" si="53"/>
        <v>30 mins</v>
      </c>
      <c r="L66" s="65">
        <f t="shared" si="54"/>
        <v>10</v>
      </c>
      <c r="M66" s="62">
        <f t="shared" si="55"/>
        <v>1</v>
      </c>
      <c r="N66" s="62">
        <f t="shared" si="56"/>
        <v>1</v>
      </c>
      <c r="O66" s="62" t="str">
        <f t="shared" si="57"/>
        <v>3 YR</v>
      </c>
      <c r="P66" s="62" t="str">
        <f t="shared" si="58"/>
        <v>18 YR</v>
      </c>
      <c r="Q66" s="43">
        <f t="shared" si="59"/>
        <v>308.09500000000003</v>
      </c>
      <c r="R66" s="44">
        <f t="shared" si="29"/>
        <v>385.11875000000003</v>
      </c>
      <c r="S66" s="43">
        <f t="shared" si="60"/>
        <v>0</v>
      </c>
      <c r="T66" s="63">
        <v>75433</v>
      </c>
    </row>
    <row r="67" spans="1:20" s="19" customFormat="1" ht="15" x14ac:dyDescent="0.25">
      <c r="A67" s="116" t="s">
        <v>192</v>
      </c>
      <c r="B67" s="120">
        <f t="shared" si="46"/>
        <v>8004</v>
      </c>
      <c r="C67" s="120" t="str">
        <f t="shared" si="47"/>
        <v>Swimming</v>
      </c>
      <c r="D67" s="120" t="str">
        <f t="shared" si="48"/>
        <v>Private Lessons</v>
      </c>
      <c r="E67" s="120" t="str">
        <f t="shared" si="49"/>
        <v>Child</v>
      </c>
      <c r="F67" s="64" t="str">
        <f t="shared" si="50"/>
        <v>N/A</v>
      </c>
      <c r="G67" s="64">
        <f t="shared" si="51"/>
        <v>45399</v>
      </c>
      <c r="H67" s="64">
        <f t="shared" si="52"/>
        <v>45096</v>
      </c>
      <c r="I67" s="61" t="s">
        <v>33</v>
      </c>
      <c r="J67" s="41">
        <v>0.80208333333333337</v>
      </c>
      <c r="K67" s="41" t="str">
        <f t="shared" si="53"/>
        <v>30 mins</v>
      </c>
      <c r="L67" s="65">
        <f t="shared" si="54"/>
        <v>10</v>
      </c>
      <c r="M67" s="62">
        <f t="shared" si="55"/>
        <v>1</v>
      </c>
      <c r="N67" s="62">
        <f t="shared" si="56"/>
        <v>1</v>
      </c>
      <c r="O67" s="62" t="str">
        <f t="shared" si="57"/>
        <v>3 YR</v>
      </c>
      <c r="P67" s="62" t="str">
        <f t="shared" si="58"/>
        <v>18 YR</v>
      </c>
      <c r="Q67" s="43">
        <f t="shared" si="59"/>
        <v>308.09500000000003</v>
      </c>
      <c r="R67" s="44">
        <f t="shared" si="29"/>
        <v>385.11875000000003</v>
      </c>
      <c r="S67" s="43">
        <f t="shared" si="60"/>
        <v>0</v>
      </c>
      <c r="T67" s="63">
        <v>75434</v>
      </c>
    </row>
    <row r="68" spans="1:20" s="19" customFormat="1" ht="15" x14ac:dyDescent="0.25">
      <c r="A68" s="116" t="s">
        <v>192</v>
      </c>
      <c r="B68" s="120">
        <f t="shared" si="46"/>
        <v>8004</v>
      </c>
      <c r="C68" s="120" t="str">
        <f t="shared" si="47"/>
        <v>Swimming</v>
      </c>
      <c r="D68" s="120" t="str">
        <f t="shared" si="48"/>
        <v>Private Lessons</v>
      </c>
      <c r="E68" s="120" t="str">
        <f t="shared" si="49"/>
        <v>Child</v>
      </c>
      <c r="F68" s="64" t="str">
        <f t="shared" si="50"/>
        <v>N/A</v>
      </c>
      <c r="G68" s="64">
        <f t="shared" si="51"/>
        <v>45399</v>
      </c>
      <c r="H68" s="64">
        <f t="shared" si="52"/>
        <v>45096</v>
      </c>
      <c r="I68" s="61" t="s">
        <v>33</v>
      </c>
      <c r="J68" s="41">
        <v>0.80208333333333337</v>
      </c>
      <c r="K68" s="41" t="str">
        <f t="shared" si="53"/>
        <v>30 mins</v>
      </c>
      <c r="L68" s="65">
        <f t="shared" si="54"/>
        <v>10</v>
      </c>
      <c r="M68" s="62">
        <f t="shared" si="55"/>
        <v>1</v>
      </c>
      <c r="N68" s="62">
        <f t="shared" si="56"/>
        <v>1</v>
      </c>
      <c r="O68" s="62" t="str">
        <f t="shared" si="57"/>
        <v>3 YR</v>
      </c>
      <c r="P68" s="62" t="str">
        <f t="shared" si="58"/>
        <v>18 YR</v>
      </c>
      <c r="Q68" s="43">
        <f t="shared" si="59"/>
        <v>308.09500000000003</v>
      </c>
      <c r="R68" s="44">
        <f t="shared" si="29"/>
        <v>385.11875000000003</v>
      </c>
      <c r="S68" s="43">
        <f t="shared" si="60"/>
        <v>0</v>
      </c>
      <c r="T68" s="63">
        <v>75435</v>
      </c>
    </row>
    <row r="69" spans="1:20" s="19" customFormat="1" ht="15" x14ac:dyDescent="0.25">
      <c r="A69" s="116" t="s">
        <v>192</v>
      </c>
      <c r="B69" s="120">
        <f t="shared" si="46"/>
        <v>8004</v>
      </c>
      <c r="C69" s="120" t="str">
        <f t="shared" si="47"/>
        <v>Swimming</v>
      </c>
      <c r="D69" s="120" t="str">
        <f t="shared" si="48"/>
        <v>Private Lessons</v>
      </c>
      <c r="E69" s="120" t="str">
        <f t="shared" si="49"/>
        <v>Child</v>
      </c>
      <c r="F69" s="64" t="str">
        <f t="shared" si="50"/>
        <v>N/A</v>
      </c>
      <c r="G69" s="64">
        <f t="shared" si="51"/>
        <v>45399</v>
      </c>
      <c r="H69" s="64">
        <f t="shared" si="52"/>
        <v>45096</v>
      </c>
      <c r="I69" s="61" t="s">
        <v>33</v>
      </c>
      <c r="J69" s="41">
        <v>0.8125</v>
      </c>
      <c r="K69" s="41" t="str">
        <f t="shared" si="53"/>
        <v>30 mins</v>
      </c>
      <c r="L69" s="65">
        <f t="shared" si="54"/>
        <v>10</v>
      </c>
      <c r="M69" s="62">
        <f t="shared" si="55"/>
        <v>1</v>
      </c>
      <c r="N69" s="62">
        <f t="shared" si="56"/>
        <v>1</v>
      </c>
      <c r="O69" s="62" t="str">
        <f t="shared" si="57"/>
        <v>3 YR</v>
      </c>
      <c r="P69" s="62" t="str">
        <f t="shared" si="58"/>
        <v>18 YR</v>
      </c>
      <c r="Q69" s="43">
        <f t="shared" si="59"/>
        <v>308.09500000000003</v>
      </c>
      <c r="R69" s="44">
        <f t="shared" si="29"/>
        <v>385.11875000000003</v>
      </c>
      <c r="S69" s="43">
        <f t="shared" si="60"/>
        <v>0</v>
      </c>
      <c r="T69" s="63">
        <v>75436</v>
      </c>
    </row>
    <row r="70" spans="1:20" s="19" customFormat="1" ht="15" x14ac:dyDescent="0.25">
      <c r="A70" s="116" t="s">
        <v>192</v>
      </c>
      <c r="B70" s="120">
        <f t="shared" si="46"/>
        <v>8004</v>
      </c>
      <c r="C70" s="120" t="str">
        <f t="shared" si="47"/>
        <v>Swimming</v>
      </c>
      <c r="D70" s="120" t="str">
        <f t="shared" si="48"/>
        <v>Private Lessons</v>
      </c>
      <c r="E70" s="120" t="str">
        <f t="shared" si="49"/>
        <v>Child</v>
      </c>
      <c r="F70" s="64" t="str">
        <f t="shared" si="50"/>
        <v>N/A</v>
      </c>
      <c r="G70" s="64">
        <f t="shared" si="51"/>
        <v>45399</v>
      </c>
      <c r="H70" s="64">
        <f t="shared" si="52"/>
        <v>45096</v>
      </c>
      <c r="I70" s="61" t="s">
        <v>33</v>
      </c>
      <c r="J70" s="41">
        <v>0.8125</v>
      </c>
      <c r="K70" s="41" t="str">
        <f t="shared" si="53"/>
        <v>30 mins</v>
      </c>
      <c r="L70" s="65">
        <f t="shared" si="54"/>
        <v>10</v>
      </c>
      <c r="M70" s="62">
        <f t="shared" si="55"/>
        <v>1</v>
      </c>
      <c r="N70" s="62">
        <f t="shared" si="56"/>
        <v>1</v>
      </c>
      <c r="O70" s="62" t="str">
        <f t="shared" si="57"/>
        <v>3 YR</v>
      </c>
      <c r="P70" s="62" t="str">
        <f t="shared" si="58"/>
        <v>18 YR</v>
      </c>
      <c r="Q70" s="43">
        <f t="shared" si="59"/>
        <v>308.09500000000003</v>
      </c>
      <c r="R70" s="44">
        <f t="shared" si="29"/>
        <v>385.11875000000003</v>
      </c>
      <c r="S70" s="43">
        <f t="shared" si="60"/>
        <v>0</v>
      </c>
      <c r="T70" s="63">
        <v>75437</v>
      </c>
    </row>
    <row r="71" spans="1:20" s="19" customFormat="1" ht="15" x14ac:dyDescent="0.25">
      <c r="A71" s="116" t="s">
        <v>192</v>
      </c>
      <c r="B71" s="120">
        <f t="shared" si="46"/>
        <v>8004</v>
      </c>
      <c r="C71" s="120" t="str">
        <f t="shared" si="47"/>
        <v>Swimming</v>
      </c>
      <c r="D71" s="120" t="str">
        <f t="shared" si="48"/>
        <v>Private Lessons</v>
      </c>
      <c r="E71" s="120" t="str">
        <f t="shared" si="49"/>
        <v>Child</v>
      </c>
      <c r="F71" s="64" t="str">
        <f t="shared" si="50"/>
        <v>N/A</v>
      </c>
      <c r="G71" s="64">
        <f t="shared" si="51"/>
        <v>45399</v>
      </c>
      <c r="H71" s="64">
        <f t="shared" si="52"/>
        <v>45096</v>
      </c>
      <c r="I71" s="61" t="s">
        <v>33</v>
      </c>
      <c r="J71" s="41">
        <v>0.8125</v>
      </c>
      <c r="K71" s="41" t="str">
        <f t="shared" si="53"/>
        <v>30 mins</v>
      </c>
      <c r="L71" s="65">
        <f t="shared" si="54"/>
        <v>10</v>
      </c>
      <c r="M71" s="62">
        <f t="shared" si="55"/>
        <v>1</v>
      </c>
      <c r="N71" s="62">
        <f t="shared" si="56"/>
        <v>1</v>
      </c>
      <c r="O71" s="62" t="str">
        <f t="shared" si="57"/>
        <v>3 YR</v>
      </c>
      <c r="P71" s="62" t="str">
        <f t="shared" si="58"/>
        <v>18 YR</v>
      </c>
      <c r="Q71" s="43">
        <f t="shared" si="59"/>
        <v>308.09500000000003</v>
      </c>
      <c r="R71" s="44">
        <f t="shared" si="29"/>
        <v>385.11875000000003</v>
      </c>
      <c r="S71" s="43">
        <f t="shared" si="60"/>
        <v>0</v>
      </c>
      <c r="T71" s="63">
        <v>75438</v>
      </c>
    </row>
    <row r="72" spans="1:20" ht="15" x14ac:dyDescent="0.25">
      <c r="A72" s="143"/>
      <c r="B72" s="143"/>
      <c r="C72" s="143"/>
      <c r="D72" s="143"/>
      <c r="E72" s="143"/>
      <c r="F72" s="52"/>
      <c r="G72" s="52"/>
      <c r="H72" s="52"/>
      <c r="I72" s="48"/>
      <c r="J72" s="49"/>
      <c r="K72" s="49"/>
      <c r="L72" s="53"/>
      <c r="M72" s="48"/>
      <c r="N72" s="48"/>
      <c r="O72" s="48"/>
      <c r="P72" s="48"/>
      <c r="Q72" s="50"/>
      <c r="R72" s="51"/>
      <c r="S72" s="50"/>
      <c r="T72" s="48"/>
    </row>
    <row r="73" spans="1:20" s="19" customFormat="1" ht="15" x14ac:dyDescent="0.25">
      <c r="A73" s="116" t="s">
        <v>192</v>
      </c>
      <c r="B73" s="120">
        <f t="shared" ref="B73:B95" si="61">VLOOKUP(A73,PROGRAMDATA,14,FALSE)</f>
        <v>8004</v>
      </c>
      <c r="C73" s="120" t="str">
        <f t="shared" ref="C73:C95" si="62">VLOOKUP(A73,PROGRAMDATA,15,FALSE)</f>
        <v>Swimming</v>
      </c>
      <c r="D73" s="120" t="str">
        <f t="shared" ref="D73:D95" si="63">VLOOKUP(A73,PROGRAMDATA,16,FALSE)</f>
        <v>Private Lessons</v>
      </c>
      <c r="E73" s="120" t="str">
        <f t="shared" ref="E73:E95" si="64">VLOOKUP(A73,PROGRAMDATA,17,FALSE)</f>
        <v>Child</v>
      </c>
      <c r="F73" s="64" t="str">
        <f t="shared" ref="F73:F95" si="65">VLOOKUP(I73,Session,4, FALSE)</f>
        <v>N/A</v>
      </c>
      <c r="G73" s="64">
        <f t="shared" ref="G73:G95" si="66">VLOOKUP(I73,Session,2,FALSE)</f>
        <v>45400</v>
      </c>
      <c r="H73" s="64">
        <f t="shared" ref="H73:H95" si="67">VLOOKUP(I73,Session,3,FALSE)</f>
        <v>45097</v>
      </c>
      <c r="I73" s="61" t="s">
        <v>34</v>
      </c>
      <c r="J73" s="41">
        <v>0.66666666666666663</v>
      </c>
      <c r="K73" s="41" t="str">
        <f t="shared" ref="K73:K95" si="68">VLOOKUP(A73,PROGRAMDATA,9,FALSE)</f>
        <v>30 mins</v>
      </c>
      <c r="L73" s="65">
        <f t="shared" ref="L73:L95" si="69">VLOOKUP(I73,Session,5, FALSE)</f>
        <v>10</v>
      </c>
      <c r="M73" s="62">
        <f t="shared" ref="M73:M95" si="70">VLOOKUP(A73,PROGRAMDATA,3,FALSE)</f>
        <v>1</v>
      </c>
      <c r="N73" s="62">
        <f t="shared" ref="N73:N95" si="71">VLOOKUP(A73,PROGRAMDATA,4,FALSE)</f>
        <v>1</v>
      </c>
      <c r="O73" s="62" t="str">
        <f t="shared" ref="O73:O95" si="72">VLOOKUP(A73,PROGRAMDATA,5,FALSE)</f>
        <v>3 YR</v>
      </c>
      <c r="P73" s="62" t="str">
        <f t="shared" ref="P73:P95" si="73">VLOOKUP(A73,PROGRAMDATA,6,FALSE)</f>
        <v>18 YR</v>
      </c>
      <c r="Q73" s="43">
        <f t="shared" ref="Q73:Q95" si="74">(INDEX(PROGRAMDATA,MATCH(A73,FeeName,0),12)*L73)</f>
        <v>308.09500000000003</v>
      </c>
      <c r="R73" s="44">
        <f t="shared" si="29"/>
        <v>385.11875000000003</v>
      </c>
      <c r="S73" s="43">
        <f t="shared" ref="S73:S95" si="75">VLOOKUP(A73,PROGRAMDATA,13,FALSE)</f>
        <v>0</v>
      </c>
      <c r="T73" s="63">
        <v>75439</v>
      </c>
    </row>
    <row r="74" spans="1:20" s="19" customFormat="1" ht="15" x14ac:dyDescent="0.25">
      <c r="A74" s="116" t="s">
        <v>192</v>
      </c>
      <c r="B74" s="120">
        <f t="shared" si="61"/>
        <v>8004</v>
      </c>
      <c r="C74" s="120" t="str">
        <f t="shared" si="62"/>
        <v>Swimming</v>
      </c>
      <c r="D74" s="120" t="str">
        <f t="shared" si="63"/>
        <v>Private Lessons</v>
      </c>
      <c r="E74" s="120" t="str">
        <f t="shared" si="64"/>
        <v>Child</v>
      </c>
      <c r="F74" s="64" t="str">
        <f t="shared" si="65"/>
        <v>N/A</v>
      </c>
      <c r="G74" s="64">
        <f t="shared" si="66"/>
        <v>45400</v>
      </c>
      <c r="H74" s="64">
        <f t="shared" si="67"/>
        <v>45097</v>
      </c>
      <c r="I74" s="61" t="s">
        <v>34</v>
      </c>
      <c r="J74" s="41">
        <v>0.66666666666666663</v>
      </c>
      <c r="K74" s="41" t="str">
        <f t="shared" si="68"/>
        <v>30 mins</v>
      </c>
      <c r="L74" s="65">
        <f t="shared" si="69"/>
        <v>10</v>
      </c>
      <c r="M74" s="62">
        <f t="shared" si="70"/>
        <v>1</v>
      </c>
      <c r="N74" s="62">
        <f t="shared" si="71"/>
        <v>1</v>
      </c>
      <c r="O74" s="62" t="str">
        <f t="shared" si="72"/>
        <v>3 YR</v>
      </c>
      <c r="P74" s="62" t="str">
        <f t="shared" si="73"/>
        <v>18 YR</v>
      </c>
      <c r="Q74" s="43">
        <f t="shared" si="74"/>
        <v>308.09500000000003</v>
      </c>
      <c r="R74" s="44">
        <f t="shared" ref="R74:R137" si="76">(Q74*1.25)</f>
        <v>385.11875000000003</v>
      </c>
      <c r="S74" s="43">
        <f t="shared" si="75"/>
        <v>0</v>
      </c>
      <c r="T74" s="63">
        <v>75440</v>
      </c>
    </row>
    <row r="75" spans="1:20" s="19" customFormat="1" ht="15" x14ac:dyDescent="0.25">
      <c r="A75" s="116" t="s">
        <v>192</v>
      </c>
      <c r="B75" s="120">
        <f t="shared" si="61"/>
        <v>8004</v>
      </c>
      <c r="C75" s="120" t="str">
        <f t="shared" si="62"/>
        <v>Swimming</v>
      </c>
      <c r="D75" s="120" t="str">
        <f t="shared" si="63"/>
        <v>Private Lessons</v>
      </c>
      <c r="E75" s="120" t="str">
        <f t="shared" si="64"/>
        <v>Child</v>
      </c>
      <c r="F75" s="64" t="str">
        <f t="shared" si="65"/>
        <v>N/A</v>
      </c>
      <c r="G75" s="64">
        <f t="shared" si="66"/>
        <v>45400</v>
      </c>
      <c r="H75" s="64">
        <f t="shared" si="67"/>
        <v>45097</v>
      </c>
      <c r="I75" s="61" t="s">
        <v>34</v>
      </c>
      <c r="J75" s="41">
        <v>0.66666666666666663</v>
      </c>
      <c r="K75" s="41" t="str">
        <f t="shared" si="68"/>
        <v>30 mins</v>
      </c>
      <c r="L75" s="65">
        <f t="shared" si="69"/>
        <v>10</v>
      </c>
      <c r="M75" s="62">
        <f t="shared" si="70"/>
        <v>1</v>
      </c>
      <c r="N75" s="62">
        <f t="shared" si="71"/>
        <v>1</v>
      </c>
      <c r="O75" s="62" t="str">
        <f t="shared" si="72"/>
        <v>3 YR</v>
      </c>
      <c r="P75" s="62" t="str">
        <f t="shared" si="73"/>
        <v>18 YR</v>
      </c>
      <c r="Q75" s="43">
        <f t="shared" si="74"/>
        <v>308.09500000000003</v>
      </c>
      <c r="R75" s="44">
        <f t="shared" si="76"/>
        <v>385.11875000000003</v>
      </c>
      <c r="S75" s="43">
        <f t="shared" si="75"/>
        <v>0</v>
      </c>
      <c r="T75" s="63">
        <v>75441</v>
      </c>
    </row>
    <row r="76" spans="1:20" s="19" customFormat="1" ht="15" x14ac:dyDescent="0.25">
      <c r="A76" s="116" t="s">
        <v>192</v>
      </c>
      <c r="B76" s="120">
        <f t="shared" si="61"/>
        <v>8004</v>
      </c>
      <c r="C76" s="120" t="str">
        <f t="shared" si="62"/>
        <v>Swimming</v>
      </c>
      <c r="D76" s="120" t="str">
        <f t="shared" si="63"/>
        <v>Private Lessons</v>
      </c>
      <c r="E76" s="120" t="str">
        <f t="shared" si="64"/>
        <v>Child</v>
      </c>
      <c r="F76" s="64" t="str">
        <f t="shared" si="65"/>
        <v>N/A</v>
      </c>
      <c r="G76" s="64">
        <f t="shared" si="66"/>
        <v>45400</v>
      </c>
      <c r="H76" s="64">
        <f t="shared" si="67"/>
        <v>45097</v>
      </c>
      <c r="I76" s="61" t="s">
        <v>34</v>
      </c>
      <c r="J76" s="41">
        <v>0.67708333333333337</v>
      </c>
      <c r="K76" s="41" t="str">
        <f t="shared" si="68"/>
        <v>30 mins</v>
      </c>
      <c r="L76" s="65">
        <f t="shared" si="69"/>
        <v>10</v>
      </c>
      <c r="M76" s="62">
        <f t="shared" si="70"/>
        <v>1</v>
      </c>
      <c r="N76" s="62">
        <f t="shared" si="71"/>
        <v>1</v>
      </c>
      <c r="O76" s="62" t="str">
        <f t="shared" si="72"/>
        <v>3 YR</v>
      </c>
      <c r="P76" s="62" t="str">
        <f t="shared" si="73"/>
        <v>18 YR</v>
      </c>
      <c r="Q76" s="43">
        <f t="shared" si="74"/>
        <v>308.09500000000003</v>
      </c>
      <c r="R76" s="44">
        <f t="shared" si="76"/>
        <v>385.11875000000003</v>
      </c>
      <c r="S76" s="43">
        <f t="shared" si="75"/>
        <v>0</v>
      </c>
      <c r="T76" s="63">
        <v>75442</v>
      </c>
    </row>
    <row r="77" spans="1:20" s="19" customFormat="1" ht="15" x14ac:dyDescent="0.25">
      <c r="A77" s="116" t="s">
        <v>192</v>
      </c>
      <c r="B77" s="120">
        <f t="shared" si="61"/>
        <v>8004</v>
      </c>
      <c r="C77" s="120" t="str">
        <f t="shared" si="62"/>
        <v>Swimming</v>
      </c>
      <c r="D77" s="120" t="str">
        <f t="shared" si="63"/>
        <v>Private Lessons</v>
      </c>
      <c r="E77" s="120" t="str">
        <f t="shared" si="64"/>
        <v>Child</v>
      </c>
      <c r="F77" s="64" t="str">
        <f t="shared" si="65"/>
        <v>N/A</v>
      </c>
      <c r="G77" s="64">
        <f t="shared" si="66"/>
        <v>45400</v>
      </c>
      <c r="H77" s="64">
        <f t="shared" si="67"/>
        <v>45097</v>
      </c>
      <c r="I77" s="61" t="s">
        <v>34</v>
      </c>
      <c r="J77" s="41">
        <v>0.6875</v>
      </c>
      <c r="K77" s="41" t="str">
        <f t="shared" si="68"/>
        <v>30 mins</v>
      </c>
      <c r="L77" s="65">
        <f t="shared" si="69"/>
        <v>10</v>
      </c>
      <c r="M77" s="62">
        <f t="shared" si="70"/>
        <v>1</v>
      </c>
      <c r="N77" s="62">
        <f t="shared" si="71"/>
        <v>1</v>
      </c>
      <c r="O77" s="62" t="str">
        <f t="shared" si="72"/>
        <v>3 YR</v>
      </c>
      <c r="P77" s="62" t="str">
        <f t="shared" si="73"/>
        <v>18 YR</v>
      </c>
      <c r="Q77" s="43">
        <f t="shared" si="74"/>
        <v>308.09500000000003</v>
      </c>
      <c r="R77" s="44">
        <f t="shared" si="76"/>
        <v>385.11875000000003</v>
      </c>
      <c r="S77" s="43">
        <f t="shared" si="75"/>
        <v>0</v>
      </c>
      <c r="T77" s="63">
        <v>75443</v>
      </c>
    </row>
    <row r="78" spans="1:20" s="19" customFormat="1" ht="15" x14ac:dyDescent="0.25">
      <c r="A78" s="116" t="s">
        <v>192</v>
      </c>
      <c r="B78" s="120">
        <f t="shared" si="61"/>
        <v>8004</v>
      </c>
      <c r="C78" s="120" t="str">
        <f t="shared" si="62"/>
        <v>Swimming</v>
      </c>
      <c r="D78" s="120" t="str">
        <f t="shared" si="63"/>
        <v>Private Lessons</v>
      </c>
      <c r="E78" s="120" t="str">
        <f t="shared" si="64"/>
        <v>Child</v>
      </c>
      <c r="F78" s="64" t="str">
        <f t="shared" si="65"/>
        <v>N/A</v>
      </c>
      <c r="G78" s="64">
        <f t="shared" si="66"/>
        <v>45400</v>
      </c>
      <c r="H78" s="64">
        <f t="shared" si="67"/>
        <v>45097</v>
      </c>
      <c r="I78" s="61" t="s">
        <v>34</v>
      </c>
      <c r="J78" s="41">
        <v>0.6875</v>
      </c>
      <c r="K78" s="41" t="str">
        <f t="shared" si="68"/>
        <v>30 mins</v>
      </c>
      <c r="L78" s="65">
        <f t="shared" si="69"/>
        <v>10</v>
      </c>
      <c r="M78" s="62">
        <f t="shared" si="70"/>
        <v>1</v>
      </c>
      <c r="N78" s="62">
        <f t="shared" si="71"/>
        <v>1</v>
      </c>
      <c r="O78" s="62" t="str">
        <f t="shared" si="72"/>
        <v>3 YR</v>
      </c>
      <c r="P78" s="62" t="str">
        <f t="shared" si="73"/>
        <v>18 YR</v>
      </c>
      <c r="Q78" s="43">
        <f t="shared" si="74"/>
        <v>308.09500000000003</v>
      </c>
      <c r="R78" s="44">
        <f t="shared" si="76"/>
        <v>385.11875000000003</v>
      </c>
      <c r="S78" s="43">
        <f t="shared" si="75"/>
        <v>0</v>
      </c>
      <c r="T78" s="63">
        <v>75444</v>
      </c>
    </row>
    <row r="79" spans="1:20" s="19" customFormat="1" ht="15" x14ac:dyDescent="0.25">
      <c r="A79" s="116" t="s">
        <v>192</v>
      </c>
      <c r="B79" s="120">
        <f t="shared" si="61"/>
        <v>8004</v>
      </c>
      <c r="C79" s="120" t="str">
        <f t="shared" si="62"/>
        <v>Swimming</v>
      </c>
      <c r="D79" s="120" t="str">
        <f t="shared" si="63"/>
        <v>Private Lessons</v>
      </c>
      <c r="E79" s="120" t="str">
        <f t="shared" si="64"/>
        <v>Child</v>
      </c>
      <c r="F79" s="64" t="str">
        <f t="shared" si="65"/>
        <v>N/A</v>
      </c>
      <c r="G79" s="64">
        <f t="shared" si="66"/>
        <v>45400</v>
      </c>
      <c r="H79" s="64">
        <f t="shared" si="67"/>
        <v>45097</v>
      </c>
      <c r="I79" s="61" t="s">
        <v>34</v>
      </c>
      <c r="J79" s="41">
        <v>0.69791666666666663</v>
      </c>
      <c r="K79" s="41" t="str">
        <f t="shared" si="68"/>
        <v>30 mins</v>
      </c>
      <c r="L79" s="65">
        <f t="shared" si="69"/>
        <v>10</v>
      </c>
      <c r="M79" s="62">
        <f t="shared" si="70"/>
        <v>1</v>
      </c>
      <c r="N79" s="62">
        <f t="shared" si="71"/>
        <v>1</v>
      </c>
      <c r="O79" s="62" t="str">
        <f t="shared" si="72"/>
        <v>3 YR</v>
      </c>
      <c r="P79" s="62" t="str">
        <f t="shared" si="73"/>
        <v>18 YR</v>
      </c>
      <c r="Q79" s="43">
        <f t="shared" si="74"/>
        <v>308.09500000000003</v>
      </c>
      <c r="R79" s="44">
        <f t="shared" si="76"/>
        <v>385.11875000000003</v>
      </c>
      <c r="S79" s="43">
        <f t="shared" si="75"/>
        <v>0</v>
      </c>
      <c r="T79" s="63">
        <v>75445</v>
      </c>
    </row>
    <row r="80" spans="1:20" s="19" customFormat="1" ht="15" x14ac:dyDescent="0.25">
      <c r="A80" s="116" t="s">
        <v>192</v>
      </c>
      <c r="B80" s="120">
        <f t="shared" si="61"/>
        <v>8004</v>
      </c>
      <c r="C80" s="120" t="str">
        <f t="shared" si="62"/>
        <v>Swimming</v>
      </c>
      <c r="D80" s="120" t="str">
        <f t="shared" si="63"/>
        <v>Private Lessons</v>
      </c>
      <c r="E80" s="120" t="str">
        <f t="shared" si="64"/>
        <v>Child</v>
      </c>
      <c r="F80" s="64" t="str">
        <f t="shared" si="65"/>
        <v>N/A</v>
      </c>
      <c r="G80" s="64">
        <f t="shared" si="66"/>
        <v>45400</v>
      </c>
      <c r="H80" s="64">
        <f t="shared" si="67"/>
        <v>45097</v>
      </c>
      <c r="I80" s="61" t="s">
        <v>34</v>
      </c>
      <c r="J80" s="41">
        <v>0.70833333333333337</v>
      </c>
      <c r="K80" s="41" t="str">
        <f t="shared" si="68"/>
        <v>30 mins</v>
      </c>
      <c r="L80" s="65">
        <f t="shared" si="69"/>
        <v>10</v>
      </c>
      <c r="M80" s="62">
        <f t="shared" si="70"/>
        <v>1</v>
      </c>
      <c r="N80" s="62">
        <f t="shared" si="71"/>
        <v>1</v>
      </c>
      <c r="O80" s="62" t="str">
        <f t="shared" si="72"/>
        <v>3 YR</v>
      </c>
      <c r="P80" s="62" t="str">
        <f t="shared" si="73"/>
        <v>18 YR</v>
      </c>
      <c r="Q80" s="43">
        <f t="shared" si="74"/>
        <v>308.09500000000003</v>
      </c>
      <c r="R80" s="44">
        <f t="shared" si="76"/>
        <v>385.11875000000003</v>
      </c>
      <c r="S80" s="43">
        <f t="shared" si="75"/>
        <v>0</v>
      </c>
      <c r="T80" s="63">
        <v>75446</v>
      </c>
    </row>
    <row r="81" spans="1:20" s="19" customFormat="1" ht="15" x14ac:dyDescent="0.25">
      <c r="A81" s="116" t="s">
        <v>192</v>
      </c>
      <c r="B81" s="120">
        <f t="shared" si="61"/>
        <v>8004</v>
      </c>
      <c r="C81" s="120" t="str">
        <f t="shared" si="62"/>
        <v>Swimming</v>
      </c>
      <c r="D81" s="120" t="str">
        <f t="shared" si="63"/>
        <v>Private Lessons</v>
      </c>
      <c r="E81" s="120" t="str">
        <f t="shared" si="64"/>
        <v>Child</v>
      </c>
      <c r="F81" s="64" t="str">
        <f t="shared" si="65"/>
        <v>N/A</v>
      </c>
      <c r="G81" s="64">
        <f t="shared" si="66"/>
        <v>45400</v>
      </c>
      <c r="H81" s="64">
        <f t="shared" si="67"/>
        <v>45097</v>
      </c>
      <c r="I81" s="61" t="s">
        <v>34</v>
      </c>
      <c r="J81" s="41">
        <v>0.72916666666666663</v>
      </c>
      <c r="K81" s="41" t="str">
        <f t="shared" si="68"/>
        <v>30 mins</v>
      </c>
      <c r="L81" s="65">
        <f t="shared" si="69"/>
        <v>10</v>
      </c>
      <c r="M81" s="62">
        <f t="shared" si="70"/>
        <v>1</v>
      </c>
      <c r="N81" s="62">
        <f t="shared" si="71"/>
        <v>1</v>
      </c>
      <c r="O81" s="62" t="str">
        <f t="shared" si="72"/>
        <v>3 YR</v>
      </c>
      <c r="P81" s="62" t="str">
        <f t="shared" si="73"/>
        <v>18 YR</v>
      </c>
      <c r="Q81" s="43">
        <f t="shared" si="74"/>
        <v>308.09500000000003</v>
      </c>
      <c r="R81" s="44">
        <f t="shared" si="76"/>
        <v>385.11875000000003</v>
      </c>
      <c r="S81" s="43">
        <f t="shared" si="75"/>
        <v>0</v>
      </c>
      <c r="T81" s="63">
        <v>75447</v>
      </c>
    </row>
    <row r="82" spans="1:20" s="19" customFormat="1" ht="15" x14ac:dyDescent="0.25">
      <c r="A82" s="116" t="s">
        <v>192</v>
      </c>
      <c r="B82" s="120">
        <f t="shared" si="61"/>
        <v>8004</v>
      </c>
      <c r="C82" s="120" t="str">
        <f t="shared" si="62"/>
        <v>Swimming</v>
      </c>
      <c r="D82" s="120" t="str">
        <f t="shared" si="63"/>
        <v>Private Lessons</v>
      </c>
      <c r="E82" s="120" t="str">
        <f t="shared" si="64"/>
        <v>Child</v>
      </c>
      <c r="F82" s="64" t="str">
        <f t="shared" si="65"/>
        <v>N/A</v>
      </c>
      <c r="G82" s="64">
        <f t="shared" si="66"/>
        <v>45400</v>
      </c>
      <c r="H82" s="64">
        <f t="shared" si="67"/>
        <v>45097</v>
      </c>
      <c r="I82" s="61" t="s">
        <v>34</v>
      </c>
      <c r="J82" s="41">
        <v>0.72916666666666663</v>
      </c>
      <c r="K82" s="41" t="str">
        <f t="shared" si="68"/>
        <v>30 mins</v>
      </c>
      <c r="L82" s="65">
        <f t="shared" si="69"/>
        <v>10</v>
      </c>
      <c r="M82" s="62">
        <f t="shared" si="70"/>
        <v>1</v>
      </c>
      <c r="N82" s="62">
        <f t="shared" si="71"/>
        <v>1</v>
      </c>
      <c r="O82" s="62" t="str">
        <f t="shared" si="72"/>
        <v>3 YR</v>
      </c>
      <c r="P82" s="62" t="str">
        <f t="shared" si="73"/>
        <v>18 YR</v>
      </c>
      <c r="Q82" s="43">
        <f t="shared" si="74"/>
        <v>308.09500000000003</v>
      </c>
      <c r="R82" s="44">
        <f t="shared" si="76"/>
        <v>385.11875000000003</v>
      </c>
      <c r="S82" s="43">
        <f t="shared" si="75"/>
        <v>0</v>
      </c>
      <c r="T82" s="63">
        <v>75448</v>
      </c>
    </row>
    <row r="83" spans="1:20" s="19" customFormat="1" ht="15" x14ac:dyDescent="0.25">
      <c r="A83" s="116" t="s">
        <v>192</v>
      </c>
      <c r="B83" s="120">
        <f t="shared" si="61"/>
        <v>8004</v>
      </c>
      <c r="C83" s="120" t="str">
        <f t="shared" si="62"/>
        <v>Swimming</v>
      </c>
      <c r="D83" s="120" t="str">
        <f t="shared" si="63"/>
        <v>Private Lessons</v>
      </c>
      <c r="E83" s="120" t="str">
        <f t="shared" si="64"/>
        <v>Child</v>
      </c>
      <c r="F83" s="64" t="str">
        <f t="shared" si="65"/>
        <v>N/A</v>
      </c>
      <c r="G83" s="64">
        <f t="shared" si="66"/>
        <v>45400</v>
      </c>
      <c r="H83" s="64">
        <f t="shared" si="67"/>
        <v>45097</v>
      </c>
      <c r="I83" s="61" t="s">
        <v>34</v>
      </c>
      <c r="J83" s="41">
        <v>0.73958333333333337</v>
      </c>
      <c r="K83" s="41" t="str">
        <f t="shared" si="68"/>
        <v>30 mins</v>
      </c>
      <c r="L83" s="65">
        <f t="shared" si="69"/>
        <v>10</v>
      </c>
      <c r="M83" s="62">
        <f t="shared" si="70"/>
        <v>1</v>
      </c>
      <c r="N83" s="62">
        <f t="shared" si="71"/>
        <v>1</v>
      </c>
      <c r="O83" s="62" t="str">
        <f t="shared" si="72"/>
        <v>3 YR</v>
      </c>
      <c r="P83" s="62" t="str">
        <f t="shared" si="73"/>
        <v>18 YR</v>
      </c>
      <c r="Q83" s="43">
        <f t="shared" si="74"/>
        <v>308.09500000000003</v>
      </c>
      <c r="R83" s="44">
        <f t="shared" si="76"/>
        <v>385.11875000000003</v>
      </c>
      <c r="S83" s="43">
        <f t="shared" si="75"/>
        <v>0</v>
      </c>
      <c r="T83" s="63">
        <v>75450</v>
      </c>
    </row>
    <row r="84" spans="1:20" s="19" customFormat="1" ht="15" x14ac:dyDescent="0.25">
      <c r="A84" s="116" t="s">
        <v>192</v>
      </c>
      <c r="B84" s="120">
        <f t="shared" si="61"/>
        <v>8004</v>
      </c>
      <c r="C84" s="120" t="str">
        <f t="shared" si="62"/>
        <v>Swimming</v>
      </c>
      <c r="D84" s="120" t="str">
        <f t="shared" si="63"/>
        <v>Private Lessons</v>
      </c>
      <c r="E84" s="120" t="str">
        <f t="shared" si="64"/>
        <v>Child</v>
      </c>
      <c r="F84" s="64" t="str">
        <f t="shared" si="65"/>
        <v>N/A</v>
      </c>
      <c r="G84" s="64">
        <f t="shared" si="66"/>
        <v>45400</v>
      </c>
      <c r="H84" s="64">
        <f t="shared" si="67"/>
        <v>45097</v>
      </c>
      <c r="I84" s="61" t="s">
        <v>34</v>
      </c>
      <c r="J84" s="41">
        <v>0.73958333333333337</v>
      </c>
      <c r="K84" s="41" t="str">
        <f t="shared" si="68"/>
        <v>30 mins</v>
      </c>
      <c r="L84" s="65">
        <f t="shared" si="69"/>
        <v>10</v>
      </c>
      <c r="M84" s="62">
        <f t="shared" si="70"/>
        <v>1</v>
      </c>
      <c r="N84" s="62">
        <f t="shared" si="71"/>
        <v>1</v>
      </c>
      <c r="O84" s="62" t="str">
        <f t="shared" si="72"/>
        <v>3 YR</v>
      </c>
      <c r="P84" s="62" t="str">
        <f t="shared" si="73"/>
        <v>18 YR</v>
      </c>
      <c r="Q84" s="43">
        <f t="shared" si="74"/>
        <v>308.09500000000003</v>
      </c>
      <c r="R84" s="44">
        <f t="shared" si="76"/>
        <v>385.11875000000003</v>
      </c>
      <c r="S84" s="43">
        <f t="shared" si="75"/>
        <v>0</v>
      </c>
      <c r="T84" s="63">
        <v>75451</v>
      </c>
    </row>
    <row r="85" spans="1:20" s="19" customFormat="1" ht="15" x14ac:dyDescent="0.25">
      <c r="A85" s="116" t="s">
        <v>192</v>
      </c>
      <c r="B85" s="120">
        <f t="shared" si="61"/>
        <v>8004</v>
      </c>
      <c r="C85" s="120" t="str">
        <f t="shared" si="62"/>
        <v>Swimming</v>
      </c>
      <c r="D85" s="120" t="str">
        <f t="shared" si="63"/>
        <v>Private Lessons</v>
      </c>
      <c r="E85" s="120" t="str">
        <f t="shared" si="64"/>
        <v>Child</v>
      </c>
      <c r="F85" s="64" t="str">
        <f t="shared" si="65"/>
        <v>N/A</v>
      </c>
      <c r="G85" s="64">
        <f t="shared" si="66"/>
        <v>45400</v>
      </c>
      <c r="H85" s="64">
        <f t="shared" si="67"/>
        <v>45097</v>
      </c>
      <c r="I85" s="61" t="s">
        <v>34</v>
      </c>
      <c r="J85" s="41">
        <v>0.75</v>
      </c>
      <c r="K85" s="41" t="str">
        <f t="shared" si="68"/>
        <v>30 mins</v>
      </c>
      <c r="L85" s="65">
        <f t="shared" si="69"/>
        <v>10</v>
      </c>
      <c r="M85" s="62">
        <f t="shared" si="70"/>
        <v>1</v>
      </c>
      <c r="N85" s="62">
        <f t="shared" si="71"/>
        <v>1</v>
      </c>
      <c r="O85" s="62" t="str">
        <f t="shared" si="72"/>
        <v>3 YR</v>
      </c>
      <c r="P85" s="62" t="str">
        <f t="shared" si="73"/>
        <v>18 YR</v>
      </c>
      <c r="Q85" s="43">
        <f t="shared" si="74"/>
        <v>308.09500000000003</v>
      </c>
      <c r="R85" s="44">
        <f t="shared" si="76"/>
        <v>385.11875000000003</v>
      </c>
      <c r="S85" s="43">
        <f t="shared" si="75"/>
        <v>0</v>
      </c>
      <c r="T85" s="63">
        <v>75452</v>
      </c>
    </row>
    <row r="86" spans="1:20" s="19" customFormat="1" ht="15" x14ac:dyDescent="0.25">
      <c r="A86" s="116" t="s">
        <v>192</v>
      </c>
      <c r="B86" s="120">
        <f t="shared" si="61"/>
        <v>8004</v>
      </c>
      <c r="C86" s="120" t="str">
        <f t="shared" si="62"/>
        <v>Swimming</v>
      </c>
      <c r="D86" s="120" t="str">
        <f t="shared" si="63"/>
        <v>Private Lessons</v>
      </c>
      <c r="E86" s="120" t="str">
        <f t="shared" si="64"/>
        <v>Child</v>
      </c>
      <c r="F86" s="64" t="str">
        <f t="shared" si="65"/>
        <v>N/A</v>
      </c>
      <c r="G86" s="64">
        <f t="shared" si="66"/>
        <v>45400</v>
      </c>
      <c r="H86" s="64">
        <f t="shared" si="67"/>
        <v>45097</v>
      </c>
      <c r="I86" s="61" t="s">
        <v>34</v>
      </c>
      <c r="J86" s="41">
        <v>0.76041666666666663</v>
      </c>
      <c r="K86" s="41" t="str">
        <f t="shared" si="68"/>
        <v>30 mins</v>
      </c>
      <c r="L86" s="65">
        <f t="shared" si="69"/>
        <v>10</v>
      </c>
      <c r="M86" s="62">
        <f t="shared" si="70"/>
        <v>1</v>
      </c>
      <c r="N86" s="62">
        <f t="shared" si="71"/>
        <v>1</v>
      </c>
      <c r="O86" s="62" t="str">
        <f t="shared" si="72"/>
        <v>3 YR</v>
      </c>
      <c r="P86" s="62" t="str">
        <f t="shared" si="73"/>
        <v>18 YR</v>
      </c>
      <c r="Q86" s="43">
        <f t="shared" si="74"/>
        <v>308.09500000000003</v>
      </c>
      <c r="R86" s="44">
        <f t="shared" si="76"/>
        <v>385.11875000000003</v>
      </c>
      <c r="S86" s="43">
        <f t="shared" si="75"/>
        <v>0</v>
      </c>
      <c r="T86" s="63">
        <v>75453</v>
      </c>
    </row>
    <row r="87" spans="1:20" s="19" customFormat="1" ht="15" x14ac:dyDescent="0.25">
      <c r="A87" s="116" t="s">
        <v>192</v>
      </c>
      <c r="B87" s="120">
        <f t="shared" si="61"/>
        <v>8004</v>
      </c>
      <c r="C87" s="120" t="str">
        <f t="shared" si="62"/>
        <v>Swimming</v>
      </c>
      <c r="D87" s="120" t="str">
        <f t="shared" si="63"/>
        <v>Private Lessons</v>
      </c>
      <c r="E87" s="120" t="str">
        <f t="shared" si="64"/>
        <v>Child</v>
      </c>
      <c r="F87" s="64" t="str">
        <f t="shared" si="65"/>
        <v>N/A</v>
      </c>
      <c r="G87" s="64">
        <f t="shared" si="66"/>
        <v>45400</v>
      </c>
      <c r="H87" s="64">
        <f t="shared" si="67"/>
        <v>45097</v>
      </c>
      <c r="I87" s="61" t="s">
        <v>34</v>
      </c>
      <c r="J87" s="41">
        <v>0.77083333333333337</v>
      </c>
      <c r="K87" s="41" t="str">
        <f t="shared" si="68"/>
        <v>30 mins</v>
      </c>
      <c r="L87" s="65">
        <f t="shared" si="69"/>
        <v>10</v>
      </c>
      <c r="M87" s="62">
        <f t="shared" si="70"/>
        <v>1</v>
      </c>
      <c r="N87" s="62">
        <f t="shared" si="71"/>
        <v>1</v>
      </c>
      <c r="O87" s="62" t="str">
        <f t="shared" si="72"/>
        <v>3 YR</v>
      </c>
      <c r="P87" s="62" t="str">
        <f t="shared" si="73"/>
        <v>18 YR</v>
      </c>
      <c r="Q87" s="43">
        <f t="shared" si="74"/>
        <v>308.09500000000003</v>
      </c>
      <c r="R87" s="44">
        <f t="shared" si="76"/>
        <v>385.11875000000003</v>
      </c>
      <c r="S87" s="43">
        <f t="shared" si="75"/>
        <v>0</v>
      </c>
      <c r="T87" s="63">
        <v>75454</v>
      </c>
    </row>
    <row r="88" spans="1:20" s="19" customFormat="1" ht="15" x14ac:dyDescent="0.25">
      <c r="A88" s="116" t="s">
        <v>192</v>
      </c>
      <c r="B88" s="120">
        <f t="shared" si="61"/>
        <v>8004</v>
      </c>
      <c r="C88" s="120" t="str">
        <f t="shared" si="62"/>
        <v>Swimming</v>
      </c>
      <c r="D88" s="120" t="str">
        <f t="shared" si="63"/>
        <v>Private Lessons</v>
      </c>
      <c r="E88" s="120" t="str">
        <f t="shared" si="64"/>
        <v>Child</v>
      </c>
      <c r="F88" s="64" t="str">
        <f t="shared" si="65"/>
        <v>N/A</v>
      </c>
      <c r="G88" s="64">
        <f t="shared" si="66"/>
        <v>45400</v>
      </c>
      <c r="H88" s="64">
        <f t="shared" si="67"/>
        <v>45097</v>
      </c>
      <c r="I88" s="61" t="s">
        <v>34</v>
      </c>
      <c r="J88" s="41">
        <v>0.77083333333333337</v>
      </c>
      <c r="K88" s="41" t="str">
        <f t="shared" si="68"/>
        <v>30 mins</v>
      </c>
      <c r="L88" s="65">
        <f t="shared" si="69"/>
        <v>10</v>
      </c>
      <c r="M88" s="62">
        <f t="shared" si="70"/>
        <v>1</v>
      </c>
      <c r="N88" s="62">
        <f t="shared" si="71"/>
        <v>1</v>
      </c>
      <c r="O88" s="62" t="str">
        <f t="shared" si="72"/>
        <v>3 YR</v>
      </c>
      <c r="P88" s="62" t="str">
        <f t="shared" si="73"/>
        <v>18 YR</v>
      </c>
      <c r="Q88" s="43">
        <f t="shared" si="74"/>
        <v>308.09500000000003</v>
      </c>
      <c r="R88" s="44">
        <f t="shared" si="76"/>
        <v>385.11875000000003</v>
      </c>
      <c r="S88" s="43">
        <f t="shared" si="75"/>
        <v>0</v>
      </c>
      <c r="T88" s="63">
        <v>75455</v>
      </c>
    </row>
    <row r="89" spans="1:20" s="19" customFormat="1" ht="15" x14ac:dyDescent="0.25">
      <c r="A89" s="116" t="s">
        <v>192</v>
      </c>
      <c r="B89" s="120">
        <f t="shared" si="61"/>
        <v>8004</v>
      </c>
      <c r="C89" s="120" t="str">
        <f t="shared" si="62"/>
        <v>Swimming</v>
      </c>
      <c r="D89" s="120" t="str">
        <f t="shared" si="63"/>
        <v>Private Lessons</v>
      </c>
      <c r="E89" s="120" t="str">
        <f t="shared" si="64"/>
        <v>Child</v>
      </c>
      <c r="F89" s="64" t="str">
        <f t="shared" si="65"/>
        <v>N/A</v>
      </c>
      <c r="G89" s="64">
        <f t="shared" si="66"/>
        <v>45400</v>
      </c>
      <c r="H89" s="64">
        <f t="shared" si="67"/>
        <v>45097</v>
      </c>
      <c r="I89" s="61" t="s">
        <v>34</v>
      </c>
      <c r="J89" s="41">
        <v>0.77083333333333337</v>
      </c>
      <c r="K89" s="41" t="str">
        <f t="shared" si="68"/>
        <v>30 mins</v>
      </c>
      <c r="L89" s="65">
        <f t="shared" si="69"/>
        <v>10</v>
      </c>
      <c r="M89" s="62">
        <f t="shared" si="70"/>
        <v>1</v>
      </c>
      <c r="N89" s="62">
        <f t="shared" si="71"/>
        <v>1</v>
      </c>
      <c r="O89" s="62" t="str">
        <f t="shared" si="72"/>
        <v>3 YR</v>
      </c>
      <c r="P89" s="62" t="str">
        <f t="shared" si="73"/>
        <v>18 YR</v>
      </c>
      <c r="Q89" s="43">
        <f t="shared" si="74"/>
        <v>308.09500000000003</v>
      </c>
      <c r="R89" s="44">
        <f t="shared" si="76"/>
        <v>385.11875000000003</v>
      </c>
      <c r="S89" s="43">
        <f t="shared" si="75"/>
        <v>0</v>
      </c>
      <c r="T89" s="63">
        <v>75456</v>
      </c>
    </row>
    <row r="90" spans="1:20" s="19" customFormat="1" ht="15" x14ac:dyDescent="0.25">
      <c r="A90" s="116" t="s">
        <v>192</v>
      </c>
      <c r="B90" s="120">
        <f t="shared" si="61"/>
        <v>8004</v>
      </c>
      <c r="C90" s="120" t="str">
        <f t="shared" si="62"/>
        <v>Swimming</v>
      </c>
      <c r="D90" s="120" t="str">
        <f t="shared" si="63"/>
        <v>Private Lessons</v>
      </c>
      <c r="E90" s="120" t="str">
        <f t="shared" si="64"/>
        <v>Child</v>
      </c>
      <c r="F90" s="64" t="str">
        <f t="shared" si="65"/>
        <v>N/A</v>
      </c>
      <c r="G90" s="64">
        <f t="shared" si="66"/>
        <v>45400</v>
      </c>
      <c r="H90" s="64">
        <f t="shared" si="67"/>
        <v>45097</v>
      </c>
      <c r="I90" s="61" t="s">
        <v>34</v>
      </c>
      <c r="J90" s="41">
        <v>0.78125</v>
      </c>
      <c r="K90" s="41" t="str">
        <f t="shared" si="68"/>
        <v>30 mins</v>
      </c>
      <c r="L90" s="65">
        <f t="shared" si="69"/>
        <v>10</v>
      </c>
      <c r="M90" s="62">
        <f t="shared" si="70"/>
        <v>1</v>
      </c>
      <c r="N90" s="62">
        <f t="shared" si="71"/>
        <v>1</v>
      </c>
      <c r="O90" s="62" t="str">
        <f t="shared" si="72"/>
        <v>3 YR</v>
      </c>
      <c r="P90" s="62" t="str">
        <f t="shared" si="73"/>
        <v>18 YR</v>
      </c>
      <c r="Q90" s="43">
        <f t="shared" si="74"/>
        <v>308.09500000000003</v>
      </c>
      <c r="R90" s="44">
        <f t="shared" si="76"/>
        <v>385.11875000000003</v>
      </c>
      <c r="S90" s="43">
        <f t="shared" si="75"/>
        <v>0</v>
      </c>
      <c r="T90" s="63">
        <v>75457</v>
      </c>
    </row>
    <row r="91" spans="1:20" s="19" customFormat="1" ht="15" x14ac:dyDescent="0.25">
      <c r="A91" s="116" t="s">
        <v>192</v>
      </c>
      <c r="B91" s="120">
        <f t="shared" si="61"/>
        <v>8004</v>
      </c>
      <c r="C91" s="120" t="str">
        <f t="shared" si="62"/>
        <v>Swimming</v>
      </c>
      <c r="D91" s="120" t="str">
        <f t="shared" si="63"/>
        <v>Private Lessons</v>
      </c>
      <c r="E91" s="120" t="str">
        <f t="shared" si="64"/>
        <v>Child</v>
      </c>
      <c r="F91" s="64" t="str">
        <f t="shared" si="65"/>
        <v>N/A</v>
      </c>
      <c r="G91" s="64">
        <f t="shared" si="66"/>
        <v>45400</v>
      </c>
      <c r="H91" s="64">
        <f t="shared" si="67"/>
        <v>45097</v>
      </c>
      <c r="I91" s="61" t="s">
        <v>34</v>
      </c>
      <c r="J91" s="41">
        <v>0.78125</v>
      </c>
      <c r="K91" s="41" t="str">
        <f t="shared" si="68"/>
        <v>30 mins</v>
      </c>
      <c r="L91" s="65">
        <f t="shared" si="69"/>
        <v>10</v>
      </c>
      <c r="M91" s="62">
        <f t="shared" si="70"/>
        <v>1</v>
      </c>
      <c r="N91" s="62">
        <f t="shared" si="71"/>
        <v>1</v>
      </c>
      <c r="O91" s="62" t="str">
        <f t="shared" si="72"/>
        <v>3 YR</v>
      </c>
      <c r="P91" s="62" t="str">
        <f t="shared" si="73"/>
        <v>18 YR</v>
      </c>
      <c r="Q91" s="43">
        <f t="shared" si="74"/>
        <v>308.09500000000003</v>
      </c>
      <c r="R91" s="44">
        <f t="shared" si="76"/>
        <v>385.11875000000003</v>
      </c>
      <c r="S91" s="43">
        <f t="shared" si="75"/>
        <v>0</v>
      </c>
      <c r="T91" s="63">
        <v>75458</v>
      </c>
    </row>
    <row r="92" spans="1:20" s="19" customFormat="1" ht="15" x14ac:dyDescent="0.25">
      <c r="A92" s="116" t="s">
        <v>192</v>
      </c>
      <c r="B92" s="120">
        <f t="shared" si="61"/>
        <v>8004</v>
      </c>
      <c r="C92" s="120" t="str">
        <f t="shared" si="62"/>
        <v>Swimming</v>
      </c>
      <c r="D92" s="120" t="str">
        <f t="shared" si="63"/>
        <v>Private Lessons</v>
      </c>
      <c r="E92" s="120" t="str">
        <f t="shared" si="64"/>
        <v>Child</v>
      </c>
      <c r="F92" s="64" t="str">
        <f t="shared" si="65"/>
        <v>N/A</v>
      </c>
      <c r="G92" s="64">
        <f t="shared" si="66"/>
        <v>45400</v>
      </c>
      <c r="H92" s="64">
        <f t="shared" si="67"/>
        <v>45097</v>
      </c>
      <c r="I92" s="61" t="s">
        <v>34</v>
      </c>
      <c r="J92" s="41">
        <v>0.78125</v>
      </c>
      <c r="K92" s="41" t="str">
        <f t="shared" si="68"/>
        <v>30 mins</v>
      </c>
      <c r="L92" s="65">
        <f t="shared" si="69"/>
        <v>10</v>
      </c>
      <c r="M92" s="62">
        <f t="shared" si="70"/>
        <v>1</v>
      </c>
      <c r="N92" s="62">
        <f t="shared" si="71"/>
        <v>1</v>
      </c>
      <c r="O92" s="62" t="str">
        <f t="shared" si="72"/>
        <v>3 YR</v>
      </c>
      <c r="P92" s="62" t="str">
        <f t="shared" si="73"/>
        <v>18 YR</v>
      </c>
      <c r="Q92" s="43">
        <f t="shared" si="74"/>
        <v>308.09500000000003</v>
      </c>
      <c r="R92" s="44">
        <f t="shared" si="76"/>
        <v>385.11875000000003</v>
      </c>
      <c r="S92" s="43">
        <f t="shared" si="75"/>
        <v>0</v>
      </c>
      <c r="T92" s="63">
        <v>75459</v>
      </c>
    </row>
    <row r="93" spans="1:20" s="19" customFormat="1" ht="15" x14ac:dyDescent="0.25">
      <c r="A93" s="116" t="s">
        <v>192</v>
      </c>
      <c r="B93" s="120">
        <f t="shared" si="61"/>
        <v>8004</v>
      </c>
      <c r="C93" s="120" t="str">
        <f t="shared" si="62"/>
        <v>Swimming</v>
      </c>
      <c r="D93" s="120" t="str">
        <f t="shared" si="63"/>
        <v>Private Lessons</v>
      </c>
      <c r="E93" s="120" t="str">
        <f t="shared" si="64"/>
        <v>Child</v>
      </c>
      <c r="F93" s="64" t="str">
        <f t="shared" si="65"/>
        <v>N/A</v>
      </c>
      <c r="G93" s="64">
        <f t="shared" si="66"/>
        <v>45400</v>
      </c>
      <c r="H93" s="64">
        <f t="shared" si="67"/>
        <v>45097</v>
      </c>
      <c r="I93" s="61" t="s">
        <v>34</v>
      </c>
      <c r="J93" s="41">
        <v>0.79166666666666663</v>
      </c>
      <c r="K93" s="41" t="str">
        <f t="shared" si="68"/>
        <v>30 mins</v>
      </c>
      <c r="L93" s="65">
        <f t="shared" si="69"/>
        <v>10</v>
      </c>
      <c r="M93" s="62">
        <f t="shared" si="70"/>
        <v>1</v>
      </c>
      <c r="N93" s="62">
        <f t="shared" si="71"/>
        <v>1</v>
      </c>
      <c r="O93" s="62" t="str">
        <f t="shared" si="72"/>
        <v>3 YR</v>
      </c>
      <c r="P93" s="62" t="str">
        <f t="shared" si="73"/>
        <v>18 YR</v>
      </c>
      <c r="Q93" s="43">
        <f t="shared" si="74"/>
        <v>308.09500000000003</v>
      </c>
      <c r="R93" s="44">
        <f t="shared" si="76"/>
        <v>385.11875000000003</v>
      </c>
      <c r="S93" s="43">
        <f t="shared" si="75"/>
        <v>0</v>
      </c>
      <c r="T93" s="63">
        <v>75460</v>
      </c>
    </row>
    <row r="94" spans="1:20" s="19" customFormat="1" ht="15" x14ac:dyDescent="0.25">
      <c r="A94" s="116" t="s">
        <v>192</v>
      </c>
      <c r="B94" s="120">
        <f t="shared" si="61"/>
        <v>8004</v>
      </c>
      <c r="C94" s="120" t="str">
        <f t="shared" si="62"/>
        <v>Swimming</v>
      </c>
      <c r="D94" s="120" t="str">
        <f t="shared" si="63"/>
        <v>Private Lessons</v>
      </c>
      <c r="E94" s="120" t="str">
        <f t="shared" si="64"/>
        <v>Child</v>
      </c>
      <c r="F94" s="64" t="str">
        <f t="shared" si="65"/>
        <v>N/A</v>
      </c>
      <c r="G94" s="64">
        <f t="shared" si="66"/>
        <v>45400</v>
      </c>
      <c r="H94" s="64">
        <f t="shared" si="67"/>
        <v>45097</v>
      </c>
      <c r="I94" s="61" t="s">
        <v>34</v>
      </c>
      <c r="J94" s="41">
        <v>0.8125</v>
      </c>
      <c r="K94" s="41" t="str">
        <f t="shared" si="68"/>
        <v>30 mins</v>
      </c>
      <c r="L94" s="65">
        <f t="shared" si="69"/>
        <v>10</v>
      </c>
      <c r="M94" s="62">
        <f t="shared" si="70"/>
        <v>1</v>
      </c>
      <c r="N94" s="62">
        <f t="shared" si="71"/>
        <v>1</v>
      </c>
      <c r="O94" s="62" t="str">
        <f t="shared" si="72"/>
        <v>3 YR</v>
      </c>
      <c r="P94" s="62" t="str">
        <f t="shared" si="73"/>
        <v>18 YR</v>
      </c>
      <c r="Q94" s="43">
        <f t="shared" si="74"/>
        <v>308.09500000000003</v>
      </c>
      <c r="R94" s="44">
        <f t="shared" si="76"/>
        <v>385.11875000000003</v>
      </c>
      <c r="S94" s="43">
        <f t="shared" si="75"/>
        <v>0</v>
      </c>
      <c r="T94" s="63">
        <v>75461</v>
      </c>
    </row>
    <row r="95" spans="1:20" s="19" customFormat="1" ht="15" x14ac:dyDescent="0.25">
      <c r="A95" s="116" t="s">
        <v>192</v>
      </c>
      <c r="B95" s="120">
        <f t="shared" si="61"/>
        <v>8004</v>
      </c>
      <c r="C95" s="120" t="str">
        <f t="shared" si="62"/>
        <v>Swimming</v>
      </c>
      <c r="D95" s="120" t="str">
        <f t="shared" si="63"/>
        <v>Private Lessons</v>
      </c>
      <c r="E95" s="120" t="str">
        <f t="shared" si="64"/>
        <v>Child</v>
      </c>
      <c r="F95" s="64" t="str">
        <f t="shared" si="65"/>
        <v>N/A</v>
      </c>
      <c r="G95" s="64">
        <f t="shared" si="66"/>
        <v>45400</v>
      </c>
      <c r="H95" s="64">
        <f t="shared" si="67"/>
        <v>45097</v>
      </c>
      <c r="I95" s="61" t="s">
        <v>34</v>
      </c>
      <c r="J95" s="41">
        <v>0.8125</v>
      </c>
      <c r="K95" s="41" t="str">
        <f t="shared" si="68"/>
        <v>30 mins</v>
      </c>
      <c r="L95" s="65">
        <f t="shared" si="69"/>
        <v>10</v>
      </c>
      <c r="M95" s="62">
        <f t="shared" si="70"/>
        <v>1</v>
      </c>
      <c r="N95" s="62">
        <f t="shared" si="71"/>
        <v>1</v>
      </c>
      <c r="O95" s="62" t="str">
        <f t="shared" si="72"/>
        <v>3 YR</v>
      </c>
      <c r="P95" s="62" t="str">
        <f t="shared" si="73"/>
        <v>18 YR</v>
      </c>
      <c r="Q95" s="43">
        <f t="shared" si="74"/>
        <v>308.09500000000003</v>
      </c>
      <c r="R95" s="44">
        <f t="shared" si="76"/>
        <v>385.11875000000003</v>
      </c>
      <c r="S95" s="43">
        <f t="shared" si="75"/>
        <v>0</v>
      </c>
      <c r="T95" s="63">
        <v>75462</v>
      </c>
    </row>
    <row r="96" spans="1:20" ht="15" x14ac:dyDescent="0.25">
      <c r="A96" s="143"/>
      <c r="B96" s="143"/>
      <c r="C96" s="143"/>
      <c r="D96" s="143"/>
      <c r="E96" s="143"/>
      <c r="F96" s="52"/>
      <c r="G96" s="52"/>
      <c r="H96" s="52"/>
      <c r="I96" s="48"/>
      <c r="J96" s="49"/>
      <c r="K96" s="49"/>
      <c r="L96" s="53"/>
      <c r="M96" s="48"/>
      <c r="N96" s="48"/>
      <c r="O96" s="48"/>
      <c r="P96" s="48"/>
      <c r="Q96" s="50"/>
      <c r="R96" s="51"/>
      <c r="S96" s="50"/>
      <c r="T96" s="48"/>
    </row>
    <row r="97" spans="1:20" s="19" customFormat="1" ht="15" x14ac:dyDescent="0.25">
      <c r="A97" s="116" t="s">
        <v>192</v>
      </c>
      <c r="B97" s="120">
        <f t="shared" ref="B97:B118" si="77">VLOOKUP(A97,PROGRAMDATA,14,FALSE)</f>
        <v>8004</v>
      </c>
      <c r="C97" s="120" t="str">
        <f t="shared" ref="C97:C118" si="78">VLOOKUP(A97,PROGRAMDATA,15,FALSE)</f>
        <v>Swimming</v>
      </c>
      <c r="D97" s="120" t="str">
        <f t="shared" ref="D97:D118" si="79">VLOOKUP(A97,PROGRAMDATA,16,FALSE)</f>
        <v>Private Lessons</v>
      </c>
      <c r="E97" s="120" t="str">
        <f t="shared" ref="E97:E118" si="80">VLOOKUP(A97,PROGRAMDATA,17,FALSE)</f>
        <v>Child</v>
      </c>
      <c r="F97" s="64" t="str">
        <f t="shared" ref="F97:F118" si="81">VLOOKUP(I97,Session,4, FALSE)</f>
        <v>N/A</v>
      </c>
      <c r="G97" s="64">
        <f t="shared" ref="G97:G118" si="82">VLOOKUP(I97,Session,2,FALSE)</f>
        <v>45401</v>
      </c>
      <c r="H97" s="64">
        <f t="shared" ref="H97:H118" si="83">VLOOKUP(I97,Session,3,FALSE)</f>
        <v>45098</v>
      </c>
      <c r="I97" s="61" t="s">
        <v>28</v>
      </c>
      <c r="J97" s="41">
        <v>0.66666666666666663</v>
      </c>
      <c r="K97" s="41" t="str">
        <f t="shared" ref="K97:K118" si="84">VLOOKUP(A97,PROGRAMDATA,9,FALSE)</f>
        <v>30 mins</v>
      </c>
      <c r="L97" s="65">
        <f t="shared" ref="L97:L118" si="85">VLOOKUP(I97,Session,5, FALSE)</f>
        <v>10</v>
      </c>
      <c r="M97" s="62">
        <f t="shared" ref="M97:M118" si="86">VLOOKUP(A97,PROGRAMDATA,3,FALSE)</f>
        <v>1</v>
      </c>
      <c r="N97" s="62">
        <f t="shared" ref="N97:N118" si="87">VLOOKUP(A97,PROGRAMDATA,4,FALSE)</f>
        <v>1</v>
      </c>
      <c r="O97" s="62" t="str">
        <f t="shared" ref="O97:O118" si="88">VLOOKUP(A97,PROGRAMDATA,5,FALSE)</f>
        <v>3 YR</v>
      </c>
      <c r="P97" s="62" t="str">
        <f t="shared" ref="P97:P118" si="89">VLOOKUP(A97,PROGRAMDATA,6,FALSE)</f>
        <v>18 YR</v>
      </c>
      <c r="Q97" s="43">
        <f t="shared" ref="Q97:Q118" si="90">(INDEX(PROGRAMDATA,MATCH(A97,FeeName,0),12)*L97)</f>
        <v>308.09500000000003</v>
      </c>
      <c r="R97" s="44">
        <f t="shared" si="76"/>
        <v>385.11875000000003</v>
      </c>
      <c r="S97" s="43">
        <f t="shared" ref="S97:S118" si="91">VLOOKUP(A97,PROGRAMDATA,13,FALSE)</f>
        <v>0</v>
      </c>
      <c r="T97" s="63">
        <v>75463</v>
      </c>
    </row>
    <row r="98" spans="1:20" s="19" customFormat="1" ht="15" x14ac:dyDescent="0.25">
      <c r="A98" s="116" t="s">
        <v>192</v>
      </c>
      <c r="B98" s="120">
        <f t="shared" si="77"/>
        <v>8004</v>
      </c>
      <c r="C98" s="120" t="str">
        <f t="shared" si="78"/>
        <v>Swimming</v>
      </c>
      <c r="D98" s="120" t="str">
        <f t="shared" si="79"/>
        <v>Private Lessons</v>
      </c>
      <c r="E98" s="120" t="str">
        <f t="shared" si="80"/>
        <v>Child</v>
      </c>
      <c r="F98" s="64" t="str">
        <f t="shared" si="81"/>
        <v>N/A</v>
      </c>
      <c r="G98" s="64">
        <f t="shared" si="82"/>
        <v>45401</v>
      </c>
      <c r="H98" s="64">
        <f t="shared" si="83"/>
        <v>45098</v>
      </c>
      <c r="I98" s="61" t="s">
        <v>28</v>
      </c>
      <c r="J98" s="41">
        <v>0.66666666666666663</v>
      </c>
      <c r="K98" s="41" t="str">
        <f t="shared" si="84"/>
        <v>30 mins</v>
      </c>
      <c r="L98" s="65">
        <f t="shared" si="85"/>
        <v>10</v>
      </c>
      <c r="M98" s="62">
        <f t="shared" si="86"/>
        <v>1</v>
      </c>
      <c r="N98" s="62">
        <f t="shared" si="87"/>
        <v>1</v>
      </c>
      <c r="O98" s="62" t="str">
        <f t="shared" si="88"/>
        <v>3 YR</v>
      </c>
      <c r="P98" s="62" t="str">
        <f t="shared" si="89"/>
        <v>18 YR</v>
      </c>
      <c r="Q98" s="43">
        <f t="shared" si="90"/>
        <v>308.09500000000003</v>
      </c>
      <c r="R98" s="44">
        <f t="shared" si="76"/>
        <v>385.11875000000003</v>
      </c>
      <c r="S98" s="43">
        <f t="shared" si="91"/>
        <v>0</v>
      </c>
      <c r="T98" s="63">
        <v>75464</v>
      </c>
    </row>
    <row r="99" spans="1:20" s="19" customFormat="1" ht="15" x14ac:dyDescent="0.25">
      <c r="A99" s="116" t="s">
        <v>192</v>
      </c>
      <c r="B99" s="120">
        <f t="shared" si="77"/>
        <v>8004</v>
      </c>
      <c r="C99" s="120" t="str">
        <f t="shared" si="78"/>
        <v>Swimming</v>
      </c>
      <c r="D99" s="120" t="str">
        <f t="shared" si="79"/>
        <v>Private Lessons</v>
      </c>
      <c r="E99" s="120" t="str">
        <f t="shared" si="80"/>
        <v>Child</v>
      </c>
      <c r="F99" s="64" t="str">
        <f t="shared" si="81"/>
        <v>N/A</v>
      </c>
      <c r="G99" s="64">
        <f t="shared" si="82"/>
        <v>45401</v>
      </c>
      <c r="H99" s="64">
        <f t="shared" si="83"/>
        <v>45098</v>
      </c>
      <c r="I99" s="61" t="s">
        <v>28</v>
      </c>
      <c r="J99" s="41">
        <v>0.66666666666666663</v>
      </c>
      <c r="K99" s="41" t="str">
        <f t="shared" si="84"/>
        <v>30 mins</v>
      </c>
      <c r="L99" s="65">
        <f t="shared" si="85"/>
        <v>10</v>
      </c>
      <c r="M99" s="62">
        <f t="shared" si="86"/>
        <v>1</v>
      </c>
      <c r="N99" s="62">
        <f t="shared" si="87"/>
        <v>1</v>
      </c>
      <c r="O99" s="62" t="str">
        <f t="shared" si="88"/>
        <v>3 YR</v>
      </c>
      <c r="P99" s="62" t="str">
        <f t="shared" si="89"/>
        <v>18 YR</v>
      </c>
      <c r="Q99" s="43">
        <f t="shared" si="90"/>
        <v>308.09500000000003</v>
      </c>
      <c r="R99" s="44">
        <f t="shared" si="76"/>
        <v>385.11875000000003</v>
      </c>
      <c r="S99" s="43">
        <f t="shared" si="91"/>
        <v>0</v>
      </c>
      <c r="T99" s="63">
        <v>75465</v>
      </c>
    </row>
    <row r="100" spans="1:20" s="19" customFormat="1" ht="15" x14ac:dyDescent="0.25">
      <c r="A100" s="116" t="s">
        <v>192</v>
      </c>
      <c r="B100" s="120">
        <f t="shared" si="77"/>
        <v>8004</v>
      </c>
      <c r="C100" s="120" t="str">
        <f t="shared" si="78"/>
        <v>Swimming</v>
      </c>
      <c r="D100" s="120" t="str">
        <f t="shared" si="79"/>
        <v>Private Lessons</v>
      </c>
      <c r="E100" s="120" t="str">
        <f t="shared" si="80"/>
        <v>Child</v>
      </c>
      <c r="F100" s="64" t="str">
        <f t="shared" si="81"/>
        <v>N/A</v>
      </c>
      <c r="G100" s="64">
        <f t="shared" si="82"/>
        <v>45401</v>
      </c>
      <c r="H100" s="64">
        <f t="shared" si="83"/>
        <v>45098</v>
      </c>
      <c r="I100" s="61" t="s">
        <v>28</v>
      </c>
      <c r="J100" s="41">
        <v>0.6875</v>
      </c>
      <c r="K100" s="41" t="str">
        <f t="shared" si="84"/>
        <v>30 mins</v>
      </c>
      <c r="L100" s="65">
        <f t="shared" si="85"/>
        <v>10</v>
      </c>
      <c r="M100" s="62">
        <f t="shared" si="86"/>
        <v>1</v>
      </c>
      <c r="N100" s="62">
        <f t="shared" si="87"/>
        <v>1</v>
      </c>
      <c r="O100" s="62" t="str">
        <f t="shared" si="88"/>
        <v>3 YR</v>
      </c>
      <c r="P100" s="62" t="str">
        <f t="shared" si="89"/>
        <v>18 YR</v>
      </c>
      <c r="Q100" s="43">
        <f t="shared" si="90"/>
        <v>308.09500000000003</v>
      </c>
      <c r="R100" s="44">
        <f t="shared" si="76"/>
        <v>385.11875000000003</v>
      </c>
      <c r="S100" s="43">
        <f t="shared" si="91"/>
        <v>0</v>
      </c>
      <c r="T100" s="63">
        <v>75466</v>
      </c>
    </row>
    <row r="101" spans="1:20" s="19" customFormat="1" ht="15" x14ac:dyDescent="0.25">
      <c r="A101" s="116" t="s">
        <v>192</v>
      </c>
      <c r="B101" s="120">
        <f t="shared" si="77"/>
        <v>8004</v>
      </c>
      <c r="C101" s="120" t="str">
        <f t="shared" si="78"/>
        <v>Swimming</v>
      </c>
      <c r="D101" s="120" t="str">
        <f t="shared" si="79"/>
        <v>Private Lessons</v>
      </c>
      <c r="E101" s="120" t="str">
        <f t="shared" si="80"/>
        <v>Child</v>
      </c>
      <c r="F101" s="64" t="str">
        <f t="shared" si="81"/>
        <v>N/A</v>
      </c>
      <c r="G101" s="64">
        <f t="shared" si="82"/>
        <v>45401</v>
      </c>
      <c r="H101" s="64">
        <f t="shared" si="83"/>
        <v>45098</v>
      </c>
      <c r="I101" s="61" t="s">
        <v>28</v>
      </c>
      <c r="J101" s="41">
        <v>0.6875</v>
      </c>
      <c r="K101" s="41" t="str">
        <f t="shared" si="84"/>
        <v>30 mins</v>
      </c>
      <c r="L101" s="65">
        <f t="shared" si="85"/>
        <v>10</v>
      </c>
      <c r="M101" s="62">
        <f t="shared" si="86"/>
        <v>1</v>
      </c>
      <c r="N101" s="62">
        <f t="shared" si="87"/>
        <v>1</v>
      </c>
      <c r="O101" s="62" t="str">
        <f t="shared" si="88"/>
        <v>3 YR</v>
      </c>
      <c r="P101" s="62" t="str">
        <f t="shared" si="89"/>
        <v>18 YR</v>
      </c>
      <c r="Q101" s="43">
        <f t="shared" si="90"/>
        <v>308.09500000000003</v>
      </c>
      <c r="R101" s="44">
        <f t="shared" si="76"/>
        <v>385.11875000000003</v>
      </c>
      <c r="S101" s="43">
        <f t="shared" si="91"/>
        <v>0</v>
      </c>
      <c r="T101" s="63">
        <v>75467</v>
      </c>
    </row>
    <row r="102" spans="1:20" s="19" customFormat="1" ht="15" x14ac:dyDescent="0.25">
      <c r="A102" s="116" t="s">
        <v>192</v>
      </c>
      <c r="B102" s="120">
        <f t="shared" si="77"/>
        <v>8004</v>
      </c>
      <c r="C102" s="120" t="str">
        <f t="shared" si="78"/>
        <v>Swimming</v>
      </c>
      <c r="D102" s="120" t="str">
        <f t="shared" si="79"/>
        <v>Private Lessons</v>
      </c>
      <c r="E102" s="120" t="str">
        <f t="shared" si="80"/>
        <v>Child</v>
      </c>
      <c r="F102" s="64" t="str">
        <f t="shared" si="81"/>
        <v>N/A</v>
      </c>
      <c r="G102" s="64">
        <f t="shared" si="82"/>
        <v>45401</v>
      </c>
      <c r="H102" s="64">
        <f t="shared" si="83"/>
        <v>45098</v>
      </c>
      <c r="I102" s="61" t="s">
        <v>28</v>
      </c>
      <c r="J102" s="41">
        <v>0.6875</v>
      </c>
      <c r="K102" s="41" t="str">
        <f t="shared" si="84"/>
        <v>30 mins</v>
      </c>
      <c r="L102" s="65">
        <f t="shared" si="85"/>
        <v>10</v>
      </c>
      <c r="M102" s="62">
        <f t="shared" si="86"/>
        <v>1</v>
      </c>
      <c r="N102" s="62">
        <f t="shared" si="87"/>
        <v>1</v>
      </c>
      <c r="O102" s="62" t="str">
        <f t="shared" si="88"/>
        <v>3 YR</v>
      </c>
      <c r="P102" s="62" t="str">
        <f t="shared" si="89"/>
        <v>18 YR</v>
      </c>
      <c r="Q102" s="43">
        <f t="shared" si="90"/>
        <v>308.09500000000003</v>
      </c>
      <c r="R102" s="44">
        <f t="shared" si="76"/>
        <v>385.11875000000003</v>
      </c>
      <c r="S102" s="43">
        <f t="shared" si="91"/>
        <v>0</v>
      </c>
      <c r="T102" s="63">
        <v>75468</v>
      </c>
    </row>
    <row r="103" spans="1:20" s="19" customFormat="1" ht="15" x14ac:dyDescent="0.25">
      <c r="A103" s="116" t="s">
        <v>192</v>
      </c>
      <c r="B103" s="120">
        <f t="shared" si="77"/>
        <v>8004</v>
      </c>
      <c r="C103" s="120" t="str">
        <f t="shared" si="78"/>
        <v>Swimming</v>
      </c>
      <c r="D103" s="120" t="str">
        <f t="shared" si="79"/>
        <v>Private Lessons</v>
      </c>
      <c r="E103" s="120" t="str">
        <f t="shared" si="80"/>
        <v>Child</v>
      </c>
      <c r="F103" s="64" t="str">
        <f t="shared" si="81"/>
        <v>N/A</v>
      </c>
      <c r="G103" s="64">
        <f t="shared" si="82"/>
        <v>45401</v>
      </c>
      <c r="H103" s="64">
        <f t="shared" si="83"/>
        <v>45098</v>
      </c>
      <c r="I103" s="61" t="s">
        <v>28</v>
      </c>
      <c r="J103" s="41">
        <v>0.69791666666666663</v>
      </c>
      <c r="K103" s="41" t="str">
        <f t="shared" si="84"/>
        <v>30 mins</v>
      </c>
      <c r="L103" s="65">
        <f t="shared" si="85"/>
        <v>10</v>
      </c>
      <c r="M103" s="62">
        <f t="shared" si="86"/>
        <v>1</v>
      </c>
      <c r="N103" s="62">
        <f t="shared" si="87"/>
        <v>1</v>
      </c>
      <c r="O103" s="62" t="str">
        <f t="shared" si="88"/>
        <v>3 YR</v>
      </c>
      <c r="P103" s="62" t="str">
        <f t="shared" si="89"/>
        <v>18 YR</v>
      </c>
      <c r="Q103" s="43">
        <f t="shared" si="90"/>
        <v>308.09500000000003</v>
      </c>
      <c r="R103" s="44">
        <f t="shared" si="76"/>
        <v>385.11875000000003</v>
      </c>
      <c r="S103" s="43">
        <f t="shared" si="91"/>
        <v>0</v>
      </c>
      <c r="T103" s="63">
        <v>75469</v>
      </c>
    </row>
    <row r="104" spans="1:20" s="19" customFormat="1" ht="15" x14ac:dyDescent="0.25">
      <c r="A104" s="116" t="s">
        <v>192</v>
      </c>
      <c r="B104" s="120">
        <f t="shared" si="77"/>
        <v>8004</v>
      </c>
      <c r="C104" s="120" t="str">
        <f t="shared" si="78"/>
        <v>Swimming</v>
      </c>
      <c r="D104" s="120" t="str">
        <f t="shared" si="79"/>
        <v>Private Lessons</v>
      </c>
      <c r="E104" s="120" t="str">
        <f t="shared" si="80"/>
        <v>Child</v>
      </c>
      <c r="F104" s="64" t="str">
        <f t="shared" si="81"/>
        <v>N/A</v>
      </c>
      <c r="G104" s="64">
        <f t="shared" si="82"/>
        <v>45401</v>
      </c>
      <c r="H104" s="64">
        <f t="shared" si="83"/>
        <v>45098</v>
      </c>
      <c r="I104" s="61" t="s">
        <v>28</v>
      </c>
      <c r="J104" s="41">
        <v>0.70833333333333337</v>
      </c>
      <c r="K104" s="41" t="str">
        <f t="shared" si="84"/>
        <v>30 mins</v>
      </c>
      <c r="L104" s="65">
        <f t="shared" si="85"/>
        <v>10</v>
      </c>
      <c r="M104" s="62">
        <f t="shared" si="86"/>
        <v>1</v>
      </c>
      <c r="N104" s="62">
        <f t="shared" si="87"/>
        <v>1</v>
      </c>
      <c r="O104" s="62" t="str">
        <f t="shared" si="88"/>
        <v>3 YR</v>
      </c>
      <c r="P104" s="62" t="str">
        <f t="shared" si="89"/>
        <v>18 YR</v>
      </c>
      <c r="Q104" s="43">
        <f t="shared" si="90"/>
        <v>308.09500000000003</v>
      </c>
      <c r="R104" s="44">
        <f t="shared" si="76"/>
        <v>385.11875000000003</v>
      </c>
      <c r="S104" s="43">
        <f t="shared" si="91"/>
        <v>0</v>
      </c>
      <c r="T104" s="63">
        <v>75470</v>
      </c>
    </row>
    <row r="105" spans="1:20" s="19" customFormat="1" ht="15" x14ac:dyDescent="0.25">
      <c r="A105" s="116" t="s">
        <v>192</v>
      </c>
      <c r="B105" s="120">
        <f t="shared" si="77"/>
        <v>8004</v>
      </c>
      <c r="C105" s="120" t="str">
        <f t="shared" si="78"/>
        <v>Swimming</v>
      </c>
      <c r="D105" s="120" t="str">
        <f t="shared" si="79"/>
        <v>Private Lessons</v>
      </c>
      <c r="E105" s="120" t="str">
        <f t="shared" si="80"/>
        <v>Child</v>
      </c>
      <c r="F105" s="64" t="str">
        <f t="shared" si="81"/>
        <v>N/A</v>
      </c>
      <c r="G105" s="64">
        <f t="shared" si="82"/>
        <v>45401</v>
      </c>
      <c r="H105" s="64">
        <f t="shared" si="83"/>
        <v>45098</v>
      </c>
      <c r="I105" s="61" t="s">
        <v>28</v>
      </c>
      <c r="J105" s="41">
        <v>0.70833333333333337</v>
      </c>
      <c r="K105" s="41" t="str">
        <f t="shared" si="84"/>
        <v>30 mins</v>
      </c>
      <c r="L105" s="65">
        <f t="shared" si="85"/>
        <v>10</v>
      </c>
      <c r="M105" s="62">
        <f t="shared" si="86"/>
        <v>1</v>
      </c>
      <c r="N105" s="62">
        <f t="shared" si="87"/>
        <v>1</v>
      </c>
      <c r="O105" s="62" t="str">
        <f t="shared" si="88"/>
        <v>3 YR</v>
      </c>
      <c r="P105" s="62" t="str">
        <f t="shared" si="89"/>
        <v>18 YR</v>
      </c>
      <c r="Q105" s="43">
        <f t="shared" si="90"/>
        <v>308.09500000000003</v>
      </c>
      <c r="R105" s="44">
        <f t="shared" si="76"/>
        <v>385.11875000000003</v>
      </c>
      <c r="S105" s="43">
        <f t="shared" si="91"/>
        <v>0</v>
      </c>
      <c r="T105" s="63">
        <v>75471</v>
      </c>
    </row>
    <row r="106" spans="1:20" s="19" customFormat="1" ht="15" x14ac:dyDescent="0.25">
      <c r="A106" s="116" t="s">
        <v>192</v>
      </c>
      <c r="B106" s="120">
        <f t="shared" si="77"/>
        <v>8004</v>
      </c>
      <c r="C106" s="120" t="str">
        <f t="shared" si="78"/>
        <v>Swimming</v>
      </c>
      <c r="D106" s="120" t="str">
        <f t="shared" si="79"/>
        <v>Private Lessons</v>
      </c>
      <c r="E106" s="120" t="str">
        <f t="shared" si="80"/>
        <v>Child</v>
      </c>
      <c r="F106" s="64" t="str">
        <f t="shared" si="81"/>
        <v>N/A</v>
      </c>
      <c r="G106" s="64">
        <f t="shared" si="82"/>
        <v>45401</v>
      </c>
      <c r="H106" s="64">
        <f t="shared" si="83"/>
        <v>45098</v>
      </c>
      <c r="I106" s="61" t="s">
        <v>28</v>
      </c>
      <c r="J106" s="41">
        <v>0.70833333333333337</v>
      </c>
      <c r="K106" s="41" t="str">
        <f t="shared" si="84"/>
        <v>30 mins</v>
      </c>
      <c r="L106" s="65">
        <f t="shared" si="85"/>
        <v>10</v>
      </c>
      <c r="M106" s="62">
        <f t="shared" si="86"/>
        <v>1</v>
      </c>
      <c r="N106" s="62">
        <f t="shared" si="87"/>
        <v>1</v>
      </c>
      <c r="O106" s="62" t="str">
        <f t="shared" si="88"/>
        <v>3 YR</v>
      </c>
      <c r="P106" s="62" t="str">
        <f t="shared" si="89"/>
        <v>18 YR</v>
      </c>
      <c r="Q106" s="43">
        <f t="shared" si="90"/>
        <v>308.09500000000003</v>
      </c>
      <c r="R106" s="44">
        <f t="shared" si="76"/>
        <v>385.11875000000003</v>
      </c>
      <c r="S106" s="43">
        <f t="shared" si="91"/>
        <v>0</v>
      </c>
      <c r="T106" s="63">
        <v>75472</v>
      </c>
    </row>
    <row r="107" spans="1:20" s="19" customFormat="1" ht="15" x14ac:dyDescent="0.25">
      <c r="A107" s="116" t="s">
        <v>192</v>
      </c>
      <c r="B107" s="120">
        <f t="shared" si="77"/>
        <v>8004</v>
      </c>
      <c r="C107" s="120" t="str">
        <f t="shared" si="78"/>
        <v>Swimming</v>
      </c>
      <c r="D107" s="120" t="str">
        <f t="shared" si="79"/>
        <v>Private Lessons</v>
      </c>
      <c r="E107" s="120" t="str">
        <f t="shared" si="80"/>
        <v>Child</v>
      </c>
      <c r="F107" s="64" t="str">
        <f t="shared" si="81"/>
        <v>N/A</v>
      </c>
      <c r="G107" s="64">
        <f t="shared" si="82"/>
        <v>45401</v>
      </c>
      <c r="H107" s="64">
        <f t="shared" si="83"/>
        <v>45098</v>
      </c>
      <c r="I107" s="61" t="s">
        <v>28</v>
      </c>
      <c r="J107" s="41">
        <v>0.72916666666666663</v>
      </c>
      <c r="K107" s="41" t="str">
        <f t="shared" si="84"/>
        <v>30 mins</v>
      </c>
      <c r="L107" s="65">
        <f t="shared" si="85"/>
        <v>10</v>
      </c>
      <c r="M107" s="62">
        <f t="shared" si="86"/>
        <v>1</v>
      </c>
      <c r="N107" s="62">
        <f t="shared" si="87"/>
        <v>1</v>
      </c>
      <c r="O107" s="62" t="str">
        <f t="shared" si="88"/>
        <v>3 YR</v>
      </c>
      <c r="P107" s="62" t="str">
        <f t="shared" si="89"/>
        <v>18 YR</v>
      </c>
      <c r="Q107" s="43">
        <f t="shared" si="90"/>
        <v>308.09500000000003</v>
      </c>
      <c r="R107" s="44">
        <f t="shared" si="76"/>
        <v>385.11875000000003</v>
      </c>
      <c r="S107" s="43">
        <f t="shared" si="91"/>
        <v>0</v>
      </c>
      <c r="T107" s="63">
        <v>75473</v>
      </c>
    </row>
    <row r="108" spans="1:20" s="19" customFormat="1" ht="15" x14ac:dyDescent="0.25">
      <c r="A108" s="116" t="s">
        <v>192</v>
      </c>
      <c r="B108" s="120">
        <f t="shared" si="77"/>
        <v>8004</v>
      </c>
      <c r="C108" s="120" t="str">
        <f t="shared" si="78"/>
        <v>Swimming</v>
      </c>
      <c r="D108" s="120" t="str">
        <f t="shared" si="79"/>
        <v>Private Lessons</v>
      </c>
      <c r="E108" s="120" t="str">
        <f t="shared" si="80"/>
        <v>Child</v>
      </c>
      <c r="F108" s="64" t="str">
        <f t="shared" si="81"/>
        <v>N/A</v>
      </c>
      <c r="G108" s="64">
        <f t="shared" si="82"/>
        <v>45401</v>
      </c>
      <c r="H108" s="64">
        <f t="shared" si="83"/>
        <v>45098</v>
      </c>
      <c r="I108" s="61" t="s">
        <v>28</v>
      </c>
      <c r="J108" s="41">
        <v>0.72916666666666663</v>
      </c>
      <c r="K108" s="41" t="str">
        <f t="shared" si="84"/>
        <v>30 mins</v>
      </c>
      <c r="L108" s="65">
        <f t="shared" si="85"/>
        <v>10</v>
      </c>
      <c r="M108" s="62">
        <f t="shared" si="86"/>
        <v>1</v>
      </c>
      <c r="N108" s="62">
        <f t="shared" si="87"/>
        <v>1</v>
      </c>
      <c r="O108" s="62" t="str">
        <f t="shared" si="88"/>
        <v>3 YR</v>
      </c>
      <c r="P108" s="62" t="str">
        <f t="shared" si="89"/>
        <v>18 YR</v>
      </c>
      <c r="Q108" s="43">
        <f t="shared" si="90"/>
        <v>308.09500000000003</v>
      </c>
      <c r="R108" s="44">
        <f t="shared" si="76"/>
        <v>385.11875000000003</v>
      </c>
      <c r="S108" s="43">
        <f t="shared" si="91"/>
        <v>0</v>
      </c>
      <c r="T108" s="63">
        <v>75474</v>
      </c>
    </row>
    <row r="109" spans="1:20" s="19" customFormat="1" ht="15" x14ac:dyDescent="0.25">
      <c r="A109" s="116" t="s">
        <v>192</v>
      </c>
      <c r="B109" s="120">
        <f t="shared" si="77"/>
        <v>8004</v>
      </c>
      <c r="C109" s="120" t="str">
        <f t="shared" si="78"/>
        <v>Swimming</v>
      </c>
      <c r="D109" s="120" t="str">
        <f t="shared" si="79"/>
        <v>Private Lessons</v>
      </c>
      <c r="E109" s="120" t="str">
        <f t="shared" si="80"/>
        <v>Child</v>
      </c>
      <c r="F109" s="64" t="str">
        <f t="shared" si="81"/>
        <v>N/A</v>
      </c>
      <c r="G109" s="64">
        <f t="shared" si="82"/>
        <v>45401</v>
      </c>
      <c r="H109" s="64">
        <f t="shared" si="83"/>
        <v>45098</v>
      </c>
      <c r="I109" s="61" t="s">
        <v>28</v>
      </c>
      <c r="J109" s="41">
        <v>0.72916666666666663</v>
      </c>
      <c r="K109" s="41" t="str">
        <f t="shared" si="84"/>
        <v>30 mins</v>
      </c>
      <c r="L109" s="65">
        <f t="shared" si="85"/>
        <v>10</v>
      </c>
      <c r="M109" s="62">
        <f t="shared" si="86"/>
        <v>1</v>
      </c>
      <c r="N109" s="62">
        <f t="shared" si="87"/>
        <v>1</v>
      </c>
      <c r="O109" s="62" t="str">
        <f t="shared" si="88"/>
        <v>3 YR</v>
      </c>
      <c r="P109" s="62" t="str">
        <f t="shared" si="89"/>
        <v>18 YR</v>
      </c>
      <c r="Q109" s="43">
        <f t="shared" si="90"/>
        <v>308.09500000000003</v>
      </c>
      <c r="R109" s="44">
        <f t="shared" si="76"/>
        <v>385.11875000000003</v>
      </c>
      <c r="S109" s="43">
        <f t="shared" si="91"/>
        <v>0</v>
      </c>
      <c r="T109" s="63">
        <v>75475</v>
      </c>
    </row>
    <row r="110" spans="1:20" s="19" customFormat="1" ht="15" x14ac:dyDescent="0.25">
      <c r="A110" s="116" t="s">
        <v>192</v>
      </c>
      <c r="B110" s="120">
        <f t="shared" si="77"/>
        <v>8004</v>
      </c>
      <c r="C110" s="120" t="str">
        <f t="shared" si="78"/>
        <v>Swimming</v>
      </c>
      <c r="D110" s="120" t="str">
        <f t="shared" si="79"/>
        <v>Private Lessons</v>
      </c>
      <c r="E110" s="120" t="str">
        <f t="shared" si="80"/>
        <v>Child</v>
      </c>
      <c r="F110" s="64" t="str">
        <f t="shared" si="81"/>
        <v>N/A</v>
      </c>
      <c r="G110" s="64">
        <f t="shared" si="82"/>
        <v>45401</v>
      </c>
      <c r="H110" s="64">
        <f t="shared" si="83"/>
        <v>45098</v>
      </c>
      <c r="I110" s="61" t="s">
        <v>28</v>
      </c>
      <c r="J110" s="41">
        <v>0.73958333333333337</v>
      </c>
      <c r="K110" s="41" t="str">
        <f t="shared" si="84"/>
        <v>30 mins</v>
      </c>
      <c r="L110" s="65">
        <f t="shared" si="85"/>
        <v>10</v>
      </c>
      <c r="M110" s="62">
        <f t="shared" si="86"/>
        <v>1</v>
      </c>
      <c r="N110" s="62">
        <f t="shared" si="87"/>
        <v>1</v>
      </c>
      <c r="O110" s="62" t="str">
        <f t="shared" si="88"/>
        <v>3 YR</v>
      </c>
      <c r="P110" s="62" t="str">
        <f t="shared" si="89"/>
        <v>18 YR</v>
      </c>
      <c r="Q110" s="43">
        <f t="shared" si="90"/>
        <v>308.09500000000003</v>
      </c>
      <c r="R110" s="44">
        <f t="shared" si="76"/>
        <v>385.11875000000003</v>
      </c>
      <c r="S110" s="43">
        <f t="shared" si="91"/>
        <v>0</v>
      </c>
      <c r="T110" s="63">
        <v>75476</v>
      </c>
    </row>
    <row r="111" spans="1:20" s="19" customFormat="1" ht="15" x14ac:dyDescent="0.25">
      <c r="A111" s="116" t="s">
        <v>192</v>
      </c>
      <c r="B111" s="120">
        <f t="shared" si="77"/>
        <v>8004</v>
      </c>
      <c r="C111" s="120" t="str">
        <f t="shared" si="78"/>
        <v>Swimming</v>
      </c>
      <c r="D111" s="120" t="str">
        <f t="shared" si="79"/>
        <v>Private Lessons</v>
      </c>
      <c r="E111" s="120" t="str">
        <f t="shared" si="80"/>
        <v>Child</v>
      </c>
      <c r="F111" s="64" t="str">
        <f t="shared" si="81"/>
        <v>N/A</v>
      </c>
      <c r="G111" s="64">
        <f t="shared" si="82"/>
        <v>45401</v>
      </c>
      <c r="H111" s="64">
        <f t="shared" si="83"/>
        <v>45098</v>
      </c>
      <c r="I111" s="61" t="s">
        <v>28</v>
      </c>
      <c r="J111" s="41">
        <v>0.75</v>
      </c>
      <c r="K111" s="41" t="str">
        <f t="shared" si="84"/>
        <v>30 mins</v>
      </c>
      <c r="L111" s="65">
        <f t="shared" si="85"/>
        <v>10</v>
      </c>
      <c r="M111" s="62">
        <f t="shared" si="86"/>
        <v>1</v>
      </c>
      <c r="N111" s="62">
        <f t="shared" si="87"/>
        <v>1</v>
      </c>
      <c r="O111" s="62" t="str">
        <f t="shared" si="88"/>
        <v>3 YR</v>
      </c>
      <c r="P111" s="62" t="str">
        <f t="shared" si="89"/>
        <v>18 YR</v>
      </c>
      <c r="Q111" s="43">
        <f t="shared" si="90"/>
        <v>308.09500000000003</v>
      </c>
      <c r="R111" s="44">
        <f t="shared" si="76"/>
        <v>385.11875000000003</v>
      </c>
      <c r="S111" s="43">
        <f t="shared" si="91"/>
        <v>0</v>
      </c>
      <c r="T111" s="63">
        <v>75477</v>
      </c>
    </row>
    <row r="112" spans="1:20" s="19" customFormat="1" ht="15" x14ac:dyDescent="0.25">
      <c r="A112" s="116" t="s">
        <v>192</v>
      </c>
      <c r="B112" s="120">
        <f t="shared" si="77"/>
        <v>8004</v>
      </c>
      <c r="C112" s="120" t="str">
        <f t="shared" si="78"/>
        <v>Swimming</v>
      </c>
      <c r="D112" s="120" t="str">
        <f t="shared" si="79"/>
        <v>Private Lessons</v>
      </c>
      <c r="E112" s="120" t="str">
        <f t="shared" si="80"/>
        <v>Child</v>
      </c>
      <c r="F112" s="64" t="str">
        <f t="shared" si="81"/>
        <v>N/A</v>
      </c>
      <c r="G112" s="64">
        <f t="shared" si="82"/>
        <v>45401</v>
      </c>
      <c r="H112" s="64">
        <f t="shared" si="83"/>
        <v>45098</v>
      </c>
      <c r="I112" s="61" t="s">
        <v>28</v>
      </c>
      <c r="J112" s="41">
        <v>0.75</v>
      </c>
      <c r="K112" s="41" t="str">
        <f t="shared" si="84"/>
        <v>30 mins</v>
      </c>
      <c r="L112" s="65">
        <f t="shared" si="85"/>
        <v>10</v>
      </c>
      <c r="M112" s="62">
        <f t="shared" si="86"/>
        <v>1</v>
      </c>
      <c r="N112" s="62">
        <f t="shared" si="87"/>
        <v>1</v>
      </c>
      <c r="O112" s="62" t="str">
        <f t="shared" si="88"/>
        <v>3 YR</v>
      </c>
      <c r="P112" s="62" t="str">
        <f t="shared" si="89"/>
        <v>18 YR</v>
      </c>
      <c r="Q112" s="43">
        <f t="shared" si="90"/>
        <v>308.09500000000003</v>
      </c>
      <c r="R112" s="44">
        <f t="shared" si="76"/>
        <v>385.11875000000003</v>
      </c>
      <c r="S112" s="43">
        <f t="shared" si="91"/>
        <v>0</v>
      </c>
      <c r="T112" s="63">
        <v>75478</v>
      </c>
    </row>
    <row r="113" spans="1:20" s="19" customFormat="1" ht="15" x14ac:dyDescent="0.25">
      <c r="A113" s="116" t="s">
        <v>192</v>
      </c>
      <c r="B113" s="120">
        <f t="shared" si="77"/>
        <v>8004</v>
      </c>
      <c r="C113" s="120" t="str">
        <f t="shared" si="78"/>
        <v>Swimming</v>
      </c>
      <c r="D113" s="120" t="str">
        <f t="shared" si="79"/>
        <v>Private Lessons</v>
      </c>
      <c r="E113" s="120" t="str">
        <f t="shared" si="80"/>
        <v>Child</v>
      </c>
      <c r="F113" s="64" t="str">
        <f t="shared" si="81"/>
        <v>N/A</v>
      </c>
      <c r="G113" s="64">
        <f t="shared" si="82"/>
        <v>45401</v>
      </c>
      <c r="H113" s="64">
        <f t="shared" si="83"/>
        <v>45098</v>
      </c>
      <c r="I113" s="61" t="s">
        <v>28</v>
      </c>
      <c r="J113" s="41">
        <v>0.75</v>
      </c>
      <c r="K113" s="41" t="str">
        <f t="shared" si="84"/>
        <v>30 mins</v>
      </c>
      <c r="L113" s="65">
        <f t="shared" si="85"/>
        <v>10</v>
      </c>
      <c r="M113" s="62">
        <f t="shared" si="86"/>
        <v>1</v>
      </c>
      <c r="N113" s="62">
        <f t="shared" si="87"/>
        <v>1</v>
      </c>
      <c r="O113" s="62" t="str">
        <f t="shared" si="88"/>
        <v>3 YR</v>
      </c>
      <c r="P113" s="62" t="str">
        <f t="shared" si="89"/>
        <v>18 YR</v>
      </c>
      <c r="Q113" s="43">
        <f t="shared" si="90"/>
        <v>308.09500000000003</v>
      </c>
      <c r="R113" s="44">
        <f t="shared" si="76"/>
        <v>385.11875000000003</v>
      </c>
      <c r="S113" s="43">
        <f t="shared" si="91"/>
        <v>0</v>
      </c>
      <c r="T113" s="63">
        <v>75479</v>
      </c>
    </row>
    <row r="114" spans="1:20" s="19" customFormat="1" ht="15" x14ac:dyDescent="0.25">
      <c r="A114" s="116" t="s">
        <v>192</v>
      </c>
      <c r="B114" s="120">
        <f t="shared" si="77"/>
        <v>8004</v>
      </c>
      <c r="C114" s="120" t="str">
        <f t="shared" si="78"/>
        <v>Swimming</v>
      </c>
      <c r="D114" s="120" t="str">
        <f t="shared" si="79"/>
        <v>Private Lessons</v>
      </c>
      <c r="E114" s="120" t="str">
        <f t="shared" si="80"/>
        <v>Child</v>
      </c>
      <c r="F114" s="64" t="str">
        <f t="shared" si="81"/>
        <v>N/A</v>
      </c>
      <c r="G114" s="64">
        <f t="shared" si="82"/>
        <v>45401</v>
      </c>
      <c r="H114" s="64">
        <f t="shared" si="83"/>
        <v>45098</v>
      </c>
      <c r="I114" s="61" t="s">
        <v>28</v>
      </c>
      <c r="J114" s="41">
        <v>0.76041666666666663</v>
      </c>
      <c r="K114" s="41" t="str">
        <f t="shared" si="84"/>
        <v>30 mins</v>
      </c>
      <c r="L114" s="65">
        <f t="shared" si="85"/>
        <v>10</v>
      </c>
      <c r="M114" s="62">
        <f t="shared" si="86"/>
        <v>1</v>
      </c>
      <c r="N114" s="62">
        <f t="shared" si="87"/>
        <v>1</v>
      </c>
      <c r="O114" s="62" t="str">
        <f t="shared" si="88"/>
        <v>3 YR</v>
      </c>
      <c r="P114" s="62" t="str">
        <f t="shared" si="89"/>
        <v>18 YR</v>
      </c>
      <c r="Q114" s="43">
        <f t="shared" si="90"/>
        <v>308.09500000000003</v>
      </c>
      <c r="R114" s="44">
        <f t="shared" si="76"/>
        <v>385.11875000000003</v>
      </c>
      <c r="S114" s="43">
        <f t="shared" si="91"/>
        <v>0</v>
      </c>
      <c r="T114" s="63">
        <v>75480</v>
      </c>
    </row>
    <row r="115" spans="1:20" s="19" customFormat="1" ht="15" x14ac:dyDescent="0.25">
      <c r="A115" s="116" t="s">
        <v>192</v>
      </c>
      <c r="B115" s="120">
        <f t="shared" si="77"/>
        <v>8004</v>
      </c>
      <c r="C115" s="120" t="str">
        <f t="shared" si="78"/>
        <v>Swimming</v>
      </c>
      <c r="D115" s="120" t="str">
        <f t="shared" si="79"/>
        <v>Private Lessons</v>
      </c>
      <c r="E115" s="120" t="str">
        <f t="shared" si="80"/>
        <v>Child</v>
      </c>
      <c r="F115" s="64" t="str">
        <f t="shared" si="81"/>
        <v>N/A</v>
      </c>
      <c r="G115" s="64">
        <f t="shared" si="82"/>
        <v>45401</v>
      </c>
      <c r="H115" s="64">
        <f t="shared" si="83"/>
        <v>45098</v>
      </c>
      <c r="I115" s="61" t="s">
        <v>28</v>
      </c>
      <c r="J115" s="41">
        <v>0.76041666666666663</v>
      </c>
      <c r="K115" s="41" t="str">
        <f t="shared" si="84"/>
        <v>30 mins</v>
      </c>
      <c r="L115" s="65">
        <f t="shared" si="85"/>
        <v>10</v>
      </c>
      <c r="M115" s="62">
        <f t="shared" si="86"/>
        <v>1</v>
      </c>
      <c r="N115" s="62">
        <f t="shared" si="87"/>
        <v>1</v>
      </c>
      <c r="O115" s="62" t="str">
        <f t="shared" si="88"/>
        <v>3 YR</v>
      </c>
      <c r="P115" s="62" t="str">
        <f t="shared" si="89"/>
        <v>18 YR</v>
      </c>
      <c r="Q115" s="43">
        <f t="shared" si="90"/>
        <v>308.09500000000003</v>
      </c>
      <c r="R115" s="44">
        <f t="shared" si="76"/>
        <v>385.11875000000003</v>
      </c>
      <c r="S115" s="43">
        <f t="shared" si="91"/>
        <v>0</v>
      </c>
      <c r="T115" s="63">
        <v>75481</v>
      </c>
    </row>
    <row r="116" spans="1:20" s="19" customFormat="1" ht="15" x14ac:dyDescent="0.25">
      <c r="A116" s="116" t="s">
        <v>192</v>
      </c>
      <c r="B116" s="120">
        <f t="shared" si="77"/>
        <v>8004</v>
      </c>
      <c r="C116" s="120" t="str">
        <f t="shared" si="78"/>
        <v>Swimming</v>
      </c>
      <c r="D116" s="120" t="str">
        <f t="shared" si="79"/>
        <v>Private Lessons</v>
      </c>
      <c r="E116" s="120" t="str">
        <f t="shared" si="80"/>
        <v>Child</v>
      </c>
      <c r="F116" s="64" t="str">
        <f t="shared" si="81"/>
        <v>N/A</v>
      </c>
      <c r="G116" s="64">
        <f t="shared" si="82"/>
        <v>45401</v>
      </c>
      <c r="H116" s="64">
        <f t="shared" si="83"/>
        <v>45098</v>
      </c>
      <c r="I116" s="61" t="s">
        <v>28</v>
      </c>
      <c r="J116" s="41">
        <v>0.77083333333333337</v>
      </c>
      <c r="K116" s="41" t="str">
        <f t="shared" si="84"/>
        <v>30 mins</v>
      </c>
      <c r="L116" s="65">
        <f t="shared" si="85"/>
        <v>10</v>
      </c>
      <c r="M116" s="62">
        <f t="shared" si="86"/>
        <v>1</v>
      </c>
      <c r="N116" s="62">
        <f t="shared" si="87"/>
        <v>1</v>
      </c>
      <c r="O116" s="62" t="str">
        <f t="shared" si="88"/>
        <v>3 YR</v>
      </c>
      <c r="P116" s="62" t="str">
        <f t="shared" si="89"/>
        <v>18 YR</v>
      </c>
      <c r="Q116" s="43">
        <f t="shared" si="90"/>
        <v>308.09500000000003</v>
      </c>
      <c r="R116" s="44">
        <f t="shared" si="76"/>
        <v>385.11875000000003</v>
      </c>
      <c r="S116" s="43">
        <f t="shared" si="91"/>
        <v>0</v>
      </c>
      <c r="T116" s="63">
        <v>75482</v>
      </c>
    </row>
    <row r="117" spans="1:20" s="19" customFormat="1" ht="15" x14ac:dyDescent="0.25">
      <c r="A117" s="116" t="s">
        <v>192</v>
      </c>
      <c r="B117" s="120">
        <f t="shared" si="77"/>
        <v>8004</v>
      </c>
      <c r="C117" s="120" t="str">
        <f t="shared" si="78"/>
        <v>Swimming</v>
      </c>
      <c r="D117" s="120" t="str">
        <f t="shared" si="79"/>
        <v>Private Lessons</v>
      </c>
      <c r="E117" s="120" t="str">
        <f t="shared" si="80"/>
        <v>Child</v>
      </c>
      <c r="F117" s="64" t="str">
        <f t="shared" si="81"/>
        <v>N/A</v>
      </c>
      <c r="G117" s="64">
        <f t="shared" si="82"/>
        <v>45401</v>
      </c>
      <c r="H117" s="64">
        <f t="shared" si="83"/>
        <v>45098</v>
      </c>
      <c r="I117" s="61" t="s">
        <v>28</v>
      </c>
      <c r="J117" s="41">
        <v>0.77083333333333337</v>
      </c>
      <c r="K117" s="41" t="str">
        <f t="shared" si="84"/>
        <v>30 mins</v>
      </c>
      <c r="L117" s="65">
        <f t="shared" si="85"/>
        <v>10</v>
      </c>
      <c r="M117" s="62">
        <f t="shared" si="86"/>
        <v>1</v>
      </c>
      <c r="N117" s="62">
        <f t="shared" si="87"/>
        <v>1</v>
      </c>
      <c r="O117" s="62" t="str">
        <f t="shared" si="88"/>
        <v>3 YR</v>
      </c>
      <c r="P117" s="62" t="str">
        <f t="shared" si="89"/>
        <v>18 YR</v>
      </c>
      <c r="Q117" s="43">
        <f t="shared" si="90"/>
        <v>308.09500000000003</v>
      </c>
      <c r="R117" s="44">
        <f t="shared" si="76"/>
        <v>385.11875000000003</v>
      </c>
      <c r="S117" s="43">
        <f t="shared" si="91"/>
        <v>0</v>
      </c>
      <c r="T117" s="63">
        <v>75483</v>
      </c>
    </row>
    <row r="118" spans="1:20" s="19" customFormat="1" ht="15" x14ac:dyDescent="0.25">
      <c r="A118" s="116" t="s">
        <v>192</v>
      </c>
      <c r="B118" s="120">
        <f t="shared" si="77"/>
        <v>8004</v>
      </c>
      <c r="C118" s="120" t="str">
        <f t="shared" si="78"/>
        <v>Swimming</v>
      </c>
      <c r="D118" s="120" t="str">
        <f t="shared" si="79"/>
        <v>Private Lessons</v>
      </c>
      <c r="E118" s="120" t="str">
        <f t="shared" si="80"/>
        <v>Child</v>
      </c>
      <c r="F118" s="64" t="str">
        <f t="shared" si="81"/>
        <v>N/A</v>
      </c>
      <c r="G118" s="64">
        <f t="shared" si="82"/>
        <v>45401</v>
      </c>
      <c r="H118" s="64">
        <f t="shared" si="83"/>
        <v>45098</v>
      </c>
      <c r="I118" s="61" t="s">
        <v>28</v>
      </c>
      <c r="J118" s="41">
        <v>0.77083333333333337</v>
      </c>
      <c r="K118" s="41" t="str">
        <f t="shared" si="84"/>
        <v>30 mins</v>
      </c>
      <c r="L118" s="65">
        <f t="shared" si="85"/>
        <v>10</v>
      </c>
      <c r="M118" s="62">
        <f t="shared" si="86"/>
        <v>1</v>
      </c>
      <c r="N118" s="62">
        <f t="shared" si="87"/>
        <v>1</v>
      </c>
      <c r="O118" s="62" t="str">
        <f t="shared" si="88"/>
        <v>3 YR</v>
      </c>
      <c r="P118" s="62" t="str">
        <f t="shared" si="89"/>
        <v>18 YR</v>
      </c>
      <c r="Q118" s="43">
        <f t="shared" si="90"/>
        <v>308.09500000000003</v>
      </c>
      <c r="R118" s="44">
        <f t="shared" si="76"/>
        <v>385.11875000000003</v>
      </c>
      <c r="S118" s="43">
        <f t="shared" si="91"/>
        <v>0</v>
      </c>
      <c r="T118" s="63">
        <v>75484</v>
      </c>
    </row>
    <row r="119" spans="1:20" ht="15" x14ac:dyDescent="0.25">
      <c r="A119" s="143"/>
      <c r="B119" s="143"/>
      <c r="C119" s="143"/>
      <c r="D119" s="143"/>
      <c r="E119" s="143"/>
      <c r="F119" s="52"/>
      <c r="G119" s="52"/>
      <c r="H119" s="52"/>
      <c r="I119" s="48"/>
      <c r="J119" s="49"/>
      <c r="K119" s="49"/>
      <c r="L119" s="53"/>
      <c r="M119" s="48"/>
      <c r="N119" s="48"/>
      <c r="O119" s="48"/>
      <c r="P119" s="48"/>
      <c r="Q119" s="50"/>
      <c r="R119" s="51"/>
      <c r="S119" s="50"/>
      <c r="T119" s="48"/>
    </row>
    <row r="120" spans="1:20" s="19" customFormat="1" ht="15" x14ac:dyDescent="0.25">
      <c r="A120" s="116" t="s">
        <v>192</v>
      </c>
      <c r="B120" s="120">
        <f t="shared" ref="B120:B138" si="92">VLOOKUP(A120,PROGRAMDATA,14,FALSE)</f>
        <v>8004</v>
      </c>
      <c r="C120" s="120" t="str">
        <f t="shared" ref="C120:C138" si="93">VLOOKUP(A120,PROGRAMDATA,15,FALSE)</f>
        <v>Swimming</v>
      </c>
      <c r="D120" s="120" t="str">
        <f t="shared" ref="D120:D138" si="94">VLOOKUP(A120,PROGRAMDATA,16,FALSE)</f>
        <v>Private Lessons</v>
      </c>
      <c r="E120" s="120" t="str">
        <f t="shared" ref="E120:E138" si="95">VLOOKUP(A120,PROGRAMDATA,17,FALSE)</f>
        <v>Child</v>
      </c>
      <c r="F120" s="64" t="str">
        <f t="shared" ref="F120:F138" si="96">VLOOKUP(I120,Session,4, FALSE)</f>
        <v>No class May 18.</v>
      </c>
      <c r="G120" s="64">
        <f t="shared" ref="G120:G138" si="97">VLOOKUP(I120,Session,2,FALSE)</f>
        <v>45395</v>
      </c>
      <c r="H120" s="64">
        <f t="shared" ref="H120:H138" si="98">VLOOKUP(I120,Session,3,FALSE)</f>
        <v>45099</v>
      </c>
      <c r="I120" s="61" t="s">
        <v>22</v>
      </c>
      <c r="J120" s="41">
        <v>0.34375</v>
      </c>
      <c r="K120" s="41" t="str">
        <f t="shared" ref="K120:K138" si="99">VLOOKUP(A120,PROGRAMDATA,9,FALSE)</f>
        <v>30 mins</v>
      </c>
      <c r="L120" s="65">
        <f t="shared" ref="L120:L138" si="100">VLOOKUP(I120,Session,5, FALSE)</f>
        <v>10</v>
      </c>
      <c r="M120" s="62">
        <f t="shared" ref="M120:M138" si="101">VLOOKUP(A120,PROGRAMDATA,3,FALSE)</f>
        <v>1</v>
      </c>
      <c r="N120" s="62">
        <f t="shared" ref="N120:N138" si="102">VLOOKUP(A120,PROGRAMDATA,4,FALSE)</f>
        <v>1</v>
      </c>
      <c r="O120" s="62" t="str">
        <f t="shared" ref="O120:O138" si="103">VLOOKUP(A120,PROGRAMDATA,5,FALSE)</f>
        <v>3 YR</v>
      </c>
      <c r="P120" s="62" t="str">
        <f t="shared" ref="P120:P138" si="104">VLOOKUP(A120,PROGRAMDATA,6,FALSE)</f>
        <v>18 YR</v>
      </c>
      <c r="Q120" s="43">
        <f t="shared" ref="Q120:Q138" si="105">(INDEX(PROGRAMDATA,MATCH(A120,FeeName,0),12)*L120)</f>
        <v>308.09500000000003</v>
      </c>
      <c r="R120" s="44">
        <f t="shared" si="76"/>
        <v>385.11875000000003</v>
      </c>
      <c r="S120" s="43">
        <f t="shared" ref="S120:S138" si="106">VLOOKUP(A120,PROGRAMDATA,13,FALSE)</f>
        <v>0</v>
      </c>
      <c r="T120" s="63">
        <v>75485</v>
      </c>
    </row>
    <row r="121" spans="1:20" s="19" customFormat="1" ht="15" x14ac:dyDescent="0.25">
      <c r="A121" s="116" t="s">
        <v>192</v>
      </c>
      <c r="B121" s="120">
        <f t="shared" si="92"/>
        <v>8004</v>
      </c>
      <c r="C121" s="120" t="str">
        <f t="shared" si="93"/>
        <v>Swimming</v>
      </c>
      <c r="D121" s="120" t="str">
        <f t="shared" si="94"/>
        <v>Private Lessons</v>
      </c>
      <c r="E121" s="120" t="str">
        <f t="shared" si="95"/>
        <v>Child</v>
      </c>
      <c r="F121" s="64" t="str">
        <f t="shared" si="96"/>
        <v>No class May 18.</v>
      </c>
      <c r="G121" s="64">
        <f t="shared" si="97"/>
        <v>45395</v>
      </c>
      <c r="H121" s="64">
        <f t="shared" si="98"/>
        <v>45099</v>
      </c>
      <c r="I121" s="61" t="s">
        <v>22</v>
      </c>
      <c r="J121" s="41">
        <v>0.34375</v>
      </c>
      <c r="K121" s="41" t="str">
        <f t="shared" si="99"/>
        <v>30 mins</v>
      </c>
      <c r="L121" s="65">
        <f t="shared" si="100"/>
        <v>10</v>
      </c>
      <c r="M121" s="62">
        <f t="shared" si="101"/>
        <v>1</v>
      </c>
      <c r="N121" s="62">
        <f t="shared" si="102"/>
        <v>1</v>
      </c>
      <c r="O121" s="62" t="str">
        <f t="shared" si="103"/>
        <v>3 YR</v>
      </c>
      <c r="P121" s="62" t="str">
        <f t="shared" si="104"/>
        <v>18 YR</v>
      </c>
      <c r="Q121" s="43">
        <f t="shared" si="105"/>
        <v>308.09500000000003</v>
      </c>
      <c r="R121" s="44">
        <f t="shared" si="76"/>
        <v>385.11875000000003</v>
      </c>
      <c r="S121" s="43">
        <f t="shared" si="106"/>
        <v>0</v>
      </c>
      <c r="T121" s="63">
        <v>75486</v>
      </c>
    </row>
    <row r="122" spans="1:20" s="19" customFormat="1" ht="15" x14ac:dyDescent="0.25">
      <c r="A122" s="116" t="s">
        <v>192</v>
      </c>
      <c r="B122" s="120">
        <f t="shared" si="92"/>
        <v>8004</v>
      </c>
      <c r="C122" s="120" t="str">
        <f t="shared" si="93"/>
        <v>Swimming</v>
      </c>
      <c r="D122" s="120" t="str">
        <f t="shared" si="94"/>
        <v>Private Lessons</v>
      </c>
      <c r="E122" s="120" t="str">
        <f t="shared" si="95"/>
        <v>Child</v>
      </c>
      <c r="F122" s="64" t="str">
        <f t="shared" si="96"/>
        <v>No class May 18.</v>
      </c>
      <c r="G122" s="64">
        <f t="shared" si="97"/>
        <v>45395</v>
      </c>
      <c r="H122" s="64">
        <f t="shared" si="98"/>
        <v>45099</v>
      </c>
      <c r="I122" s="61" t="s">
        <v>22</v>
      </c>
      <c r="J122" s="41">
        <v>0.35416666666666669</v>
      </c>
      <c r="K122" s="41" t="str">
        <f t="shared" si="99"/>
        <v>30 mins</v>
      </c>
      <c r="L122" s="65">
        <f t="shared" si="100"/>
        <v>10</v>
      </c>
      <c r="M122" s="62">
        <f t="shared" si="101"/>
        <v>1</v>
      </c>
      <c r="N122" s="62">
        <f t="shared" si="102"/>
        <v>1</v>
      </c>
      <c r="O122" s="62" t="str">
        <f t="shared" si="103"/>
        <v>3 YR</v>
      </c>
      <c r="P122" s="62" t="str">
        <f t="shared" si="104"/>
        <v>18 YR</v>
      </c>
      <c r="Q122" s="43">
        <f t="shared" si="105"/>
        <v>308.09500000000003</v>
      </c>
      <c r="R122" s="44">
        <f t="shared" si="76"/>
        <v>385.11875000000003</v>
      </c>
      <c r="S122" s="43">
        <f t="shared" si="106"/>
        <v>0</v>
      </c>
      <c r="T122" s="63">
        <v>75487</v>
      </c>
    </row>
    <row r="123" spans="1:20" s="19" customFormat="1" ht="15" x14ac:dyDescent="0.25">
      <c r="A123" s="116" t="s">
        <v>192</v>
      </c>
      <c r="B123" s="120">
        <f t="shared" si="92"/>
        <v>8004</v>
      </c>
      <c r="C123" s="120" t="str">
        <f t="shared" si="93"/>
        <v>Swimming</v>
      </c>
      <c r="D123" s="120" t="str">
        <f t="shared" si="94"/>
        <v>Private Lessons</v>
      </c>
      <c r="E123" s="120" t="str">
        <f t="shared" si="95"/>
        <v>Child</v>
      </c>
      <c r="F123" s="64" t="str">
        <f t="shared" si="96"/>
        <v>No class May 18.</v>
      </c>
      <c r="G123" s="64">
        <f t="shared" si="97"/>
        <v>45395</v>
      </c>
      <c r="H123" s="64">
        <f t="shared" si="98"/>
        <v>45099</v>
      </c>
      <c r="I123" s="61" t="s">
        <v>22</v>
      </c>
      <c r="J123" s="41">
        <v>0.35416666666666669</v>
      </c>
      <c r="K123" s="41" t="str">
        <f t="shared" si="99"/>
        <v>30 mins</v>
      </c>
      <c r="L123" s="65">
        <f t="shared" si="100"/>
        <v>10</v>
      </c>
      <c r="M123" s="62">
        <f t="shared" si="101"/>
        <v>1</v>
      </c>
      <c r="N123" s="62">
        <f t="shared" si="102"/>
        <v>1</v>
      </c>
      <c r="O123" s="62" t="str">
        <f t="shared" si="103"/>
        <v>3 YR</v>
      </c>
      <c r="P123" s="62" t="str">
        <f t="shared" si="104"/>
        <v>18 YR</v>
      </c>
      <c r="Q123" s="43">
        <f t="shared" si="105"/>
        <v>308.09500000000003</v>
      </c>
      <c r="R123" s="44">
        <f t="shared" si="76"/>
        <v>385.11875000000003</v>
      </c>
      <c r="S123" s="43">
        <f t="shared" si="106"/>
        <v>0</v>
      </c>
      <c r="T123" s="63">
        <v>75488</v>
      </c>
    </row>
    <row r="124" spans="1:20" s="19" customFormat="1" ht="15" x14ac:dyDescent="0.25">
      <c r="A124" s="116" t="s">
        <v>192</v>
      </c>
      <c r="B124" s="120">
        <f t="shared" si="92"/>
        <v>8004</v>
      </c>
      <c r="C124" s="120" t="str">
        <f t="shared" si="93"/>
        <v>Swimming</v>
      </c>
      <c r="D124" s="120" t="str">
        <f t="shared" si="94"/>
        <v>Private Lessons</v>
      </c>
      <c r="E124" s="120" t="str">
        <f t="shared" si="95"/>
        <v>Child</v>
      </c>
      <c r="F124" s="64" t="str">
        <f t="shared" si="96"/>
        <v>No class May 18.</v>
      </c>
      <c r="G124" s="64">
        <f t="shared" si="97"/>
        <v>45395</v>
      </c>
      <c r="H124" s="64">
        <f t="shared" si="98"/>
        <v>45099</v>
      </c>
      <c r="I124" s="61" t="s">
        <v>22</v>
      </c>
      <c r="J124" s="41">
        <v>0.36458333333333331</v>
      </c>
      <c r="K124" s="41" t="str">
        <f t="shared" si="99"/>
        <v>30 mins</v>
      </c>
      <c r="L124" s="65">
        <f t="shared" si="100"/>
        <v>10</v>
      </c>
      <c r="M124" s="62">
        <f t="shared" si="101"/>
        <v>1</v>
      </c>
      <c r="N124" s="62">
        <f t="shared" si="102"/>
        <v>1</v>
      </c>
      <c r="O124" s="62" t="str">
        <f t="shared" si="103"/>
        <v>3 YR</v>
      </c>
      <c r="P124" s="62" t="str">
        <f t="shared" si="104"/>
        <v>18 YR</v>
      </c>
      <c r="Q124" s="43">
        <f t="shared" si="105"/>
        <v>308.09500000000003</v>
      </c>
      <c r="R124" s="44">
        <f t="shared" si="76"/>
        <v>385.11875000000003</v>
      </c>
      <c r="S124" s="43">
        <f t="shared" si="106"/>
        <v>0</v>
      </c>
      <c r="T124" s="63">
        <v>75489</v>
      </c>
    </row>
    <row r="125" spans="1:20" s="19" customFormat="1" ht="15" x14ac:dyDescent="0.25">
      <c r="A125" s="116" t="s">
        <v>192</v>
      </c>
      <c r="B125" s="120">
        <f t="shared" si="92"/>
        <v>8004</v>
      </c>
      <c r="C125" s="120" t="str">
        <f t="shared" si="93"/>
        <v>Swimming</v>
      </c>
      <c r="D125" s="120" t="str">
        <f t="shared" si="94"/>
        <v>Private Lessons</v>
      </c>
      <c r="E125" s="120" t="str">
        <f t="shared" si="95"/>
        <v>Child</v>
      </c>
      <c r="F125" s="64" t="str">
        <f t="shared" si="96"/>
        <v>No class May 18.</v>
      </c>
      <c r="G125" s="64">
        <f t="shared" si="97"/>
        <v>45395</v>
      </c>
      <c r="H125" s="64">
        <f t="shared" si="98"/>
        <v>45099</v>
      </c>
      <c r="I125" s="61" t="s">
        <v>22</v>
      </c>
      <c r="J125" s="41">
        <v>0.375</v>
      </c>
      <c r="K125" s="41" t="str">
        <f t="shared" si="99"/>
        <v>30 mins</v>
      </c>
      <c r="L125" s="65">
        <f t="shared" si="100"/>
        <v>10</v>
      </c>
      <c r="M125" s="62">
        <f t="shared" si="101"/>
        <v>1</v>
      </c>
      <c r="N125" s="62">
        <f t="shared" si="102"/>
        <v>1</v>
      </c>
      <c r="O125" s="62" t="str">
        <f t="shared" si="103"/>
        <v>3 YR</v>
      </c>
      <c r="P125" s="62" t="str">
        <f t="shared" si="104"/>
        <v>18 YR</v>
      </c>
      <c r="Q125" s="43">
        <f t="shared" si="105"/>
        <v>308.09500000000003</v>
      </c>
      <c r="R125" s="44">
        <f t="shared" si="76"/>
        <v>385.11875000000003</v>
      </c>
      <c r="S125" s="43">
        <f t="shared" si="106"/>
        <v>0</v>
      </c>
      <c r="T125" s="63">
        <v>75490</v>
      </c>
    </row>
    <row r="126" spans="1:20" s="19" customFormat="1" ht="15" x14ac:dyDescent="0.25">
      <c r="A126" s="116" t="s">
        <v>192</v>
      </c>
      <c r="B126" s="120">
        <f t="shared" si="92"/>
        <v>8004</v>
      </c>
      <c r="C126" s="120" t="str">
        <f t="shared" si="93"/>
        <v>Swimming</v>
      </c>
      <c r="D126" s="120" t="str">
        <f t="shared" si="94"/>
        <v>Private Lessons</v>
      </c>
      <c r="E126" s="120" t="str">
        <f t="shared" si="95"/>
        <v>Child</v>
      </c>
      <c r="F126" s="64" t="str">
        <f t="shared" si="96"/>
        <v>No class May 18.</v>
      </c>
      <c r="G126" s="64">
        <f t="shared" si="97"/>
        <v>45395</v>
      </c>
      <c r="H126" s="64">
        <f t="shared" si="98"/>
        <v>45099</v>
      </c>
      <c r="I126" s="61" t="s">
        <v>22</v>
      </c>
      <c r="J126" s="41">
        <v>0.38541666666666669</v>
      </c>
      <c r="K126" s="41" t="str">
        <f t="shared" si="99"/>
        <v>30 mins</v>
      </c>
      <c r="L126" s="65">
        <f t="shared" si="100"/>
        <v>10</v>
      </c>
      <c r="M126" s="62">
        <f t="shared" si="101"/>
        <v>1</v>
      </c>
      <c r="N126" s="62">
        <f t="shared" si="102"/>
        <v>1</v>
      </c>
      <c r="O126" s="62" t="str">
        <f t="shared" si="103"/>
        <v>3 YR</v>
      </c>
      <c r="P126" s="62" t="str">
        <f t="shared" si="104"/>
        <v>18 YR</v>
      </c>
      <c r="Q126" s="43">
        <f t="shared" si="105"/>
        <v>308.09500000000003</v>
      </c>
      <c r="R126" s="44">
        <f t="shared" si="76"/>
        <v>385.11875000000003</v>
      </c>
      <c r="S126" s="43">
        <f t="shared" si="106"/>
        <v>0</v>
      </c>
      <c r="T126" s="63">
        <v>75491</v>
      </c>
    </row>
    <row r="127" spans="1:20" s="19" customFormat="1" ht="15" x14ac:dyDescent="0.25">
      <c r="A127" s="116" t="s">
        <v>192</v>
      </c>
      <c r="B127" s="120">
        <f t="shared" si="92"/>
        <v>8004</v>
      </c>
      <c r="C127" s="120" t="str">
        <f t="shared" si="93"/>
        <v>Swimming</v>
      </c>
      <c r="D127" s="120" t="str">
        <f t="shared" si="94"/>
        <v>Private Lessons</v>
      </c>
      <c r="E127" s="120" t="str">
        <f t="shared" si="95"/>
        <v>Child</v>
      </c>
      <c r="F127" s="64" t="str">
        <f t="shared" si="96"/>
        <v>No class May 18.</v>
      </c>
      <c r="G127" s="64">
        <f t="shared" si="97"/>
        <v>45395</v>
      </c>
      <c r="H127" s="64">
        <f t="shared" si="98"/>
        <v>45099</v>
      </c>
      <c r="I127" s="61" t="s">
        <v>22</v>
      </c>
      <c r="J127" s="41">
        <v>0.38541666666666669</v>
      </c>
      <c r="K127" s="41" t="str">
        <f t="shared" si="99"/>
        <v>30 mins</v>
      </c>
      <c r="L127" s="65">
        <f t="shared" si="100"/>
        <v>10</v>
      </c>
      <c r="M127" s="62">
        <f t="shared" si="101"/>
        <v>1</v>
      </c>
      <c r="N127" s="62">
        <f t="shared" si="102"/>
        <v>1</v>
      </c>
      <c r="O127" s="62" t="str">
        <f t="shared" si="103"/>
        <v>3 YR</v>
      </c>
      <c r="P127" s="62" t="str">
        <f t="shared" si="104"/>
        <v>18 YR</v>
      </c>
      <c r="Q127" s="43">
        <f t="shared" si="105"/>
        <v>308.09500000000003</v>
      </c>
      <c r="R127" s="44">
        <f t="shared" si="76"/>
        <v>385.11875000000003</v>
      </c>
      <c r="S127" s="43">
        <f t="shared" si="106"/>
        <v>0</v>
      </c>
      <c r="T127" s="63">
        <v>75492</v>
      </c>
    </row>
    <row r="128" spans="1:20" s="19" customFormat="1" ht="15" x14ac:dyDescent="0.25">
      <c r="A128" s="116" t="s">
        <v>192</v>
      </c>
      <c r="B128" s="120">
        <f t="shared" si="92"/>
        <v>8004</v>
      </c>
      <c r="C128" s="120" t="str">
        <f t="shared" si="93"/>
        <v>Swimming</v>
      </c>
      <c r="D128" s="120" t="str">
        <f t="shared" si="94"/>
        <v>Private Lessons</v>
      </c>
      <c r="E128" s="120" t="str">
        <f t="shared" si="95"/>
        <v>Child</v>
      </c>
      <c r="F128" s="64" t="str">
        <f t="shared" si="96"/>
        <v>No class May 18.</v>
      </c>
      <c r="G128" s="64">
        <f t="shared" si="97"/>
        <v>45395</v>
      </c>
      <c r="H128" s="64">
        <f t="shared" si="98"/>
        <v>45099</v>
      </c>
      <c r="I128" s="61" t="s">
        <v>22</v>
      </c>
      <c r="J128" s="41">
        <v>0.39583333333333331</v>
      </c>
      <c r="K128" s="41" t="str">
        <f t="shared" si="99"/>
        <v>30 mins</v>
      </c>
      <c r="L128" s="65">
        <f t="shared" si="100"/>
        <v>10</v>
      </c>
      <c r="M128" s="62">
        <f t="shared" si="101"/>
        <v>1</v>
      </c>
      <c r="N128" s="62">
        <f t="shared" si="102"/>
        <v>1</v>
      </c>
      <c r="O128" s="62" t="str">
        <f t="shared" si="103"/>
        <v>3 YR</v>
      </c>
      <c r="P128" s="62" t="str">
        <f t="shared" si="104"/>
        <v>18 YR</v>
      </c>
      <c r="Q128" s="43">
        <f t="shared" si="105"/>
        <v>308.09500000000003</v>
      </c>
      <c r="R128" s="44">
        <f t="shared" si="76"/>
        <v>385.11875000000003</v>
      </c>
      <c r="S128" s="43">
        <f t="shared" si="106"/>
        <v>0</v>
      </c>
      <c r="T128" s="63">
        <v>75493</v>
      </c>
    </row>
    <row r="129" spans="1:20" s="19" customFormat="1" ht="15" x14ac:dyDescent="0.25">
      <c r="A129" s="116" t="s">
        <v>192</v>
      </c>
      <c r="B129" s="120">
        <f t="shared" si="92"/>
        <v>8004</v>
      </c>
      <c r="C129" s="120" t="str">
        <f t="shared" si="93"/>
        <v>Swimming</v>
      </c>
      <c r="D129" s="120" t="str">
        <f t="shared" si="94"/>
        <v>Private Lessons</v>
      </c>
      <c r="E129" s="120" t="str">
        <f t="shared" si="95"/>
        <v>Child</v>
      </c>
      <c r="F129" s="64" t="str">
        <f t="shared" si="96"/>
        <v>No class May 18.</v>
      </c>
      <c r="G129" s="64">
        <f t="shared" si="97"/>
        <v>45395</v>
      </c>
      <c r="H129" s="64">
        <f t="shared" si="98"/>
        <v>45099</v>
      </c>
      <c r="I129" s="61" t="s">
        <v>22</v>
      </c>
      <c r="J129" s="41">
        <v>0.39583333333333331</v>
      </c>
      <c r="K129" s="41" t="str">
        <f t="shared" si="99"/>
        <v>30 mins</v>
      </c>
      <c r="L129" s="65">
        <f t="shared" si="100"/>
        <v>10</v>
      </c>
      <c r="M129" s="62">
        <f t="shared" si="101"/>
        <v>1</v>
      </c>
      <c r="N129" s="62">
        <f t="shared" si="102"/>
        <v>1</v>
      </c>
      <c r="O129" s="62" t="str">
        <f t="shared" si="103"/>
        <v>3 YR</v>
      </c>
      <c r="P129" s="62" t="str">
        <f t="shared" si="104"/>
        <v>18 YR</v>
      </c>
      <c r="Q129" s="43">
        <f t="shared" si="105"/>
        <v>308.09500000000003</v>
      </c>
      <c r="R129" s="44">
        <f t="shared" si="76"/>
        <v>385.11875000000003</v>
      </c>
      <c r="S129" s="43">
        <f t="shared" si="106"/>
        <v>0</v>
      </c>
      <c r="T129" s="63">
        <v>75494</v>
      </c>
    </row>
    <row r="130" spans="1:20" s="19" customFormat="1" ht="15" x14ac:dyDescent="0.25">
      <c r="A130" s="116" t="s">
        <v>192</v>
      </c>
      <c r="B130" s="120">
        <f t="shared" si="92"/>
        <v>8004</v>
      </c>
      <c r="C130" s="120" t="str">
        <f t="shared" si="93"/>
        <v>Swimming</v>
      </c>
      <c r="D130" s="120" t="str">
        <f t="shared" si="94"/>
        <v>Private Lessons</v>
      </c>
      <c r="E130" s="120" t="str">
        <f t="shared" si="95"/>
        <v>Child</v>
      </c>
      <c r="F130" s="64" t="str">
        <f t="shared" si="96"/>
        <v>No class May 18.</v>
      </c>
      <c r="G130" s="64">
        <f t="shared" si="97"/>
        <v>45395</v>
      </c>
      <c r="H130" s="64">
        <f t="shared" si="98"/>
        <v>45099</v>
      </c>
      <c r="I130" s="61" t="s">
        <v>22</v>
      </c>
      <c r="J130" s="41">
        <v>0.40625</v>
      </c>
      <c r="K130" s="41" t="str">
        <f t="shared" si="99"/>
        <v>30 mins</v>
      </c>
      <c r="L130" s="65">
        <f t="shared" si="100"/>
        <v>10</v>
      </c>
      <c r="M130" s="62">
        <f t="shared" si="101"/>
        <v>1</v>
      </c>
      <c r="N130" s="62">
        <f t="shared" si="102"/>
        <v>1</v>
      </c>
      <c r="O130" s="62" t="str">
        <f t="shared" si="103"/>
        <v>3 YR</v>
      </c>
      <c r="P130" s="62" t="str">
        <f t="shared" si="104"/>
        <v>18 YR</v>
      </c>
      <c r="Q130" s="43">
        <f t="shared" si="105"/>
        <v>308.09500000000003</v>
      </c>
      <c r="R130" s="44">
        <f t="shared" si="76"/>
        <v>385.11875000000003</v>
      </c>
      <c r="S130" s="43">
        <f t="shared" si="106"/>
        <v>0</v>
      </c>
      <c r="T130" s="63">
        <v>75495</v>
      </c>
    </row>
    <row r="131" spans="1:20" s="19" customFormat="1" ht="15" x14ac:dyDescent="0.25">
      <c r="A131" s="116" t="s">
        <v>192</v>
      </c>
      <c r="B131" s="120">
        <f t="shared" si="92"/>
        <v>8004</v>
      </c>
      <c r="C131" s="120" t="str">
        <f t="shared" si="93"/>
        <v>Swimming</v>
      </c>
      <c r="D131" s="120" t="str">
        <f t="shared" si="94"/>
        <v>Private Lessons</v>
      </c>
      <c r="E131" s="120" t="str">
        <f t="shared" si="95"/>
        <v>Child</v>
      </c>
      <c r="F131" s="64" t="str">
        <f t="shared" si="96"/>
        <v>No class May 18.</v>
      </c>
      <c r="G131" s="64">
        <f t="shared" si="97"/>
        <v>45395</v>
      </c>
      <c r="H131" s="64">
        <f t="shared" si="98"/>
        <v>45099</v>
      </c>
      <c r="I131" s="61" t="s">
        <v>22</v>
      </c>
      <c r="J131" s="41">
        <v>0.41666666666666669</v>
      </c>
      <c r="K131" s="41" t="str">
        <f t="shared" si="99"/>
        <v>30 mins</v>
      </c>
      <c r="L131" s="65">
        <f t="shared" si="100"/>
        <v>10</v>
      </c>
      <c r="M131" s="62">
        <f t="shared" si="101"/>
        <v>1</v>
      </c>
      <c r="N131" s="62">
        <f t="shared" si="102"/>
        <v>1</v>
      </c>
      <c r="O131" s="62" t="str">
        <f t="shared" si="103"/>
        <v>3 YR</v>
      </c>
      <c r="P131" s="62" t="str">
        <f t="shared" si="104"/>
        <v>18 YR</v>
      </c>
      <c r="Q131" s="43">
        <f t="shared" si="105"/>
        <v>308.09500000000003</v>
      </c>
      <c r="R131" s="44">
        <f t="shared" si="76"/>
        <v>385.11875000000003</v>
      </c>
      <c r="S131" s="43">
        <f t="shared" si="106"/>
        <v>0</v>
      </c>
      <c r="T131" s="63">
        <v>75496</v>
      </c>
    </row>
    <row r="132" spans="1:20" s="19" customFormat="1" ht="15" x14ac:dyDescent="0.25">
      <c r="A132" s="116" t="s">
        <v>192</v>
      </c>
      <c r="B132" s="120">
        <f t="shared" si="92"/>
        <v>8004</v>
      </c>
      <c r="C132" s="120" t="str">
        <f t="shared" si="93"/>
        <v>Swimming</v>
      </c>
      <c r="D132" s="120" t="str">
        <f t="shared" si="94"/>
        <v>Private Lessons</v>
      </c>
      <c r="E132" s="120" t="str">
        <f t="shared" si="95"/>
        <v>Child</v>
      </c>
      <c r="F132" s="64" t="str">
        <f t="shared" si="96"/>
        <v>No class May 18.</v>
      </c>
      <c r="G132" s="64">
        <f t="shared" si="97"/>
        <v>45395</v>
      </c>
      <c r="H132" s="64">
        <f t="shared" si="98"/>
        <v>45099</v>
      </c>
      <c r="I132" s="61" t="s">
        <v>22</v>
      </c>
      <c r="J132" s="41">
        <v>0.42708333333333331</v>
      </c>
      <c r="K132" s="41" t="str">
        <f t="shared" si="99"/>
        <v>30 mins</v>
      </c>
      <c r="L132" s="65">
        <f t="shared" si="100"/>
        <v>10</v>
      </c>
      <c r="M132" s="62">
        <f t="shared" si="101"/>
        <v>1</v>
      </c>
      <c r="N132" s="62">
        <f t="shared" si="102"/>
        <v>1</v>
      </c>
      <c r="O132" s="62" t="str">
        <f t="shared" si="103"/>
        <v>3 YR</v>
      </c>
      <c r="P132" s="62" t="str">
        <f t="shared" si="104"/>
        <v>18 YR</v>
      </c>
      <c r="Q132" s="43">
        <f t="shared" si="105"/>
        <v>308.09500000000003</v>
      </c>
      <c r="R132" s="44">
        <f t="shared" si="76"/>
        <v>385.11875000000003</v>
      </c>
      <c r="S132" s="43">
        <f t="shared" si="106"/>
        <v>0</v>
      </c>
      <c r="T132" s="63">
        <v>75497</v>
      </c>
    </row>
    <row r="133" spans="1:20" s="19" customFormat="1" ht="15" x14ac:dyDescent="0.25">
      <c r="A133" s="116" t="s">
        <v>192</v>
      </c>
      <c r="B133" s="120">
        <f t="shared" si="92"/>
        <v>8004</v>
      </c>
      <c r="C133" s="120" t="str">
        <f t="shared" si="93"/>
        <v>Swimming</v>
      </c>
      <c r="D133" s="120" t="str">
        <f t="shared" si="94"/>
        <v>Private Lessons</v>
      </c>
      <c r="E133" s="120" t="str">
        <f t="shared" si="95"/>
        <v>Child</v>
      </c>
      <c r="F133" s="64" t="str">
        <f t="shared" si="96"/>
        <v>No class May 18.</v>
      </c>
      <c r="G133" s="64">
        <f t="shared" si="97"/>
        <v>45395</v>
      </c>
      <c r="H133" s="64">
        <f t="shared" si="98"/>
        <v>45099</v>
      </c>
      <c r="I133" s="61" t="s">
        <v>22</v>
      </c>
      <c r="J133" s="41">
        <v>0.4375</v>
      </c>
      <c r="K133" s="41" t="str">
        <f t="shared" si="99"/>
        <v>30 mins</v>
      </c>
      <c r="L133" s="65">
        <f t="shared" si="100"/>
        <v>10</v>
      </c>
      <c r="M133" s="62">
        <f t="shared" si="101"/>
        <v>1</v>
      </c>
      <c r="N133" s="62">
        <f t="shared" si="102"/>
        <v>1</v>
      </c>
      <c r="O133" s="62" t="str">
        <f t="shared" si="103"/>
        <v>3 YR</v>
      </c>
      <c r="P133" s="62" t="str">
        <f t="shared" si="104"/>
        <v>18 YR</v>
      </c>
      <c r="Q133" s="43">
        <f t="shared" si="105"/>
        <v>308.09500000000003</v>
      </c>
      <c r="R133" s="44">
        <f t="shared" si="76"/>
        <v>385.11875000000003</v>
      </c>
      <c r="S133" s="43">
        <f t="shared" si="106"/>
        <v>0</v>
      </c>
      <c r="T133" s="63">
        <v>75498</v>
      </c>
    </row>
    <row r="134" spans="1:20" s="19" customFormat="1" ht="15" x14ac:dyDescent="0.25">
      <c r="A134" s="116" t="s">
        <v>192</v>
      </c>
      <c r="B134" s="120">
        <f t="shared" si="92"/>
        <v>8004</v>
      </c>
      <c r="C134" s="120" t="str">
        <f t="shared" si="93"/>
        <v>Swimming</v>
      </c>
      <c r="D134" s="120" t="str">
        <f t="shared" si="94"/>
        <v>Private Lessons</v>
      </c>
      <c r="E134" s="120" t="str">
        <f t="shared" si="95"/>
        <v>Child</v>
      </c>
      <c r="F134" s="64" t="str">
        <f t="shared" si="96"/>
        <v>No class May 18.</v>
      </c>
      <c r="G134" s="64">
        <f t="shared" si="97"/>
        <v>45395</v>
      </c>
      <c r="H134" s="64">
        <f t="shared" si="98"/>
        <v>45099</v>
      </c>
      <c r="I134" s="61" t="s">
        <v>22</v>
      </c>
      <c r="J134" s="41">
        <v>0.44791666666666669</v>
      </c>
      <c r="K134" s="41" t="str">
        <f t="shared" si="99"/>
        <v>30 mins</v>
      </c>
      <c r="L134" s="65">
        <f t="shared" si="100"/>
        <v>10</v>
      </c>
      <c r="M134" s="62">
        <f t="shared" si="101"/>
        <v>1</v>
      </c>
      <c r="N134" s="62">
        <f t="shared" si="102"/>
        <v>1</v>
      </c>
      <c r="O134" s="62" t="str">
        <f t="shared" si="103"/>
        <v>3 YR</v>
      </c>
      <c r="P134" s="62" t="str">
        <f t="shared" si="104"/>
        <v>18 YR</v>
      </c>
      <c r="Q134" s="43">
        <f t="shared" si="105"/>
        <v>308.09500000000003</v>
      </c>
      <c r="R134" s="44">
        <f t="shared" si="76"/>
        <v>385.11875000000003</v>
      </c>
      <c r="S134" s="43">
        <f t="shared" si="106"/>
        <v>0</v>
      </c>
      <c r="T134" s="63">
        <v>75499</v>
      </c>
    </row>
    <row r="135" spans="1:20" s="19" customFormat="1" ht="15" x14ac:dyDescent="0.25">
      <c r="A135" s="116" t="s">
        <v>192</v>
      </c>
      <c r="B135" s="120">
        <f t="shared" si="92"/>
        <v>8004</v>
      </c>
      <c r="C135" s="120" t="str">
        <f t="shared" si="93"/>
        <v>Swimming</v>
      </c>
      <c r="D135" s="120" t="str">
        <f t="shared" si="94"/>
        <v>Private Lessons</v>
      </c>
      <c r="E135" s="120" t="str">
        <f t="shared" si="95"/>
        <v>Child</v>
      </c>
      <c r="F135" s="64" t="str">
        <f t="shared" si="96"/>
        <v>No class May 18.</v>
      </c>
      <c r="G135" s="64">
        <f t="shared" si="97"/>
        <v>45395</v>
      </c>
      <c r="H135" s="64">
        <f t="shared" si="98"/>
        <v>45099</v>
      </c>
      <c r="I135" s="61" t="s">
        <v>22</v>
      </c>
      <c r="J135" s="41">
        <v>0.45833333333333331</v>
      </c>
      <c r="K135" s="41" t="str">
        <f t="shared" si="99"/>
        <v>30 mins</v>
      </c>
      <c r="L135" s="65">
        <f t="shared" si="100"/>
        <v>10</v>
      </c>
      <c r="M135" s="62">
        <f t="shared" si="101"/>
        <v>1</v>
      </c>
      <c r="N135" s="62">
        <f t="shared" si="102"/>
        <v>1</v>
      </c>
      <c r="O135" s="62" t="str">
        <f t="shared" si="103"/>
        <v>3 YR</v>
      </c>
      <c r="P135" s="62" t="str">
        <f t="shared" si="104"/>
        <v>18 YR</v>
      </c>
      <c r="Q135" s="43">
        <f t="shared" si="105"/>
        <v>308.09500000000003</v>
      </c>
      <c r="R135" s="44">
        <f t="shared" si="76"/>
        <v>385.11875000000003</v>
      </c>
      <c r="S135" s="43">
        <f t="shared" si="106"/>
        <v>0</v>
      </c>
      <c r="T135" s="63">
        <v>75500</v>
      </c>
    </row>
    <row r="136" spans="1:20" s="19" customFormat="1" ht="15" x14ac:dyDescent="0.25">
      <c r="A136" s="116" t="s">
        <v>192</v>
      </c>
      <c r="B136" s="120">
        <f t="shared" si="92"/>
        <v>8004</v>
      </c>
      <c r="C136" s="120" t="str">
        <f t="shared" si="93"/>
        <v>Swimming</v>
      </c>
      <c r="D136" s="120" t="str">
        <f t="shared" si="94"/>
        <v>Private Lessons</v>
      </c>
      <c r="E136" s="120" t="str">
        <f t="shared" si="95"/>
        <v>Child</v>
      </c>
      <c r="F136" s="64" t="str">
        <f t="shared" si="96"/>
        <v>No class May 18.</v>
      </c>
      <c r="G136" s="64">
        <f t="shared" si="97"/>
        <v>45395</v>
      </c>
      <c r="H136" s="64">
        <f t="shared" si="98"/>
        <v>45099</v>
      </c>
      <c r="I136" s="61" t="s">
        <v>22</v>
      </c>
      <c r="J136" s="41">
        <v>0.46875</v>
      </c>
      <c r="K136" s="41" t="str">
        <f t="shared" si="99"/>
        <v>30 mins</v>
      </c>
      <c r="L136" s="65">
        <f t="shared" si="100"/>
        <v>10</v>
      </c>
      <c r="M136" s="62">
        <f t="shared" si="101"/>
        <v>1</v>
      </c>
      <c r="N136" s="62">
        <f t="shared" si="102"/>
        <v>1</v>
      </c>
      <c r="O136" s="62" t="str">
        <f t="shared" si="103"/>
        <v>3 YR</v>
      </c>
      <c r="P136" s="62" t="str">
        <f t="shared" si="104"/>
        <v>18 YR</v>
      </c>
      <c r="Q136" s="43">
        <f t="shared" si="105"/>
        <v>308.09500000000003</v>
      </c>
      <c r="R136" s="44">
        <f t="shared" si="76"/>
        <v>385.11875000000003</v>
      </c>
      <c r="S136" s="43">
        <f t="shared" si="106"/>
        <v>0</v>
      </c>
      <c r="T136" s="63">
        <v>75501</v>
      </c>
    </row>
    <row r="137" spans="1:20" s="19" customFormat="1" ht="15" x14ac:dyDescent="0.25">
      <c r="A137" s="116" t="s">
        <v>192</v>
      </c>
      <c r="B137" s="120">
        <f t="shared" si="92"/>
        <v>8004</v>
      </c>
      <c r="C137" s="120" t="str">
        <f t="shared" si="93"/>
        <v>Swimming</v>
      </c>
      <c r="D137" s="120" t="str">
        <f t="shared" si="94"/>
        <v>Private Lessons</v>
      </c>
      <c r="E137" s="120" t="str">
        <f t="shared" si="95"/>
        <v>Child</v>
      </c>
      <c r="F137" s="64" t="str">
        <f t="shared" si="96"/>
        <v>No class May 18.</v>
      </c>
      <c r="G137" s="64">
        <f t="shared" si="97"/>
        <v>45395</v>
      </c>
      <c r="H137" s="64">
        <f t="shared" si="98"/>
        <v>45099</v>
      </c>
      <c r="I137" s="61" t="s">
        <v>22</v>
      </c>
      <c r="J137" s="41">
        <v>0.46875</v>
      </c>
      <c r="K137" s="41" t="str">
        <f t="shared" si="99"/>
        <v>30 mins</v>
      </c>
      <c r="L137" s="65">
        <f t="shared" si="100"/>
        <v>10</v>
      </c>
      <c r="M137" s="62">
        <f t="shared" si="101"/>
        <v>1</v>
      </c>
      <c r="N137" s="62">
        <f t="shared" si="102"/>
        <v>1</v>
      </c>
      <c r="O137" s="62" t="str">
        <f t="shared" si="103"/>
        <v>3 YR</v>
      </c>
      <c r="P137" s="62" t="str">
        <f t="shared" si="104"/>
        <v>18 YR</v>
      </c>
      <c r="Q137" s="43">
        <f t="shared" si="105"/>
        <v>308.09500000000003</v>
      </c>
      <c r="R137" s="44">
        <f t="shared" si="76"/>
        <v>385.11875000000003</v>
      </c>
      <c r="S137" s="43">
        <f t="shared" si="106"/>
        <v>0</v>
      </c>
      <c r="T137" s="63">
        <v>75502</v>
      </c>
    </row>
    <row r="138" spans="1:20" s="19" customFormat="1" ht="15" x14ac:dyDescent="0.25">
      <c r="A138" s="116" t="s">
        <v>192</v>
      </c>
      <c r="B138" s="120">
        <f t="shared" si="92"/>
        <v>8004</v>
      </c>
      <c r="C138" s="120" t="str">
        <f t="shared" si="93"/>
        <v>Swimming</v>
      </c>
      <c r="D138" s="120" t="str">
        <f t="shared" si="94"/>
        <v>Private Lessons</v>
      </c>
      <c r="E138" s="120" t="str">
        <f t="shared" si="95"/>
        <v>Child</v>
      </c>
      <c r="F138" s="64" t="str">
        <f t="shared" si="96"/>
        <v>No class May 18.</v>
      </c>
      <c r="G138" s="64">
        <f t="shared" si="97"/>
        <v>45395</v>
      </c>
      <c r="H138" s="64">
        <f t="shared" si="98"/>
        <v>45099</v>
      </c>
      <c r="I138" s="61" t="s">
        <v>22</v>
      </c>
      <c r="J138" s="41">
        <v>0.47916666666666669</v>
      </c>
      <c r="K138" s="41" t="str">
        <f t="shared" si="99"/>
        <v>30 mins</v>
      </c>
      <c r="L138" s="65">
        <f t="shared" si="100"/>
        <v>10</v>
      </c>
      <c r="M138" s="62">
        <f t="shared" si="101"/>
        <v>1</v>
      </c>
      <c r="N138" s="62">
        <f t="shared" si="102"/>
        <v>1</v>
      </c>
      <c r="O138" s="62" t="str">
        <f t="shared" si="103"/>
        <v>3 YR</v>
      </c>
      <c r="P138" s="62" t="str">
        <f t="shared" si="104"/>
        <v>18 YR</v>
      </c>
      <c r="Q138" s="43">
        <f t="shared" si="105"/>
        <v>308.09500000000003</v>
      </c>
      <c r="R138" s="44">
        <f t="shared" ref="R138:R161" si="107">(Q138*1.25)</f>
        <v>385.11875000000003</v>
      </c>
      <c r="S138" s="43">
        <f t="shared" si="106"/>
        <v>0</v>
      </c>
      <c r="T138" s="63">
        <v>75503</v>
      </c>
    </row>
    <row r="139" spans="1:20" ht="15" x14ac:dyDescent="0.25">
      <c r="A139" s="143"/>
      <c r="B139" s="143"/>
      <c r="C139" s="143"/>
      <c r="D139" s="143"/>
      <c r="E139" s="143"/>
      <c r="F139" s="52"/>
      <c r="G139" s="52"/>
      <c r="H139" s="52"/>
      <c r="I139" s="48"/>
      <c r="J139" s="49"/>
      <c r="K139" s="49"/>
      <c r="L139" s="53"/>
      <c r="M139" s="48"/>
      <c r="N139" s="48"/>
      <c r="O139" s="48"/>
      <c r="P139" s="48"/>
      <c r="Q139" s="50"/>
      <c r="R139" s="51"/>
      <c r="S139" s="50"/>
      <c r="T139" s="48"/>
    </row>
    <row r="140" spans="1:20" s="19" customFormat="1" ht="15" x14ac:dyDescent="0.25">
      <c r="A140" s="116" t="s">
        <v>192</v>
      </c>
      <c r="B140" s="120">
        <f t="shared" ref="B140:B161" si="108">VLOOKUP(A140,PROGRAMDATA,14,FALSE)</f>
        <v>8004</v>
      </c>
      <c r="C140" s="120" t="str">
        <f t="shared" ref="C140:C161" si="109">VLOOKUP(A140,PROGRAMDATA,15,FALSE)</f>
        <v>Swimming</v>
      </c>
      <c r="D140" s="120" t="str">
        <f t="shared" ref="D140:D161" si="110">VLOOKUP(A140,PROGRAMDATA,16,FALSE)</f>
        <v>Private Lessons</v>
      </c>
      <c r="E140" s="120" t="str">
        <f t="shared" ref="E140:E161" si="111">VLOOKUP(A140,PROGRAMDATA,17,FALSE)</f>
        <v>Child</v>
      </c>
      <c r="F140" s="64" t="str">
        <f t="shared" ref="F140:F161" si="112">VLOOKUP(I140,Session,4, FALSE)</f>
        <v>No class May 19.</v>
      </c>
      <c r="G140" s="64">
        <f t="shared" ref="G140:G161" si="113">VLOOKUP(I140,Session,2,FALSE)</f>
        <v>45396</v>
      </c>
      <c r="H140" s="64">
        <f t="shared" ref="H140:H161" si="114">VLOOKUP(I140,Session,3,FALSE)</f>
        <v>45100</v>
      </c>
      <c r="I140" s="61" t="s">
        <v>26</v>
      </c>
      <c r="J140" s="41">
        <v>0.63541666666666663</v>
      </c>
      <c r="K140" s="41" t="str">
        <f t="shared" ref="K140:K161" si="115">VLOOKUP(A140,PROGRAMDATA,9,FALSE)</f>
        <v>30 mins</v>
      </c>
      <c r="L140" s="65">
        <f t="shared" ref="L140:L161" si="116">VLOOKUP(I140,Session,5, FALSE)</f>
        <v>10</v>
      </c>
      <c r="M140" s="62">
        <f t="shared" ref="M140:M161" si="117">VLOOKUP(A140,PROGRAMDATA,3,FALSE)</f>
        <v>1</v>
      </c>
      <c r="N140" s="62">
        <f t="shared" ref="N140:N161" si="118">VLOOKUP(A140,PROGRAMDATA,4,FALSE)</f>
        <v>1</v>
      </c>
      <c r="O140" s="62" t="str">
        <f t="shared" ref="O140:O161" si="119">VLOOKUP(A140,PROGRAMDATA,5,FALSE)</f>
        <v>3 YR</v>
      </c>
      <c r="P140" s="62" t="str">
        <f t="shared" ref="P140:P161" si="120">VLOOKUP(A140,PROGRAMDATA,6,FALSE)</f>
        <v>18 YR</v>
      </c>
      <c r="Q140" s="43">
        <f t="shared" ref="Q140:Q161" si="121">(INDEX(PROGRAMDATA,MATCH(A140,FeeName,0),12)*L140)</f>
        <v>308.09500000000003</v>
      </c>
      <c r="R140" s="44">
        <f t="shared" si="107"/>
        <v>385.11875000000003</v>
      </c>
      <c r="S140" s="43">
        <f t="shared" ref="S140:S161" si="122">VLOOKUP(A140,PROGRAMDATA,13,FALSE)</f>
        <v>0</v>
      </c>
      <c r="T140" s="63">
        <v>75504</v>
      </c>
    </row>
    <row r="141" spans="1:20" s="19" customFormat="1" ht="15" x14ac:dyDescent="0.25">
      <c r="A141" s="116" t="s">
        <v>192</v>
      </c>
      <c r="B141" s="120">
        <f t="shared" si="108"/>
        <v>8004</v>
      </c>
      <c r="C141" s="120" t="str">
        <f t="shared" si="109"/>
        <v>Swimming</v>
      </c>
      <c r="D141" s="120" t="str">
        <f t="shared" si="110"/>
        <v>Private Lessons</v>
      </c>
      <c r="E141" s="120" t="str">
        <f t="shared" si="111"/>
        <v>Child</v>
      </c>
      <c r="F141" s="64" t="str">
        <f t="shared" si="112"/>
        <v>No class May 19.</v>
      </c>
      <c r="G141" s="64">
        <f t="shared" si="113"/>
        <v>45396</v>
      </c>
      <c r="H141" s="64">
        <f t="shared" si="114"/>
        <v>45100</v>
      </c>
      <c r="I141" s="61" t="s">
        <v>26</v>
      </c>
      <c r="J141" s="41">
        <v>0.63541666666666663</v>
      </c>
      <c r="K141" s="41" t="str">
        <f t="shared" si="115"/>
        <v>30 mins</v>
      </c>
      <c r="L141" s="65">
        <f t="shared" si="116"/>
        <v>10</v>
      </c>
      <c r="M141" s="62">
        <f t="shared" si="117"/>
        <v>1</v>
      </c>
      <c r="N141" s="62">
        <f t="shared" si="118"/>
        <v>1</v>
      </c>
      <c r="O141" s="62" t="str">
        <f t="shared" si="119"/>
        <v>3 YR</v>
      </c>
      <c r="P141" s="62" t="str">
        <f t="shared" si="120"/>
        <v>18 YR</v>
      </c>
      <c r="Q141" s="43">
        <f t="shared" si="121"/>
        <v>308.09500000000003</v>
      </c>
      <c r="R141" s="44">
        <f t="shared" si="107"/>
        <v>385.11875000000003</v>
      </c>
      <c r="S141" s="43">
        <f t="shared" si="122"/>
        <v>0</v>
      </c>
      <c r="T141" s="63">
        <v>75505</v>
      </c>
    </row>
    <row r="142" spans="1:20" s="19" customFormat="1" ht="15" x14ac:dyDescent="0.25">
      <c r="A142" s="116" t="s">
        <v>192</v>
      </c>
      <c r="B142" s="120">
        <f t="shared" si="108"/>
        <v>8004</v>
      </c>
      <c r="C142" s="120" t="str">
        <f t="shared" si="109"/>
        <v>Swimming</v>
      </c>
      <c r="D142" s="120" t="str">
        <f t="shared" si="110"/>
        <v>Private Lessons</v>
      </c>
      <c r="E142" s="120" t="str">
        <f t="shared" si="111"/>
        <v>Child</v>
      </c>
      <c r="F142" s="64" t="str">
        <f t="shared" si="112"/>
        <v>No class May 19.</v>
      </c>
      <c r="G142" s="64">
        <f t="shared" si="113"/>
        <v>45396</v>
      </c>
      <c r="H142" s="64">
        <f t="shared" si="114"/>
        <v>45100</v>
      </c>
      <c r="I142" s="61" t="s">
        <v>26</v>
      </c>
      <c r="J142" s="41">
        <v>0.64583333333333337</v>
      </c>
      <c r="K142" s="41" t="str">
        <f t="shared" si="115"/>
        <v>30 mins</v>
      </c>
      <c r="L142" s="65">
        <f t="shared" si="116"/>
        <v>10</v>
      </c>
      <c r="M142" s="62">
        <f t="shared" si="117"/>
        <v>1</v>
      </c>
      <c r="N142" s="62">
        <f t="shared" si="118"/>
        <v>1</v>
      </c>
      <c r="O142" s="62" t="str">
        <f t="shared" si="119"/>
        <v>3 YR</v>
      </c>
      <c r="P142" s="62" t="str">
        <f t="shared" si="120"/>
        <v>18 YR</v>
      </c>
      <c r="Q142" s="43">
        <f t="shared" si="121"/>
        <v>308.09500000000003</v>
      </c>
      <c r="R142" s="44">
        <f t="shared" si="107"/>
        <v>385.11875000000003</v>
      </c>
      <c r="S142" s="43">
        <f t="shared" si="122"/>
        <v>0</v>
      </c>
      <c r="T142" s="63">
        <v>75506</v>
      </c>
    </row>
    <row r="143" spans="1:20" s="19" customFormat="1" ht="15" x14ac:dyDescent="0.25">
      <c r="A143" s="116" t="s">
        <v>192</v>
      </c>
      <c r="B143" s="120">
        <f t="shared" si="108"/>
        <v>8004</v>
      </c>
      <c r="C143" s="120" t="str">
        <f t="shared" si="109"/>
        <v>Swimming</v>
      </c>
      <c r="D143" s="120" t="str">
        <f t="shared" si="110"/>
        <v>Private Lessons</v>
      </c>
      <c r="E143" s="120" t="str">
        <f t="shared" si="111"/>
        <v>Child</v>
      </c>
      <c r="F143" s="64" t="str">
        <f t="shared" si="112"/>
        <v>No class May 19.</v>
      </c>
      <c r="G143" s="64">
        <f t="shared" si="113"/>
        <v>45396</v>
      </c>
      <c r="H143" s="64">
        <f t="shared" si="114"/>
        <v>45100</v>
      </c>
      <c r="I143" s="61" t="s">
        <v>26</v>
      </c>
      <c r="J143" s="41">
        <v>0.65625</v>
      </c>
      <c r="K143" s="41" t="str">
        <f t="shared" si="115"/>
        <v>30 mins</v>
      </c>
      <c r="L143" s="65">
        <f t="shared" si="116"/>
        <v>10</v>
      </c>
      <c r="M143" s="62">
        <f t="shared" si="117"/>
        <v>1</v>
      </c>
      <c r="N143" s="62">
        <f t="shared" si="118"/>
        <v>1</v>
      </c>
      <c r="O143" s="62" t="str">
        <f t="shared" si="119"/>
        <v>3 YR</v>
      </c>
      <c r="P143" s="62" t="str">
        <f t="shared" si="120"/>
        <v>18 YR</v>
      </c>
      <c r="Q143" s="43">
        <f t="shared" si="121"/>
        <v>308.09500000000003</v>
      </c>
      <c r="R143" s="44">
        <f t="shared" si="107"/>
        <v>385.11875000000003</v>
      </c>
      <c r="S143" s="43">
        <f t="shared" si="122"/>
        <v>0</v>
      </c>
      <c r="T143" s="63">
        <v>75507</v>
      </c>
    </row>
    <row r="144" spans="1:20" s="19" customFormat="1" ht="15" x14ac:dyDescent="0.25">
      <c r="A144" s="116" t="s">
        <v>192</v>
      </c>
      <c r="B144" s="120">
        <f t="shared" si="108"/>
        <v>8004</v>
      </c>
      <c r="C144" s="120" t="str">
        <f t="shared" si="109"/>
        <v>Swimming</v>
      </c>
      <c r="D144" s="120" t="str">
        <f t="shared" si="110"/>
        <v>Private Lessons</v>
      </c>
      <c r="E144" s="120" t="str">
        <f t="shared" si="111"/>
        <v>Child</v>
      </c>
      <c r="F144" s="64" t="str">
        <f t="shared" si="112"/>
        <v>No class May 19.</v>
      </c>
      <c r="G144" s="64">
        <f t="shared" si="113"/>
        <v>45396</v>
      </c>
      <c r="H144" s="64">
        <f t="shared" si="114"/>
        <v>45100</v>
      </c>
      <c r="I144" s="61" t="s">
        <v>26</v>
      </c>
      <c r="J144" s="41">
        <v>0.66666666666666663</v>
      </c>
      <c r="K144" s="41" t="str">
        <f t="shared" si="115"/>
        <v>30 mins</v>
      </c>
      <c r="L144" s="65">
        <f t="shared" si="116"/>
        <v>10</v>
      </c>
      <c r="M144" s="62">
        <f t="shared" si="117"/>
        <v>1</v>
      </c>
      <c r="N144" s="62">
        <f t="shared" si="118"/>
        <v>1</v>
      </c>
      <c r="O144" s="62" t="str">
        <f t="shared" si="119"/>
        <v>3 YR</v>
      </c>
      <c r="P144" s="62" t="str">
        <f t="shared" si="120"/>
        <v>18 YR</v>
      </c>
      <c r="Q144" s="43">
        <f t="shared" si="121"/>
        <v>308.09500000000003</v>
      </c>
      <c r="R144" s="44">
        <f t="shared" si="107"/>
        <v>385.11875000000003</v>
      </c>
      <c r="S144" s="43">
        <f t="shared" si="122"/>
        <v>0</v>
      </c>
      <c r="T144" s="63">
        <v>75508</v>
      </c>
    </row>
    <row r="145" spans="1:20" s="19" customFormat="1" ht="15" x14ac:dyDescent="0.25">
      <c r="A145" s="116" t="s">
        <v>192</v>
      </c>
      <c r="B145" s="120">
        <f t="shared" si="108"/>
        <v>8004</v>
      </c>
      <c r="C145" s="120" t="str">
        <f t="shared" si="109"/>
        <v>Swimming</v>
      </c>
      <c r="D145" s="120" t="str">
        <f t="shared" si="110"/>
        <v>Private Lessons</v>
      </c>
      <c r="E145" s="120" t="str">
        <f t="shared" si="111"/>
        <v>Child</v>
      </c>
      <c r="F145" s="64" t="str">
        <f t="shared" si="112"/>
        <v>No class May 19.</v>
      </c>
      <c r="G145" s="64">
        <f t="shared" si="113"/>
        <v>45396</v>
      </c>
      <c r="H145" s="64">
        <f t="shared" si="114"/>
        <v>45100</v>
      </c>
      <c r="I145" s="61" t="s">
        <v>26</v>
      </c>
      <c r="J145" s="41">
        <v>0.67708333333333337</v>
      </c>
      <c r="K145" s="41" t="str">
        <f t="shared" si="115"/>
        <v>30 mins</v>
      </c>
      <c r="L145" s="65">
        <f t="shared" si="116"/>
        <v>10</v>
      </c>
      <c r="M145" s="62">
        <f t="shared" si="117"/>
        <v>1</v>
      </c>
      <c r="N145" s="62">
        <f t="shared" si="118"/>
        <v>1</v>
      </c>
      <c r="O145" s="62" t="str">
        <f t="shared" si="119"/>
        <v>3 YR</v>
      </c>
      <c r="P145" s="62" t="str">
        <f t="shared" si="120"/>
        <v>18 YR</v>
      </c>
      <c r="Q145" s="43">
        <f t="shared" si="121"/>
        <v>308.09500000000003</v>
      </c>
      <c r="R145" s="44">
        <f t="shared" si="107"/>
        <v>385.11875000000003</v>
      </c>
      <c r="S145" s="43">
        <f t="shared" si="122"/>
        <v>0</v>
      </c>
      <c r="T145" s="63">
        <v>75509</v>
      </c>
    </row>
    <row r="146" spans="1:20" s="19" customFormat="1" ht="15" x14ac:dyDescent="0.25">
      <c r="A146" s="116" t="s">
        <v>192</v>
      </c>
      <c r="B146" s="120">
        <f t="shared" si="108"/>
        <v>8004</v>
      </c>
      <c r="C146" s="120" t="str">
        <f t="shared" si="109"/>
        <v>Swimming</v>
      </c>
      <c r="D146" s="120" t="str">
        <f t="shared" si="110"/>
        <v>Private Lessons</v>
      </c>
      <c r="E146" s="120" t="str">
        <f t="shared" si="111"/>
        <v>Child</v>
      </c>
      <c r="F146" s="64" t="str">
        <f t="shared" si="112"/>
        <v>No class May 19.</v>
      </c>
      <c r="G146" s="64">
        <f t="shared" si="113"/>
        <v>45396</v>
      </c>
      <c r="H146" s="64">
        <f t="shared" si="114"/>
        <v>45100</v>
      </c>
      <c r="I146" s="61" t="s">
        <v>26</v>
      </c>
      <c r="J146" s="41">
        <v>0.69791666666666663</v>
      </c>
      <c r="K146" s="41" t="str">
        <f t="shared" si="115"/>
        <v>30 mins</v>
      </c>
      <c r="L146" s="65">
        <f t="shared" si="116"/>
        <v>10</v>
      </c>
      <c r="M146" s="62">
        <f t="shared" si="117"/>
        <v>1</v>
      </c>
      <c r="N146" s="62">
        <f t="shared" si="118"/>
        <v>1</v>
      </c>
      <c r="O146" s="62" t="str">
        <f t="shared" si="119"/>
        <v>3 YR</v>
      </c>
      <c r="P146" s="62" t="str">
        <f t="shared" si="120"/>
        <v>18 YR</v>
      </c>
      <c r="Q146" s="43">
        <f t="shared" si="121"/>
        <v>308.09500000000003</v>
      </c>
      <c r="R146" s="44">
        <f t="shared" si="107"/>
        <v>385.11875000000003</v>
      </c>
      <c r="S146" s="43">
        <f t="shared" si="122"/>
        <v>0</v>
      </c>
      <c r="T146" s="63">
        <v>75510</v>
      </c>
    </row>
    <row r="147" spans="1:20" s="19" customFormat="1" ht="15" x14ac:dyDescent="0.25">
      <c r="A147" s="116" t="s">
        <v>192</v>
      </c>
      <c r="B147" s="120">
        <f t="shared" si="108"/>
        <v>8004</v>
      </c>
      <c r="C147" s="120" t="str">
        <f t="shared" si="109"/>
        <v>Swimming</v>
      </c>
      <c r="D147" s="120" t="str">
        <f t="shared" si="110"/>
        <v>Private Lessons</v>
      </c>
      <c r="E147" s="120" t="str">
        <f t="shared" si="111"/>
        <v>Child</v>
      </c>
      <c r="F147" s="64" t="str">
        <f t="shared" si="112"/>
        <v>No class May 19.</v>
      </c>
      <c r="G147" s="64">
        <f t="shared" si="113"/>
        <v>45396</v>
      </c>
      <c r="H147" s="64">
        <f t="shared" si="114"/>
        <v>45100</v>
      </c>
      <c r="I147" s="61" t="s">
        <v>26</v>
      </c>
      <c r="J147" s="41">
        <v>0.69791666666666663</v>
      </c>
      <c r="K147" s="41" t="str">
        <f t="shared" si="115"/>
        <v>30 mins</v>
      </c>
      <c r="L147" s="65">
        <f t="shared" si="116"/>
        <v>10</v>
      </c>
      <c r="M147" s="62">
        <f t="shared" si="117"/>
        <v>1</v>
      </c>
      <c r="N147" s="62">
        <f t="shared" si="118"/>
        <v>1</v>
      </c>
      <c r="O147" s="62" t="str">
        <f t="shared" si="119"/>
        <v>3 YR</v>
      </c>
      <c r="P147" s="62" t="str">
        <f t="shared" si="120"/>
        <v>18 YR</v>
      </c>
      <c r="Q147" s="43">
        <f t="shared" si="121"/>
        <v>308.09500000000003</v>
      </c>
      <c r="R147" s="44">
        <f t="shared" si="107"/>
        <v>385.11875000000003</v>
      </c>
      <c r="S147" s="43">
        <f t="shared" si="122"/>
        <v>0</v>
      </c>
      <c r="T147" s="63">
        <v>75511</v>
      </c>
    </row>
    <row r="148" spans="1:20" s="19" customFormat="1" ht="15" x14ac:dyDescent="0.25">
      <c r="A148" s="116" t="s">
        <v>192</v>
      </c>
      <c r="B148" s="120">
        <f t="shared" si="108"/>
        <v>8004</v>
      </c>
      <c r="C148" s="120" t="str">
        <f t="shared" si="109"/>
        <v>Swimming</v>
      </c>
      <c r="D148" s="120" t="str">
        <f t="shared" si="110"/>
        <v>Private Lessons</v>
      </c>
      <c r="E148" s="120" t="str">
        <f t="shared" si="111"/>
        <v>Child</v>
      </c>
      <c r="F148" s="64" t="str">
        <f t="shared" si="112"/>
        <v>No class May 19.</v>
      </c>
      <c r="G148" s="64">
        <f t="shared" si="113"/>
        <v>45396</v>
      </c>
      <c r="H148" s="64">
        <f t="shared" si="114"/>
        <v>45100</v>
      </c>
      <c r="I148" s="61" t="s">
        <v>26</v>
      </c>
      <c r="J148" s="41">
        <v>0.70833333333333337</v>
      </c>
      <c r="K148" s="41" t="str">
        <f t="shared" si="115"/>
        <v>30 mins</v>
      </c>
      <c r="L148" s="65">
        <f t="shared" si="116"/>
        <v>10</v>
      </c>
      <c r="M148" s="62">
        <f t="shared" si="117"/>
        <v>1</v>
      </c>
      <c r="N148" s="62">
        <f t="shared" si="118"/>
        <v>1</v>
      </c>
      <c r="O148" s="62" t="str">
        <f t="shared" si="119"/>
        <v>3 YR</v>
      </c>
      <c r="P148" s="62" t="str">
        <f t="shared" si="120"/>
        <v>18 YR</v>
      </c>
      <c r="Q148" s="43">
        <f t="shared" si="121"/>
        <v>308.09500000000003</v>
      </c>
      <c r="R148" s="44">
        <f t="shared" si="107"/>
        <v>385.11875000000003</v>
      </c>
      <c r="S148" s="43">
        <f t="shared" si="122"/>
        <v>0</v>
      </c>
      <c r="T148" s="63">
        <v>75512</v>
      </c>
    </row>
    <row r="149" spans="1:20" s="19" customFormat="1" ht="15" x14ac:dyDescent="0.25">
      <c r="A149" s="116" t="s">
        <v>192</v>
      </c>
      <c r="B149" s="120">
        <f t="shared" si="108"/>
        <v>8004</v>
      </c>
      <c r="C149" s="120" t="str">
        <f t="shared" si="109"/>
        <v>Swimming</v>
      </c>
      <c r="D149" s="120" t="str">
        <f t="shared" si="110"/>
        <v>Private Lessons</v>
      </c>
      <c r="E149" s="120" t="str">
        <f t="shared" si="111"/>
        <v>Child</v>
      </c>
      <c r="F149" s="64" t="str">
        <f t="shared" si="112"/>
        <v>No class May 19.</v>
      </c>
      <c r="G149" s="64">
        <f t="shared" si="113"/>
        <v>45396</v>
      </c>
      <c r="H149" s="64">
        <f t="shared" si="114"/>
        <v>45100</v>
      </c>
      <c r="I149" s="61" t="s">
        <v>26</v>
      </c>
      <c r="J149" s="41">
        <v>0.70833333333333337</v>
      </c>
      <c r="K149" s="41" t="str">
        <f t="shared" si="115"/>
        <v>30 mins</v>
      </c>
      <c r="L149" s="65">
        <f t="shared" si="116"/>
        <v>10</v>
      </c>
      <c r="M149" s="62">
        <f t="shared" si="117"/>
        <v>1</v>
      </c>
      <c r="N149" s="62">
        <f t="shared" si="118"/>
        <v>1</v>
      </c>
      <c r="O149" s="62" t="str">
        <f t="shared" si="119"/>
        <v>3 YR</v>
      </c>
      <c r="P149" s="62" t="str">
        <f t="shared" si="120"/>
        <v>18 YR</v>
      </c>
      <c r="Q149" s="43">
        <f t="shared" si="121"/>
        <v>308.09500000000003</v>
      </c>
      <c r="R149" s="44">
        <f t="shared" si="107"/>
        <v>385.11875000000003</v>
      </c>
      <c r="S149" s="43">
        <f t="shared" si="122"/>
        <v>0</v>
      </c>
      <c r="T149" s="63">
        <v>75513</v>
      </c>
    </row>
    <row r="150" spans="1:20" s="19" customFormat="1" ht="15" x14ac:dyDescent="0.25">
      <c r="A150" s="116" t="s">
        <v>192</v>
      </c>
      <c r="B150" s="120">
        <f t="shared" si="108"/>
        <v>8004</v>
      </c>
      <c r="C150" s="120" t="str">
        <f t="shared" si="109"/>
        <v>Swimming</v>
      </c>
      <c r="D150" s="120" t="str">
        <f t="shared" si="110"/>
        <v>Private Lessons</v>
      </c>
      <c r="E150" s="120" t="str">
        <f t="shared" si="111"/>
        <v>Child</v>
      </c>
      <c r="F150" s="64" t="str">
        <f t="shared" si="112"/>
        <v>No class May 19.</v>
      </c>
      <c r="G150" s="64">
        <f t="shared" si="113"/>
        <v>45396</v>
      </c>
      <c r="H150" s="64">
        <f t="shared" si="114"/>
        <v>45100</v>
      </c>
      <c r="I150" s="61" t="s">
        <v>26</v>
      </c>
      <c r="J150" s="41">
        <v>0.72916666666666663</v>
      </c>
      <c r="K150" s="41" t="str">
        <f t="shared" si="115"/>
        <v>30 mins</v>
      </c>
      <c r="L150" s="65">
        <f t="shared" si="116"/>
        <v>10</v>
      </c>
      <c r="M150" s="62">
        <f t="shared" si="117"/>
        <v>1</v>
      </c>
      <c r="N150" s="62">
        <f t="shared" si="118"/>
        <v>1</v>
      </c>
      <c r="O150" s="62" t="str">
        <f t="shared" si="119"/>
        <v>3 YR</v>
      </c>
      <c r="P150" s="62" t="str">
        <f t="shared" si="120"/>
        <v>18 YR</v>
      </c>
      <c r="Q150" s="43">
        <f t="shared" si="121"/>
        <v>308.09500000000003</v>
      </c>
      <c r="R150" s="44">
        <f t="shared" si="107"/>
        <v>385.11875000000003</v>
      </c>
      <c r="S150" s="43">
        <f t="shared" si="122"/>
        <v>0</v>
      </c>
      <c r="T150" s="63">
        <v>75514</v>
      </c>
    </row>
    <row r="151" spans="1:20" s="19" customFormat="1" ht="15" x14ac:dyDescent="0.25">
      <c r="A151" s="116" t="s">
        <v>192</v>
      </c>
      <c r="B151" s="120">
        <f t="shared" si="108"/>
        <v>8004</v>
      </c>
      <c r="C151" s="120" t="str">
        <f t="shared" si="109"/>
        <v>Swimming</v>
      </c>
      <c r="D151" s="120" t="str">
        <f t="shared" si="110"/>
        <v>Private Lessons</v>
      </c>
      <c r="E151" s="120" t="str">
        <f t="shared" si="111"/>
        <v>Child</v>
      </c>
      <c r="F151" s="64" t="str">
        <f t="shared" si="112"/>
        <v>No class May 19.</v>
      </c>
      <c r="G151" s="64">
        <f t="shared" si="113"/>
        <v>45396</v>
      </c>
      <c r="H151" s="64">
        <f t="shared" si="114"/>
        <v>45100</v>
      </c>
      <c r="I151" s="61" t="s">
        <v>26</v>
      </c>
      <c r="J151" s="41">
        <v>0.73958333333333337</v>
      </c>
      <c r="K151" s="41" t="str">
        <f t="shared" si="115"/>
        <v>30 mins</v>
      </c>
      <c r="L151" s="65">
        <f t="shared" si="116"/>
        <v>10</v>
      </c>
      <c r="M151" s="62">
        <f t="shared" si="117"/>
        <v>1</v>
      </c>
      <c r="N151" s="62">
        <f t="shared" si="118"/>
        <v>1</v>
      </c>
      <c r="O151" s="62" t="str">
        <f t="shared" si="119"/>
        <v>3 YR</v>
      </c>
      <c r="P151" s="62" t="str">
        <f t="shared" si="120"/>
        <v>18 YR</v>
      </c>
      <c r="Q151" s="43">
        <f t="shared" si="121"/>
        <v>308.09500000000003</v>
      </c>
      <c r="R151" s="44">
        <f t="shared" si="107"/>
        <v>385.11875000000003</v>
      </c>
      <c r="S151" s="43">
        <f t="shared" si="122"/>
        <v>0</v>
      </c>
      <c r="T151" s="63">
        <v>75515</v>
      </c>
    </row>
    <row r="152" spans="1:20" s="19" customFormat="1" ht="15" x14ac:dyDescent="0.25">
      <c r="A152" s="116" t="s">
        <v>192</v>
      </c>
      <c r="B152" s="120">
        <f t="shared" si="108"/>
        <v>8004</v>
      </c>
      <c r="C152" s="120" t="str">
        <f t="shared" si="109"/>
        <v>Swimming</v>
      </c>
      <c r="D152" s="120" t="str">
        <f t="shared" si="110"/>
        <v>Private Lessons</v>
      </c>
      <c r="E152" s="120" t="str">
        <f t="shared" si="111"/>
        <v>Child</v>
      </c>
      <c r="F152" s="64" t="str">
        <f t="shared" si="112"/>
        <v>No class May 19.</v>
      </c>
      <c r="G152" s="64">
        <f t="shared" si="113"/>
        <v>45396</v>
      </c>
      <c r="H152" s="64">
        <f t="shared" si="114"/>
        <v>45100</v>
      </c>
      <c r="I152" s="61" t="s">
        <v>26</v>
      </c>
      <c r="J152" s="41">
        <v>0.75</v>
      </c>
      <c r="K152" s="41" t="str">
        <f t="shared" si="115"/>
        <v>30 mins</v>
      </c>
      <c r="L152" s="65">
        <f t="shared" si="116"/>
        <v>10</v>
      </c>
      <c r="M152" s="62">
        <f t="shared" si="117"/>
        <v>1</v>
      </c>
      <c r="N152" s="62">
        <f t="shared" si="118"/>
        <v>1</v>
      </c>
      <c r="O152" s="62" t="str">
        <f t="shared" si="119"/>
        <v>3 YR</v>
      </c>
      <c r="P152" s="62" t="str">
        <f t="shared" si="120"/>
        <v>18 YR</v>
      </c>
      <c r="Q152" s="43">
        <f t="shared" si="121"/>
        <v>308.09500000000003</v>
      </c>
      <c r="R152" s="44">
        <f t="shared" si="107"/>
        <v>385.11875000000003</v>
      </c>
      <c r="S152" s="43">
        <f t="shared" si="122"/>
        <v>0</v>
      </c>
      <c r="T152" s="63">
        <v>75516</v>
      </c>
    </row>
    <row r="153" spans="1:20" s="19" customFormat="1" ht="15" x14ac:dyDescent="0.25">
      <c r="A153" s="116" t="s">
        <v>192</v>
      </c>
      <c r="B153" s="120">
        <f t="shared" si="108"/>
        <v>8004</v>
      </c>
      <c r="C153" s="120" t="str">
        <f t="shared" si="109"/>
        <v>Swimming</v>
      </c>
      <c r="D153" s="120" t="str">
        <f t="shared" si="110"/>
        <v>Private Lessons</v>
      </c>
      <c r="E153" s="120" t="str">
        <f t="shared" si="111"/>
        <v>Child</v>
      </c>
      <c r="F153" s="64" t="str">
        <f t="shared" si="112"/>
        <v>No class May 19.</v>
      </c>
      <c r="G153" s="64">
        <f t="shared" si="113"/>
        <v>45396</v>
      </c>
      <c r="H153" s="64">
        <f t="shared" si="114"/>
        <v>45100</v>
      </c>
      <c r="I153" s="61" t="s">
        <v>26</v>
      </c>
      <c r="J153" s="41">
        <v>0.75</v>
      </c>
      <c r="K153" s="41" t="str">
        <f t="shared" si="115"/>
        <v>30 mins</v>
      </c>
      <c r="L153" s="65">
        <f t="shared" si="116"/>
        <v>10</v>
      </c>
      <c r="M153" s="62">
        <f t="shared" si="117"/>
        <v>1</v>
      </c>
      <c r="N153" s="62">
        <f t="shared" si="118"/>
        <v>1</v>
      </c>
      <c r="O153" s="62" t="str">
        <f t="shared" si="119"/>
        <v>3 YR</v>
      </c>
      <c r="P153" s="62" t="str">
        <f t="shared" si="120"/>
        <v>18 YR</v>
      </c>
      <c r="Q153" s="43">
        <f t="shared" si="121"/>
        <v>308.09500000000003</v>
      </c>
      <c r="R153" s="44">
        <f t="shared" si="107"/>
        <v>385.11875000000003</v>
      </c>
      <c r="S153" s="43">
        <f t="shared" si="122"/>
        <v>0</v>
      </c>
      <c r="T153" s="63">
        <v>75517</v>
      </c>
    </row>
    <row r="154" spans="1:20" s="19" customFormat="1" ht="15" x14ac:dyDescent="0.25">
      <c r="A154" s="116" t="s">
        <v>192</v>
      </c>
      <c r="B154" s="120">
        <f t="shared" si="108"/>
        <v>8004</v>
      </c>
      <c r="C154" s="120" t="str">
        <f t="shared" si="109"/>
        <v>Swimming</v>
      </c>
      <c r="D154" s="120" t="str">
        <f t="shared" si="110"/>
        <v>Private Lessons</v>
      </c>
      <c r="E154" s="120" t="str">
        <f t="shared" si="111"/>
        <v>Child</v>
      </c>
      <c r="F154" s="64" t="str">
        <f t="shared" si="112"/>
        <v>No class May 19.</v>
      </c>
      <c r="G154" s="64">
        <f t="shared" si="113"/>
        <v>45396</v>
      </c>
      <c r="H154" s="64">
        <f t="shared" si="114"/>
        <v>45100</v>
      </c>
      <c r="I154" s="61" t="s">
        <v>26</v>
      </c>
      <c r="J154" s="41">
        <v>0.75</v>
      </c>
      <c r="K154" s="41" t="str">
        <f t="shared" si="115"/>
        <v>30 mins</v>
      </c>
      <c r="L154" s="65">
        <f t="shared" si="116"/>
        <v>10</v>
      </c>
      <c r="M154" s="62">
        <f t="shared" si="117"/>
        <v>1</v>
      </c>
      <c r="N154" s="62">
        <f t="shared" si="118"/>
        <v>1</v>
      </c>
      <c r="O154" s="62" t="str">
        <f t="shared" si="119"/>
        <v>3 YR</v>
      </c>
      <c r="P154" s="62" t="str">
        <f t="shared" si="120"/>
        <v>18 YR</v>
      </c>
      <c r="Q154" s="43">
        <f t="shared" si="121"/>
        <v>308.09500000000003</v>
      </c>
      <c r="R154" s="44">
        <f t="shared" si="107"/>
        <v>385.11875000000003</v>
      </c>
      <c r="S154" s="43">
        <f t="shared" si="122"/>
        <v>0</v>
      </c>
      <c r="T154" s="63">
        <v>75518</v>
      </c>
    </row>
    <row r="155" spans="1:20" s="19" customFormat="1" ht="15" x14ac:dyDescent="0.25">
      <c r="A155" s="116" t="s">
        <v>192</v>
      </c>
      <c r="B155" s="120">
        <f t="shared" si="108"/>
        <v>8004</v>
      </c>
      <c r="C155" s="120" t="str">
        <f t="shared" si="109"/>
        <v>Swimming</v>
      </c>
      <c r="D155" s="120" t="str">
        <f t="shared" si="110"/>
        <v>Private Lessons</v>
      </c>
      <c r="E155" s="120" t="str">
        <f t="shared" si="111"/>
        <v>Child</v>
      </c>
      <c r="F155" s="64" t="str">
        <f t="shared" si="112"/>
        <v>No class May 19.</v>
      </c>
      <c r="G155" s="64">
        <f t="shared" si="113"/>
        <v>45396</v>
      </c>
      <c r="H155" s="64">
        <f t="shared" si="114"/>
        <v>45100</v>
      </c>
      <c r="I155" s="61" t="s">
        <v>26</v>
      </c>
      <c r="J155" s="41">
        <v>0.76041666666666663</v>
      </c>
      <c r="K155" s="41" t="str">
        <f t="shared" si="115"/>
        <v>30 mins</v>
      </c>
      <c r="L155" s="65">
        <f t="shared" si="116"/>
        <v>10</v>
      </c>
      <c r="M155" s="62">
        <f t="shared" si="117"/>
        <v>1</v>
      </c>
      <c r="N155" s="62">
        <f t="shared" si="118"/>
        <v>1</v>
      </c>
      <c r="O155" s="62" t="str">
        <f t="shared" si="119"/>
        <v>3 YR</v>
      </c>
      <c r="P155" s="62" t="str">
        <f t="shared" si="120"/>
        <v>18 YR</v>
      </c>
      <c r="Q155" s="43">
        <f t="shared" si="121"/>
        <v>308.09500000000003</v>
      </c>
      <c r="R155" s="44">
        <f t="shared" si="107"/>
        <v>385.11875000000003</v>
      </c>
      <c r="S155" s="43">
        <f t="shared" si="122"/>
        <v>0</v>
      </c>
      <c r="T155" s="63">
        <v>75519</v>
      </c>
    </row>
    <row r="156" spans="1:20" s="19" customFormat="1" ht="15" x14ac:dyDescent="0.25">
      <c r="A156" s="116" t="s">
        <v>192</v>
      </c>
      <c r="B156" s="120">
        <f t="shared" si="108"/>
        <v>8004</v>
      </c>
      <c r="C156" s="120" t="str">
        <f t="shared" si="109"/>
        <v>Swimming</v>
      </c>
      <c r="D156" s="120" t="str">
        <f t="shared" si="110"/>
        <v>Private Lessons</v>
      </c>
      <c r="E156" s="120" t="str">
        <f t="shared" si="111"/>
        <v>Child</v>
      </c>
      <c r="F156" s="64" t="str">
        <f t="shared" si="112"/>
        <v>No class May 19.</v>
      </c>
      <c r="G156" s="64">
        <f t="shared" si="113"/>
        <v>45396</v>
      </c>
      <c r="H156" s="64">
        <f t="shared" si="114"/>
        <v>45100</v>
      </c>
      <c r="I156" s="61" t="s">
        <v>26</v>
      </c>
      <c r="J156" s="41">
        <v>0.77083333333333337</v>
      </c>
      <c r="K156" s="41" t="str">
        <f t="shared" si="115"/>
        <v>30 mins</v>
      </c>
      <c r="L156" s="65">
        <f t="shared" si="116"/>
        <v>10</v>
      </c>
      <c r="M156" s="62">
        <f t="shared" si="117"/>
        <v>1</v>
      </c>
      <c r="N156" s="62">
        <f t="shared" si="118"/>
        <v>1</v>
      </c>
      <c r="O156" s="62" t="str">
        <f t="shared" si="119"/>
        <v>3 YR</v>
      </c>
      <c r="P156" s="62" t="str">
        <f t="shared" si="120"/>
        <v>18 YR</v>
      </c>
      <c r="Q156" s="43">
        <f t="shared" si="121"/>
        <v>308.09500000000003</v>
      </c>
      <c r="R156" s="44">
        <f t="shared" si="107"/>
        <v>385.11875000000003</v>
      </c>
      <c r="S156" s="43">
        <f t="shared" si="122"/>
        <v>0</v>
      </c>
      <c r="T156" s="63">
        <v>75520</v>
      </c>
    </row>
    <row r="157" spans="1:20" s="19" customFormat="1" ht="15" x14ac:dyDescent="0.25">
      <c r="A157" s="116" t="s">
        <v>192</v>
      </c>
      <c r="B157" s="120">
        <f t="shared" si="108"/>
        <v>8004</v>
      </c>
      <c r="C157" s="120" t="str">
        <f t="shared" si="109"/>
        <v>Swimming</v>
      </c>
      <c r="D157" s="120" t="str">
        <f t="shared" si="110"/>
        <v>Private Lessons</v>
      </c>
      <c r="E157" s="120" t="str">
        <f t="shared" si="111"/>
        <v>Child</v>
      </c>
      <c r="F157" s="64" t="str">
        <f t="shared" si="112"/>
        <v>No class May 19.</v>
      </c>
      <c r="G157" s="64">
        <f t="shared" si="113"/>
        <v>45396</v>
      </c>
      <c r="H157" s="64">
        <f t="shared" si="114"/>
        <v>45100</v>
      </c>
      <c r="I157" s="61" t="s">
        <v>26</v>
      </c>
      <c r="J157" s="41">
        <v>0.77083333333333337</v>
      </c>
      <c r="K157" s="41" t="str">
        <f t="shared" si="115"/>
        <v>30 mins</v>
      </c>
      <c r="L157" s="65">
        <f t="shared" si="116"/>
        <v>10</v>
      </c>
      <c r="M157" s="62">
        <f t="shared" si="117"/>
        <v>1</v>
      </c>
      <c r="N157" s="62">
        <f t="shared" si="118"/>
        <v>1</v>
      </c>
      <c r="O157" s="62" t="str">
        <f t="shared" si="119"/>
        <v>3 YR</v>
      </c>
      <c r="P157" s="62" t="str">
        <f t="shared" si="120"/>
        <v>18 YR</v>
      </c>
      <c r="Q157" s="43">
        <f t="shared" si="121"/>
        <v>308.09500000000003</v>
      </c>
      <c r="R157" s="44">
        <f t="shared" si="107"/>
        <v>385.11875000000003</v>
      </c>
      <c r="S157" s="43">
        <f t="shared" si="122"/>
        <v>0</v>
      </c>
      <c r="T157" s="63">
        <v>75521</v>
      </c>
    </row>
    <row r="158" spans="1:20" s="19" customFormat="1" ht="15" x14ac:dyDescent="0.25">
      <c r="A158" s="116" t="s">
        <v>192</v>
      </c>
      <c r="B158" s="120">
        <f t="shared" si="108"/>
        <v>8004</v>
      </c>
      <c r="C158" s="120" t="str">
        <f t="shared" si="109"/>
        <v>Swimming</v>
      </c>
      <c r="D158" s="120" t="str">
        <f t="shared" si="110"/>
        <v>Private Lessons</v>
      </c>
      <c r="E158" s="120" t="str">
        <f t="shared" si="111"/>
        <v>Child</v>
      </c>
      <c r="F158" s="64" t="str">
        <f t="shared" si="112"/>
        <v>No class May 19.</v>
      </c>
      <c r="G158" s="64">
        <f t="shared" si="113"/>
        <v>45396</v>
      </c>
      <c r="H158" s="64">
        <f t="shared" si="114"/>
        <v>45100</v>
      </c>
      <c r="I158" s="61" t="s">
        <v>26</v>
      </c>
      <c r="J158" s="41">
        <v>0.78125</v>
      </c>
      <c r="K158" s="41" t="str">
        <f t="shared" si="115"/>
        <v>30 mins</v>
      </c>
      <c r="L158" s="65">
        <f t="shared" si="116"/>
        <v>10</v>
      </c>
      <c r="M158" s="62">
        <f t="shared" si="117"/>
        <v>1</v>
      </c>
      <c r="N158" s="62">
        <f t="shared" si="118"/>
        <v>1</v>
      </c>
      <c r="O158" s="62" t="str">
        <f t="shared" si="119"/>
        <v>3 YR</v>
      </c>
      <c r="P158" s="62" t="str">
        <f t="shared" si="120"/>
        <v>18 YR</v>
      </c>
      <c r="Q158" s="43">
        <f t="shared" si="121"/>
        <v>308.09500000000003</v>
      </c>
      <c r="R158" s="44">
        <f t="shared" si="107"/>
        <v>385.11875000000003</v>
      </c>
      <c r="S158" s="43">
        <f t="shared" si="122"/>
        <v>0</v>
      </c>
      <c r="T158" s="63">
        <v>75522</v>
      </c>
    </row>
    <row r="159" spans="1:20" s="19" customFormat="1" ht="15" x14ac:dyDescent="0.25">
      <c r="A159" s="116" t="s">
        <v>192</v>
      </c>
      <c r="B159" s="120">
        <f t="shared" si="108"/>
        <v>8004</v>
      </c>
      <c r="C159" s="120" t="str">
        <f t="shared" si="109"/>
        <v>Swimming</v>
      </c>
      <c r="D159" s="120" t="str">
        <f t="shared" si="110"/>
        <v>Private Lessons</v>
      </c>
      <c r="E159" s="120" t="str">
        <f t="shared" si="111"/>
        <v>Child</v>
      </c>
      <c r="F159" s="64" t="str">
        <f t="shared" si="112"/>
        <v>No class May 19.</v>
      </c>
      <c r="G159" s="64">
        <f t="shared" si="113"/>
        <v>45396</v>
      </c>
      <c r="H159" s="64">
        <f t="shared" si="114"/>
        <v>45100</v>
      </c>
      <c r="I159" s="61" t="s">
        <v>26</v>
      </c>
      <c r="J159" s="41">
        <v>0.78125</v>
      </c>
      <c r="K159" s="41" t="str">
        <f t="shared" si="115"/>
        <v>30 mins</v>
      </c>
      <c r="L159" s="65">
        <f t="shared" si="116"/>
        <v>10</v>
      </c>
      <c r="M159" s="62">
        <f t="shared" si="117"/>
        <v>1</v>
      </c>
      <c r="N159" s="62">
        <f t="shared" si="118"/>
        <v>1</v>
      </c>
      <c r="O159" s="62" t="str">
        <f t="shared" si="119"/>
        <v>3 YR</v>
      </c>
      <c r="P159" s="62" t="str">
        <f t="shared" si="120"/>
        <v>18 YR</v>
      </c>
      <c r="Q159" s="43">
        <f t="shared" si="121"/>
        <v>308.09500000000003</v>
      </c>
      <c r="R159" s="44">
        <f t="shared" si="107"/>
        <v>385.11875000000003</v>
      </c>
      <c r="S159" s="43">
        <f t="shared" si="122"/>
        <v>0</v>
      </c>
      <c r="T159" s="63">
        <v>75523</v>
      </c>
    </row>
    <row r="160" spans="1:20" s="19" customFormat="1" ht="15" x14ac:dyDescent="0.25">
      <c r="A160" s="116" t="s">
        <v>192</v>
      </c>
      <c r="B160" s="120">
        <f t="shared" si="108"/>
        <v>8004</v>
      </c>
      <c r="C160" s="120" t="str">
        <f t="shared" si="109"/>
        <v>Swimming</v>
      </c>
      <c r="D160" s="120" t="str">
        <f t="shared" si="110"/>
        <v>Private Lessons</v>
      </c>
      <c r="E160" s="120" t="str">
        <f t="shared" si="111"/>
        <v>Child</v>
      </c>
      <c r="F160" s="64" t="str">
        <f t="shared" si="112"/>
        <v>No class May 19.</v>
      </c>
      <c r="G160" s="64">
        <f t="shared" si="113"/>
        <v>45396</v>
      </c>
      <c r="H160" s="64">
        <f t="shared" si="114"/>
        <v>45100</v>
      </c>
      <c r="I160" s="61" t="s">
        <v>26</v>
      </c>
      <c r="J160" s="41">
        <v>0.79166666666666663</v>
      </c>
      <c r="K160" s="41" t="str">
        <f t="shared" si="115"/>
        <v>30 mins</v>
      </c>
      <c r="L160" s="65">
        <f t="shared" si="116"/>
        <v>10</v>
      </c>
      <c r="M160" s="62">
        <f t="shared" si="117"/>
        <v>1</v>
      </c>
      <c r="N160" s="62">
        <f t="shared" si="118"/>
        <v>1</v>
      </c>
      <c r="O160" s="62" t="str">
        <f t="shared" si="119"/>
        <v>3 YR</v>
      </c>
      <c r="P160" s="62" t="str">
        <f t="shared" si="120"/>
        <v>18 YR</v>
      </c>
      <c r="Q160" s="43">
        <f t="shared" si="121"/>
        <v>308.09500000000003</v>
      </c>
      <c r="R160" s="44">
        <f t="shared" si="107"/>
        <v>385.11875000000003</v>
      </c>
      <c r="S160" s="43">
        <f t="shared" si="122"/>
        <v>0</v>
      </c>
      <c r="T160" s="63">
        <v>75524</v>
      </c>
    </row>
    <row r="161" spans="1:20" s="19" customFormat="1" ht="15" x14ac:dyDescent="0.25">
      <c r="A161" s="116" t="s">
        <v>192</v>
      </c>
      <c r="B161" s="120">
        <f t="shared" si="108"/>
        <v>8004</v>
      </c>
      <c r="C161" s="120" t="str">
        <f t="shared" si="109"/>
        <v>Swimming</v>
      </c>
      <c r="D161" s="120" t="str">
        <f t="shared" si="110"/>
        <v>Private Lessons</v>
      </c>
      <c r="E161" s="120" t="str">
        <f t="shared" si="111"/>
        <v>Child</v>
      </c>
      <c r="F161" s="64" t="str">
        <f t="shared" si="112"/>
        <v>No class May 19.</v>
      </c>
      <c r="G161" s="64">
        <f t="shared" si="113"/>
        <v>45396</v>
      </c>
      <c r="H161" s="64">
        <f t="shared" si="114"/>
        <v>45100</v>
      </c>
      <c r="I161" s="61" t="s">
        <v>26</v>
      </c>
      <c r="J161" s="41">
        <v>0.79166666666666663</v>
      </c>
      <c r="K161" s="41" t="str">
        <f t="shared" si="115"/>
        <v>30 mins</v>
      </c>
      <c r="L161" s="65">
        <f t="shared" si="116"/>
        <v>10</v>
      </c>
      <c r="M161" s="62">
        <f t="shared" si="117"/>
        <v>1</v>
      </c>
      <c r="N161" s="62">
        <f t="shared" si="118"/>
        <v>1</v>
      </c>
      <c r="O161" s="62" t="str">
        <f t="shared" si="119"/>
        <v>3 YR</v>
      </c>
      <c r="P161" s="62" t="str">
        <f t="shared" si="120"/>
        <v>18 YR</v>
      </c>
      <c r="Q161" s="43">
        <f t="shared" si="121"/>
        <v>308.09500000000003</v>
      </c>
      <c r="R161" s="44">
        <f t="shared" si="107"/>
        <v>385.11875000000003</v>
      </c>
      <c r="S161" s="43">
        <f t="shared" si="122"/>
        <v>0</v>
      </c>
      <c r="T161" s="63">
        <v>75525</v>
      </c>
    </row>
    <row r="162" spans="1:20" ht="15" x14ac:dyDescent="0.25">
      <c r="A162" s="143"/>
      <c r="B162" s="143"/>
      <c r="C162" s="143"/>
      <c r="D162" s="143"/>
      <c r="E162" s="143"/>
      <c r="F162" s="52"/>
      <c r="G162" s="52"/>
      <c r="H162" s="52"/>
      <c r="I162" s="48"/>
      <c r="J162" s="49"/>
      <c r="K162" s="49"/>
      <c r="L162" s="53"/>
      <c r="M162" s="48"/>
      <c r="N162" s="48"/>
      <c r="O162" s="48"/>
      <c r="P162" s="48"/>
      <c r="Q162" s="50"/>
      <c r="R162" s="51"/>
      <c r="S162" s="50"/>
      <c r="T162" s="48"/>
    </row>
    <row r="163" spans="1:20" s="19" customFormat="1" ht="15" x14ac:dyDescent="0.25">
      <c r="A163" s="116" t="s">
        <v>195</v>
      </c>
      <c r="B163" s="120">
        <f t="shared" ref="B163:B166" si="123">VLOOKUP(A163,PROGRAMDATA,14,FALSE)</f>
        <v>33406</v>
      </c>
      <c r="C163" s="120" t="str">
        <f t="shared" ref="C163:C166" si="124">VLOOKUP(A163,PROGRAMDATA,15,FALSE)</f>
        <v>Swimming</v>
      </c>
      <c r="D163" s="120" t="str">
        <f t="shared" ref="D163:D166" si="125">VLOOKUP(A163,PROGRAMDATA,16,FALSE)</f>
        <v>Private Lessons</v>
      </c>
      <c r="E163" s="120" t="str">
        <f t="shared" ref="E163:E166" si="126">VLOOKUP(A163,PROGRAMDATA,17,FALSE)</f>
        <v>Adult</v>
      </c>
      <c r="F163" s="45" t="str">
        <f t="shared" ref="F163:F166" si="127">VLOOKUP(I163,Session,4, FALSE)</f>
        <v>No class May 20.</v>
      </c>
      <c r="G163" s="45">
        <f t="shared" ref="G163:G166" si="128">VLOOKUP(I163,Session,2,FALSE)</f>
        <v>45397</v>
      </c>
      <c r="H163" s="45">
        <f t="shared" ref="H163:H166" si="129">VLOOKUP(I163,Session,3,FALSE)</f>
        <v>45467</v>
      </c>
      <c r="I163" s="42" t="s">
        <v>27</v>
      </c>
      <c r="J163" s="41">
        <v>0.83333333333333337</v>
      </c>
      <c r="K163" s="41" t="str">
        <f t="shared" ref="K163:K166" si="130">VLOOKUP(A163,PROGRAMDATA,9,FALSE)</f>
        <v>30 mins</v>
      </c>
      <c r="L163" s="46">
        <f t="shared" ref="L163:L166" si="131">VLOOKUP(I163,Session,5, FALSE)</f>
        <v>10</v>
      </c>
      <c r="M163" s="42">
        <f t="shared" ref="M163:M166" si="132">VLOOKUP(A163,PROGRAMDATA,3,FALSE)</f>
        <v>1</v>
      </c>
      <c r="N163" s="42">
        <f t="shared" ref="N163:N166" si="133">VLOOKUP(A163,PROGRAMDATA,4,FALSE)</f>
        <v>1</v>
      </c>
      <c r="O163" s="42" t="str">
        <f t="shared" ref="O163:O166" si="134">VLOOKUP(A163,PROGRAMDATA,5,FALSE)</f>
        <v>18 YR</v>
      </c>
      <c r="P163" s="42">
        <f t="shared" ref="P163:P166" si="135">VLOOKUP(A163,PROGRAMDATA,6,FALSE)</f>
        <v>0</v>
      </c>
      <c r="Q163" s="43">
        <f t="shared" ref="Q163:Q166" si="136">(INDEX(PROGRAMDATA,MATCH(A163,FeeName,0),12)*L163)</f>
        <v>376.94000000000005</v>
      </c>
      <c r="R163" s="44">
        <f>(Q163*0.25)</f>
        <v>94.235000000000014</v>
      </c>
      <c r="S163" s="43" t="str">
        <f t="shared" ref="S163:S166" si="137">VLOOKUP(A163,PROGRAMDATA,13,FALSE)</f>
        <v>YES</v>
      </c>
      <c r="T163" s="42">
        <v>75526</v>
      </c>
    </row>
    <row r="164" spans="1:20" s="19" customFormat="1" ht="15" x14ac:dyDescent="0.25">
      <c r="A164" s="116" t="s">
        <v>195</v>
      </c>
      <c r="B164" s="120">
        <f t="shared" si="123"/>
        <v>33406</v>
      </c>
      <c r="C164" s="120" t="str">
        <f t="shared" si="124"/>
        <v>Swimming</v>
      </c>
      <c r="D164" s="120" t="str">
        <f t="shared" si="125"/>
        <v>Private Lessons</v>
      </c>
      <c r="E164" s="120" t="str">
        <f t="shared" si="126"/>
        <v>Adult</v>
      </c>
      <c r="F164" s="45" t="str">
        <f t="shared" si="127"/>
        <v>No class May 20.</v>
      </c>
      <c r="G164" s="45">
        <f t="shared" si="128"/>
        <v>45397</v>
      </c>
      <c r="H164" s="45">
        <f t="shared" si="129"/>
        <v>45467</v>
      </c>
      <c r="I164" s="42" t="s">
        <v>27</v>
      </c>
      <c r="J164" s="41">
        <v>0.83333333333333337</v>
      </c>
      <c r="K164" s="41" t="str">
        <f t="shared" si="130"/>
        <v>30 mins</v>
      </c>
      <c r="L164" s="46">
        <f t="shared" si="131"/>
        <v>10</v>
      </c>
      <c r="M164" s="42">
        <f t="shared" si="132"/>
        <v>1</v>
      </c>
      <c r="N164" s="42">
        <f t="shared" si="133"/>
        <v>1</v>
      </c>
      <c r="O164" s="42" t="str">
        <f t="shared" si="134"/>
        <v>18 YR</v>
      </c>
      <c r="P164" s="42">
        <f t="shared" si="135"/>
        <v>0</v>
      </c>
      <c r="Q164" s="43">
        <f t="shared" si="136"/>
        <v>376.94000000000005</v>
      </c>
      <c r="R164" s="44">
        <f t="shared" ref="R164:R166" si="138">(Q164*0.25)</f>
        <v>94.235000000000014</v>
      </c>
      <c r="S164" s="43" t="str">
        <f t="shared" si="137"/>
        <v>YES</v>
      </c>
      <c r="T164" s="42">
        <v>75527</v>
      </c>
    </row>
    <row r="165" spans="1:20" s="19" customFormat="1" ht="15" x14ac:dyDescent="0.25">
      <c r="A165" s="116" t="s">
        <v>195</v>
      </c>
      <c r="B165" s="120">
        <f t="shared" si="123"/>
        <v>33406</v>
      </c>
      <c r="C165" s="120" t="str">
        <f t="shared" si="124"/>
        <v>Swimming</v>
      </c>
      <c r="D165" s="120" t="str">
        <f t="shared" si="125"/>
        <v>Private Lessons</v>
      </c>
      <c r="E165" s="120" t="str">
        <f t="shared" si="126"/>
        <v>Adult</v>
      </c>
      <c r="F165" s="45" t="str">
        <f t="shared" si="127"/>
        <v>No class May 20.</v>
      </c>
      <c r="G165" s="45">
        <f t="shared" si="128"/>
        <v>45397</v>
      </c>
      <c r="H165" s="45">
        <f t="shared" si="129"/>
        <v>45467</v>
      </c>
      <c r="I165" s="42" t="s">
        <v>27</v>
      </c>
      <c r="J165" s="41">
        <v>0.85416666666666663</v>
      </c>
      <c r="K165" s="41" t="str">
        <f t="shared" si="130"/>
        <v>30 mins</v>
      </c>
      <c r="L165" s="46">
        <f t="shared" si="131"/>
        <v>10</v>
      </c>
      <c r="M165" s="42">
        <f t="shared" si="132"/>
        <v>1</v>
      </c>
      <c r="N165" s="42">
        <f t="shared" si="133"/>
        <v>1</v>
      </c>
      <c r="O165" s="42" t="str">
        <f t="shared" si="134"/>
        <v>18 YR</v>
      </c>
      <c r="P165" s="42">
        <f t="shared" si="135"/>
        <v>0</v>
      </c>
      <c r="Q165" s="43">
        <f t="shared" si="136"/>
        <v>376.94000000000005</v>
      </c>
      <c r="R165" s="44">
        <f t="shared" si="138"/>
        <v>94.235000000000014</v>
      </c>
      <c r="S165" s="43" t="str">
        <f t="shared" si="137"/>
        <v>YES</v>
      </c>
      <c r="T165" s="42">
        <v>75528</v>
      </c>
    </row>
    <row r="166" spans="1:20" s="19" customFormat="1" ht="15" x14ac:dyDescent="0.25">
      <c r="A166" s="116" t="s">
        <v>195</v>
      </c>
      <c r="B166" s="120">
        <f t="shared" si="123"/>
        <v>33406</v>
      </c>
      <c r="C166" s="120" t="str">
        <f t="shared" si="124"/>
        <v>Swimming</v>
      </c>
      <c r="D166" s="120" t="str">
        <f t="shared" si="125"/>
        <v>Private Lessons</v>
      </c>
      <c r="E166" s="120" t="str">
        <f t="shared" si="126"/>
        <v>Adult</v>
      </c>
      <c r="F166" s="45" t="str">
        <f t="shared" si="127"/>
        <v>No class May 20.</v>
      </c>
      <c r="G166" s="45">
        <f t="shared" si="128"/>
        <v>45397</v>
      </c>
      <c r="H166" s="45">
        <f t="shared" si="129"/>
        <v>45467</v>
      </c>
      <c r="I166" s="42" t="s">
        <v>27</v>
      </c>
      <c r="J166" s="41">
        <v>0.85416666666666663</v>
      </c>
      <c r="K166" s="41" t="str">
        <f t="shared" si="130"/>
        <v>30 mins</v>
      </c>
      <c r="L166" s="46">
        <f t="shared" si="131"/>
        <v>10</v>
      </c>
      <c r="M166" s="42">
        <f t="shared" si="132"/>
        <v>1</v>
      </c>
      <c r="N166" s="42">
        <f t="shared" si="133"/>
        <v>1</v>
      </c>
      <c r="O166" s="42" t="str">
        <f t="shared" si="134"/>
        <v>18 YR</v>
      </c>
      <c r="P166" s="42">
        <f t="shared" si="135"/>
        <v>0</v>
      </c>
      <c r="Q166" s="43">
        <f t="shared" si="136"/>
        <v>376.94000000000005</v>
      </c>
      <c r="R166" s="44">
        <f t="shared" si="138"/>
        <v>94.235000000000014</v>
      </c>
      <c r="S166" s="43" t="str">
        <f t="shared" si="137"/>
        <v>YES</v>
      </c>
      <c r="T166" s="42">
        <v>75529</v>
      </c>
    </row>
    <row r="167" spans="1:20" ht="15" x14ac:dyDescent="0.25">
      <c r="A167" s="143"/>
      <c r="B167" s="143"/>
      <c r="C167" s="143"/>
      <c r="D167" s="143"/>
      <c r="E167" s="143"/>
      <c r="F167" s="52"/>
      <c r="G167" s="52"/>
      <c r="H167" s="52"/>
      <c r="I167" s="48"/>
      <c r="J167" s="49"/>
      <c r="K167" s="49"/>
      <c r="L167" s="53"/>
      <c r="M167" s="48"/>
      <c r="N167" s="48"/>
      <c r="O167" s="48"/>
      <c r="P167" s="48"/>
      <c r="Q167" s="50"/>
      <c r="R167" s="51"/>
      <c r="S167" s="50"/>
      <c r="T167" s="48"/>
    </row>
    <row r="168" spans="1:20" s="19" customFormat="1" ht="15" x14ac:dyDescent="0.25">
      <c r="A168" s="116" t="s">
        <v>195</v>
      </c>
      <c r="B168" s="120">
        <f t="shared" ref="B168:B171" si="139">VLOOKUP(A168,PROGRAMDATA,14,FALSE)</f>
        <v>33406</v>
      </c>
      <c r="C168" s="120" t="str">
        <f t="shared" ref="C168:C171" si="140">VLOOKUP(A168,PROGRAMDATA,15,FALSE)</f>
        <v>Swimming</v>
      </c>
      <c r="D168" s="120" t="str">
        <f t="shared" ref="D168:D171" si="141">VLOOKUP(A168,PROGRAMDATA,16,FALSE)</f>
        <v>Private Lessons</v>
      </c>
      <c r="E168" s="120" t="str">
        <f t="shared" ref="E168:E171" si="142">VLOOKUP(A168,PROGRAMDATA,17,FALSE)</f>
        <v>Adult</v>
      </c>
      <c r="F168" s="45" t="str">
        <f t="shared" ref="F168:F171" si="143">VLOOKUP(I168,Session,4, FALSE)</f>
        <v>N/A</v>
      </c>
      <c r="G168" s="45">
        <f t="shared" ref="G168:G171" si="144">VLOOKUP(I168,Session,2,FALSE)</f>
        <v>45400</v>
      </c>
      <c r="H168" s="45">
        <f t="shared" ref="H168:H171" si="145">VLOOKUP(I168,Session,3,FALSE)</f>
        <v>45097</v>
      </c>
      <c r="I168" s="42" t="s">
        <v>34</v>
      </c>
      <c r="J168" s="41">
        <v>0.82291666666666663</v>
      </c>
      <c r="K168" s="41" t="str">
        <f t="shared" ref="K168:K171" si="146">VLOOKUP(A168,PROGRAMDATA,9,FALSE)</f>
        <v>30 mins</v>
      </c>
      <c r="L168" s="46">
        <f t="shared" ref="L168:L171" si="147">VLOOKUP(I168,Session,5, FALSE)</f>
        <v>10</v>
      </c>
      <c r="M168" s="42">
        <f t="shared" ref="M168:M171" si="148">VLOOKUP(A168,PROGRAMDATA,3,FALSE)</f>
        <v>1</v>
      </c>
      <c r="N168" s="42">
        <f t="shared" ref="N168:N171" si="149">VLOOKUP(A168,PROGRAMDATA,4,FALSE)</f>
        <v>1</v>
      </c>
      <c r="O168" s="42" t="str">
        <f t="shared" ref="O168:O171" si="150">VLOOKUP(A168,PROGRAMDATA,5,FALSE)</f>
        <v>18 YR</v>
      </c>
      <c r="P168" s="42">
        <f t="shared" ref="P168:P171" si="151">VLOOKUP(A168,PROGRAMDATA,6,FALSE)</f>
        <v>0</v>
      </c>
      <c r="Q168" s="43">
        <f t="shared" ref="Q168:Q171" si="152">(INDEX(PROGRAMDATA,MATCH(A168,FeeName,0),12)*L168)</f>
        <v>376.94000000000005</v>
      </c>
      <c r="R168" s="44">
        <f t="shared" ref="R168:R171" si="153">(Q168*0.25)</f>
        <v>94.235000000000014</v>
      </c>
      <c r="S168" s="43" t="str">
        <f t="shared" ref="S168:S171" si="154">VLOOKUP(A168,PROGRAMDATA,13,FALSE)</f>
        <v>YES</v>
      </c>
      <c r="T168" s="42">
        <v>75530</v>
      </c>
    </row>
    <row r="169" spans="1:20" s="19" customFormat="1" ht="15" x14ac:dyDescent="0.25">
      <c r="A169" s="116" t="s">
        <v>195</v>
      </c>
      <c r="B169" s="120">
        <f t="shared" si="139"/>
        <v>33406</v>
      </c>
      <c r="C169" s="120" t="str">
        <f t="shared" si="140"/>
        <v>Swimming</v>
      </c>
      <c r="D169" s="120" t="str">
        <f t="shared" si="141"/>
        <v>Private Lessons</v>
      </c>
      <c r="E169" s="120" t="str">
        <f t="shared" si="142"/>
        <v>Adult</v>
      </c>
      <c r="F169" s="45" t="str">
        <f t="shared" si="143"/>
        <v>N/A</v>
      </c>
      <c r="G169" s="45">
        <f t="shared" si="144"/>
        <v>45400</v>
      </c>
      <c r="H169" s="45">
        <f t="shared" si="145"/>
        <v>45097</v>
      </c>
      <c r="I169" s="42" t="s">
        <v>34</v>
      </c>
      <c r="J169" s="41">
        <v>0.82291666666666663</v>
      </c>
      <c r="K169" s="41" t="str">
        <f t="shared" si="146"/>
        <v>30 mins</v>
      </c>
      <c r="L169" s="46">
        <f t="shared" si="147"/>
        <v>10</v>
      </c>
      <c r="M169" s="42">
        <f t="shared" si="148"/>
        <v>1</v>
      </c>
      <c r="N169" s="42">
        <f t="shared" si="149"/>
        <v>1</v>
      </c>
      <c r="O169" s="42" t="str">
        <f t="shared" si="150"/>
        <v>18 YR</v>
      </c>
      <c r="P169" s="42">
        <f t="shared" si="151"/>
        <v>0</v>
      </c>
      <c r="Q169" s="43">
        <f t="shared" si="152"/>
        <v>376.94000000000005</v>
      </c>
      <c r="R169" s="44">
        <f t="shared" si="153"/>
        <v>94.235000000000014</v>
      </c>
      <c r="S169" s="43" t="str">
        <f t="shared" si="154"/>
        <v>YES</v>
      </c>
      <c r="T169" s="42">
        <v>75531</v>
      </c>
    </row>
    <row r="170" spans="1:20" s="19" customFormat="1" ht="15" x14ac:dyDescent="0.25">
      <c r="A170" s="116" t="s">
        <v>195</v>
      </c>
      <c r="B170" s="120">
        <f t="shared" si="139"/>
        <v>33406</v>
      </c>
      <c r="C170" s="120" t="str">
        <f t="shared" si="140"/>
        <v>Swimming</v>
      </c>
      <c r="D170" s="120" t="str">
        <f t="shared" si="141"/>
        <v>Private Lessons</v>
      </c>
      <c r="E170" s="120" t="str">
        <f t="shared" si="142"/>
        <v>Adult</v>
      </c>
      <c r="F170" s="45" t="str">
        <f t="shared" si="143"/>
        <v>N/A</v>
      </c>
      <c r="G170" s="45">
        <f t="shared" si="144"/>
        <v>45400</v>
      </c>
      <c r="H170" s="45">
        <f t="shared" si="145"/>
        <v>45097</v>
      </c>
      <c r="I170" s="42" t="s">
        <v>34</v>
      </c>
      <c r="J170" s="41">
        <v>0.84375</v>
      </c>
      <c r="K170" s="41" t="str">
        <f t="shared" si="146"/>
        <v>30 mins</v>
      </c>
      <c r="L170" s="46">
        <f t="shared" si="147"/>
        <v>10</v>
      </c>
      <c r="M170" s="42">
        <f t="shared" si="148"/>
        <v>1</v>
      </c>
      <c r="N170" s="42">
        <f t="shared" si="149"/>
        <v>1</v>
      </c>
      <c r="O170" s="42" t="str">
        <f t="shared" si="150"/>
        <v>18 YR</v>
      </c>
      <c r="P170" s="42">
        <f t="shared" si="151"/>
        <v>0</v>
      </c>
      <c r="Q170" s="43">
        <f t="shared" si="152"/>
        <v>376.94000000000005</v>
      </c>
      <c r="R170" s="44">
        <f t="shared" si="153"/>
        <v>94.235000000000014</v>
      </c>
      <c r="S170" s="43" t="str">
        <f t="shared" si="154"/>
        <v>YES</v>
      </c>
      <c r="T170" s="42">
        <v>75532</v>
      </c>
    </row>
    <row r="171" spans="1:20" s="19" customFormat="1" ht="15" x14ac:dyDescent="0.25">
      <c r="A171" s="116" t="s">
        <v>195</v>
      </c>
      <c r="B171" s="120">
        <f t="shared" si="139"/>
        <v>33406</v>
      </c>
      <c r="C171" s="120" t="str">
        <f t="shared" si="140"/>
        <v>Swimming</v>
      </c>
      <c r="D171" s="120" t="str">
        <f t="shared" si="141"/>
        <v>Private Lessons</v>
      </c>
      <c r="E171" s="120" t="str">
        <f t="shared" si="142"/>
        <v>Adult</v>
      </c>
      <c r="F171" s="45" t="str">
        <f t="shared" si="143"/>
        <v>N/A</v>
      </c>
      <c r="G171" s="45">
        <f t="shared" si="144"/>
        <v>45400</v>
      </c>
      <c r="H171" s="45">
        <f t="shared" si="145"/>
        <v>45097</v>
      </c>
      <c r="I171" s="42" t="s">
        <v>34</v>
      </c>
      <c r="J171" s="41">
        <v>0.84375</v>
      </c>
      <c r="K171" s="41" t="str">
        <f t="shared" si="146"/>
        <v>30 mins</v>
      </c>
      <c r="L171" s="46">
        <f t="shared" si="147"/>
        <v>10</v>
      </c>
      <c r="M171" s="42">
        <f t="shared" si="148"/>
        <v>1</v>
      </c>
      <c r="N171" s="42">
        <f t="shared" si="149"/>
        <v>1</v>
      </c>
      <c r="O171" s="42" t="str">
        <f t="shared" si="150"/>
        <v>18 YR</v>
      </c>
      <c r="P171" s="42">
        <f t="shared" si="151"/>
        <v>0</v>
      </c>
      <c r="Q171" s="43">
        <f t="shared" si="152"/>
        <v>376.94000000000005</v>
      </c>
      <c r="R171" s="44">
        <f t="shared" si="153"/>
        <v>94.235000000000014</v>
      </c>
      <c r="S171" s="43" t="str">
        <f t="shared" si="154"/>
        <v>YES</v>
      </c>
      <c r="T171" s="42">
        <v>75533</v>
      </c>
    </row>
    <row r="172" spans="1:20" ht="15" x14ac:dyDescent="0.25">
      <c r="A172" s="143"/>
      <c r="B172" s="143"/>
      <c r="C172" s="143"/>
      <c r="D172" s="143"/>
      <c r="E172" s="143"/>
      <c r="F172" s="52"/>
      <c r="G172" s="52"/>
      <c r="H172" s="52"/>
      <c r="I172" s="48"/>
      <c r="J172" s="49"/>
      <c r="K172" s="49"/>
      <c r="L172" s="53"/>
      <c r="M172" s="48"/>
      <c r="N172" s="48"/>
      <c r="O172" s="48"/>
      <c r="P172" s="48"/>
      <c r="Q172" s="50"/>
      <c r="R172" s="51"/>
      <c r="S172" s="50"/>
      <c r="T172" s="48"/>
    </row>
    <row r="173" spans="1:20" s="19" customFormat="1" ht="15" x14ac:dyDescent="0.25">
      <c r="A173" s="116" t="s">
        <v>195</v>
      </c>
      <c r="B173" s="120">
        <f t="shared" ref="B173:B178" si="155">VLOOKUP(A173,PROGRAMDATA,14,FALSE)</f>
        <v>33406</v>
      </c>
      <c r="C173" s="120" t="str">
        <f t="shared" ref="C173:C178" si="156">VLOOKUP(A173,PROGRAMDATA,15,FALSE)</f>
        <v>Swimming</v>
      </c>
      <c r="D173" s="120" t="str">
        <f t="shared" ref="D173:D178" si="157">VLOOKUP(A173,PROGRAMDATA,16,FALSE)</f>
        <v>Private Lessons</v>
      </c>
      <c r="E173" s="120" t="str">
        <f t="shared" ref="E173:E178" si="158">VLOOKUP(A173,PROGRAMDATA,17,FALSE)</f>
        <v>Adult</v>
      </c>
      <c r="F173" s="45" t="str">
        <f t="shared" ref="F173:F178" si="159">VLOOKUP(I173,Session,4, FALSE)</f>
        <v>No class May 19.</v>
      </c>
      <c r="G173" s="45">
        <f t="shared" ref="G173:G178" si="160">VLOOKUP(I173,Session,2,FALSE)</f>
        <v>45396</v>
      </c>
      <c r="H173" s="45">
        <f t="shared" ref="H173:H178" si="161">VLOOKUP(I173,Session,3,FALSE)</f>
        <v>45100</v>
      </c>
      <c r="I173" s="42" t="s">
        <v>26</v>
      </c>
      <c r="J173" s="41">
        <v>0.375</v>
      </c>
      <c r="K173" s="41" t="str">
        <f t="shared" ref="K173:K178" si="162">VLOOKUP(A173,PROGRAMDATA,9,FALSE)</f>
        <v>30 mins</v>
      </c>
      <c r="L173" s="46">
        <f t="shared" ref="L173:L178" si="163">VLOOKUP(I173,Session,5, FALSE)</f>
        <v>10</v>
      </c>
      <c r="M173" s="42">
        <f t="shared" ref="M173:M178" si="164">VLOOKUP(A173,PROGRAMDATA,3,FALSE)</f>
        <v>1</v>
      </c>
      <c r="N173" s="42">
        <f t="shared" ref="N173:N178" si="165">VLOOKUP(A173,PROGRAMDATA,4,FALSE)</f>
        <v>1</v>
      </c>
      <c r="O173" s="42" t="str">
        <f t="shared" ref="O173:O178" si="166">VLOOKUP(A173,PROGRAMDATA,5,FALSE)</f>
        <v>18 YR</v>
      </c>
      <c r="P173" s="42">
        <f t="shared" ref="P173:P178" si="167">VLOOKUP(A173,PROGRAMDATA,6,FALSE)</f>
        <v>0</v>
      </c>
      <c r="Q173" s="43">
        <f t="shared" ref="Q173:Q178" si="168">(INDEX(PROGRAMDATA,MATCH(A173,FeeName,0),12)*L173)</f>
        <v>376.94000000000005</v>
      </c>
      <c r="R173" s="44">
        <f t="shared" ref="R173:R178" si="169">(Q173*0.25)</f>
        <v>94.235000000000014</v>
      </c>
      <c r="S173" s="43" t="str">
        <f t="shared" ref="S173:S178" si="170">VLOOKUP(A173,PROGRAMDATA,13,FALSE)</f>
        <v>YES</v>
      </c>
      <c r="T173" s="42">
        <v>75334</v>
      </c>
    </row>
    <row r="174" spans="1:20" s="19" customFormat="1" ht="15" x14ac:dyDescent="0.25">
      <c r="A174" s="116" t="s">
        <v>195</v>
      </c>
      <c r="B174" s="120">
        <f t="shared" si="155"/>
        <v>33406</v>
      </c>
      <c r="C174" s="120" t="str">
        <f t="shared" si="156"/>
        <v>Swimming</v>
      </c>
      <c r="D174" s="120" t="str">
        <f t="shared" si="157"/>
        <v>Private Lessons</v>
      </c>
      <c r="E174" s="120" t="str">
        <f t="shared" si="158"/>
        <v>Adult</v>
      </c>
      <c r="F174" s="45" t="str">
        <f t="shared" si="159"/>
        <v>No class May 19.</v>
      </c>
      <c r="G174" s="45">
        <f t="shared" si="160"/>
        <v>45396</v>
      </c>
      <c r="H174" s="45">
        <f t="shared" si="161"/>
        <v>45100</v>
      </c>
      <c r="I174" s="42" t="s">
        <v>26</v>
      </c>
      <c r="J174" s="41">
        <v>0.375</v>
      </c>
      <c r="K174" s="41" t="str">
        <f t="shared" si="162"/>
        <v>30 mins</v>
      </c>
      <c r="L174" s="46">
        <f t="shared" si="163"/>
        <v>10</v>
      </c>
      <c r="M174" s="42">
        <f t="shared" si="164"/>
        <v>1</v>
      </c>
      <c r="N174" s="42">
        <f t="shared" si="165"/>
        <v>1</v>
      </c>
      <c r="O174" s="42" t="str">
        <f t="shared" si="166"/>
        <v>18 YR</v>
      </c>
      <c r="P174" s="42">
        <f t="shared" si="167"/>
        <v>0</v>
      </c>
      <c r="Q174" s="43">
        <f t="shared" si="168"/>
        <v>376.94000000000005</v>
      </c>
      <c r="R174" s="44">
        <f t="shared" si="169"/>
        <v>94.235000000000014</v>
      </c>
      <c r="S174" s="43" t="str">
        <f t="shared" si="170"/>
        <v>YES</v>
      </c>
      <c r="T174" s="42">
        <v>75335</v>
      </c>
    </row>
    <row r="175" spans="1:20" s="19" customFormat="1" ht="15" x14ac:dyDescent="0.25">
      <c r="A175" s="116" t="s">
        <v>195</v>
      </c>
      <c r="B175" s="120">
        <f t="shared" si="155"/>
        <v>33406</v>
      </c>
      <c r="C175" s="120" t="str">
        <f t="shared" si="156"/>
        <v>Swimming</v>
      </c>
      <c r="D175" s="120" t="str">
        <f t="shared" si="157"/>
        <v>Private Lessons</v>
      </c>
      <c r="E175" s="120" t="str">
        <f t="shared" si="158"/>
        <v>Adult</v>
      </c>
      <c r="F175" s="45" t="str">
        <f t="shared" si="159"/>
        <v>No class May 19.</v>
      </c>
      <c r="G175" s="45">
        <f t="shared" si="160"/>
        <v>45396</v>
      </c>
      <c r="H175" s="45">
        <f t="shared" si="161"/>
        <v>45100</v>
      </c>
      <c r="I175" s="42" t="s">
        <v>26</v>
      </c>
      <c r="J175" s="41">
        <v>0.39583333333333331</v>
      </c>
      <c r="K175" s="41" t="str">
        <f t="shared" si="162"/>
        <v>30 mins</v>
      </c>
      <c r="L175" s="46">
        <f t="shared" si="163"/>
        <v>10</v>
      </c>
      <c r="M175" s="42">
        <f t="shared" si="164"/>
        <v>1</v>
      </c>
      <c r="N175" s="42">
        <f t="shared" si="165"/>
        <v>1</v>
      </c>
      <c r="O175" s="42" t="str">
        <f t="shared" si="166"/>
        <v>18 YR</v>
      </c>
      <c r="P175" s="42">
        <f t="shared" si="167"/>
        <v>0</v>
      </c>
      <c r="Q175" s="43">
        <f t="shared" si="168"/>
        <v>376.94000000000005</v>
      </c>
      <c r="R175" s="44">
        <f t="shared" si="169"/>
        <v>94.235000000000014</v>
      </c>
      <c r="S175" s="43" t="str">
        <f t="shared" si="170"/>
        <v>YES</v>
      </c>
      <c r="T175" s="42">
        <v>75336</v>
      </c>
    </row>
    <row r="176" spans="1:20" s="19" customFormat="1" ht="15" x14ac:dyDescent="0.25">
      <c r="A176" s="116" t="s">
        <v>195</v>
      </c>
      <c r="B176" s="120">
        <f t="shared" si="155"/>
        <v>33406</v>
      </c>
      <c r="C176" s="120" t="str">
        <f t="shared" si="156"/>
        <v>Swimming</v>
      </c>
      <c r="D176" s="120" t="str">
        <f t="shared" si="157"/>
        <v>Private Lessons</v>
      </c>
      <c r="E176" s="120" t="str">
        <f t="shared" si="158"/>
        <v>Adult</v>
      </c>
      <c r="F176" s="45" t="str">
        <f t="shared" si="159"/>
        <v>No class May 19.</v>
      </c>
      <c r="G176" s="45">
        <f t="shared" si="160"/>
        <v>45396</v>
      </c>
      <c r="H176" s="45">
        <f t="shared" si="161"/>
        <v>45100</v>
      </c>
      <c r="I176" s="42" t="s">
        <v>26</v>
      </c>
      <c r="J176" s="41">
        <v>0.40625</v>
      </c>
      <c r="K176" s="41" t="str">
        <f t="shared" si="162"/>
        <v>30 mins</v>
      </c>
      <c r="L176" s="46">
        <f t="shared" si="163"/>
        <v>10</v>
      </c>
      <c r="M176" s="42">
        <f t="shared" si="164"/>
        <v>1</v>
      </c>
      <c r="N176" s="42">
        <f t="shared" si="165"/>
        <v>1</v>
      </c>
      <c r="O176" s="42" t="str">
        <f t="shared" si="166"/>
        <v>18 YR</v>
      </c>
      <c r="P176" s="42">
        <f t="shared" si="167"/>
        <v>0</v>
      </c>
      <c r="Q176" s="43">
        <f t="shared" si="168"/>
        <v>376.94000000000005</v>
      </c>
      <c r="R176" s="44">
        <f t="shared" si="169"/>
        <v>94.235000000000014</v>
      </c>
      <c r="S176" s="43" t="str">
        <f t="shared" si="170"/>
        <v>YES</v>
      </c>
      <c r="T176" s="42">
        <v>75337</v>
      </c>
    </row>
    <row r="177" spans="1:20" s="19" customFormat="1" ht="15" x14ac:dyDescent="0.25">
      <c r="A177" s="116" t="s">
        <v>195</v>
      </c>
      <c r="B177" s="120">
        <f t="shared" si="155"/>
        <v>33406</v>
      </c>
      <c r="C177" s="120" t="str">
        <f t="shared" si="156"/>
        <v>Swimming</v>
      </c>
      <c r="D177" s="120" t="str">
        <f t="shared" si="157"/>
        <v>Private Lessons</v>
      </c>
      <c r="E177" s="120" t="str">
        <f t="shared" si="158"/>
        <v>Adult</v>
      </c>
      <c r="F177" s="45" t="str">
        <f t="shared" si="159"/>
        <v>No class May 19.</v>
      </c>
      <c r="G177" s="45">
        <f t="shared" si="160"/>
        <v>45396</v>
      </c>
      <c r="H177" s="45">
        <f t="shared" si="161"/>
        <v>45100</v>
      </c>
      <c r="I177" s="42" t="s">
        <v>26</v>
      </c>
      <c r="J177" s="41">
        <v>0.41666666666666669</v>
      </c>
      <c r="K177" s="41" t="str">
        <f t="shared" si="162"/>
        <v>30 mins</v>
      </c>
      <c r="L177" s="46">
        <f t="shared" si="163"/>
        <v>10</v>
      </c>
      <c r="M177" s="42">
        <f t="shared" si="164"/>
        <v>1</v>
      </c>
      <c r="N177" s="42">
        <f t="shared" si="165"/>
        <v>1</v>
      </c>
      <c r="O177" s="42" t="str">
        <f t="shared" si="166"/>
        <v>18 YR</v>
      </c>
      <c r="P177" s="42">
        <f t="shared" si="167"/>
        <v>0</v>
      </c>
      <c r="Q177" s="43">
        <f t="shared" si="168"/>
        <v>376.94000000000005</v>
      </c>
      <c r="R177" s="44">
        <f t="shared" si="169"/>
        <v>94.235000000000014</v>
      </c>
      <c r="S177" s="43" t="str">
        <f t="shared" si="170"/>
        <v>YES</v>
      </c>
      <c r="T177" s="42">
        <v>75338</v>
      </c>
    </row>
    <row r="178" spans="1:20" s="19" customFormat="1" ht="15" x14ac:dyDescent="0.25">
      <c r="A178" s="116" t="s">
        <v>195</v>
      </c>
      <c r="B178" s="120">
        <f t="shared" si="155"/>
        <v>33406</v>
      </c>
      <c r="C178" s="120" t="str">
        <f t="shared" si="156"/>
        <v>Swimming</v>
      </c>
      <c r="D178" s="120" t="str">
        <f t="shared" si="157"/>
        <v>Private Lessons</v>
      </c>
      <c r="E178" s="120" t="str">
        <f t="shared" si="158"/>
        <v>Adult</v>
      </c>
      <c r="F178" s="45" t="str">
        <f t="shared" si="159"/>
        <v>No class May 19.</v>
      </c>
      <c r="G178" s="45">
        <f t="shared" si="160"/>
        <v>45396</v>
      </c>
      <c r="H178" s="45">
        <f t="shared" si="161"/>
        <v>45100</v>
      </c>
      <c r="I178" s="42" t="s">
        <v>26</v>
      </c>
      <c r="J178" s="41">
        <v>0.4375</v>
      </c>
      <c r="K178" s="41" t="str">
        <f t="shared" si="162"/>
        <v>30 mins</v>
      </c>
      <c r="L178" s="46">
        <f t="shared" si="163"/>
        <v>10</v>
      </c>
      <c r="M178" s="42">
        <f t="shared" si="164"/>
        <v>1</v>
      </c>
      <c r="N178" s="42">
        <f t="shared" si="165"/>
        <v>1</v>
      </c>
      <c r="O178" s="42" t="str">
        <f t="shared" si="166"/>
        <v>18 YR</v>
      </c>
      <c r="P178" s="42">
        <f t="shared" si="167"/>
        <v>0</v>
      </c>
      <c r="Q178" s="43">
        <f t="shared" si="168"/>
        <v>376.94000000000005</v>
      </c>
      <c r="R178" s="44">
        <f t="shared" si="169"/>
        <v>94.235000000000014</v>
      </c>
      <c r="S178" s="43" t="str">
        <f t="shared" si="170"/>
        <v>YES</v>
      </c>
      <c r="T178" s="42">
        <v>75339</v>
      </c>
    </row>
  </sheetData>
  <mergeCells count="2">
    <mergeCell ref="A1:T1"/>
    <mergeCell ref="G2:H2"/>
  </mergeCells>
  <pageMargins left="0.7" right="0.7" top="0.75" bottom="0.75" header="0.3" footer="0.3"/>
  <pageSetup paperSize="5" scale="60" fitToHeight="0" orientation="landscape"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9F966B-0D4D-4FE4-93EE-B31C6FF950D2}">
  <sheetPr>
    <pageSetUpPr fitToPage="1"/>
  </sheetPr>
  <dimension ref="A1:T28"/>
  <sheetViews>
    <sheetView zoomScale="90" zoomScaleNormal="90" zoomScaleSheetLayoutView="100" workbookViewId="0">
      <selection activeCell="T29" sqref="T29"/>
    </sheetView>
  </sheetViews>
  <sheetFormatPr defaultColWidth="8.85546875" defaultRowHeight="12.75" x14ac:dyDescent="0.2"/>
  <cols>
    <col min="1" max="1" width="55.7109375" customWidth="1"/>
    <col min="2" max="2" width="10.7109375" customWidth="1"/>
    <col min="3" max="5" width="15.7109375" customWidth="1"/>
    <col min="6" max="6" width="20.7109375" customWidth="1"/>
    <col min="7" max="8" width="9.7109375" customWidth="1"/>
    <col min="9" max="9" width="12.7109375" customWidth="1"/>
    <col min="10" max="11" width="9.7109375" customWidth="1"/>
    <col min="12" max="16" width="7.7109375" customWidth="1"/>
    <col min="17" max="19" width="10.7109375" customWidth="1"/>
    <col min="20" max="20" width="15.7109375" customWidth="1"/>
  </cols>
  <sheetData>
    <row r="1" spans="1:20" ht="15" x14ac:dyDescent="0.25">
      <c r="A1" s="205" t="s">
        <v>12</v>
      </c>
      <c r="B1" s="206"/>
      <c r="C1" s="206"/>
      <c r="D1" s="206"/>
      <c r="E1" s="206"/>
      <c r="F1" s="206"/>
      <c r="G1" s="206"/>
      <c r="H1" s="206"/>
      <c r="I1" s="206"/>
      <c r="J1" s="206"/>
      <c r="K1" s="206"/>
      <c r="L1" s="206"/>
      <c r="M1" s="206"/>
      <c r="N1" s="206"/>
      <c r="O1" s="206"/>
      <c r="P1" s="206"/>
      <c r="Q1" s="206"/>
      <c r="R1" s="206"/>
      <c r="S1" s="206"/>
      <c r="T1" s="207"/>
    </row>
    <row r="2" spans="1:20" ht="15" customHeight="1" x14ac:dyDescent="0.25">
      <c r="A2" s="122" t="s">
        <v>11</v>
      </c>
      <c r="B2" s="54" t="s">
        <v>125</v>
      </c>
      <c r="C2" s="9"/>
      <c r="D2" s="9"/>
      <c r="E2" s="9"/>
      <c r="F2" s="56" t="s">
        <v>17</v>
      </c>
      <c r="G2" s="208" t="s">
        <v>32</v>
      </c>
      <c r="H2" s="208"/>
      <c r="I2" s="55"/>
      <c r="J2" s="55"/>
      <c r="K2" s="55"/>
      <c r="L2" s="55"/>
      <c r="M2" s="55"/>
      <c r="N2" s="55"/>
      <c r="O2" s="55"/>
      <c r="P2" s="55"/>
      <c r="Q2" s="55"/>
      <c r="R2" s="55"/>
      <c r="S2" s="55"/>
      <c r="T2" s="102"/>
    </row>
    <row r="3" spans="1:20" ht="15" x14ac:dyDescent="0.25">
      <c r="A3" s="123" t="s">
        <v>13</v>
      </c>
      <c r="B3" s="54" t="s">
        <v>29</v>
      </c>
      <c r="C3" s="9"/>
      <c r="D3" s="9"/>
      <c r="E3" s="9"/>
      <c r="F3" s="57" t="s">
        <v>3793</v>
      </c>
      <c r="G3" s="58" t="s">
        <v>3802</v>
      </c>
      <c r="H3" s="55"/>
      <c r="I3" s="55"/>
      <c r="J3" s="55"/>
      <c r="K3" s="55"/>
      <c r="L3" s="55"/>
      <c r="M3" s="55"/>
      <c r="N3" s="55"/>
      <c r="O3" s="55"/>
      <c r="P3" s="55"/>
      <c r="Q3" s="55"/>
      <c r="R3" s="55"/>
      <c r="S3" s="55"/>
      <c r="T3" s="102"/>
    </row>
    <row r="4" spans="1:20" ht="15" x14ac:dyDescent="0.25">
      <c r="A4" s="124" t="s">
        <v>14</v>
      </c>
      <c r="B4" s="58" t="s">
        <v>35</v>
      </c>
      <c r="C4" s="9"/>
      <c r="D4" s="9"/>
      <c r="E4" s="9"/>
      <c r="F4" s="59" t="s">
        <v>3794</v>
      </c>
      <c r="G4" s="55" t="s">
        <v>30</v>
      </c>
      <c r="H4" s="55"/>
      <c r="I4" s="55"/>
      <c r="J4" s="55"/>
      <c r="K4" s="55"/>
      <c r="L4" s="55"/>
      <c r="M4" s="55"/>
      <c r="N4" s="55"/>
      <c r="O4" s="55"/>
      <c r="P4" s="55"/>
      <c r="Q4" s="55"/>
      <c r="R4" s="55"/>
      <c r="S4" s="55"/>
      <c r="T4" s="102"/>
    </row>
    <row r="5" spans="1:20" ht="15" x14ac:dyDescent="0.25">
      <c r="A5" s="121" t="s">
        <v>272</v>
      </c>
      <c r="B5" s="54" t="s">
        <v>3887</v>
      </c>
      <c r="C5" s="9"/>
      <c r="D5" s="9"/>
      <c r="E5" s="9"/>
      <c r="F5" s="55"/>
      <c r="G5" s="55"/>
      <c r="H5" s="55"/>
      <c r="I5" s="55"/>
      <c r="J5" s="55"/>
      <c r="K5" s="55"/>
      <c r="L5" s="55"/>
      <c r="M5" s="55"/>
      <c r="N5" s="55"/>
      <c r="O5" s="55"/>
      <c r="P5" s="55"/>
      <c r="Q5" s="55"/>
      <c r="R5" s="55"/>
      <c r="S5" s="55"/>
      <c r="T5" s="102"/>
    </row>
    <row r="6" spans="1:20" ht="15" x14ac:dyDescent="0.25">
      <c r="A6" s="109"/>
      <c r="B6" s="110"/>
      <c r="C6" s="110"/>
      <c r="D6" s="110"/>
      <c r="E6" s="110"/>
      <c r="F6" s="110"/>
      <c r="G6" s="110"/>
      <c r="H6" s="110"/>
      <c r="I6" s="110"/>
      <c r="J6" s="111"/>
      <c r="K6" s="111"/>
      <c r="L6" s="112"/>
      <c r="M6" s="110"/>
      <c r="N6" s="110"/>
      <c r="O6" s="110"/>
      <c r="P6" s="110"/>
      <c r="Q6" s="110"/>
      <c r="R6" s="110"/>
      <c r="S6" s="110"/>
      <c r="T6" s="113"/>
    </row>
    <row r="7" spans="1:20" ht="52.5" x14ac:dyDescent="0.2">
      <c r="A7" s="66" t="s">
        <v>15</v>
      </c>
      <c r="B7" s="66" t="s">
        <v>268</v>
      </c>
      <c r="C7" s="66" t="s">
        <v>269</v>
      </c>
      <c r="D7" s="66" t="s">
        <v>270</v>
      </c>
      <c r="E7" s="66" t="s">
        <v>271</v>
      </c>
      <c r="F7" s="68" t="s">
        <v>19</v>
      </c>
      <c r="G7" s="67" t="s">
        <v>4</v>
      </c>
      <c r="H7" s="68" t="s">
        <v>5</v>
      </c>
      <c r="I7" s="66" t="s">
        <v>8</v>
      </c>
      <c r="J7" s="67" t="s">
        <v>2</v>
      </c>
      <c r="K7" s="67" t="s">
        <v>111</v>
      </c>
      <c r="L7" s="69" t="s">
        <v>6</v>
      </c>
      <c r="M7" s="68" t="s">
        <v>7</v>
      </c>
      <c r="N7" s="68" t="s">
        <v>10</v>
      </c>
      <c r="O7" s="66" t="s">
        <v>0</v>
      </c>
      <c r="P7" s="66" t="s">
        <v>1</v>
      </c>
      <c r="Q7" s="66" t="s">
        <v>3800</v>
      </c>
      <c r="R7" s="66" t="s">
        <v>60</v>
      </c>
      <c r="S7" s="66" t="s">
        <v>61</v>
      </c>
      <c r="T7" s="60" t="s">
        <v>18</v>
      </c>
    </row>
    <row r="8" spans="1:20" s="19" customFormat="1" ht="15" x14ac:dyDescent="0.25">
      <c r="A8" s="117" t="s">
        <v>180</v>
      </c>
      <c r="B8" s="120">
        <f t="shared" ref="B8:B20" si="0">VLOOKUP(A8,PROGRAMDATA,14,FALSE)</f>
        <v>67257</v>
      </c>
      <c r="C8" s="120" t="str">
        <f t="shared" ref="C8:C20" si="1">VLOOKUP(A8,PROGRAMDATA,15,FALSE)</f>
        <v>Swimming</v>
      </c>
      <c r="D8" s="120" t="str">
        <f t="shared" ref="D8:D20" si="2">VLOOKUP(A8,PROGRAMDATA,16,FALSE)</f>
        <v>Swimming Lessons</v>
      </c>
      <c r="E8" s="120" t="str">
        <f t="shared" ref="E8:E20" si="3">VLOOKUP(A8,PROGRAMDATA,17,FALSE)</f>
        <v>Adult</v>
      </c>
      <c r="F8" s="45" t="str">
        <f t="shared" ref="F8:F20" si="4">VLOOKUP(I8,Session,4, FALSE)</f>
        <v>No class May 20.</v>
      </c>
      <c r="G8" s="45">
        <f t="shared" ref="G8:G20" si="5">VLOOKUP(I8,Session,2,FALSE)</f>
        <v>45397</v>
      </c>
      <c r="H8" s="45">
        <f t="shared" ref="H8:H20" si="6">VLOOKUP(I8,Session,3,FALSE)</f>
        <v>45467</v>
      </c>
      <c r="I8" s="117" t="s">
        <v>27</v>
      </c>
      <c r="J8" s="164">
        <v>0.83333333333333337</v>
      </c>
      <c r="K8" s="41" t="str">
        <f t="shared" ref="K8:K20" si="7">VLOOKUP(A8,PROGRAMDATA,9,FALSE)</f>
        <v>45 mins</v>
      </c>
      <c r="L8" s="65">
        <f t="shared" ref="L8:L20" si="8">VLOOKUP(I8,Session,5, FALSE)</f>
        <v>10</v>
      </c>
      <c r="M8" s="62">
        <f t="shared" ref="M8:M20" si="9">VLOOKUP(A8,PROGRAMDATA,3,FALSE)</f>
        <v>4</v>
      </c>
      <c r="N8" s="62">
        <f t="shared" ref="N8:N20" si="10">VLOOKUP(A8,PROGRAMDATA,4,FALSE)</f>
        <v>10</v>
      </c>
      <c r="O8" s="62" t="str">
        <f t="shared" ref="O8:O20" si="11">VLOOKUP(A8,PROGRAMDATA,5,FALSE)</f>
        <v>18 YR</v>
      </c>
      <c r="P8" s="62">
        <f t="shared" ref="P8:P20" si="12">VLOOKUP(A8,PROGRAMDATA,6,FALSE)</f>
        <v>0</v>
      </c>
      <c r="Q8" s="43">
        <f t="shared" ref="Q8:Q20" si="13">(INDEX(PROGRAMDATA,MATCH(A8,FeeName,0),12)*L8)</f>
        <v>114.08250000000001</v>
      </c>
      <c r="R8" s="44">
        <f>(Q8*0.25)</f>
        <v>28.520625000000003</v>
      </c>
      <c r="S8" s="43" t="str">
        <f t="shared" ref="S8:S20" si="14">VLOOKUP(A8,PROGRAMDATA,13,FALSE)</f>
        <v>YES</v>
      </c>
      <c r="T8" s="63">
        <v>75353</v>
      </c>
    </row>
    <row r="9" spans="1:20" s="19" customFormat="1" ht="15" x14ac:dyDescent="0.25">
      <c r="A9" s="117" t="s">
        <v>180</v>
      </c>
      <c r="B9" s="120">
        <f t="shared" ref="B9" si="15">VLOOKUP(A9,PROGRAMDATA,14,FALSE)</f>
        <v>67257</v>
      </c>
      <c r="C9" s="120" t="str">
        <f t="shared" ref="C9" si="16">VLOOKUP(A9,PROGRAMDATA,15,FALSE)</f>
        <v>Swimming</v>
      </c>
      <c r="D9" s="120" t="str">
        <f t="shared" ref="D9" si="17">VLOOKUP(A9,PROGRAMDATA,16,FALSE)</f>
        <v>Swimming Lessons</v>
      </c>
      <c r="E9" s="120" t="str">
        <f t="shared" ref="E9" si="18">VLOOKUP(A9,PROGRAMDATA,17,FALSE)</f>
        <v>Adult</v>
      </c>
      <c r="F9" s="45" t="str">
        <f t="shared" ref="F9" si="19">VLOOKUP(I9,Session,4, FALSE)</f>
        <v>N/A</v>
      </c>
      <c r="G9" s="45">
        <f t="shared" ref="G9" si="20">VLOOKUP(I9,Session,2,FALSE)</f>
        <v>45400</v>
      </c>
      <c r="H9" s="45">
        <f t="shared" ref="H9" si="21">VLOOKUP(I9,Session,3,FALSE)</f>
        <v>45097</v>
      </c>
      <c r="I9" s="117" t="s">
        <v>34</v>
      </c>
      <c r="J9" s="164">
        <v>0.82291666666666663</v>
      </c>
      <c r="K9" s="41" t="str">
        <f t="shared" ref="K9" si="22">VLOOKUP(A9,PROGRAMDATA,9,FALSE)</f>
        <v>45 mins</v>
      </c>
      <c r="L9" s="65">
        <f t="shared" ref="L9" si="23">VLOOKUP(I9,Session,5, FALSE)</f>
        <v>10</v>
      </c>
      <c r="M9" s="62">
        <f t="shared" ref="M9" si="24">VLOOKUP(A9,PROGRAMDATA,3,FALSE)</f>
        <v>4</v>
      </c>
      <c r="N9" s="62">
        <f t="shared" ref="N9" si="25">VLOOKUP(A9,PROGRAMDATA,4,FALSE)</f>
        <v>10</v>
      </c>
      <c r="O9" s="62" t="str">
        <f t="shared" ref="O9" si="26">VLOOKUP(A9,PROGRAMDATA,5,FALSE)</f>
        <v>18 YR</v>
      </c>
      <c r="P9" s="62">
        <f t="shared" ref="P9" si="27">VLOOKUP(A9,PROGRAMDATA,6,FALSE)</f>
        <v>0</v>
      </c>
      <c r="Q9" s="43">
        <f t="shared" ref="Q9" si="28">(INDEX(PROGRAMDATA,MATCH(A9,FeeName,0),12)*L9)</f>
        <v>114.08250000000001</v>
      </c>
      <c r="R9" s="44">
        <f>(Q9*0.25)</f>
        <v>28.520625000000003</v>
      </c>
      <c r="S9" s="43" t="str">
        <f t="shared" ref="S9" si="29">VLOOKUP(A9,PROGRAMDATA,13,FALSE)</f>
        <v>YES</v>
      </c>
      <c r="T9" s="63">
        <v>75354</v>
      </c>
    </row>
    <row r="10" spans="1:20" s="19" customFormat="1" ht="15" x14ac:dyDescent="0.25">
      <c r="A10" s="117" t="s">
        <v>180</v>
      </c>
      <c r="B10" s="120">
        <f t="shared" ref="B10" si="30">VLOOKUP(A10,PROGRAMDATA,14,FALSE)</f>
        <v>67257</v>
      </c>
      <c r="C10" s="120" t="str">
        <f t="shared" ref="C10" si="31">VLOOKUP(A10,PROGRAMDATA,15,FALSE)</f>
        <v>Swimming</v>
      </c>
      <c r="D10" s="120" t="str">
        <f t="shared" ref="D10" si="32">VLOOKUP(A10,PROGRAMDATA,16,FALSE)</f>
        <v>Swimming Lessons</v>
      </c>
      <c r="E10" s="120" t="str">
        <f t="shared" ref="E10" si="33">VLOOKUP(A10,PROGRAMDATA,17,FALSE)</f>
        <v>Adult</v>
      </c>
      <c r="F10" s="45" t="str">
        <f t="shared" ref="F10" si="34">VLOOKUP(I10,Session,4, FALSE)</f>
        <v>No class May 19.</v>
      </c>
      <c r="G10" s="45">
        <f t="shared" ref="G10" si="35">VLOOKUP(I10,Session,2,FALSE)</f>
        <v>45396</v>
      </c>
      <c r="H10" s="45">
        <f t="shared" ref="H10" si="36">VLOOKUP(I10,Session,3,FALSE)</f>
        <v>45100</v>
      </c>
      <c r="I10" s="117" t="s">
        <v>26</v>
      </c>
      <c r="J10" s="164">
        <v>0.35416666666666669</v>
      </c>
      <c r="K10" s="41" t="str">
        <f t="shared" ref="K10" si="37">VLOOKUP(A10,PROGRAMDATA,9,FALSE)</f>
        <v>45 mins</v>
      </c>
      <c r="L10" s="65">
        <f t="shared" ref="L10" si="38">VLOOKUP(I10,Session,5, FALSE)</f>
        <v>10</v>
      </c>
      <c r="M10" s="62">
        <f t="shared" ref="M10" si="39">VLOOKUP(A10,PROGRAMDATA,3,FALSE)</f>
        <v>4</v>
      </c>
      <c r="N10" s="62">
        <f t="shared" ref="N10" si="40">VLOOKUP(A10,PROGRAMDATA,4,FALSE)</f>
        <v>10</v>
      </c>
      <c r="O10" s="62" t="str">
        <f t="shared" ref="O10" si="41">VLOOKUP(A10,PROGRAMDATA,5,FALSE)</f>
        <v>18 YR</v>
      </c>
      <c r="P10" s="62">
        <f t="shared" ref="P10" si="42">VLOOKUP(A10,PROGRAMDATA,6,FALSE)</f>
        <v>0</v>
      </c>
      <c r="Q10" s="43">
        <f t="shared" ref="Q10" si="43">(INDEX(PROGRAMDATA,MATCH(A10,FeeName,0),12)*L10)</f>
        <v>114.08250000000001</v>
      </c>
      <c r="R10" s="44">
        <f>(Q10*0.25)</f>
        <v>28.520625000000003</v>
      </c>
      <c r="S10" s="43" t="str">
        <f t="shared" ref="S10" si="44">VLOOKUP(A10,PROGRAMDATA,13,FALSE)</f>
        <v>YES</v>
      </c>
      <c r="T10" s="63">
        <v>75355</v>
      </c>
    </row>
    <row r="11" spans="1:20" s="19" customFormat="1" ht="15" x14ac:dyDescent="0.25">
      <c r="A11" s="117" t="s">
        <v>180</v>
      </c>
      <c r="B11" s="120">
        <f t="shared" ref="B11" si="45">VLOOKUP(A11,PROGRAMDATA,14,FALSE)</f>
        <v>67257</v>
      </c>
      <c r="C11" s="120" t="str">
        <f t="shared" ref="C11" si="46">VLOOKUP(A11,PROGRAMDATA,15,FALSE)</f>
        <v>Swimming</v>
      </c>
      <c r="D11" s="120" t="str">
        <f t="shared" ref="D11" si="47">VLOOKUP(A11,PROGRAMDATA,16,FALSE)</f>
        <v>Swimming Lessons</v>
      </c>
      <c r="E11" s="120" t="str">
        <f t="shared" ref="E11" si="48">VLOOKUP(A11,PROGRAMDATA,17,FALSE)</f>
        <v>Adult</v>
      </c>
      <c r="F11" s="45" t="str">
        <f t="shared" ref="F11" si="49">VLOOKUP(I11,Session,4, FALSE)</f>
        <v>No class May 19.</v>
      </c>
      <c r="G11" s="45">
        <f t="shared" ref="G11" si="50">VLOOKUP(I11,Session,2,FALSE)</f>
        <v>45396</v>
      </c>
      <c r="H11" s="45">
        <f t="shared" ref="H11" si="51">VLOOKUP(I11,Session,3,FALSE)</f>
        <v>45100</v>
      </c>
      <c r="I11" s="117" t="s">
        <v>26</v>
      </c>
      <c r="J11" s="164">
        <v>0.39583333333333331</v>
      </c>
      <c r="K11" s="41" t="str">
        <f t="shared" ref="K11" si="52">VLOOKUP(A11,PROGRAMDATA,9,FALSE)</f>
        <v>45 mins</v>
      </c>
      <c r="L11" s="65">
        <f t="shared" ref="L11" si="53">VLOOKUP(I11,Session,5, FALSE)</f>
        <v>10</v>
      </c>
      <c r="M11" s="62">
        <f t="shared" ref="M11" si="54">VLOOKUP(A11,PROGRAMDATA,3,FALSE)</f>
        <v>4</v>
      </c>
      <c r="N11" s="62">
        <f t="shared" ref="N11" si="55">VLOOKUP(A11,PROGRAMDATA,4,FALSE)</f>
        <v>10</v>
      </c>
      <c r="O11" s="62" t="str">
        <f t="shared" ref="O11" si="56">VLOOKUP(A11,PROGRAMDATA,5,FALSE)</f>
        <v>18 YR</v>
      </c>
      <c r="P11" s="62">
        <f t="shared" ref="P11" si="57">VLOOKUP(A11,PROGRAMDATA,6,FALSE)</f>
        <v>0</v>
      </c>
      <c r="Q11" s="43">
        <f t="shared" ref="Q11" si="58">(INDEX(PROGRAMDATA,MATCH(A11,FeeName,0),12)*L11)</f>
        <v>114.08250000000001</v>
      </c>
      <c r="R11" s="44">
        <f>(Q11*0.25)</f>
        <v>28.520625000000003</v>
      </c>
      <c r="S11" s="43" t="str">
        <f t="shared" ref="S11" si="59">VLOOKUP(A11,PROGRAMDATA,13,FALSE)</f>
        <v>YES</v>
      </c>
      <c r="T11" s="63">
        <v>75356</v>
      </c>
    </row>
    <row r="12" spans="1:20" s="19" customFormat="1" ht="15" x14ac:dyDescent="0.25">
      <c r="A12" s="117" t="s">
        <v>180</v>
      </c>
      <c r="B12" s="120">
        <f t="shared" ref="B12" si="60">VLOOKUP(A12,PROGRAMDATA,14,FALSE)</f>
        <v>67257</v>
      </c>
      <c r="C12" s="120" t="str">
        <f t="shared" ref="C12" si="61">VLOOKUP(A12,PROGRAMDATA,15,FALSE)</f>
        <v>Swimming</v>
      </c>
      <c r="D12" s="120" t="str">
        <f t="shared" ref="D12" si="62">VLOOKUP(A12,PROGRAMDATA,16,FALSE)</f>
        <v>Swimming Lessons</v>
      </c>
      <c r="E12" s="120" t="str">
        <f t="shared" ref="E12" si="63">VLOOKUP(A12,PROGRAMDATA,17,FALSE)</f>
        <v>Adult</v>
      </c>
      <c r="F12" s="45" t="str">
        <f t="shared" ref="F12" si="64">VLOOKUP(I12,Session,4, FALSE)</f>
        <v>No class May 19.</v>
      </c>
      <c r="G12" s="45">
        <f t="shared" ref="G12" si="65">VLOOKUP(I12,Session,2,FALSE)</f>
        <v>45396</v>
      </c>
      <c r="H12" s="45">
        <f t="shared" ref="H12" si="66">VLOOKUP(I12,Session,3,FALSE)</f>
        <v>45100</v>
      </c>
      <c r="I12" s="117" t="s">
        <v>26</v>
      </c>
      <c r="J12" s="164">
        <v>0.42708333333333331</v>
      </c>
      <c r="K12" s="41" t="str">
        <f t="shared" ref="K12" si="67">VLOOKUP(A12,PROGRAMDATA,9,FALSE)</f>
        <v>45 mins</v>
      </c>
      <c r="L12" s="65">
        <f t="shared" ref="L12" si="68">VLOOKUP(I12,Session,5, FALSE)</f>
        <v>10</v>
      </c>
      <c r="M12" s="62">
        <f t="shared" ref="M12" si="69">VLOOKUP(A12,PROGRAMDATA,3,FALSE)</f>
        <v>4</v>
      </c>
      <c r="N12" s="62">
        <f t="shared" ref="N12" si="70">VLOOKUP(A12,PROGRAMDATA,4,FALSE)</f>
        <v>10</v>
      </c>
      <c r="O12" s="62" t="str">
        <f t="shared" ref="O12" si="71">VLOOKUP(A12,PROGRAMDATA,5,FALSE)</f>
        <v>18 YR</v>
      </c>
      <c r="P12" s="62">
        <f t="shared" ref="P12" si="72">VLOOKUP(A12,PROGRAMDATA,6,FALSE)</f>
        <v>0</v>
      </c>
      <c r="Q12" s="43">
        <f t="shared" ref="Q12" si="73">(INDEX(PROGRAMDATA,MATCH(A12,FeeName,0),12)*L12)</f>
        <v>114.08250000000001</v>
      </c>
      <c r="R12" s="44">
        <f>(Q12*0.25)</f>
        <v>28.520625000000003</v>
      </c>
      <c r="S12" s="43" t="str">
        <f t="shared" ref="S12" si="74">VLOOKUP(A12,PROGRAMDATA,13,FALSE)</f>
        <v>YES</v>
      </c>
      <c r="T12" s="63">
        <v>75357</v>
      </c>
    </row>
    <row r="13" spans="1:20" s="19" customFormat="1" ht="15" x14ac:dyDescent="0.25">
      <c r="A13" s="144"/>
      <c r="B13" s="143"/>
      <c r="C13" s="143"/>
      <c r="D13" s="143"/>
      <c r="E13" s="143"/>
      <c r="F13" s="52"/>
      <c r="G13" s="52"/>
      <c r="H13" s="52"/>
      <c r="I13" s="144"/>
      <c r="J13" s="144"/>
      <c r="K13" s="49"/>
      <c r="L13" s="53"/>
      <c r="M13" s="48"/>
      <c r="N13" s="48"/>
      <c r="O13" s="48"/>
      <c r="P13" s="48"/>
      <c r="Q13" s="50"/>
      <c r="R13" s="51"/>
      <c r="S13" s="50"/>
      <c r="T13" s="48"/>
    </row>
    <row r="14" spans="1:20" s="19" customFormat="1" ht="15" x14ac:dyDescent="0.25">
      <c r="A14" s="117" t="s">
        <v>181</v>
      </c>
      <c r="B14" s="120">
        <f t="shared" si="0"/>
        <v>67258</v>
      </c>
      <c r="C14" s="120" t="str">
        <f t="shared" si="1"/>
        <v>Swimming</v>
      </c>
      <c r="D14" s="120" t="str">
        <f t="shared" si="2"/>
        <v>Swimming Lessons</v>
      </c>
      <c r="E14" s="120" t="str">
        <f t="shared" si="3"/>
        <v>Adult</v>
      </c>
      <c r="F14" s="45" t="str">
        <f t="shared" si="4"/>
        <v>No class May 20.</v>
      </c>
      <c r="G14" s="45">
        <f t="shared" si="5"/>
        <v>45397</v>
      </c>
      <c r="H14" s="45">
        <f t="shared" si="6"/>
        <v>45467</v>
      </c>
      <c r="I14" s="117" t="s">
        <v>27</v>
      </c>
      <c r="J14" s="164">
        <v>0.83333333333333337</v>
      </c>
      <c r="K14" s="41" t="str">
        <f t="shared" si="7"/>
        <v>45 mins</v>
      </c>
      <c r="L14" s="65">
        <f t="shared" si="8"/>
        <v>10</v>
      </c>
      <c r="M14" s="62">
        <f t="shared" si="9"/>
        <v>4</v>
      </c>
      <c r="N14" s="62">
        <f t="shared" si="10"/>
        <v>10</v>
      </c>
      <c r="O14" s="62" t="str">
        <f t="shared" si="11"/>
        <v>18 YR</v>
      </c>
      <c r="P14" s="62">
        <f t="shared" si="12"/>
        <v>0</v>
      </c>
      <c r="Q14" s="43">
        <f t="shared" si="13"/>
        <v>114.08250000000001</v>
      </c>
      <c r="R14" s="44">
        <f t="shared" ref="R14" si="75">(Q14*0.25)</f>
        <v>28.520625000000003</v>
      </c>
      <c r="S14" s="43" t="str">
        <f t="shared" si="14"/>
        <v>YES</v>
      </c>
      <c r="T14" s="63">
        <v>75358</v>
      </c>
    </row>
    <row r="15" spans="1:20" s="19" customFormat="1" ht="15" x14ac:dyDescent="0.25">
      <c r="A15" s="117" t="s">
        <v>181</v>
      </c>
      <c r="B15" s="120">
        <f t="shared" ref="B15" si="76">VLOOKUP(A15,PROGRAMDATA,14,FALSE)</f>
        <v>67258</v>
      </c>
      <c r="C15" s="120" t="str">
        <f t="shared" ref="C15" si="77">VLOOKUP(A15,PROGRAMDATA,15,FALSE)</f>
        <v>Swimming</v>
      </c>
      <c r="D15" s="120" t="str">
        <f t="shared" ref="D15" si="78">VLOOKUP(A15,PROGRAMDATA,16,FALSE)</f>
        <v>Swimming Lessons</v>
      </c>
      <c r="E15" s="120" t="str">
        <f t="shared" ref="E15" si="79">VLOOKUP(A15,PROGRAMDATA,17,FALSE)</f>
        <v>Adult</v>
      </c>
      <c r="F15" s="45" t="str">
        <f t="shared" ref="F15" si="80">VLOOKUP(I15,Session,4, FALSE)</f>
        <v>N/A</v>
      </c>
      <c r="G15" s="45">
        <f t="shared" ref="G15" si="81">VLOOKUP(I15,Session,2,FALSE)</f>
        <v>45400</v>
      </c>
      <c r="H15" s="45">
        <f t="shared" ref="H15" si="82">VLOOKUP(I15,Session,3,FALSE)</f>
        <v>45097</v>
      </c>
      <c r="I15" s="117" t="s">
        <v>34</v>
      </c>
      <c r="J15" s="164">
        <v>0.82291666666666663</v>
      </c>
      <c r="K15" s="41" t="str">
        <f t="shared" ref="K15" si="83">VLOOKUP(A15,PROGRAMDATA,9,FALSE)</f>
        <v>45 mins</v>
      </c>
      <c r="L15" s="65">
        <f t="shared" ref="L15" si="84">VLOOKUP(I15,Session,5, FALSE)</f>
        <v>10</v>
      </c>
      <c r="M15" s="62">
        <f t="shared" ref="M15" si="85">VLOOKUP(A15,PROGRAMDATA,3,FALSE)</f>
        <v>4</v>
      </c>
      <c r="N15" s="62">
        <f t="shared" ref="N15" si="86">VLOOKUP(A15,PROGRAMDATA,4,FALSE)</f>
        <v>10</v>
      </c>
      <c r="O15" s="62" t="str">
        <f t="shared" ref="O15" si="87">VLOOKUP(A15,PROGRAMDATA,5,FALSE)</f>
        <v>18 YR</v>
      </c>
      <c r="P15" s="62">
        <f t="shared" ref="P15" si="88">VLOOKUP(A15,PROGRAMDATA,6,FALSE)</f>
        <v>0</v>
      </c>
      <c r="Q15" s="43">
        <f t="shared" ref="Q15" si="89">(INDEX(PROGRAMDATA,MATCH(A15,FeeName,0),12)*L15)</f>
        <v>114.08250000000001</v>
      </c>
      <c r="R15" s="44">
        <f t="shared" ref="R15" si="90">(Q15*0.25)</f>
        <v>28.520625000000003</v>
      </c>
      <c r="S15" s="43" t="str">
        <f t="shared" ref="S15" si="91">VLOOKUP(A15,PROGRAMDATA,13,FALSE)</f>
        <v>YES</v>
      </c>
      <c r="T15" s="63">
        <v>75359</v>
      </c>
    </row>
    <row r="16" spans="1:20" s="19" customFormat="1" ht="15" x14ac:dyDescent="0.25">
      <c r="A16" s="117" t="s">
        <v>181</v>
      </c>
      <c r="B16" s="120">
        <f t="shared" ref="B16" si="92">VLOOKUP(A16,PROGRAMDATA,14,FALSE)</f>
        <v>67258</v>
      </c>
      <c r="C16" s="120" t="str">
        <f t="shared" ref="C16" si="93">VLOOKUP(A16,PROGRAMDATA,15,FALSE)</f>
        <v>Swimming</v>
      </c>
      <c r="D16" s="120" t="str">
        <f t="shared" ref="D16" si="94">VLOOKUP(A16,PROGRAMDATA,16,FALSE)</f>
        <v>Swimming Lessons</v>
      </c>
      <c r="E16" s="120" t="str">
        <f t="shared" ref="E16" si="95">VLOOKUP(A16,PROGRAMDATA,17,FALSE)</f>
        <v>Adult</v>
      </c>
      <c r="F16" s="45" t="str">
        <f t="shared" ref="F16" si="96">VLOOKUP(I16,Session,4, FALSE)</f>
        <v>No class May 19.</v>
      </c>
      <c r="G16" s="45">
        <f t="shared" ref="G16" si="97">VLOOKUP(I16,Session,2,FALSE)</f>
        <v>45396</v>
      </c>
      <c r="H16" s="45">
        <f t="shared" ref="H16" si="98">VLOOKUP(I16,Session,3,FALSE)</f>
        <v>45100</v>
      </c>
      <c r="I16" s="117" t="s">
        <v>26</v>
      </c>
      <c r="J16" s="164">
        <v>0.375</v>
      </c>
      <c r="K16" s="41" t="str">
        <f t="shared" ref="K16" si="99">VLOOKUP(A16,PROGRAMDATA,9,FALSE)</f>
        <v>45 mins</v>
      </c>
      <c r="L16" s="65">
        <f t="shared" ref="L16" si="100">VLOOKUP(I16,Session,5, FALSE)</f>
        <v>10</v>
      </c>
      <c r="M16" s="62">
        <f t="shared" ref="M16" si="101">VLOOKUP(A16,PROGRAMDATA,3,FALSE)</f>
        <v>4</v>
      </c>
      <c r="N16" s="62">
        <f t="shared" ref="N16" si="102">VLOOKUP(A16,PROGRAMDATA,4,FALSE)</f>
        <v>10</v>
      </c>
      <c r="O16" s="62" t="str">
        <f t="shared" ref="O16" si="103">VLOOKUP(A16,PROGRAMDATA,5,FALSE)</f>
        <v>18 YR</v>
      </c>
      <c r="P16" s="62">
        <f t="shared" ref="P16" si="104">VLOOKUP(A16,PROGRAMDATA,6,FALSE)</f>
        <v>0</v>
      </c>
      <c r="Q16" s="43">
        <f t="shared" ref="Q16" si="105">(INDEX(PROGRAMDATA,MATCH(A16,FeeName,0),12)*L16)</f>
        <v>114.08250000000001</v>
      </c>
      <c r="R16" s="44">
        <f t="shared" ref="R16" si="106">(Q16*0.25)</f>
        <v>28.520625000000003</v>
      </c>
      <c r="S16" s="43" t="str">
        <f t="shared" ref="S16" si="107">VLOOKUP(A16,PROGRAMDATA,13,FALSE)</f>
        <v>YES</v>
      </c>
      <c r="T16" s="63">
        <v>75360</v>
      </c>
    </row>
    <row r="17" spans="1:20" s="19" customFormat="1" ht="15" x14ac:dyDescent="0.25">
      <c r="A17" s="117" t="s">
        <v>181</v>
      </c>
      <c r="B17" s="120">
        <f t="shared" ref="B17" si="108">VLOOKUP(A17,PROGRAMDATA,14,FALSE)</f>
        <v>67258</v>
      </c>
      <c r="C17" s="120" t="str">
        <f t="shared" ref="C17" si="109">VLOOKUP(A17,PROGRAMDATA,15,FALSE)</f>
        <v>Swimming</v>
      </c>
      <c r="D17" s="120" t="str">
        <f t="shared" ref="D17" si="110">VLOOKUP(A17,PROGRAMDATA,16,FALSE)</f>
        <v>Swimming Lessons</v>
      </c>
      <c r="E17" s="120" t="str">
        <f t="shared" ref="E17" si="111">VLOOKUP(A17,PROGRAMDATA,17,FALSE)</f>
        <v>Adult</v>
      </c>
      <c r="F17" s="45" t="str">
        <f t="shared" ref="F17" si="112">VLOOKUP(I17,Session,4, FALSE)</f>
        <v>No class May 19.</v>
      </c>
      <c r="G17" s="45">
        <f t="shared" ref="G17" si="113">VLOOKUP(I17,Session,2,FALSE)</f>
        <v>45396</v>
      </c>
      <c r="H17" s="45">
        <f t="shared" ref="H17" si="114">VLOOKUP(I17,Session,3,FALSE)</f>
        <v>45100</v>
      </c>
      <c r="I17" s="117" t="s">
        <v>26</v>
      </c>
      <c r="J17" s="164">
        <v>0.38541666666666669</v>
      </c>
      <c r="K17" s="41" t="str">
        <f t="shared" ref="K17" si="115">VLOOKUP(A17,PROGRAMDATA,9,FALSE)</f>
        <v>45 mins</v>
      </c>
      <c r="L17" s="65">
        <f t="shared" ref="L17" si="116">VLOOKUP(I17,Session,5, FALSE)</f>
        <v>10</v>
      </c>
      <c r="M17" s="62">
        <f t="shared" ref="M17" si="117">VLOOKUP(A17,PROGRAMDATA,3,FALSE)</f>
        <v>4</v>
      </c>
      <c r="N17" s="62">
        <f t="shared" ref="N17" si="118">VLOOKUP(A17,PROGRAMDATA,4,FALSE)</f>
        <v>10</v>
      </c>
      <c r="O17" s="62" t="str">
        <f t="shared" ref="O17" si="119">VLOOKUP(A17,PROGRAMDATA,5,FALSE)</f>
        <v>18 YR</v>
      </c>
      <c r="P17" s="62">
        <f t="shared" ref="P17" si="120">VLOOKUP(A17,PROGRAMDATA,6,FALSE)</f>
        <v>0</v>
      </c>
      <c r="Q17" s="43">
        <f t="shared" ref="Q17" si="121">(INDEX(PROGRAMDATA,MATCH(A17,FeeName,0),12)*L17)</f>
        <v>114.08250000000001</v>
      </c>
      <c r="R17" s="44">
        <f t="shared" ref="R17" si="122">(Q17*0.25)</f>
        <v>28.520625000000003</v>
      </c>
      <c r="S17" s="43" t="str">
        <f t="shared" ref="S17" si="123">VLOOKUP(A17,PROGRAMDATA,13,FALSE)</f>
        <v>YES</v>
      </c>
      <c r="T17" s="63">
        <v>75361</v>
      </c>
    </row>
    <row r="18" spans="1:20" s="19" customFormat="1" ht="15" x14ac:dyDescent="0.25">
      <c r="A18" s="117" t="s">
        <v>181</v>
      </c>
      <c r="B18" s="120">
        <f t="shared" ref="B18" si="124">VLOOKUP(A18,PROGRAMDATA,14,FALSE)</f>
        <v>67258</v>
      </c>
      <c r="C18" s="120" t="str">
        <f t="shared" ref="C18" si="125">VLOOKUP(A18,PROGRAMDATA,15,FALSE)</f>
        <v>Swimming</v>
      </c>
      <c r="D18" s="120" t="str">
        <f t="shared" ref="D18" si="126">VLOOKUP(A18,PROGRAMDATA,16,FALSE)</f>
        <v>Swimming Lessons</v>
      </c>
      <c r="E18" s="120" t="str">
        <f t="shared" ref="E18" si="127">VLOOKUP(A18,PROGRAMDATA,17,FALSE)</f>
        <v>Adult</v>
      </c>
      <c r="F18" s="45" t="str">
        <f t="shared" ref="F18" si="128">VLOOKUP(I18,Session,4, FALSE)</f>
        <v>No class May 19.</v>
      </c>
      <c r="G18" s="45">
        <f t="shared" ref="G18" si="129">VLOOKUP(I18,Session,2,FALSE)</f>
        <v>45396</v>
      </c>
      <c r="H18" s="45">
        <f t="shared" ref="H18" si="130">VLOOKUP(I18,Session,3,FALSE)</f>
        <v>45100</v>
      </c>
      <c r="I18" s="117" t="s">
        <v>26</v>
      </c>
      <c r="J18" s="164">
        <v>0.42708333333333331</v>
      </c>
      <c r="K18" s="41" t="str">
        <f t="shared" ref="K18" si="131">VLOOKUP(A18,PROGRAMDATA,9,FALSE)</f>
        <v>45 mins</v>
      </c>
      <c r="L18" s="65">
        <f t="shared" ref="L18" si="132">VLOOKUP(I18,Session,5, FALSE)</f>
        <v>10</v>
      </c>
      <c r="M18" s="62">
        <f t="shared" ref="M18" si="133">VLOOKUP(A18,PROGRAMDATA,3,FALSE)</f>
        <v>4</v>
      </c>
      <c r="N18" s="62">
        <f t="shared" ref="N18" si="134">VLOOKUP(A18,PROGRAMDATA,4,FALSE)</f>
        <v>10</v>
      </c>
      <c r="O18" s="62" t="str">
        <f t="shared" ref="O18" si="135">VLOOKUP(A18,PROGRAMDATA,5,FALSE)</f>
        <v>18 YR</v>
      </c>
      <c r="P18" s="62">
        <f t="shared" ref="P18" si="136">VLOOKUP(A18,PROGRAMDATA,6,FALSE)</f>
        <v>0</v>
      </c>
      <c r="Q18" s="43">
        <f t="shared" ref="Q18" si="137">(INDEX(PROGRAMDATA,MATCH(A18,FeeName,0),12)*L18)</f>
        <v>114.08250000000001</v>
      </c>
      <c r="R18" s="44">
        <f t="shared" ref="R18" si="138">(Q18*0.25)</f>
        <v>28.520625000000003</v>
      </c>
      <c r="S18" s="43" t="str">
        <f t="shared" ref="S18" si="139">VLOOKUP(A18,PROGRAMDATA,13,FALSE)</f>
        <v>YES</v>
      </c>
      <c r="T18" s="63">
        <v>75362</v>
      </c>
    </row>
    <row r="19" spans="1:20" s="19" customFormat="1" ht="15" x14ac:dyDescent="0.25">
      <c r="A19" s="144"/>
      <c r="B19" s="143"/>
      <c r="C19" s="143"/>
      <c r="D19" s="143"/>
      <c r="E19" s="143"/>
      <c r="F19" s="52"/>
      <c r="G19" s="52"/>
      <c r="H19" s="52"/>
      <c r="I19" s="144"/>
      <c r="J19" s="144"/>
      <c r="K19" s="49"/>
      <c r="L19" s="53"/>
      <c r="M19" s="48"/>
      <c r="N19" s="48"/>
      <c r="O19" s="48"/>
      <c r="P19" s="48"/>
      <c r="Q19" s="50"/>
      <c r="R19" s="51"/>
      <c r="S19" s="50"/>
      <c r="T19" s="48"/>
    </row>
    <row r="20" spans="1:20" s="19" customFormat="1" ht="15" x14ac:dyDescent="0.25">
      <c r="A20" s="117" t="s">
        <v>182</v>
      </c>
      <c r="B20" s="120">
        <f t="shared" si="0"/>
        <v>67259</v>
      </c>
      <c r="C20" s="120" t="str">
        <f t="shared" si="1"/>
        <v>Swimming</v>
      </c>
      <c r="D20" s="120" t="str">
        <f t="shared" si="2"/>
        <v>Swimming Lessons</v>
      </c>
      <c r="E20" s="120" t="str">
        <f t="shared" si="3"/>
        <v>Adult</v>
      </c>
      <c r="F20" s="45" t="str">
        <f t="shared" si="4"/>
        <v>No class May 20.</v>
      </c>
      <c r="G20" s="45">
        <f t="shared" si="5"/>
        <v>45397</v>
      </c>
      <c r="H20" s="45">
        <f t="shared" si="6"/>
        <v>45467</v>
      </c>
      <c r="I20" s="117" t="s">
        <v>27</v>
      </c>
      <c r="J20" s="164">
        <v>0.83333333333333337</v>
      </c>
      <c r="K20" s="41" t="str">
        <f t="shared" si="7"/>
        <v>1 hour</v>
      </c>
      <c r="L20" s="65">
        <f t="shared" si="8"/>
        <v>10</v>
      </c>
      <c r="M20" s="62">
        <f t="shared" si="9"/>
        <v>4</v>
      </c>
      <c r="N20" s="62">
        <f t="shared" si="10"/>
        <v>10</v>
      </c>
      <c r="O20" s="62" t="str">
        <f t="shared" si="11"/>
        <v>18 YR</v>
      </c>
      <c r="P20" s="62">
        <f t="shared" si="12"/>
        <v>0</v>
      </c>
      <c r="Q20" s="43">
        <f t="shared" si="13"/>
        <v>152.11000000000001</v>
      </c>
      <c r="R20" s="44">
        <f t="shared" ref="R20" si="140">(Q20*0.25)</f>
        <v>38.027500000000003</v>
      </c>
      <c r="S20" s="43" t="str">
        <f t="shared" si="14"/>
        <v>YES</v>
      </c>
      <c r="T20" s="42">
        <v>75363</v>
      </c>
    </row>
    <row r="21" spans="1:20" s="19" customFormat="1" ht="15" x14ac:dyDescent="0.25">
      <c r="A21" s="117" t="s">
        <v>182</v>
      </c>
      <c r="B21" s="120">
        <f t="shared" ref="B21" si="141">VLOOKUP(A21,PROGRAMDATA,14,FALSE)</f>
        <v>67259</v>
      </c>
      <c r="C21" s="120" t="str">
        <f t="shared" ref="C21" si="142">VLOOKUP(A21,PROGRAMDATA,15,FALSE)</f>
        <v>Swimming</v>
      </c>
      <c r="D21" s="120" t="str">
        <f t="shared" ref="D21" si="143">VLOOKUP(A21,PROGRAMDATA,16,FALSE)</f>
        <v>Swimming Lessons</v>
      </c>
      <c r="E21" s="120" t="str">
        <f t="shared" ref="E21" si="144">VLOOKUP(A21,PROGRAMDATA,17,FALSE)</f>
        <v>Adult</v>
      </c>
      <c r="F21" s="45" t="str">
        <f t="shared" ref="F21" si="145">VLOOKUP(I21,Session,4, FALSE)</f>
        <v>N/A</v>
      </c>
      <c r="G21" s="45">
        <f t="shared" ref="G21" si="146">VLOOKUP(I21,Session,2,FALSE)</f>
        <v>45400</v>
      </c>
      <c r="H21" s="45">
        <f t="shared" ref="H21" si="147">VLOOKUP(I21,Session,3,FALSE)</f>
        <v>45097</v>
      </c>
      <c r="I21" s="117" t="s">
        <v>34</v>
      </c>
      <c r="J21" s="164">
        <v>0.82291666666666663</v>
      </c>
      <c r="K21" s="41" t="str">
        <f t="shared" ref="K21" si="148">VLOOKUP(A21,PROGRAMDATA,9,FALSE)</f>
        <v>1 hour</v>
      </c>
      <c r="L21" s="65">
        <f t="shared" ref="L21" si="149">VLOOKUP(I21,Session,5, FALSE)</f>
        <v>10</v>
      </c>
      <c r="M21" s="62">
        <f t="shared" ref="M21" si="150">VLOOKUP(A21,PROGRAMDATA,3,FALSE)</f>
        <v>4</v>
      </c>
      <c r="N21" s="62">
        <f t="shared" ref="N21" si="151">VLOOKUP(A21,PROGRAMDATA,4,FALSE)</f>
        <v>10</v>
      </c>
      <c r="O21" s="62" t="str">
        <f t="shared" ref="O21" si="152">VLOOKUP(A21,PROGRAMDATA,5,FALSE)</f>
        <v>18 YR</v>
      </c>
      <c r="P21" s="62">
        <f t="shared" ref="P21" si="153">VLOOKUP(A21,PROGRAMDATA,6,FALSE)</f>
        <v>0</v>
      </c>
      <c r="Q21" s="43">
        <f t="shared" ref="Q21" si="154">(INDEX(PROGRAMDATA,MATCH(A21,FeeName,0),12)*L21)</f>
        <v>152.11000000000001</v>
      </c>
      <c r="R21" s="44">
        <f t="shared" ref="R21" si="155">(Q21*0.25)</f>
        <v>38.027500000000003</v>
      </c>
      <c r="S21" s="43" t="str">
        <f t="shared" ref="S21" si="156">VLOOKUP(A21,PROGRAMDATA,13,FALSE)</f>
        <v>YES</v>
      </c>
      <c r="T21" s="42">
        <v>75364</v>
      </c>
    </row>
    <row r="22" spans="1:20" s="19" customFormat="1" ht="15" x14ac:dyDescent="0.25">
      <c r="A22" s="117" t="s">
        <v>182</v>
      </c>
      <c r="B22" s="120">
        <f t="shared" ref="B22" si="157">VLOOKUP(A22,PROGRAMDATA,14,FALSE)</f>
        <v>67259</v>
      </c>
      <c r="C22" s="120" t="str">
        <f t="shared" ref="C22" si="158">VLOOKUP(A22,PROGRAMDATA,15,FALSE)</f>
        <v>Swimming</v>
      </c>
      <c r="D22" s="120" t="str">
        <f t="shared" ref="D22" si="159">VLOOKUP(A22,PROGRAMDATA,16,FALSE)</f>
        <v>Swimming Lessons</v>
      </c>
      <c r="E22" s="120" t="str">
        <f t="shared" ref="E22" si="160">VLOOKUP(A22,PROGRAMDATA,17,FALSE)</f>
        <v>Adult</v>
      </c>
      <c r="F22" s="45" t="str">
        <f t="shared" ref="F22" si="161">VLOOKUP(I22,Session,4, FALSE)</f>
        <v>No class May 19.</v>
      </c>
      <c r="G22" s="45">
        <f t="shared" ref="G22" si="162">VLOOKUP(I22,Session,2,FALSE)</f>
        <v>45396</v>
      </c>
      <c r="H22" s="45">
        <f t="shared" ref="H22" si="163">VLOOKUP(I22,Session,3,FALSE)</f>
        <v>45100</v>
      </c>
      <c r="I22" s="117" t="s">
        <v>26</v>
      </c>
      <c r="J22" s="164">
        <v>0.41666666666666669</v>
      </c>
      <c r="K22" s="41" t="str">
        <f t="shared" ref="K22" si="164">VLOOKUP(A22,PROGRAMDATA,9,FALSE)</f>
        <v>1 hour</v>
      </c>
      <c r="L22" s="65">
        <f t="shared" ref="L22" si="165">VLOOKUP(I22,Session,5, FALSE)</f>
        <v>10</v>
      </c>
      <c r="M22" s="62">
        <f t="shared" ref="M22" si="166">VLOOKUP(A22,PROGRAMDATA,3,FALSE)</f>
        <v>4</v>
      </c>
      <c r="N22" s="62">
        <f t="shared" ref="N22" si="167">VLOOKUP(A22,PROGRAMDATA,4,FALSE)</f>
        <v>10</v>
      </c>
      <c r="O22" s="62" t="str">
        <f t="shared" ref="O22" si="168">VLOOKUP(A22,PROGRAMDATA,5,FALSE)</f>
        <v>18 YR</v>
      </c>
      <c r="P22" s="62">
        <f t="shared" ref="P22" si="169">VLOOKUP(A22,PROGRAMDATA,6,FALSE)</f>
        <v>0</v>
      </c>
      <c r="Q22" s="43">
        <f t="shared" ref="Q22" si="170">(INDEX(PROGRAMDATA,MATCH(A22,FeeName,0),12)*L22)</f>
        <v>152.11000000000001</v>
      </c>
      <c r="R22" s="44">
        <f t="shared" ref="R22" si="171">(Q22*0.25)</f>
        <v>38.027500000000003</v>
      </c>
      <c r="S22" s="43" t="str">
        <f t="shared" ref="S22" si="172">VLOOKUP(A22,PROGRAMDATA,13,FALSE)</f>
        <v>YES</v>
      </c>
      <c r="T22" s="42">
        <v>75365</v>
      </c>
    </row>
    <row r="23" spans="1:20" ht="15" x14ac:dyDescent="0.25">
      <c r="A23" s="144"/>
      <c r="B23" s="143"/>
      <c r="C23" s="143"/>
      <c r="D23" s="143"/>
      <c r="E23" s="143"/>
      <c r="F23" s="52"/>
      <c r="G23" s="52"/>
      <c r="H23" s="52"/>
      <c r="I23" s="144"/>
      <c r="J23" s="144"/>
      <c r="K23" s="49"/>
      <c r="L23" s="53"/>
      <c r="M23" s="48"/>
      <c r="N23" s="48"/>
      <c r="O23" s="48"/>
      <c r="P23" s="48"/>
      <c r="Q23" s="50"/>
      <c r="R23" s="51"/>
      <c r="S23" s="50"/>
      <c r="T23" s="48"/>
    </row>
    <row r="24" spans="1:20" ht="15" x14ac:dyDescent="0.25">
      <c r="A24" s="117" t="s">
        <v>177</v>
      </c>
      <c r="B24" s="120">
        <f t="shared" ref="B24:B28" si="173">VLOOKUP(A24,PROGRAMDATA,14,FALSE)</f>
        <v>67263</v>
      </c>
      <c r="C24" s="120" t="str">
        <f t="shared" ref="C24:C28" si="174">VLOOKUP(A24,PROGRAMDATA,15,FALSE)</f>
        <v>Swimming</v>
      </c>
      <c r="D24" s="120" t="str">
        <f t="shared" ref="D24:D28" si="175">VLOOKUP(A24,PROGRAMDATA,16,FALSE)</f>
        <v>Swimming Lessons</v>
      </c>
      <c r="E24" s="120" t="str">
        <f t="shared" ref="E24:E28" si="176">VLOOKUP(A24,PROGRAMDATA,17,FALSE)</f>
        <v>Youth</v>
      </c>
      <c r="F24" s="45" t="str">
        <f t="shared" ref="F24:F28" si="177">VLOOKUP(I24,Session,4, FALSE)</f>
        <v>No class May 19.</v>
      </c>
      <c r="G24" s="45">
        <f t="shared" ref="G24:G28" si="178">VLOOKUP(I24,Session,2,FALSE)</f>
        <v>45396</v>
      </c>
      <c r="H24" s="45">
        <f t="shared" ref="H24:H28" si="179">VLOOKUP(I24,Session,3,FALSE)</f>
        <v>45100</v>
      </c>
      <c r="I24" s="117" t="s">
        <v>26</v>
      </c>
      <c r="J24" s="164">
        <v>0.79166666666666663</v>
      </c>
      <c r="K24" s="41" t="str">
        <f t="shared" ref="K24:K28" si="180">VLOOKUP(A24,PROGRAMDATA,9,FALSE)</f>
        <v>45 mins</v>
      </c>
      <c r="L24" s="65">
        <f t="shared" ref="L24:L28" si="181">VLOOKUP(I24,Session,5, FALSE)</f>
        <v>10</v>
      </c>
      <c r="M24" s="62">
        <f t="shared" ref="M24:M28" si="182">VLOOKUP(A24,PROGRAMDATA,3,FALSE)</f>
        <v>4</v>
      </c>
      <c r="N24" s="62">
        <f t="shared" ref="N24:N28" si="183">VLOOKUP(A24,PROGRAMDATA,4,FALSE)</f>
        <v>10</v>
      </c>
      <c r="O24" s="62" t="str">
        <f t="shared" ref="O24:O28" si="184">VLOOKUP(A24,PROGRAMDATA,5,FALSE)</f>
        <v>15 YR</v>
      </c>
      <c r="P24" s="62" t="str">
        <f t="shared" ref="P24:P28" si="185">VLOOKUP(A24,PROGRAMDATA,6,FALSE)</f>
        <v>18 YR</v>
      </c>
      <c r="Q24" s="43">
        <f t="shared" ref="Q24:Q28" si="186">(INDEX(PROGRAMDATA,MATCH(A24,FeeName,0),12)*L24)</f>
        <v>89.137500000000003</v>
      </c>
      <c r="R24" s="44">
        <f t="shared" ref="R24:R28" si="187">(Q24*0.25)</f>
        <v>22.284375000000001</v>
      </c>
      <c r="S24" s="43">
        <f t="shared" ref="S24:S28" si="188">VLOOKUP(A24,PROGRAMDATA,13,FALSE)</f>
        <v>0</v>
      </c>
      <c r="T24" s="42">
        <v>75366</v>
      </c>
    </row>
    <row r="25" spans="1:20" ht="15" x14ac:dyDescent="0.25">
      <c r="A25" s="144"/>
      <c r="B25" s="143"/>
      <c r="C25" s="143"/>
      <c r="D25" s="143"/>
      <c r="E25" s="143"/>
      <c r="F25" s="52"/>
      <c r="G25" s="52"/>
      <c r="H25" s="52"/>
      <c r="I25" s="144"/>
      <c r="J25" s="144"/>
      <c r="K25" s="49"/>
      <c r="L25" s="53"/>
      <c r="M25" s="48"/>
      <c r="N25" s="48"/>
      <c r="O25" s="48"/>
      <c r="P25" s="48"/>
      <c r="Q25" s="50"/>
      <c r="R25" s="51"/>
      <c r="S25" s="50"/>
      <c r="T25" s="48"/>
    </row>
    <row r="26" spans="1:20" ht="15" x14ac:dyDescent="0.25">
      <c r="A26" s="117" t="s">
        <v>178</v>
      </c>
      <c r="B26" s="120">
        <f t="shared" si="173"/>
        <v>67264</v>
      </c>
      <c r="C26" s="120" t="str">
        <f t="shared" si="174"/>
        <v>Swimming</v>
      </c>
      <c r="D26" s="120" t="str">
        <f t="shared" si="175"/>
        <v>Swimming Lessons</v>
      </c>
      <c r="E26" s="120" t="str">
        <f t="shared" si="176"/>
        <v>Youth</v>
      </c>
      <c r="F26" s="45" t="str">
        <f t="shared" si="177"/>
        <v>No class May 19.</v>
      </c>
      <c r="G26" s="45">
        <f t="shared" si="178"/>
        <v>45396</v>
      </c>
      <c r="H26" s="45">
        <f t="shared" si="179"/>
        <v>45100</v>
      </c>
      <c r="I26" s="117" t="s">
        <v>26</v>
      </c>
      <c r="J26" s="164">
        <v>0.79166666666666663</v>
      </c>
      <c r="K26" s="41" t="str">
        <f t="shared" si="180"/>
        <v>45 mins</v>
      </c>
      <c r="L26" s="65">
        <f t="shared" si="181"/>
        <v>10</v>
      </c>
      <c r="M26" s="62">
        <f t="shared" si="182"/>
        <v>4</v>
      </c>
      <c r="N26" s="62">
        <f t="shared" si="183"/>
        <v>10</v>
      </c>
      <c r="O26" s="62" t="str">
        <f t="shared" si="184"/>
        <v>15 YR</v>
      </c>
      <c r="P26" s="62" t="str">
        <f t="shared" si="185"/>
        <v>18 YR</v>
      </c>
      <c r="Q26" s="43">
        <f t="shared" si="186"/>
        <v>89.137500000000003</v>
      </c>
      <c r="R26" s="44">
        <f t="shared" si="187"/>
        <v>22.284375000000001</v>
      </c>
      <c r="S26" s="43">
        <f t="shared" si="188"/>
        <v>0</v>
      </c>
      <c r="T26" s="63">
        <v>75367</v>
      </c>
    </row>
    <row r="27" spans="1:20" ht="15" x14ac:dyDescent="0.25">
      <c r="A27" s="144"/>
      <c r="B27" s="143"/>
      <c r="C27" s="143"/>
      <c r="D27" s="143"/>
      <c r="E27" s="143"/>
      <c r="F27" s="52"/>
      <c r="G27" s="52"/>
      <c r="H27" s="52"/>
      <c r="I27" s="144"/>
      <c r="J27" s="144"/>
      <c r="K27" s="49"/>
      <c r="L27" s="53"/>
      <c r="M27" s="48"/>
      <c r="N27" s="48"/>
      <c r="O27" s="48"/>
      <c r="P27" s="48"/>
      <c r="Q27" s="50"/>
      <c r="R27" s="51"/>
      <c r="S27" s="50"/>
      <c r="T27" s="48"/>
    </row>
    <row r="28" spans="1:20" ht="15" x14ac:dyDescent="0.25">
      <c r="A28" s="117" t="s">
        <v>179</v>
      </c>
      <c r="B28" s="120">
        <f t="shared" si="173"/>
        <v>67265</v>
      </c>
      <c r="C28" s="120" t="str">
        <f t="shared" si="174"/>
        <v>Swimming</v>
      </c>
      <c r="D28" s="120" t="str">
        <f t="shared" si="175"/>
        <v>Swimming Lessons</v>
      </c>
      <c r="E28" s="120" t="str">
        <f t="shared" si="176"/>
        <v>Youth</v>
      </c>
      <c r="F28" s="45" t="str">
        <f t="shared" si="177"/>
        <v>No class May 19.</v>
      </c>
      <c r="G28" s="45">
        <f t="shared" si="178"/>
        <v>45396</v>
      </c>
      <c r="H28" s="45">
        <f t="shared" si="179"/>
        <v>45100</v>
      </c>
      <c r="I28" s="117" t="s">
        <v>26</v>
      </c>
      <c r="J28" s="164">
        <v>0.78125</v>
      </c>
      <c r="K28" s="41" t="str">
        <f t="shared" si="180"/>
        <v>1 hour</v>
      </c>
      <c r="L28" s="65">
        <f t="shared" si="181"/>
        <v>10</v>
      </c>
      <c r="M28" s="62">
        <f t="shared" si="182"/>
        <v>4</v>
      </c>
      <c r="N28" s="62">
        <f t="shared" si="183"/>
        <v>10</v>
      </c>
      <c r="O28" s="62" t="str">
        <f t="shared" si="184"/>
        <v>15 YR</v>
      </c>
      <c r="P28" s="62" t="str">
        <f t="shared" si="185"/>
        <v>18 YR</v>
      </c>
      <c r="Q28" s="43">
        <f t="shared" si="186"/>
        <v>118.85</v>
      </c>
      <c r="R28" s="44">
        <f t="shared" si="187"/>
        <v>29.712499999999999</v>
      </c>
      <c r="S28" s="43">
        <f t="shared" si="188"/>
        <v>0</v>
      </c>
      <c r="T28" s="42">
        <v>75368</v>
      </c>
    </row>
  </sheetData>
  <mergeCells count="2">
    <mergeCell ref="A1:T1"/>
    <mergeCell ref="G2:H2"/>
  </mergeCells>
  <pageMargins left="0.7" right="0.7" top="0.75" bottom="0.75" header="0.3" footer="0.3"/>
  <pageSetup paperSize="5" scale="60" fitToHeight="0"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T19"/>
  <sheetViews>
    <sheetView zoomScale="90" zoomScaleNormal="90" zoomScaleSheetLayoutView="100" workbookViewId="0">
      <selection activeCell="R23" sqref="R23"/>
    </sheetView>
  </sheetViews>
  <sheetFormatPr defaultColWidth="8.85546875" defaultRowHeight="12.75" x14ac:dyDescent="0.2"/>
  <cols>
    <col min="1" max="1" width="55.7109375" customWidth="1"/>
    <col min="2" max="2" width="10.7109375" customWidth="1"/>
    <col min="3" max="5" width="15.7109375" customWidth="1"/>
    <col min="6" max="6" width="20.7109375" customWidth="1"/>
    <col min="7" max="8" width="9.7109375" customWidth="1"/>
    <col min="9" max="9" width="12.7109375" customWidth="1"/>
    <col min="10" max="11" width="9.7109375" customWidth="1"/>
    <col min="12" max="16" width="7.7109375" customWidth="1"/>
    <col min="17" max="19" width="10.7109375" customWidth="1"/>
    <col min="20" max="20" width="15.7109375" customWidth="1"/>
  </cols>
  <sheetData>
    <row r="1" spans="1:20" ht="15" x14ac:dyDescent="0.25">
      <c r="A1" s="205" t="s">
        <v>12</v>
      </c>
      <c r="B1" s="206"/>
      <c r="C1" s="206"/>
      <c r="D1" s="206"/>
      <c r="E1" s="206"/>
      <c r="F1" s="206"/>
      <c r="G1" s="206"/>
      <c r="H1" s="206"/>
      <c r="I1" s="206"/>
      <c r="J1" s="206"/>
      <c r="K1" s="206"/>
      <c r="L1" s="206"/>
      <c r="M1" s="206"/>
      <c r="N1" s="206"/>
      <c r="O1" s="206"/>
      <c r="P1" s="206"/>
      <c r="Q1" s="206"/>
      <c r="R1" s="206"/>
      <c r="S1" s="206"/>
      <c r="T1" s="207"/>
    </row>
    <row r="2" spans="1:20" ht="15" customHeight="1" x14ac:dyDescent="0.25">
      <c r="A2" s="122" t="s">
        <v>11</v>
      </c>
      <c r="B2" s="54" t="s">
        <v>125</v>
      </c>
      <c r="C2" s="9"/>
      <c r="D2" s="9"/>
      <c r="E2" s="9"/>
      <c r="F2" s="56" t="s">
        <v>17</v>
      </c>
      <c r="G2" s="208" t="s">
        <v>32</v>
      </c>
      <c r="H2" s="208"/>
      <c r="I2" s="55"/>
      <c r="J2" s="55"/>
      <c r="K2" s="55"/>
      <c r="L2" s="55"/>
      <c r="M2" s="55"/>
      <c r="N2" s="55"/>
      <c r="O2" s="55"/>
      <c r="P2" s="55"/>
      <c r="Q2" s="55"/>
      <c r="R2" s="55"/>
      <c r="S2" s="55"/>
      <c r="T2" s="102"/>
    </row>
    <row r="3" spans="1:20" ht="15" x14ac:dyDescent="0.25">
      <c r="A3" s="123" t="s">
        <v>13</v>
      </c>
      <c r="B3" s="54" t="s">
        <v>29</v>
      </c>
      <c r="C3" s="9"/>
      <c r="D3" s="9"/>
      <c r="E3" s="9"/>
      <c r="F3" s="57" t="s">
        <v>3793</v>
      </c>
      <c r="G3" s="58" t="s">
        <v>3802</v>
      </c>
      <c r="H3" s="55"/>
      <c r="I3" s="55"/>
      <c r="J3" s="55"/>
      <c r="K3" s="55"/>
      <c r="L3" s="55"/>
      <c r="M3" s="55"/>
      <c r="N3" s="55"/>
      <c r="O3" s="55"/>
      <c r="P3" s="55"/>
      <c r="Q3" s="55"/>
      <c r="R3" s="55"/>
      <c r="S3" s="55"/>
      <c r="T3" s="102"/>
    </row>
    <row r="4" spans="1:20" ht="15" x14ac:dyDescent="0.25">
      <c r="A4" s="124" t="s">
        <v>14</v>
      </c>
      <c r="B4" s="58" t="s">
        <v>35</v>
      </c>
      <c r="C4" s="9"/>
      <c r="D4" s="9"/>
      <c r="E4" s="9"/>
      <c r="F4" s="59" t="s">
        <v>3794</v>
      </c>
      <c r="G4" s="55" t="s">
        <v>30</v>
      </c>
      <c r="H4" s="55"/>
      <c r="I4" s="55"/>
      <c r="J4" s="55"/>
      <c r="K4" s="55"/>
      <c r="L4" s="55"/>
      <c r="M4" s="55"/>
      <c r="N4" s="55"/>
      <c r="O4" s="55"/>
      <c r="P4" s="55"/>
      <c r="Q4" s="55"/>
      <c r="R4" s="55"/>
      <c r="S4" s="55"/>
      <c r="T4" s="102"/>
    </row>
    <row r="5" spans="1:20" ht="15" x14ac:dyDescent="0.25">
      <c r="A5" s="121" t="s">
        <v>272</v>
      </c>
      <c r="B5" s="54" t="s">
        <v>3887</v>
      </c>
      <c r="C5" s="9"/>
      <c r="D5" s="9"/>
      <c r="E5" s="9"/>
      <c r="F5" s="55"/>
      <c r="G5" s="55"/>
      <c r="H5" s="55"/>
      <c r="I5" s="55"/>
      <c r="J5" s="55"/>
      <c r="K5" s="55"/>
      <c r="L5" s="55"/>
      <c r="M5" s="55"/>
      <c r="N5" s="55"/>
      <c r="O5" s="55"/>
      <c r="P5" s="55"/>
      <c r="Q5" s="55"/>
      <c r="R5" s="55"/>
      <c r="S5" s="55"/>
      <c r="T5" s="102"/>
    </row>
    <row r="6" spans="1:20" ht="15" x14ac:dyDescent="0.25">
      <c r="A6" s="109"/>
      <c r="B6" s="110"/>
      <c r="C6" s="110"/>
      <c r="D6" s="110"/>
      <c r="E6" s="110"/>
      <c r="F6" s="110"/>
      <c r="G6" s="110"/>
      <c r="H6" s="110"/>
      <c r="I6" s="110"/>
      <c r="J6" s="111"/>
      <c r="K6" s="111"/>
      <c r="L6" s="112"/>
      <c r="M6" s="110"/>
      <c r="N6" s="110"/>
      <c r="O6" s="110"/>
      <c r="P6" s="110"/>
      <c r="Q6" s="110"/>
      <c r="R6" s="110"/>
      <c r="S6" s="110"/>
      <c r="T6" s="113"/>
    </row>
    <row r="7" spans="1:20" ht="52.5" customHeight="1" x14ac:dyDescent="0.2">
      <c r="A7" s="66" t="s">
        <v>15</v>
      </c>
      <c r="B7" s="66" t="s">
        <v>268</v>
      </c>
      <c r="C7" s="66" t="s">
        <v>269</v>
      </c>
      <c r="D7" s="66" t="s">
        <v>270</v>
      </c>
      <c r="E7" s="66" t="s">
        <v>271</v>
      </c>
      <c r="F7" s="68" t="s">
        <v>19</v>
      </c>
      <c r="G7" s="67" t="s">
        <v>4</v>
      </c>
      <c r="H7" s="68" t="s">
        <v>5</v>
      </c>
      <c r="I7" s="66" t="s">
        <v>8</v>
      </c>
      <c r="J7" s="67" t="s">
        <v>2</v>
      </c>
      <c r="K7" s="67" t="s">
        <v>111</v>
      </c>
      <c r="L7" s="69" t="s">
        <v>6</v>
      </c>
      <c r="M7" s="68" t="s">
        <v>7</v>
      </c>
      <c r="N7" s="68" t="s">
        <v>10</v>
      </c>
      <c r="O7" s="66" t="s">
        <v>0</v>
      </c>
      <c r="P7" s="66" t="s">
        <v>1</v>
      </c>
      <c r="Q7" s="66" t="s">
        <v>3797</v>
      </c>
      <c r="R7" s="66" t="s">
        <v>60</v>
      </c>
      <c r="S7" s="66" t="s">
        <v>61</v>
      </c>
      <c r="T7" s="60" t="s">
        <v>18</v>
      </c>
    </row>
    <row r="8" spans="1:20" s="19" customFormat="1" ht="15" x14ac:dyDescent="0.25">
      <c r="A8" s="116" t="s">
        <v>183</v>
      </c>
      <c r="B8" s="120">
        <f>VLOOKUP(A8,PROGRAMDATA,14,FALSE)</f>
        <v>83474</v>
      </c>
      <c r="C8" s="120" t="str">
        <f>VLOOKUP(A8,PROGRAMDATA,15,FALSE)</f>
        <v>Swimming</v>
      </c>
      <c r="D8" s="120" t="str">
        <f>VLOOKUP(A8,PROGRAMDATA,16,FALSE)</f>
        <v>Powerswim</v>
      </c>
      <c r="E8" s="120" t="str">
        <f>VLOOKUP(A8,PROGRAMDATA,17,FALSE)</f>
        <v>Child</v>
      </c>
      <c r="F8" s="45" t="str">
        <f>VLOOKUP(I8,Session,4, FALSE)</f>
        <v>N/A</v>
      </c>
      <c r="G8" s="45">
        <f>VLOOKUP(I8,Session,2,FALSE)</f>
        <v>45399</v>
      </c>
      <c r="H8" s="45">
        <f>VLOOKUP(I8,Session,3,FALSE)</f>
        <v>45096</v>
      </c>
      <c r="I8" s="41" t="s">
        <v>33</v>
      </c>
      <c r="J8" s="41">
        <v>0.69791666666666663</v>
      </c>
      <c r="K8" s="41" t="str">
        <f>VLOOKUP(A8,PROGRAMDATA,9,FALSE)</f>
        <v>1 hour</v>
      </c>
      <c r="L8" s="65">
        <f>VLOOKUP(I8,Session,5, FALSE)</f>
        <v>10</v>
      </c>
      <c r="M8" s="62">
        <f>VLOOKUP(A8,PROGRAMDATA,3,FALSE)</f>
        <v>5</v>
      </c>
      <c r="N8" s="62">
        <f>VLOOKUP(A8,PROGRAMDATA,4,FALSE)</f>
        <v>12</v>
      </c>
      <c r="O8" s="62" t="str">
        <f>VLOOKUP(A8,PROGRAMDATA,5,FALSE)</f>
        <v>6 YR</v>
      </c>
      <c r="P8" s="62" t="str">
        <f>VLOOKUP(A8,PROGRAMDATA,6,FALSE)</f>
        <v>15 YR</v>
      </c>
      <c r="Q8" s="43">
        <f>(INDEX(PROGRAMDATA,MATCH(A8,FeeName,0),12)*L8)</f>
        <v>106.96</v>
      </c>
      <c r="R8" s="44">
        <f t="shared" ref="R8" si="0">(Q8*0.25)</f>
        <v>26.74</v>
      </c>
      <c r="S8" s="43">
        <f>VLOOKUP(A8,PROGRAMDATA,13,FALSE)</f>
        <v>0</v>
      </c>
      <c r="T8" s="63">
        <v>75369</v>
      </c>
    </row>
    <row r="9" spans="1:20" s="19" customFormat="1" ht="15" x14ac:dyDescent="0.25">
      <c r="A9" s="116" t="s">
        <v>183</v>
      </c>
      <c r="B9" s="120">
        <f>VLOOKUP(A9,PROGRAMDATA,14,FALSE)</f>
        <v>83474</v>
      </c>
      <c r="C9" s="120" t="str">
        <f>VLOOKUP(A9,PROGRAMDATA,15,FALSE)</f>
        <v>Swimming</v>
      </c>
      <c r="D9" s="120" t="str">
        <f>VLOOKUP(A9,PROGRAMDATA,16,FALSE)</f>
        <v>Powerswim</v>
      </c>
      <c r="E9" s="120" t="str">
        <f>VLOOKUP(A9,PROGRAMDATA,17,FALSE)</f>
        <v>Child</v>
      </c>
      <c r="F9" s="45" t="str">
        <f>VLOOKUP(I9,Session,4, FALSE)</f>
        <v>No class May 18.</v>
      </c>
      <c r="G9" s="45">
        <f>VLOOKUP(I9,Session,2,FALSE)</f>
        <v>45395</v>
      </c>
      <c r="H9" s="45">
        <f>VLOOKUP(I9,Session,3,FALSE)</f>
        <v>45099</v>
      </c>
      <c r="I9" s="41" t="s">
        <v>22</v>
      </c>
      <c r="J9" s="41">
        <v>0.34375</v>
      </c>
      <c r="K9" s="41" t="str">
        <f>VLOOKUP(A9,PROGRAMDATA,9,FALSE)</f>
        <v>1 hour</v>
      </c>
      <c r="L9" s="65">
        <f>VLOOKUP(I9,Session,5, FALSE)</f>
        <v>10</v>
      </c>
      <c r="M9" s="62">
        <f>VLOOKUP(A9,PROGRAMDATA,3,FALSE)</f>
        <v>5</v>
      </c>
      <c r="N9" s="62">
        <f>VLOOKUP(A9,PROGRAMDATA,4,FALSE)</f>
        <v>12</v>
      </c>
      <c r="O9" s="62" t="str">
        <f>VLOOKUP(A9,PROGRAMDATA,5,FALSE)</f>
        <v>6 YR</v>
      </c>
      <c r="P9" s="62" t="str">
        <f>VLOOKUP(A9,PROGRAMDATA,6,FALSE)</f>
        <v>15 YR</v>
      </c>
      <c r="Q9" s="43">
        <f>(INDEX(PROGRAMDATA,MATCH(A9,FeeName,0),12)*L9)</f>
        <v>106.96</v>
      </c>
      <c r="R9" s="44">
        <f t="shared" ref="R9:R11" si="1">(Q9*0.25)</f>
        <v>26.74</v>
      </c>
      <c r="S9" s="43">
        <f>VLOOKUP(A9,PROGRAMDATA,13,FALSE)</f>
        <v>0</v>
      </c>
      <c r="T9" s="63">
        <v>75370</v>
      </c>
    </row>
    <row r="10" spans="1:20" s="19" customFormat="1" ht="15" x14ac:dyDescent="0.25">
      <c r="A10" s="144"/>
      <c r="B10" s="143"/>
      <c r="C10" s="143"/>
      <c r="D10" s="143"/>
      <c r="E10" s="143"/>
      <c r="F10" s="52"/>
      <c r="G10" s="52"/>
      <c r="H10" s="52"/>
      <c r="I10" s="144"/>
      <c r="J10" s="144"/>
      <c r="K10" s="49"/>
      <c r="L10" s="53"/>
      <c r="M10" s="48"/>
      <c r="N10" s="48"/>
      <c r="O10" s="48"/>
      <c r="P10" s="48"/>
      <c r="Q10" s="50"/>
      <c r="R10" s="51"/>
      <c r="S10" s="50"/>
      <c r="T10" s="48"/>
    </row>
    <row r="11" spans="1:20" s="19" customFormat="1" ht="15" x14ac:dyDescent="0.25">
      <c r="A11" s="116" t="s">
        <v>184</v>
      </c>
      <c r="B11" s="120">
        <f>VLOOKUP(A11,PROGRAMDATA,14,FALSE)</f>
        <v>83475</v>
      </c>
      <c r="C11" s="120" t="str">
        <f>VLOOKUP(A11,PROGRAMDATA,15,FALSE)</f>
        <v>Swimming</v>
      </c>
      <c r="D11" s="120" t="str">
        <f>VLOOKUP(A11,PROGRAMDATA,16,FALSE)</f>
        <v>Powerswim</v>
      </c>
      <c r="E11" s="120" t="str">
        <f>VLOOKUP(A11,PROGRAMDATA,17,FALSE)</f>
        <v>Child</v>
      </c>
      <c r="F11" s="45" t="str">
        <f>VLOOKUP(I11,Session,4, FALSE)</f>
        <v>N/A</v>
      </c>
      <c r="G11" s="45">
        <f>VLOOKUP(I11,Session,2,FALSE)</f>
        <v>45399</v>
      </c>
      <c r="H11" s="45">
        <f>VLOOKUP(I11,Session,3,FALSE)</f>
        <v>45096</v>
      </c>
      <c r="I11" s="41" t="s">
        <v>33</v>
      </c>
      <c r="J11" s="41">
        <v>0.78125</v>
      </c>
      <c r="K11" s="41" t="str">
        <f>VLOOKUP(A11,PROGRAMDATA,9,FALSE)</f>
        <v>1 hour</v>
      </c>
      <c r="L11" s="65">
        <f>VLOOKUP(I11,Session,5, FALSE)</f>
        <v>10</v>
      </c>
      <c r="M11" s="62">
        <f>VLOOKUP(A11,PROGRAMDATA,3,FALSE)</f>
        <v>5</v>
      </c>
      <c r="N11" s="62">
        <f>VLOOKUP(A11,PROGRAMDATA,4,FALSE)</f>
        <v>12</v>
      </c>
      <c r="O11" s="62" t="str">
        <f>VLOOKUP(A11,PROGRAMDATA,5,FALSE)</f>
        <v>6 YR</v>
      </c>
      <c r="P11" s="62" t="str">
        <f>VLOOKUP(A11,PROGRAMDATA,6,FALSE)</f>
        <v>15 YR</v>
      </c>
      <c r="Q11" s="43">
        <f>(INDEX(PROGRAMDATA,MATCH(A11,FeeName,0),12)*L11)</f>
        <v>106.96</v>
      </c>
      <c r="R11" s="44">
        <f t="shared" si="1"/>
        <v>26.74</v>
      </c>
      <c r="S11" s="43">
        <f>VLOOKUP(A11,PROGRAMDATA,13,FALSE)</f>
        <v>0</v>
      </c>
      <c r="T11" s="63">
        <v>75371</v>
      </c>
    </row>
    <row r="12" spans="1:20" s="19" customFormat="1" ht="15" x14ac:dyDescent="0.25">
      <c r="A12" s="116" t="s">
        <v>184</v>
      </c>
      <c r="B12" s="120">
        <f>VLOOKUP(A12,PROGRAMDATA,14,FALSE)</f>
        <v>83475</v>
      </c>
      <c r="C12" s="120" t="str">
        <f>VLOOKUP(A12,PROGRAMDATA,15,FALSE)</f>
        <v>Swimming</v>
      </c>
      <c r="D12" s="120" t="str">
        <f>VLOOKUP(A12,PROGRAMDATA,16,FALSE)</f>
        <v>Powerswim</v>
      </c>
      <c r="E12" s="120" t="str">
        <f>VLOOKUP(A12,PROGRAMDATA,17,FALSE)</f>
        <v>Child</v>
      </c>
      <c r="F12" s="45" t="str">
        <f>VLOOKUP(I12,Session,4, FALSE)</f>
        <v>No class May 18.</v>
      </c>
      <c r="G12" s="45">
        <f>VLOOKUP(I12,Session,2,FALSE)</f>
        <v>45395</v>
      </c>
      <c r="H12" s="45">
        <f>VLOOKUP(I12,Session,3,FALSE)</f>
        <v>45099</v>
      </c>
      <c r="I12" s="41" t="s">
        <v>22</v>
      </c>
      <c r="J12" s="41">
        <v>0.40625</v>
      </c>
      <c r="K12" s="41" t="str">
        <f>VLOOKUP(A12,PROGRAMDATA,9,FALSE)</f>
        <v>1 hour</v>
      </c>
      <c r="L12" s="65">
        <f>VLOOKUP(I12,Session,5, FALSE)</f>
        <v>10</v>
      </c>
      <c r="M12" s="62">
        <f>VLOOKUP(A12,PROGRAMDATA,3,FALSE)</f>
        <v>5</v>
      </c>
      <c r="N12" s="62">
        <f>VLOOKUP(A12,PROGRAMDATA,4,FALSE)</f>
        <v>12</v>
      </c>
      <c r="O12" s="62" t="str">
        <f>VLOOKUP(A12,PROGRAMDATA,5,FALSE)</f>
        <v>6 YR</v>
      </c>
      <c r="P12" s="62" t="str">
        <f>VLOOKUP(A12,PROGRAMDATA,6,FALSE)</f>
        <v>15 YR</v>
      </c>
      <c r="Q12" s="43">
        <f>(INDEX(PROGRAMDATA,MATCH(A12,FeeName,0),12)*L12)</f>
        <v>106.96</v>
      </c>
      <c r="R12" s="44">
        <f t="shared" ref="R12:R14" si="2">(Q12*0.25)</f>
        <v>26.74</v>
      </c>
      <c r="S12" s="43">
        <f>VLOOKUP(A12,PROGRAMDATA,13,FALSE)</f>
        <v>0</v>
      </c>
      <c r="T12" s="63">
        <v>75372</v>
      </c>
    </row>
    <row r="13" spans="1:20" s="19" customFormat="1" ht="15" x14ac:dyDescent="0.25">
      <c r="A13" s="144"/>
      <c r="B13" s="143"/>
      <c r="C13" s="143"/>
      <c r="D13" s="143"/>
      <c r="E13" s="143"/>
      <c r="F13" s="52"/>
      <c r="G13" s="52"/>
      <c r="H13" s="52"/>
      <c r="I13" s="144"/>
      <c r="J13" s="144"/>
      <c r="K13" s="49"/>
      <c r="L13" s="53"/>
      <c r="M13" s="48"/>
      <c r="N13" s="48"/>
      <c r="O13" s="48"/>
      <c r="P13" s="48"/>
      <c r="Q13" s="50"/>
      <c r="R13" s="51"/>
      <c r="S13" s="50"/>
      <c r="T13" s="48"/>
    </row>
    <row r="14" spans="1:20" ht="15" x14ac:dyDescent="0.25">
      <c r="A14" s="116" t="s">
        <v>185</v>
      </c>
      <c r="B14" s="120">
        <f>VLOOKUP(A14,PROGRAMDATA,14,FALSE)</f>
        <v>83476</v>
      </c>
      <c r="C14" s="120" t="str">
        <f>VLOOKUP(A14,PROGRAMDATA,15,FALSE)</f>
        <v>Swimming</v>
      </c>
      <c r="D14" s="120" t="str">
        <f>VLOOKUP(A14,PROGRAMDATA,16,FALSE)</f>
        <v>Powerswim</v>
      </c>
      <c r="E14" s="120" t="str">
        <f>VLOOKUP(A14,PROGRAMDATA,17,FALSE)</f>
        <v>Child</v>
      </c>
      <c r="F14" s="45" t="str">
        <f>VLOOKUP(I14,Session,4, FALSE)</f>
        <v>N/A</v>
      </c>
      <c r="G14" s="45">
        <f>VLOOKUP(I14,Session,2,FALSE)</f>
        <v>45399</v>
      </c>
      <c r="H14" s="45">
        <f>VLOOKUP(I14,Session,3,FALSE)</f>
        <v>45096</v>
      </c>
      <c r="I14" s="41" t="s">
        <v>33</v>
      </c>
      <c r="J14" s="41">
        <v>0.73958333333333337</v>
      </c>
      <c r="K14" s="41" t="str">
        <f>VLOOKUP(A14,PROGRAMDATA,9,FALSE)</f>
        <v>1 hour</v>
      </c>
      <c r="L14" s="65">
        <f>VLOOKUP(I14,Session,5, FALSE)</f>
        <v>10</v>
      </c>
      <c r="M14" s="62">
        <f>VLOOKUP(A14,PROGRAMDATA,3,FALSE)</f>
        <v>5</v>
      </c>
      <c r="N14" s="62">
        <f>VLOOKUP(A14,PROGRAMDATA,4,FALSE)</f>
        <v>12</v>
      </c>
      <c r="O14" s="62" t="str">
        <f>VLOOKUP(A14,PROGRAMDATA,5,FALSE)</f>
        <v>6 YR</v>
      </c>
      <c r="P14" s="62" t="str">
        <f>VLOOKUP(A14,PROGRAMDATA,6,FALSE)</f>
        <v>15 YR</v>
      </c>
      <c r="Q14" s="43">
        <f>(INDEX(PROGRAMDATA,MATCH(A14,FeeName,0),12)*L14)</f>
        <v>106.96</v>
      </c>
      <c r="R14" s="44">
        <f t="shared" si="2"/>
        <v>26.74</v>
      </c>
      <c r="S14" s="43">
        <f>VLOOKUP(A14,PROGRAMDATA,13,FALSE)</f>
        <v>0</v>
      </c>
      <c r="T14" s="63">
        <v>75373</v>
      </c>
    </row>
    <row r="15" spans="1:20" ht="15" x14ac:dyDescent="0.25">
      <c r="A15" s="116" t="s">
        <v>185</v>
      </c>
      <c r="B15" s="120">
        <f>VLOOKUP(A15,PROGRAMDATA,14,FALSE)</f>
        <v>83476</v>
      </c>
      <c r="C15" s="120" t="str">
        <f>VLOOKUP(A15,PROGRAMDATA,15,FALSE)</f>
        <v>Swimming</v>
      </c>
      <c r="D15" s="120" t="str">
        <f>VLOOKUP(A15,PROGRAMDATA,16,FALSE)</f>
        <v>Powerswim</v>
      </c>
      <c r="E15" s="120" t="str">
        <f>VLOOKUP(A15,PROGRAMDATA,17,FALSE)</f>
        <v>Child</v>
      </c>
      <c r="F15" s="45" t="str">
        <f>VLOOKUP(I15,Session,4, FALSE)</f>
        <v>N/A</v>
      </c>
      <c r="G15" s="45">
        <f>VLOOKUP(I15,Session,2,FALSE)</f>
        <v>45400</v>
      </c>
      <c r="H15" s="45">
        <f>VLOOKUP(I15,Session,3,FALSE)</f>
        <v>45097</v>
      </c>
      <c r="I15" s="41" t="s">
        <v>34</v>
      </c>
      <c r="J15" s="41">
        <v>0.82291666666666663</v>
      </c>
      <c r="K15" s="41" t="str">
        <f>VLOOKUP(A15,PROGRAMDATA,9,FALSE)</f>
        <v>1 hour</v>
      </c>
      <c r="L15" s="65">
        <f>VLOOKUP(I15,Session,5, FALSE)</f>
        <v>10</v>
      </c>
      <c r="M15" s="62">
        <f>VLOOKUP(A15,PROGRAMDATA,3,FALSE)</f>
        <v>5</v>
      </c>
      <c r="N15" s="62">
        <f>VLOOKUP(A15,PROGRAMDATA,4,FALSE)</f>
        <v>12</v>
      </c>
      <c r="O15" s="62" t="str">
        <f>VLOOKUP(A15,PROGRAMDATA,5,FALSE)</f>
        <v>6 YR</v>
      </c>
      <c r="P15" s="62" t="str">
        <f>VLOOKUP(A15,PROGRAMDATA,6,FALSE)</f>
        <v>15 YR</v>
      </c>
      <c r="Q15" s="43">
        <f>(INDEX(PROGRAMDATA,MATCH(A15,FeeName,0),12)*L15)</f>
        <v>106.96</v>
      </c>
      <c r="R15" s="44">
        <f t="shared" ref="R15" si="3">(Q15*0.25)</f>
        <v>26.74</v>
      </c>
      <c r="S15" s="43">
        <f>VLOOKUP(A15,PROGRAMDATA,13,FALSE)</f>
        <v>0</v>
      </c>
      <c r="T15" s="63">
        <v>75374</v>
      </c>
    </row>
    <row r="16" spans="1:20" s="19" customFormat="1" ht="15" x14ac:dyDescent="0.25">
      <c r="A16" s="144"/>
      <c r="B16" s="143"/>
      <c r="C16" s="143"/>
      <c r="D16" s="143"/>
      <c r="E16" s="143"/>
      <c r="F16" s="52"/>
      <c r="G16" s="52"/>
      <c r="H16" s="52"/>
      <c r="I16" s="144"/>
      <c r="J16" s="144"/>
      <c r="K16" s="49"/>
      <c r="L16" s="53"/>
      <c r="M16" s="48"/>
      <c r="N16" s="48"/>
      <c r="O16" s="48"/>
      <c r="P16" s="48"/>
      <c r="Q16" s="50"/>
      <c r="R16" s="51"/>
      <c r="S16" s="50"/>
      <c r="T16" s="48"/>
    </row>
    <row r="17" spans="1:20" ht="15" x14ac:dyDescent="0.25">
      <c r="A17" s="116" t="s">
        <v>258</v>
      </c>
      <c r="B17" s="120">
        <f>VLOOKUP(A17,PROGRAMDATA,14,FALSE)</f>
        <v>83489</v>
      </c>
      <c r="C17" s="120" t="str">
        <f>VLOOKUP(A17,PROGRAMDATA,15,FALSE)</f>
        <v>Swimming</v>
      </c>
      <c r="D17" s="120" t="str">
        <f>VLOOKUP(A17,PROGRAMDATA,16,FALSE)</f>
        <v>Powerswim</v>
      </c>
      <c r="E17" s="120" t="str">
        <f>VLOOKUP(A17,PROGRAMDATA,17,FALSE)</f>
        <v>Adult</v>
      </c>
      <c r="F17" s="45" t="str">
        <f>VLOOKUP(I17,Session,4, FALSE)</f>
        <v>N/A</v>
      </c>
      <c r="G17" s="45">
        <f>VLOOKUP(I17,Session,2,FALSE)</f>
        <v>45399</v>
      </c>
      <c r="H17" s="45">
        <f>VLOOKUP(I17,Session,3,FALSE)</f>
        <v>45096</v>
      </c>
      <c r="I17" s="41" t="s">
        <v>33</v>
      </c>
      <c r="J17" s="41">
        <v>0.83333333333333337</v>
      </c>
      <c r="K17" s="41" t="str">
        <f>VLOOKUP(A17,PROGRAMDATA,9,FALSE)</f>
        <v>1 hour</v>
      </c>
      <c r="L17" s="65">
        <f>VLOOKUP(I17,Session,5, FALSE)</f>
        <v>10</v>
      </c>
      <c r="M17" s="62">
        <f>VLOOKUP(A17,PROGRAMDATA,3,FALSE)</f>
        <v>4</v>
      </c>
      <c r="N17" s="62">
        <f>VLOOKUP(A17,PROGRAMDATA,4,FALSE)</f>
        <v>12</v>
      </c>
      <c r="O17" s="62" t="str">
        <f>VLOOKUP(A17,PROGRAMDATA,5,FALSE)</f>
        <v>18 YR</v>
      </c>
      <c r="P17" s="62">
        <f>VLOOKUP(A17,PROGRAMDATA,6,FALSE)</f>
        <v>0</v>
      </c>
      <c r="Q17" s="43">
        <f>(INDEX(PROGRAMDATA,MATCH(A17,FeeName,0),12)*L17)</f>
        <v>152.11000000000001</v>
      </c>
      <c r="R17" s="44">
        <f t="shared" ref="R17" si="4">(Q17*0.25)</f>
        <v>38.027500000000003</v>
      </c>
      <c r="S17" s="43" t="str">
        <f>VLOOKUP(A17,PROGRAMDATA,13,FALSE)</f>
        <v>YES</v>
      </c>
      <c r="T17" s="63">
        <v>75375</v>
      </c>
    </row>
    <row r="18" spans="1:20" s="19" customFormat="1" ht="15" x14ac:dyDescent="0.25">
      <c r="A18" s="144"/>
      <c r="B18" s="143"/>
      <c r="C18" s="143"/>
      <c r="D18" s="143"/>
      <c r="E18" s="143"/>
      <c r="F18" s="52"/>
      <c r="G18" s="52"/>
      <c r="H18" s="52"/>
      <c r="I18" s="144"/>
      <c r="J18" s="144"/>
      <c r="K18" s="49"/>
      <c r="L18" s="53"/>
      <c r="M18" s="48"/>
      <c r="N18" s="48"/>
      <c r="O18" s="48"/>
      <c r="P18" s="48"/>
      <c r="Q18" s="50"/>
      <c r="R18" s="51"/>
      <c r="S18" s="50"/>
      <c r="T18" s="48"/>
    </row>
    <row r="19" spans="1:20" ht="15" x14ac:dyDescent="0.25">
      <c r="A19" s="116" t="s">
        <v>3423</v>
      </c>
      <c r="B19" s="120">
        <f>VLOOKUP(A19,PROGRAMDATA,14,FALSE)</f>
        <v>83488</v>
      </c>
      <c r="C19" s="120" t="str">
        <f>VLOOKUP(A19,PROGRAMDATA,15,FALSE)</f>
        <v>Swimming</v>
      </c>
      <c r="D19" s="120" t="str">
        <f>VLOOKUP(A19,PROGRAMDATA,16,FALSE)</f>
        <v>Powerswim</v>
      </c>
      <c r="E19" s="120" t="str">
        <f>VLOOKUP(A19,PROGRAMDATA,17,FALSE)</f>
        <v>Youth</v>
      </c>
      <c r="F19" s="45" t="str">
        <f>VLOOKUP(I19,Session,4, FALSE)</f>
        <v>No class May 19.</v>
      </c>
      <c r="G19" s="45">
        <f>VLOOKUP(I19,Session,2,FALSE)</f>
        <v>45396</v>
      </c>
      <c r="H19" s="45">
        <f>VLOOKUP(I19,Session,3,FALSE)</f>
        <v>45100</v>
      </c>
      <c r="I19" s="41" t="s">
        <v>26</v>
      </c>
      <c r="J19" s="41">
        <v>0.78125</v>
      </c>
      <c r="K19" s="41" t="str">
        <f>VLOOKUP(A19,PROGRAMDATA,9,FALSE)</f>
        <v>1 hour</v>
      </c>
      <c r="L19" s="65">
        <f>VLOOKUP(I19,Session,5, FALSE)</f>
        <v>10</v>
      </c>
      <c r="M19" s="62">
        <f>VLOOKUP(A19,PROGRAMDATA,3,FALSE)</f>
        <v>5</v>
      </c>
      <c r="N19" s="62">
        <f>VLOOKUP(A19,PROGRAMDATA,4,FALSE)</f>
        <v>12</v>
      </c>
      <c r="O19" s="62" t="str">
        <f>VLOOKUP(A19,PROGRAMDATA,5,FALSE)</f>
        <v>13 YR</v>
      </c>
      <c r="P19" s="62" t="str">
        <f>VLOOKUP(A19,PROGRAMDATA,6,FALSE)</f>
        <v>18 YR</v>
      </c>
      <c r="Q19" s="43">
        <f>(INDEX(PROGRAMDATA,MATCH(A19,FeeName,0),12)*L19)</f>
        <v>106.96</v>
      </c>
      <c r="R19" s="44">
        <f>(Q19*1.25)</f>
        <v>133.69999999999999</v>
      </c>
      <c r="S19" s="43" t="str">
        <f>VLOOKUP(A19,PROGRAMDATA,13,FALSE)</f>
        <v>YES</v>
      </c>
      <c r="T19" s="63">
        <v>75376</v>
      </c>
    </row>
  </sheetData>
  <mergeCells count="2">
    <mergeCell ref="A1:T1"/>
    <mergeCell ref="G2:H2"/>
  </mergeCells>
  <pageMargins left="0.7" right="0.7" top="0.75" bottom="0.75" header="0.3" footer="0.3"/>
  <pageSetup paperSize="5" scale="60" fitToHeight="0" orientation="landscape" r:id="rId1"/>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V31"/>
  <sheetViews>
    <sheetView topLeftCell="B1" zoomScaleNormal="100" zoomScaleSheetLayoutView="100" workbookViewId="0">
      <selection activeCell="J22" sqref="J22"/>
    </sheetView>
  </sheetViews>
  <sheetFormatPr defaultColWidth="8.85546875" defaultRowHeight="12.75" x14ac:dyDescent="0.2"/>
  <cols>
    <col min="1" max="1" width="55.7109375" customWidth="1"/>
    <col min="2" max="2" width="10.7109375" customWidth="1"/>
    <col min="3" max="5" width="15.7109375" customWidth="1"/>
    <col min="6" max="6" width="20.7109375" customWidth="1"/>
    <col min="7" max="8" width="9.7109375" customWidth="1"/>
    <col min="9" max="9" width="12.7109375" customWidth="1"/>
    <col min="10" max="11" width="9.7109375" customWidth="1"/>
    <col min="12" max="16" width="7.7109375" customWidth="1"/>
    <col min="17" max="19" width="10.7109375" customWidth="1"/>
    <col min="20" max="20" width="14" bestFit="1" customWidth="1"/>
  </cols>
  <sheetData>
    <row r="1" spans="1:22" ht="15" x14ac:dyDescent="0.25">
      <c r="A1" s="205" t="s">
        <v>12</v>
      </c>
      <c r="B1" s="206"/>
      <c r="C1" s="206"/>
      <c r="D1" s="206"/>
      <c r="E1" s="206"/>
      <c r="F1" s="206"/>
      <c r="G1" s="206"/>
      <c r="H1" s="206"/>
      <c r="I1" s="206"/>
      <c r="J1" s="206"/>
      <c r="K1" s="206"/>
      <c r="L1" s="206"/>
      <c r="M1" s="206"/>
      <c r="N1" s="206"/>
      <c r="O1" s="206"/>
      <c r="P1" s="206"/>
      <c r="Q1" s="206"/>
      <c r="R1" s="206"/>
      <c r="S1" s="206"/>
      <c r="T1" s="207"/>
    </row>
    <row r="2" spans="1:22" ht="15" customHeight="1" x14ac:dyDescent="0.25">
      <c r="A2" s="122" t="s">
        <v>11</v>
      </c>
      <c r="B2" s="54" t="s">
        <v>125</v>
      </c>
      <c r="C2" s="9"/>
      <c r="D2" s="9"/>
      <c r="E2" s="9"/>
      <c r="F2" s="56" t="s">
        <v>17</v>
      </c>
      <c r="G2" s="208" t="s">
        <v>32</v>
      </c>
      <c r="H2" s="208"/>
      <c r="I2" s="55"/>
      <c r="J2" s="55"/>
      <c r="K2" s="55"/>
      <c r="L2" s="55"/>
      <c r="M2" s="55"/>
      <c r="N2" s="55"/>
      <c r="O2" s="55"/>
      <c r="P2" s="55"/>
      <c r="Q2" s="55"/>
      <c r="R2" s="55"/>
      <c r="S2" s="55"/>
      <c r="T2" s="102"/>
    </row>
    <row r="3" spans="1:22" ht="15" x14ac:dyDescent="0.25">
      <c r="A3" s="123" t="s">
        <v>13</v>
      </c>
      <c r="B3" s="54" t="s">
        <v>29</v>
      </c>
      <c r="C3" s="9"/>
      <c r="D3" s="9"/>
      <c r="E3" s="9"/>
      <c r="F3" s="57" t="s">
        <v>3793</v>
      </c>
      <c r="G3" s="58" t="s">
        <v>3802</v>
      </c>
      <c r="H3" s="55"/>
      <c r="I3" s="55"/>
      <c r="J3" s="55"/>
      <c r="K3" s="55"/>
      <c r="L3" s="55"/>
      <c r="M3" s="55"/>
      <c r="N3" s="55"/>
      <c r="O3" s="55"/>
      <c r="P3" s="55"/>
      <c r="Q3" s="55"/>
      <c r="R3" s="55"/>
      <c r="S3" s="55"/>
      <c r="T3" s="102"/>
    </row>
    <row r="4" spans="1:22" ht="15" x14ac:dyDescent="0.25">
      <c r="A4" s="124" t="s">
        <v>14</v>
      </c>
      <c r="B4" s="58" t="s">
        <v>35</v>
      </c>
      <c r="C4" s="9"/>
      <c r="D4" s="9"/>
      <c r="E4" s="9"/>
      <c r="F4" s="59" t="s">
        <v>3794</v>
      </c>
      <c r="G4" s="55" t="s">
        <v>30</v>
      </c>
      <c r="H4" s="55"/>
      <c r="I4" s="55"/>
      <c r="J4" s="55"/>
      <c r="K4" s="55"/>
      <c r="L4" s="55"/>
      <c r="M4" s="55"/>
      <c r="N4" s="55"/>
      <c r="O4" s="55"/>
      <c r="P4" s="55"/>
      <c r="Q4" s="55"/>
      <c r="R4" s="55"/>
      <c r="S4" s="55"/>
      <c r="T4" s="102"/>
    </row>
    <row r="5" spans="1:22" ht="15" x14ac:dyDescent="0.25">
      <c r="A5" s="121" t="s">
        <v>272</v>
      </c>
      <c r="B5" s="54" t="s">
        <v>3887</v>
      </c>
      <c r="C5" s="9"/>
      <c r="D5" s="9"/>
      <c r="E5" s="9"/>
      <c r="F5" s="55"/>
      <c r="G5" s="55"/>
      <c r="H5" s="55"/>
      <c r="I5" s="55"/>
      <c r="J5" s="55"/>
      <c r="K5" s="55"/>
      <c r="L5" s="55"/>
      <c r="M5" s="55"/>
      <c r="N5" s="55"/>
      <c r="O5" s="55"/>
      <c r="P5" s="55"/>
      <c r="Q5" s="55"/>
      <c r="R5" s="55"/>
      <c r="S5" s="55"/>
      <c r="T5" s="102"/>
    </row>
    <row r="6" spans="1:22" ht="15" x14ac:dyDescent="0.25">
      <c r="A6" s="103"/>
      <c r="B6" s="55"/>
      <c r="C6" s="55"/>
      <c r="D6" s="55"/>
      <c r="E6" s="55"/>
      <c r="F6" s="55"/>
      <c r="G6" s="55"/>
      <c r="H6" s="55"/>
      <c r="I6" s="55"/>
      <c r="J6" s="55"/>
      <c r="K6" s="55"/>
      <c r="L6" s="55"/>
      <c r="M6" s="55"/>
      <c r="N6" s="55"/>
      <c r="O6" s="55"/>
      <c r="P6" s="55"/>
      <c r="Q6" s="55"/>
      <c r="R6" s="55"/>
      <c r="S6" s="55"/>
      <c r="T6" s="55"/>
      <c r="U6" s="104"/>
    </row>
    <row r="7" spans="1:22" ht="52.5" customHeight="1" x14ac:dyDescent="0.2">
      <c r="A7" s="105" t="s">
        <v>15</v>
      </c>
      <c r="B7" s="66" t="s">
        <v>268</v>
      </c>
      <c r="C7" s="66" t="s">
        <v>269</v>
      </c>
      <c r="D7" s="66" t="s">
        <v>270</v>
      </c>
      <c r="E7" s="66" t="s">
        <v>271</v>
      </c>
      <c r="F7" s="107" t="s">
        <v>19</v>
      </c>
      <c r="G7" s="106" t="s">
        <v>4</v>
      </c>
      <c r="H7" s="107" t="s">
        <v>5</v>
      </c>
      <c r="I7" s="105" t="s">
        <v>8</v>
      </c>
      <c r="J7" s="105" t="s">
        <v>2</v>
      </c>
      <c r="K7" s="106" t="s">
        <v>111</v>
      </c>
      <c r="L7" s="107" t="s">
        <v>6</v>
      </c>
      <c r="M7" s="107" t="s">
        <v>7</v>
      </c>
      <c r="N7" s="107" t="s">
        <v>10</v>
      </c>
      <c r="O7" s="105" t="s">
        <v>0</v>
      </c>
      <c r="P7" s="105" t="s">
        <v>267</v>
      </c>
      <c r="Q7" s="66" t="s">
        <v>3798</v>
      </c>
      <c r="R7" s="66" t="s">
        <v>60</v>
      </c>
      <c r="S7" s="66" t="s">
        <v>61</v>
      </c>
      <c r="T7" s="108" t="s">
        <v>18</v>
      </c>
      <c r="U7" s="105" t="s">
        <v>36</v>
      </c>
    </row>
    <row r="8" spans="1:22" s="19" customFormat="1" ht="15" x14ac:dyDescent="0.25">
      <c r="A8" s="166" t="s">
        <v>140</v>
      </c>
      <c r="B8" s="152">
        <f t="shared" ref="B8:B31" si="0">VLOOKUP(A8,AdvData,2,FALSE)</f>
        <v>379</v>
      </c>
      <c r="C8" s="152" t="str">
        <f t="shared" ref="C8:C26" si="1">VLOOKUP(A8,AdvData,3,FALSE)</f>
        <v>Certification</v>
      </c>
      <c r="D8" s="152" t="str">
        <f t="shared" ref="D8:D26" si="2">VLOOKUP(A8,AdvData,4,FALSE)</f>
        <v>Lifeguard-Swimming Instructor</v>
      </c>
      <c r="E8" s="152" t="str">
        <f t="shared" ref="E8:E26" si="3">VLOOKUP(A8,AdvData,5,FALSE)</f>
        <v>Youth</v>
      </c>
      <c r="F8" s="45" t="str">
        <f t="shared" ref="F8" si="4">VLOOKUP(I8,Session,4, FALSE)</f>
        <v>No class May 19.</v>
      </c>
      <c r="G8" s="45">
        <f t="shared" ref="G8" si="5">VLOOKUP(I8,Session,2,FALSE)</f>
        <v>45396</v>
      </c>
      <c r="H8" s="45">
        <f>VLOOKUP(I8,Session,3,FALSE)</f>
        <v>45100</v>
      </c>
      <c r="I8" s="42" t="s">
        <v>26</v>
      </c>
      <c r="J8" s="41">
        <v>0.625</v>
      </c>
      <c r="K8" s="41" t="s">
        <v>3894</v>
      </c>
      <c r="L8" s="42">
        <v>10</v>
      </c>
      <c r="M8" s="42">
        <f t="shared" ref="M8:M26" si="6">VLOOKUP(A8,AdvData,9,FALSE)</f>
        <v>8</v>
      </c>
      <c r="N8" s="42">
        <f t="shared" ref="N8:N26" si="7">VLOOKUP(A8,AdvData,10,FALSE)</f>
        <v>16</v>
      </c>
      <c r="O8" s="42">
        <f>VLOOKUP(A8,AdvData,11,FALSE)</f>
        <v>15</v>
      </c>
      <c r="P8" s="42">
        <f t="shared" ref="P8:P26" si="8">VLOOKUP(A8,AdvData,13,FALSE)</f>
        <v>0</v>
      </c>
      <c r="Q8" s="43">
        <f t="shared" ref="Q8:Q26" si="9">VLOOKUP(A8,AdvData, 14, FALSE)</f>
        <v>155.09</v>
      </c>
      <c r="R8" s="43">
        <f>VLOOKUP(A8,AdvData, 15, FALSE)</f>
        <v>38.770000000000003</v>
      </c>
      <c r="S8" s="43" t="str">
        <f t="shared" ref="S8:S26" si="10">VLOOKUP(A8,AdvData, 16, FALSE)</f>
        <v>Yes</v>
      </c>
      <c r="T8" s="42">
        <v>83707</v>
      </c>
      <c r="U8" s="47" t="s">
        <v>124</v>
      </c>
      <c r="V8" s="19" t="s">
        <v>3883</v>
      </c>
    </row>
    <row r="9" spans="1:22" s="19" customFormat="1" ht="15" x14ac:dyDescent="0.25">
      <c r="A9" s="166" t="s">
        <v>140</v>
      </c>
      <c r="B9" s="152">
        <f t="shared" si="0"/>
        <v>379</v>
      </c>
      <c r="C9" s="152" t="str">
        <f t="shared" si="1"/>
        <v>Certification</v>
      </c>
      <c r="D9" s="152" t="str">
        <f t="shared" si="2"/>
        <v>Lifeguard-Swimming Instructor</v>
      </c>
      <c r="E9" s="152" t="str">
        <f t="shared" si="3"/>
        <v>Youth</v>
      </c>
      <c r="F9" s="45" t="str">
        <f t="shared" ref="F9" si="11">VLOOKUP(I9,Session,4, FALSE)</f>
        <v>No class May 20.</v>
      </c>
      <c r="G9" s="45">
        <f t="shared" ref="G9" si="12">VLOOKUP(I9,Session,2,FALSE)</f>
        <v>45397</v>
      </c>
      <c r="H9" s="45">
        <f>VLOOKUP(I9,Session,3,FALSE)</f>
        <v>45467</v>
      </c>
      <c r="I9" s="42" t="s">
        <v>27</v>
      </c>
      <c r="J9" s="41">
        <v>0.66666666666666663</v>
      </c>
      <c r="K9" s="41" t="s">
        <v>3894</v>
      </c>
      <c r="L9" s="42">
        <v>10</v>
      </c>
      <c r="M9" s="42">
        <f t="shared" si="6"/>
        <v>8</v>
      </c>
      <c r="N9" s="42">
        <f t="shared" si="7"/>
        <v>16</v>
      </c>
      <c r="O9" s="42">
        <f t="shared" ref="O9:O26" si="13">VLOOKUP(A9,AdvData,15,FALSE)</f>
        <v>38.770000000000003</v>
      </c>
      <c r="P9" s="42">
        <f t="shared" si="8"/>
        <v>0</v>
      </c>
      <c r="Q9" s="43">
        <f t="shared" si="9"/>
        <v>155.09</v>
      </c>
      <c r="R9" s="43">
        <f t="shared" ref="R9:R21" si="14">VLOOKUP(A9,AdvData, 15, FALSE)</f>
        <v>38.770000000000003</v>
      </c>
      <c r="S9" s="43" t="str">
        <f t="shared" si="10"/>
        <v>Yes</v>
      </c>
      <c r="T9" s="42">
        <v>83708</v>
      </c>
      <c r="U9" s="47" t="s">
        <v>124</v>
      </c>
      <c r="V9" s="19" t="s">
        <v>3883</v>
      </c>
    </row>
    <row r="10" spans="1:22" s="19" customFormat="1" ht="15" x14ac:dyDescent="0.25">
      <c r="A10" s="48"/>
      <c r="B10" s="169"/>
      <c r="C10" s="169"/>
      <c r="D10" s="169"/>
      <c r="E10" s="169"/>
      <c r="F10" s="52"/>
      <c r="G10" s="52"/>
      <c r="H10" s="52"/>
      <c r="I10" s="48"/>
      <c r="J10" s="49"/>
      <c r="K10" s="49"/>
      <c r="L10" s="48"/>
      <c r="M10" s="48"/>
      <c r="N10" s="48"/>
      <c r="O10" s="48"/>
      <c r="P10" s="48"/>
      <c r="Q10" s="50"/>
      <c r="R10" s="50"/>
      <c r="S10" s="50"/>
      <c r="T10" s="48"/>
      <c r="U10" s="170"/>
    </row>
    <row r="11" spans="1:22" s="19" customFormat="1" ht="15" x14ac:dyDescent="0.25">
      <c r="A11" s="166" t="s">
        <v>137</v>
      </c>
      <c r="B11" s="152">
        <f t="shared" si="0"/>
        <v>38759</v>
      </c>
      <c r="C11" s="152" t="str">
        <f t="shared" si="1"/>
        <v>Certification</v>
      </c>
      <c r="D11" s="152" t="str">
        <f t="shared" si="2"/>
        <v>Lifeguard-Swimming Instructor</v>
      </c>
      <c r="E11" s="152" t="str">
        <f t="shared" si="3"/>
        <v>Youth</v>
      </c>
      <c r="F11" s="45" t="str">
        <f t="shared" ref="F11:F12" si="15">VLOOKUP(I11,Session,4, FALSE)</f>
        <v>No class May 19.</v>
      </c>
      <c r="G11" s="45">
        <f t="shared" ref="G11:G12" si="16">VLOOKUP(I11,Session,2,FALSE)</f>
        <v>45396</v>
      </c>
      <c r="H11" s="45">
        <f>VLOOKUP(I11,Session,3,FALSE)</f>
        <v>45100</v>
      </c>
      <c r="I11" s="42" t="s">
        <v>26</v>
      </c>
      <c r="J11" s="41">
        <v>0.64583333333333337</v>
      </c>
      <c r="K11" s="41" t="s">
        <v>3893</v>
      </c>
      <c r="L11" s="42">
        <v>10</v>
      </c>
      <c r="M11" s="42">
        <f t="shared" si="6"/>
        <v>8</v>
      </c>
      <c r="N11" s="42">
        <f t="shared" si="7"/>
        <v>16</v>
      </c>
      <c r="O11" s="42">
        <f t="shared" si="13"/>
        <v>38.81</v>
      </c>
      <c r="P11" s="42">
        <f t="shared" si="8"/>
        <v>0</v>
      </c>
      <c r="Q11" s="43">
        <f t="shared" si="9"/>
        <v>155.25</v>
      </c>
      <c r="R11" s="43">
        <f>(Q11*1.25)</f>
        <v>194.0625</v>
      </c>
      <c r="S11" s="43" t="str">
        <f t="shared" si="10"/>
        <v>Yes</v>
      </c>
      <c r="T11" s="42">
        <v>83697</v>
      </c>
      <c r="U11" s="47" t="s">
        <v>126</v>
      </c>
      <c r="V11" s="19" t="s">
        <v>3884</v>
      </c>
    </row>
    <row r="12" spans="1:22" s="19" customFormat="1" ht="15" x14ac:dyDescent="0.25">
      <c r="A12" s="166" t="s">
        <v>137</v>
      </c>
      <c r="B12" s="152">
        <f t="shared" si="0"/>
        <v>38759</v>
      </c>
      <c r="C12" s="152" t="str">
        <f t="shared" si="1"/>
        <v>Certification</v>
      </c>
      <c r="D12" s="152" t="str">
        <f t="shared" si="2"/>
        <v>Lifeguard-Swimming Instructor</v>
      </c>
      <c r="E12" s="152" t="str">
        <f t="shared" si="3"/>
        <v>Youth</v>
      </c>
      <c r="F12" s="45" t="str">
        <f t="shared" si="15"/>
        <v>No class May 20.</v>
      </c>
      <c r="G12" s="45">
        <f t="shared" si="16"/>
        <v>45397</v>
      </c>
      <c r="H12" s="45">
        <f>VLOOKUP(I12,Session,3,FALSE)</f>
        <v>45467</v>
      </c>
      <c r="I12" s="42" t="s">
        <v>27</v>
      </c>
      <c r="J12" s="41">
        <v>0.6875</v>
      </c>
      <c r="K12" s="41" t="s">
        <v>3893</v>
      </c>
      <c r="L12" s="42">
        <v>10</v>
      </c>
      <c r="M12" s="42">
        <f t="shared" si="6"/>
        <v>8</v>
      </c>
      <c r="N12" s="42">
        <f t="shared" si="7"/>
        <v>16</v>
      </c>
      <c r="O12" s="42">
        <f t="shared" si="13"/>
        <v>38.81</v>
      </c>
      <c r="P12" s="42">
        <f t="shared" si="8"/>
        <v>0</v>
      </c>
      <c r="Q12" s="43">
        <f t="shared" si="9"/>
        <v>155.25</v>
      </c>
      <c r="R12" s="43">
        <f>(Q12*1.25)</f>
        <v>194.0625</v>
      </c>
      <c r="S12" s="43" t="str">
        <f t="shared" si="10"/>
        <v>Yes</v>
      </c>
      <c r="T12" s="42">
        <v>83699</v>
      </c>
      <c r="U12" s="47" t="s">
        <v>126</v>
      </c>
      <c r="V12" s="19" t="s">
        <v>3884</v>
      </c>
    </row>
    <row r="13" spans="1:22" s="19" customFormat="1" ht="15" x14ac:dyDescent="0.25">
      <c r="A13" s="48"/>
      <c r="B13" s="169"/>
      <c r="C13" s="169"/>
      <c r="D13" s="169"/>
      <c r="E13" s="169"/>
      <c r="F13" s="52"/>
      <c r="G13" s="52"/>
      <c r="H13" s="52"/>
      <c r="I13" s="48"/>
      <c r="J13" s="49"/>
      <c r="K13" s="49"/>
      <c r="L13" s="48"/>
      <c r="M13" s="48"/>
      <c r="N13" s="48"/>
      <c r="O13" s="48"/>
      <c r="P13" s="48"/>
      <c r="Q13" s="50"/>
      <c r="R13" s="50"/>
      <c r="S13" s="50"/>
      <c r="T13" s="48"/>
      <c r="U13" s="170"/>
    </row>
    <row r="14" spans="1:22" s="19" customFormat="1" ht="15" x14ac:dyDescent="0.25">
      <c r="A14" s="166" t="s">
        <v>135</v>
      </c>
      <c r="B14" s="152">
        <f t="shared" si="0"/>
        <v>38908</v>
      </c>
      <c r="C14" s="152" t="str">
        <f t="shared" si="1"/>
        <v>Certification</v>
      </c>
      <c r="D14" s="152" t="str">
        <f t="shared" si="2"/>
        <v>Lifeguard-Swimming Instructor</v>
      </c>
      <c r="E14" s="152" t="str">
        <f t="shared" si="3"/>
        <v>Youth</v>
      </c>
      <c r="F14" s="45" t="str">
        <f t="shared" ref="F14:F15" si="17">VLOOKUP(I14,Session,4, FALSE)</f>
        <v>N/A</v>
      </c>
      <c r="G14" s="45">
        <f t="shared" ref="G14:G15" si="18">VLOOKUP(I14,Session,2,FALSE)</f>
        <v>45398</v>
      </c>
      <c r="H14" s="45">
        <f>VLOOKUP(I14,Session,3,FALSE)</f>
        <v>45095</v>
      </c>
      <c r="I14" s="42" t="s">
        <v>23</v>
      </c>
      <c r="J14" s="41">
        <v>0.70833333333333337</v>
      </c>
      <c r="K14" s="41" t="s">
        <v>3895</v>
      </c>
      <c r="L14" s="42">
        <v>10</v>
      </c>
      <c r="M14" s="42">
        <f t="shared" si="6"/>
        <v>8</v>
      </c>
      <c r="N14" s="42">
        <f t="shared" si="7"/>
        <v>16</v>
      </c>
      <c r="O14" s="42">
        <f t="shared" si="13"/>
        <v>35.19</v>
      </c>
      <c r="P14" s="42">
        <f t="shared" si="8"/>
        <v>0</v>
      </c>
      <c r="Q14" s="43">
        <f t="shared" si="9"/>
        <v>140.75</v>
      </c>
      <c r="R14" s="43">
        <f t="shared" ref="R14:R15" si="19">(Q14*1.25)</f>
        <v>175.9375</v>
      </c>
      <c r="S14" s="43" t="str">
        <f t="shared" si="10"/>
        <v/>
      </c>
      <c r="T14" s="42">
        <v>83685</v>
      </c>
      <c r="U14" s="47" t="s">
        <v>124</v>
      </c>
      <c r="V14" s="19" t="s">
        <v>3884</v>
      </c>
    </row>
    <row r="15" spans="1:22" s="19" customFormat="1" ht="15" x14ac:dyDescent="0.25">
      <c r="A15" s="166" t="s">
        <v>135</v>
      </c>
      <c r="B15" s="152">
        <f t="shared" si="0"/>
        <v>38908</v>
      </c>
      <c r="C15" s="152" t="str">
        <f t="shared" si="1"/>
        <v>Certification</v>
      </c>
      <c r="D15" s="152" t="str">
        <f t="shared" si="2"/>
        <v>Lifeguard-Swimming Instructor</v>
      </c>
      <c r="E15" s="152" t="str">
        <f t="shared" si="3"/>
        <v>Youth</v>
      </c>
      <c r="F15" s="45" t="str">
        <f t="shared" si="17"/>
        <v>N/A</v>
      </c>
      <c r="G15" s="45">
        <f t="shared" si="18"/>
        <v>45401</v>
      </c>
      <c r="H15" s="45">
        <f>VLOOKUP(I15,Session,3,FALSE)</f>
        <v>45098</v>
      </c>
      <c r="I15" s="42" t="s">
        <v>28</v>
      </c>
      <c r="J15" s="41">
        <v>0.66666666666666663</v>
      </c>
      <c r="K15" s="41" t="s">
        <v>3895</v>
      </c>
      <c r="L15" s="42">
        <v>10</v>
      </c>
      <c r="M15" s="42">
        <f t="shared" si="6"/>
        <v>8</v>
      </c>
      <c r="N15" s="42">
        <f t="shared" si="7"/>
        <v>16</v>
      </c>
      <c r="O15" s="42">
        <f t="shared" si="13"/>
        <v>35.19</v>
      </c>
      <c r="P15" s="42">
        <f t="shared" si="8"/>
        <v>0</v>
      </c>
      <c r="Q15" s="43">
        <f t="shared" si="9"/>
        <v>140.75</v>
      </c>
      <c r="R15" s="43">
        <f t="shared" si="19"/>
        <v>175.9375</v>
      </c>
      <c r="S15" s="43" t="str">
        <f t="shared" si="10"/>
        <v/>
      </c>
      <c r="T15" s="42">
        <v>83690</v>
      </c>
      <c r="U15" s="47" t="s">
        <v>124</v>
      </c>
      <c r="V15" s="19" t="s">
        <v>3884</v>
      </c>
    </row>
    <row r="16" spans="1:22" s="19" customFormat="1" ht="15" x14ac:dyDescent="0.25">
      <c r="A16" s="48"/>
      <c r="B16" s="169"/>
      <c r="C16" s="169"/>
      <c r="D16" s="169"/>
      <c r="E16" s="169"/>
      <c r="F16" s="52"/>
      <c r="G16" s="52"/>
      <c r="H16" s="52"/>
      <c r="I16" s="48"/>
      <c r="J16" s="49"/>
      <c r="K16" s="49"/>
      <c r="L16" s="48"/>
      <c r="M16" s="48"/>
      <c r="N16" s="48"/>
      <c r="O16" s="48"/>
      <c r="P16" s="48"/>
      <c r="Q16" s="50"/>
      <c r="R16" s="50"/>
      <c r="S16" s="50"/>
      <c r="T16" s="48"/>
      <c r="U16" s="170"/>
    </row>
    <row r="17" spans="1:22" s="19" customFormat="1" ht="15" x14ac:dyDescent="0.25">
      <c r="A17" s="167" t="s">
        <v>109</v>
      </c>
      <c r="B17" s="152">
        <f t="shared" si="0"/>
        <v>371</v>
      </c>
      <c r="C17" s="152" t="str">
        <f t="shared" si="1"/>
        <v>Certification</v>
      </c>
      <c r="D17" s="152" t="str">
        <f t="shared" si="2"/>
        <v>Lifeguard-Swimming Instructor</v>
      </c>
      <c r="E17" s="152" t="str">
        <f t="shared" si="3"/>
        <v>Children</v>
      </c>
      <c r="F17" s="45" t="str">
        <f t="shared" ref="F17:F19" si="20">VLOOKUP(I17,Session,4, FALSE)</f>
        <v>No class May 19.</v>
      </c>
      <c r="G17" s="45">
        <f t="shared" ref="G17:G19" si="21">VLOOKUP(I17,Session,2,FALSE)</f>
        <v>45396</v>
      </c>
      <c r="H17" s="45">
        <f>VLOOKUP(I17,Session,3,FALSE)</f>
        <v>45100</v>
      </c>
      <c r="I17" s="42" t="s">
        <v>26</v>
      </c>
      <c r="J17" s="41">
        <v>0.63541666666666663</v>
      </c>
      <c r="K17" s="41" t="s">
        <v>3896</v>
      </c>
      <c r="L17" s="42">
        <v>10</v>
      </c>
      <c r="M17" s="42">
        <f t="shared" si="6"/>
        <v>6</v>
      </c>
      <c r="N17" s="42">
        <f t="shared" si="7"/>
        <v>12</v>
      </c>
      <c r="O17" s="42">
        <f t="shared" si="13"/>
        <v>20.56</v>
      </c>
      <c r="P17" s="42">
        <f t="shared" si="8"/>
        <v>15</v>
      </c>
      <c r="Q17" s="43">
        <f t="shared" si="9"/>
        <v>82.25</v>
      </c>
      <c r="R17" s="43">
        <f t="shared" si="14"/>
        <v>20.56</v>
      </c>
      <c r="S17" s="43" t="str">
        <f t="shared" si="10"/>
        <v/>
      </c>
      <c r="T17" s="42">
        <v>83665</v>
      </c>
      <c r="U17" s="47" t="s">
        <v>123</v>
      </c>
      <c r="V17" s="19" t="s">
        <v>3885</v>
      </c>
    </row>
    <row r="18" spans="1:22" s="19" customFormat="1" ht="15" x14ac:dyDescent="0.25">
      <c r="A18" s="167" t="s">
        <v>109</v>
      </c>
      <c r="B18" s="152">
        <f t="shared" si="0"/>
        <v>371</v>
      </c>
      <c r="C18" s="152" t="str">
        <f t="shared" si="1"/>
        <v>Certification</v>
      </c>
      <c r="D18" s="152" t="str">
        <f t="shared" si="2"/>
        <v>Lifeguard-Swimming Instructor</v>
      </c>
      <c r="E18" s="152" t="str">
        <f t="shared" si="3"/>
        <v>Children</v>
      </c>
      <c r="F18" s="45" t="str">
        <f t="shared" si="20"/>
        <v>No class May 20.</v>
      </c>
      <c r="G18" s="45">
        <f t="shared" si="21"/>
        <v>45397</v>
      </c>
      <c r="H18" s="45">
        <f>VLOOKUP(I18,Session,3,FALSE)</f>
        <v>45467</v>
      </c>
      <c r="I18" s="42" t="s">
        <v>27</v>
      </c>
      <c r="J18" s="41">
        <v>0.78125</v>
      </c>
      <c r="K18" s="41" t="s">
        <v>3896</v>
      </c>
      <c r="L18" s="42">
        <v>10</v>
      </c>
      <c r="M18" s="42">
        <f t="shared" si="6"/>
        <v>6</v>
      </c>
      <c r="N18" s="42">
        <f t="shared" si="7"/>
        <v>12</v>
      </c>
      <c r="O18" s="42">
        <f t="shared" si="13"/>
        <v>20.56</v>
      </c>
      <c r="P18" s="42">
        <f t="shared" si="8"/>
        <v>15</v>
      </c>
      <c r="Q18" s="43">
        <f t="shared" si="9"/>
        <v>82.25</v>
      </c>
      <c r="R18" s="43">
        <f t="shared" si="14"/>
        <v>20.56</v>
      </c>
      <c r="S18" s="43" t="str">
        <f t="shared" si="10"/>
        <v/>
      </c>
      <c r="T18" s="42">
        <v>83670</v>
      </c>
      <c r="U18" s="47" t="s">
        <v>123</v>
      </c>
      <c r="V18" s="19" t="s">
        <v>3885</v>
      </c>
    </row>
    <row r="19" spans="1:22" s="19" customFormat="1" ht="15" x14ac:dyDescent="0.25">
      <c r="A19" s="167" t="s">
        <v>109</v>
      </c>
      <c r="B19" s="152">
        <f t="shared" si="0"/>
        <v>371</v>
      </c>
      <c r="C19" s="152" t="str">
        <f t="shared" ref="C19" si="22">VLOOKUP(A19,AdvData,3,FALSE)</f>
        <v>Certification</v>
      </c>
      <c r="D19" s="152" t="str">
        <f t="shared" ref="D19" si="23">VLOOKUP(A19,AdvData,4,FALSE)</f>
        <v>Lifeguard-Swimming Instructor</v>
      </c>
      <c r="E19" s="152" t="str">
        <f t="shared" ref="E19" si="24">VLOOKUP(A19,AdvData,5,FALSE)</f>
        <v>Children</v>
      </c>
      <c r="F19" s="45" t="str">
        <f t="shared" si="20"/>
        <v>N/A</v>
      </c>
      <c r="G19" s="45">
        <f t="shared" si="21"/>
        <v>45401</v>
      </c>
      <c r="H19" s="45">
        <f>VLOOKUP(I19,Session,3,FALSE)</f>
        <v>45098</v>
      </c>
      <c r="I19" s="42" t="s">
        <v>28</v>
      </c>
      <c r="J19" s="41">
        <v>0.73958333333333337</v>
      </c>
      <c r="K19" s="41" t="s">
        <v>3896</v>
      </c>
      <c r="L19" s="42">
        <v>10</v>
      </c>
      <c r="M19" s="42">
        <f t="shared" ref="M19" si="25">VLOOKUP(A19,AdvData,9,FALSE)</f>
        <v>6</v>
      </c>
      <c r="N19" s="42">
        <f t="shared" ref="N19" si="26">VLOOKUP(A19,AdvData,10,FALSE)</f>
        <v>12</v>
      </c>
      <c r="O19" s="42">
        <f t="shared" ref="O19" si="27">VLOOKUP(A19,AdvData,15,FALSE)</f>
        <v>20.56</v>
      </c>
      <c r="P19" s="42">
        <f t="shared" ref="P19" si="28">VLOOKUP(A19,AdvData,13,FALSE)</f>
        <v>15</v>
      </c>
      <c r="Q19" s="43">
        <f t="shared" ref="Q19" si="29">VLOOKUP(A19,AdvData, 14, FALSE)</f>
        <v>82.25</v>
      </c>
      <c r="R19" s="43">
        <f t="shared" ref="R19" si="30">VLOOKUP(A19,AdvData, 15, FALSE)</f>
        <v>20.56</v>
      </c>
      <c r="S19" s="43" t="str">
        <f t="shared" ref="S19" si="31">VLOOKUP(A19,AdvData, 16, FALSE)</f>
        <v/>
      </c>
      <c r="T19" s="42">
        <v>83671</v>
      </c>
      <c r="U19" s="47" t="s">
        <v>123</v>
      </c>
      <c r="V19" s="19" t="s">
        <v>3885</v>
      </c>
    </row>
    <row r="20" spans="1:22" s="19" customFormat="1" ht="15" x14ac:dyDescent="0.25">
      <c r="A20" s="48"/>
      <c r="B20" s="169"/>
      <c r="C20" s="169"/>
      <c r="D20" s="169"/>
      <c r="E20" s="169"/>
      <c r="F20" s="52"/>
      <c r="G20" s="52"/>
      <c r="H20" s="52"/>
      <c r="I20" s="48"/>
      <c r="J20" s="49"/>
      <c r="K20" s="49"/>
      <c r="L20" s="48"/>
      <c r="M20" s="48"/>
      <c r="N20" s="48"/>
      <c r="O20" s="48"/>
      <c r="P20" s="48"/>
      <c r="Q20" s="50"/>
      <c r="R20" s="50"/>
      <c r="S20" s="50"/>
      <c r="T20" s="48"/>
      <c r="U20" s="170"/>
    </row>
    <row r="21" spans="1:22" s="19" customFormat="1" ht="15" x14ac:dyDescent="0.25">
      <c r="A21" s="166" t="s">
        <v>152</v>
      </c>
      <c r="B21" s="152">
        <f t="shared" si="0"/>
        <v>779</v>
      </c>
      <c r="C21" s="152" t="str">
        <f t="shared" si="1"/>
        <v>Certification</v>
      </c>
      <c r="D21" s="152" t="str">
        <f t="shared" si="2"/>
        <v>Lifeguard-Swimming Instructor</v>
      </c>
      <c r="E21" s="152" t="str">
        <f t="shared" si="3"/>
        <v>Adult</v>
      </c>
      <c r="F21" s="45"/>
      <c r="G21" s="45">
        <v>45451</v>
      </c>
      <c r="H21" s="45">
        <v>45451</v>
      </c>
      <c r="I21" s="42" t="s">
        <v>22</v>
      </c>
      <c r="J21" s="41"/>
      <c r="K21" s="41" t="s">
        <v>3880</v>
      </c>
      <c r="L21" s="42">
        <v>1</v>
      </c>
      <c r="M21" s="42">
        <f t="shared" si="6"/>
        <v>8</v>
      </c>
      <c r="N21" s="42">
        <f t="shared" si="7"/>
        <v>12</v>
      </c>
      <c r="O21" s="42">
        <f t="shared" si="13"/>
        <v>17.809999999999999</v>
      </c>
      <c r="P21" s="42">
        <f t="shared" si="8"/>
        <v>0</v>
      </c>
      <c r="Q21" s="43">
        <f>VLOOKUP(A21,AdvData, 14, FALSE)</f>
        <v>71.239999999999995</v>
      </c>
      <c r="R21" s="43">
        <f t="shared" si="14"/>
        <v>17.809999999999999</v>
      </c>
      <c r="S21" s="43" t="str">
        <f t="shared" si="10"/>
        <v>Yes</v>
      </c>
      <c r="T21" s="42">
        <v>83779</v>
      </c>
      <c r="U21" s="47" t="s">
        <v>123</v>
      </c>
      <c r="V21" s="19" t="s">
        <v>3883</v>
      </c>
    </row>
    <row r="22" spans="1:22" ht="15" x14ac:dyDescent="0.25">
      <c r="A22" s="48"/>
      <c r="B22" s="169"/>
      <c r="C22" s="169"/>
      <c r="D22" s="169"/>
      <c r="E22" s="169"/>
      <c r="F22" s="52"/>
      <c r="G22" s="52"/>
      <c r="H22" s="52"/>
      <c r="I22" s="48"/>
      <c r="J22" s="49"/>
      <c r="K22" s="49"/>
      <c r="L22" s="48"/>
      <c r="M22" s="48"/>
      <c r="N22" s="48"/>
      <c r="O22" s="48"/>
      <c r="P22" s="48"/>
      <c r="Q22" s="50"/>
      <c r="R22" s="50"/>
      <c r="S22" s="50"/>
      <c r="T22" s="48"/>
      <c r="U22" s="170"/>
    </row>
    <row r="23" spans="1:22" ht="15" x14ac:dyDescent="0.25">
      <c r="A23" s="166" t="s">
        <v>139</v>
      </c>
      <c r="B23" s="152">
        <f t="shared" si="0"/>
        <v>37861</v>
      </c>
      <c r="C23" s="152" t="str">
        <f t="shared" si="1"/>
        <v>Certification</v>
      </c>
      <c r="D23" s="152" t="str">
        <f t="shared" si="2"/>
        <v>First Aid and Safety</v>
      </c>
      <c r="E23" s="152" t="str">
        <f t="shared" si="3"/>
        <v>Adult</v>
      </c>
      <c r="F23" s="45"/>
      <c r="G23" s="163">
        <v>45389</v>
      </c>
      <c r="H23" s="163">
        <v>45390</v>
      </c>
      <c r="I23" s="42" t="s">
        <v>22</v>
      </c>
      <c r="J23" s="41"/>
      <c r="K23" s="42" t="s">
        <v>3882</v>
      </c>
      <c r="L23" s="42">
        <v>2</v>
      </c>
      <c r="M23" s="42">
        <f t="shared" si="6"/>
        <v>8</v>
      </c>
      <c r="N23" s="42">
        <f t="shared" si="7"/>
        <v>16</v>
      </c>
      <c r="O23" s="42">
        <f t="shared" si="13"/>
        <v>33.630000000000003</v>
      </c>
      <c r="P23" s="42">
        <f t="shared" si="8"/>
        <v>0</v>
      </c>
      <c r="Q23" s="43">
        <f t="shared" si="9"/>
        <v>134.5</v>
      </c>
      <c r="R23" s="43">
        <f>(Q23*1.25)</f>
        <v>168.125</v>
      </c>
      <c r="S23" s="43" t="str">
        <f t="shared" si="10"/>
        <v>Yes</v>
      </c>
      <c r="T23" s="42">
        <v>83806</v>
      </c>
      <c r="U23" s="47" t="s">
        <v>126</v>
      </c>
      <c r="V23" s="19" t="s">
        <v>3884</v>
      </c>
    </row>
    <row r="24" spans="1:22" ht="15" x14ac:dyDescent="0.25">
      <c r="A24" s="166" t="s">
        <v>139</v>
      </c>
      <c r="B24" s="152">
        <f t="shared" ref="B24" si="32">VLOOKUP(A24,AdvData,2,FALSE)</f>
        <v>37861</v>
      </c>
      <c r="C24" s="152" t="str">
        <f t="shared" ref="C24" si="33">VLOOKUP(A24,AdvData,3,FALSE)</f>
        <v>Certification</v>
      </c>
      <c r="D24" s="152" t="str">
        <f t="shared" ref="D24" si="34">VLOOKUP(A24,AdvData,4,FALSE)</f>
        <v>First Aid and Safety</v>
      </c>
      <c r="E24" s="152" t="str">
        <f t="shared" ref="E24" si="35">VLOOKUP(A24,AdvData,5,FALSE)</f>
        <v>Adult</v>
      </c>
      <c r="F24" s="45"/>
      <c r="G24" s="162">
        <v>45092</v>
      </c>
      <c r="H24" s="162">
        <v>45459</v>
      </c>
      <c r="I24" s="42" t="s">
        <v>22</v>
      </c>
      <c r="J24" s="41"/>
      <c r="K24" s="42" t="s">
        <v>3882</v>
      </c>
      <c r="L24" s="42">
        <v>1</v>
      </c>
      <c r="M24" s="42">
        <f t="shared" ref="M24" si="36">VLOOKUP(A24,AdvData,9,FALSE)</f>
        <v>8</v>
      </c>
      <c r="N24" s="42">
        <f t="shared" ref="N24" si="37">VLOOKUP(A24,AdvData,10,FALSE)</f>
        <v>16</v>
      </c>
      <c r="O24" s="42">
        <f t="shared" ref="O24" si="38">VLOOKUP(A24,AdvData,15,FALSE)</f>
        <v>33.630000000000003</v>
      </c>
      <c r="P24" s="42">
        <f t="shared" ref="P24" si="39">VLOOKUP(A24,AdvData,13,FALSE)</f>
        <v>0</v>
      </c>
      <c r="Q24" s="43">
        <f t="shared" ref="Q24" si="40">VLOOKUP(A24,AdvData, 14, FALSE)</f>
        <v>134.5</v>
      </c>
      <c r="R24" s="43">
        <f>(Q24*1.25)</f>
        <v>168.125</v>
      </c>
      <c r="S24" s="43" t="str">
        <f t="shared" ref="S24" si="41">VLOOKUP(A24,AdvData, 16, FALSE)</f>
        <v>Yes</v>
      </c>
      <c r="T24" s="63">
        <v>83809</v>
      </c>
      <c r="U24" s="47" t="s">
        <v>126</v>
      </c>
      <c r="V24" s="19" t="s">
        <v>3884</v>
      </c>
    </row>
    <row r="25" spans="1:22" ht="15" x14ac:dyDescent="0.25">
      <c r="A25" s="48"/>
      <c r="B25" s="169"/>
      <c r="C25" s="169"/>
      <c r="D25" s="169"/>
      <c r="E25" s="169"/>
      <c r="F25" s="52"/>
      <c r="G25" s="52"/>
      <c r="H25" s="52"/>
      <c r="I25" s="48"/>
      <c r="J25" s="49"/>
      <c r="K25" s="49"/>
      <c r="L25" s="48"/>
      <c r="M25" s="48"/>
      <c r="N25" s="48"/>
      <c r="O25" s="48"/>
      <c r="P25" s="48"/>
      <c r="Q25" s="50"/>
      <c r="R25" s="50"/>
      <c r="S25" s="50"/>
      <c r="T25" s="48"/>
      <c r="U25" s="170"/>
    </row>
    <row r="26" spans="1:22" ht="15" x14ac:dyDescent="0.25">
      <c r="A26" s="166" t="s">
        <v>151</v>
      </c>
      <c r="B26" s="152">
        <f t="shared" si="0"/>
        <v>37860</v>
      </c>
      <c r="C26" s="152" t="str">
        <f t="shared" si="1"/>
        <v>Certification</v>
      </c>
      <c r="D26" s="152" t="str">
        <f t="shared" si="2"/>
        <v>First Aid and Safety</v>
      </c>
      <c r="E26" s="152" t="str">
        <f t="shared" si="3"/>
        <v>Adult</v>
      </c>
      <c r="F26" s="45"/>
      <c r="G26" s="162">
        <v>45423</v>
      </c>
      <c r="H26" s="162">
        <v>45423</v>
      </c>
      <c r="I26" s="42" t="s">
        <v>22</v>
      </c>
      <c r="J26" s="41"/>
      <c r="K26" s="42" t="s">
        <v>3882</v>
      </c>
      <c r="L26" s="42">
        <v>1</v>
      </c>
      <c r="M26" s="42">
        <f t="shared" si="6"/>
        <v>8</v>
      </c>
      <c r="N26" s="42">
        <f t="shared" si="7"/>
        <v>16</v>
      </c>
      <c r="O26" s="42">
        <f t="shared" si="13"/>
        <v>21.94</v>
      </c>
      <c r="P26" s="42">
        <f t="shared" si="8"/>
        <v>0</v>
      </c>
      <c r="Q26" s="43">
        <f t="shared" si="9"/>
        <v>87.75</v>
      </c>
      <c r="R26" s="43">
        <f t="shared" ref="R26" si="42">(Q26*1.25)</f>
        <v>109.6875</v>
      </c>
      <c r="S26" s="43" t="str">
        <f t="shared" si="10"/>
        <v>Yes</v>
      </c>
      <c r="T26" s="63">
        <v>83800</v>
      </c>
      <c r="U26" s="47" t="s">
        <v>126</v>
      </c>
      <c r="V26" s="19" t="s">
        <v>3884</v>
      </c>
    </row>
    <row r="27" spans="1:22" ht="15" x14ac:dyDescent="0.25">
      <c r="A27" s="48"/>
      <c r="B27" s="169"/>
      <c r="C27" s="169"/>
      <c r="D27" s="169"/>
      <c r="E27" s="169"/>
      <c r="F27" s="52"/>
      <c r="G27" s="52"/>
      <c r="H27" s="52"/>
      <c r="I27" s="48"/>
      <c r="J27" s="49"/>
      <c r="K27" s="49"/>
      <c r="L27" s="48"/>
      <c r="M27" s="48"/>
      <c r="N27" s="48"/>
      <c r="O27" s="48"/>
      <c r="P27" s="48"/>
      <c r="Q27" s="50"/>
      <c r="R27" s="50"/>
      <c r="S27" s="50"/>
      <c r="T27" s="48"/>
      <c r="U27" s="170"/>
    </row>
    <row r="28" spans="1:22" ht="15" x14ac:dyDescent="0.25">
      <c r="A28" s="166" t="s">
        <v>142</v>
      </c>
      <c r="B28" s="152">
        <f t="shared" si="0"/>
        <v>23554</v>
      </c>
      <c r="C28" s="152" t="str">
        <f t="shared" ref="C28:C29" si="43">VLOOKUP(A28,AdvData,3,FALSE)</f>
        <v>Certification</v>
      </c>
      <c r="D28" s="152" t="str">
        <f t="shared" ref="D28:D29" si="44">VLOOKUP(A28,AdvData,4,FALSE)</f>
        <v>Lifeguard-Swimming Instructor</v>
      </c>
      <c r="E28" s="152" t="str">
        <f t="shared" ref="E28:E29" si="45">VLOOKUP(A28,AdvData,5,FALSE)</f>
        <v>Adult</v>
      </c>
      <c r="F28" s="45"/>
      <c r="G28" s="168">
        <v>45409</v>
      </c>
      <c r="H28" s="168">
        <v>45409</v>
      </c>
      <c r="I28" s="42" t="s">
        <v>26</v>
      </c>
      <c r="J28" s="41">
        <v>0.375</v>
      </c>
      <c r="K28" s="41" t="s">
        <v>3881</v>
      </c>
      <c r="L28" s="42">
        <v>1</v>
      </c>
      <c r="M28" s="42">
        <f t="shared" ref="M28:M29" si="46">VLOOKUP(A28,AdvData,9,FALSE)</f>
        <v>6</v>
      </c>
      <c r="N28" s="42">
        <f t="shared" ref="N28:N29" si="47">VLOOKUP(A28,AdvData,10,FALSE)</f>
        <v>12</v>
      </c>
      <c r="O28" s="42">
        <f t="shared" ref="O28:O29" si="48">VLOOKUP(A28,AdvData,15,FALSE)</f>
        <v>9.07</v>
      </c>
      <c r="P28" s="42">
        <f t="shared" ref="P28:P29" si="49">VLOOKUP(A28,AdvData,13,FALSE)</f>
        <v>0</v>
      </c>
      <c r="Q28" s="43">
        <f t="shared" ref="Q28:Q29" si="50">VLOOKUP(A28,AdvData, 14, FALSE)</f>
        <v>36.28</v>
      </c>
      <c r="R28" s="43">
        <f t="shared" ref="R28:R29" si="51">VLOOKUP(A28,AdvData, 15, FALSE)</f>
        <v>9.07</v>
      </c>
      <c r="S28" s="43" t="str">
        <f t="shared" ref="S28:S29" si="52">VLOOKUP(A28,AdvData, 16, FALSE)</f>
        <v>Yes</v>
      </c>
      <c r="T28" s="42">
        <v>83818</v>
      </c>
      <c r="U28" s="47" t="s">
        <v>126</v>
      </c>
      <c r="V28" s="19" t="s">
        <v>3883</v>
      </c>
    </row>
    <row r="29" spans="1:22" ht="15" x14ac:dyDescent="0.25">
      <c r="A29" s="166" t="s">
        <v>142</v>
      </c>
      <c r="B29" s="152">
        <f t="shared" si="0"/>
        <v>23554</v>
      </c>
      <c r="C29" s="152" t="str">
        <f t="shared" si="43"/>
        <v>Certification</v>
      </c>
      <c r="D29" s="152" t="str">
        <f t="shared" si="44"/>
        <v>Lifeguard-Swimming Instructor</v>
      </c>
      <c r="E29" s="152" t="str">
        <f t="shared" si="45"/>
        <v>Adult</v>
      </c>
      <c r="F29" s="45"/>
      <c r="G29" s="168">
        <v>45445</v>
      </c>
      <c r="H29" s="168">
        <v>45445</v>
      </c>
      <c r="I29" s="42" t="s">
        <v>26</v>
      </c>
      <c r="J29" s="41">
        <v>0.375</v>
      </c>
      <c r="K29" s="41" t="s">
        <v>3881</v>
      </c>
      <c r="L29" s="42">
        <v>1</v>
      </c>
      <c r="M29" s="42">
        <f t="shared" si="46"/>
        <v>6</v>
      </c>
      <c r="N29" s="42">
        <f t="shared" si="47"/>
        <v>12</v>
      </c>
      <c r="O29" s="42">
        <f t="shared" si="48"/>
        <v>9.07</v>
      </c>
      <c r="P29" s="42">
        <f t="shared" si="49"/>
        <v>0</v>
      </c>
      <c r="Q29" s="43">
        <f t="shared" si="50"/>
        <v>36.28</v>
      </c>
      <c r="R29" s="43">
        <f t="shared" si="51"/>
        <v>9.07</v>
      </c>
      <c r="S29" s="43" t="str">
        <f t="shared" si="52"/>
        <v>Yes</v>
      </c>
      <c r="T29" s="42">
        <v>83820</v>
      </c>
      <c r="U29" s="47" t="s">
        <v>126</v>
      </c>
      <c r="V29" s="19" t="s">
        <v>3883</v>
      </c>
    </row>
    <row r="30" spans="1:22" ht="15" x14ac:dyDescent="0.25">
      <c r="A30" s="48"/>
      <c r="B30" s="169"/>
      <c r="C30" s="169"/>
      <c r="D30" s="169"/>
      <c r="E30" s="169"/>
      <c r="F30" s="52"/>
      <c r="G30" s="52"/>
      <c r="H30" s="52"/>
      <c r="I30" s="48"/>
      <c r="J30" s="49"/>
      <c r="K30" s="49"/>
      <c r="L30" s="48"/>
      <c r="M30" s="48"/>
      <c r="N30" s="48"/>
      <c r="O30" s="48"/>
      <c r="P30" s="48"/>
      <c r="Q30" s="50"/>
      <c r="R30" s="50"/>
      <c r="S30" s="50"/>
      <c r="T30" s="48"/>
      <c r="U30" s="170"/>
    </row>
    <row r="31" spans="1:22" ht="15" x14ac:dyDescent="0.25">
      <c r="A31" s="166" t="s">
        <v>3839</v>
      </c>
      <c r="B31" s="152">
        <f t="shared" si="0"/>
        <v>49462</v>
      </c>
      <c r="C31" s="152" t="str">
        <f t="shared" ref="C31" si="53">VLOOKUP(A31,AdvData,3,FALSE)</f>
        <v>Certification</v>
      </c>
      <c r="D31" s="152" t="str">
        <f t="shared" ref="D31" si="54">VLOOKUP(A31,AdvData,4,FALSE)</f>
        <v>Lifeguard-Swimming Instructor</v>
      </c>
      <c r="E31" s="152" t="str">
        <f t="shared" ref="E31" si="55">VLOOKUP(A31,AdvData,5,FALSE)</f>
        <v>Youth</v>
      </c>
      <c r="F31" s="42"/>
      <c r="G31" s="163">
        <v>45402</v>
      </c>
      <c r="H31" s="163">
        <v>45458</v>
      </c>
      <c r="I31" s="42" t="s">
        <v>22</v>
      </c>
      <c r="J31" s="41">
        <v>0.375</v>
      </c>
      <c r="K31" s="41" t="s">
        <v>3886</v>
      </c>
      <c r="L31" s="42">
        <v>8</v>
      </c>
      <c r="M31" s="42">
        <f t="shared" ref="M31" si="56">VLOOKUP(A31,AdvData,9,FALSE)</f>
        <v>8</v>
      </c>
      <c r="N31" s="42">
        <f t="shared" ref="N31" si="57">VLOOKUP(A31,AdvData,10,FALSE)</f>
        <v>16</v>
      </c>
      <c r="O31" s="42">
        <f t="shared" ref="O31" si="58">VLOOKUP(A31,AdvData,15,FALSE)</f>
        <v>60.18</v>
      </c>
      <c r="P31" s="42">
        <f t="shared" ref="P31" si="59">VLOOKUP(A31,AdvData,13,FALSE)</f>
        <v>0</v>
      </c>
      <c r="Q31" s="43">
        <f t="shared" ref="Q31" si="60">VLOOKUP(A31,AdvData, 14, FALSE)</f>
        <v>240.7</v>
      </c>
      <c r="R31" s="43">
        <f t="shared" ref="R31" si="61">VLOOKUP(A31,AdvData, 15, FALSE)</f>
        <v>60.18</v>
      </c>
      <c r="S31" s="43" t="str">
        <f t="shared" ref="S31" si="62">VLOOKUP(A31,AdvData, 16, FALSE)</f>
        <v>Yes</v>
      </c>
      <c r="T31" s="42">
        <v>83829</v>
      </c>
      <c r="U31" s="47" t="s">
        <v>124</v>
      </c>
      <c r="V31" s="19" t="s">
        <v>3883</v>
      </c>
    </row>
  </sheetData>
  <mergeCells count="2">
    <mergeCell ref="A1:T1"/>
    <mergeCell ref="G2:H2"/>
  </mergeCells>
  <pageMargins left="0.7" right="0.7" top="0.75" bottom="0.75" header="0.3" footer="0.3"/>
  <pageSetup paperSize="5" scale="70" orientation="landscape" r:id="rId1"/>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Q127"/>
  <sheetViews>
    <sheetView workbookViewId="0">
      <selection activeCell="K17" sqref="K17"/>
    </sheetView>
  </sheetViews>
  <sheetFormatPr defaultRowHeight="12.75" x14ac:dyDescent="0.2"/>
  <cols>
    <col min="1" max="1" width="69.7109375" bestFit="1" customWidth="1"/>
    <col min="2" max="2" width="8" bestFit="1" customWidth="1"/>
    <col min="3" max="3" width="4.42578125" bestFit="1" customWidth="1"/>
    <col min="4" max="4" width="4.7109375" bestFit="1" customWidth="1"/>
    <col min="5" max="5" width="6.140625" bestFit="1" customWidth="1"/>
    <col min="6" max="6" width="8.140625" bestFit="1" customWidth="1"/>
    <col min="7" max="7" width="9.7109375" bestFit="1" customWidth="1"/>
    <col min="8" max="8" width="5.5703125" style="28" bestFit="1" customWidth="1"/>
    <col min="9" max="9" width="8.5703125" style="28" bestFit="1" customWidth="1"/>
    <col min="10" max="10" width="6.85546875" bestFit="1" customWidth="1"/>
    <col min="11" max="11" width="7.85546875" bestFit="1" customWidth="1"/>
    <col min="12" max="12" width="12.42578125" bestFit="1" customWidth="1"/>
    <col min="13" max="13" width="9.85546875" bestFit="1" customWidth="1"/>
    <col min="14" max="14" width="9.28515625" bestFit="1" customWidth="1"/>
    <col min="15" max="15" width="11.42578125" bestFit="1" customWidth="1"/>
    <col min="16" max="16" width="28" bestFit="1" customWidth="1"/>
    <col min="17" max="17" width="9.42578125" style="28" bestFit="1" customWidth="1"/>
    <col min="20" max="23" width="0" hidden="1" customWidth="1"/>
  </cols>
  <sheetData>
    <row r="1" spans="1:17" ht="15.75" thickBot="1" x14ac:dyDescent="0.3">
      <c r="A1" s="85"/>
      <c r="B1" s="85"/>
      <c r="C1" s="85"/>
      <c r="D1" s="85"/>
      <c r="E1" s="85"/>
      <c r="F1" s="85"/>
      <c r="G1" s="55"/>
      <c r="H1" s="55"/>
      <c r="I1" s="55"/>
      <c r="J1" s="55"/>
      <c r="K1" s="85"/>
      <c r="L1" s="85"/>
      <c r="M1" s="55"/>
      <c r="N1" s="55"/>
      <c r="O1" s="55"/>
      <c r="P1" s="55"/>
      <c r="Q1" s="55"/>
    </row>
    <row r="2" spans="1:17" ht="15.75" thickBot="1" x14ac:dyDescent="0.3">
      <c r="A2" s="85"/>
      <c r="B2" s="85"/>
      <c r="C2" s="85"/>
      <c r="D2" s="85"/>
      <c r="E2" s="126" t="s">
        <v>42</v>
      </c>
      <c r="F2" s="127"/>
      <c r="G2" s="55"/>
      <c r="H2" s="55"/>
      <c r="I2" s="55"/>
      <c r="J2" s="55"/>
      <c r="K2" s="85"/>
      <c r="L2" s="85"/>
      <c r="M2" s="55"/>
      <c r="N2" s="55"/>
      <c r="O2" s="55"/>
      <c r="P2" s="55"/>
      <c r="Q2" s="55"/>
    </row>
    <row r="3" spans="1:17" ht="15.75" thickBot="1" x14ac:dyDescent="0.25">
      <c r="A3" s="86" t="s">
        <v>58</v>
      </c>
      <c r="B3" s="86" t="s">
        <v>43</v>
      </c>
      <c r="C3" s="86" t="s">
        <v>44</v>
      </c>
      <c r="D3" s="86" t="s">
        <v>45</v>
      </c>
      <c r="E3" s="86" t="s">
        <v>44</v>
      </c>
      <c r="F3" s="86" t="s">
        <v>264</v>
      </c>
      <c r="G3" s="87" t="s">
        <v>63</v>
      </c>
      <c r="H3" s="87" t="s">
        <v>100</v>
      </c>
      <c r="I3" s="87" t="s">
        <v>111</v>
      </c>
      <c r="J3" s="87" t="s">
        <v>274</v>
      </c>
      <c r="K3" s="87" t="s">
        <v>112</v>
      </c>
      <c r="L3" s="87" t="s">
        <v>113</v>
      </c>
      <c r="M3" s="87" t="s">
        <v>114</v>
      </c>
      <c r="N3" s="87" t="s">
        <v>279</v>
      </c>
      <c r="O3" s="87" t="s">
        <v>269</v>
      </c>
      <c r="P3" s="87" t="s">
        <v>277</v>
      </c>
      <c r="Q3" s="87" t="s">
        <v>110</v>
      </c>
    </row>
    <row r="4" spans="1:17" ht="15" x14ac:dyDescent="0.25">
      <c r="A4" s="88"/>
      <c r="B4" s="88"/>
      <c r="C4" s="88"/>
      <c r="D4" s="88"/>
      <c r="E4" s="88"/>
      <c r="F4" s="88"/>
      <c r="G4" s="89"/>
      <c r="H4" s="89"/>
      <c r="I4" s="89"/>
      <c r="J4" s="89"/>
      <c r="K4" s="90"/>
      <c r="L4" s="90"/>
      <c r="M4" s="89"/>
      <c r="N4" s="89"/>
      <c r="O4" s="89"/>
      <c r="P4" s="89"/>
      <c r="Q4" s="89"/>
    </row>
    <row r="5" spans="1:17" ht="15" x14ac:dyDescent="0.25">
      <c r="A5" s="116" t="s">
        <v>161</v>
      </c>
      <c r="B5" s="96" t="s">
        <v>46</v>
      </c>
      <c r="C5" s="128">
        <v>3</v>
      </c>
      <c r="D5" s="128">
        <v>12</v>
      </c>
      <c r="E5" s="96" t="s">
        <v>47</v>
      </c>
      <c r="F5" s="96" t="s">
        <v>48</v>
      </c>
      <c r="G5" s="93" t="s">
        <v>82</v>
      </c>
      <c r="H5" s="93">
        <v>1</v>
      </c>
      <c r="I5" s="93" t="s">
        <v>273</v>
      </c>
      <c r="J5" s="93">
        <v>0.5</v>
      </c>
      <c r="K5" s="94">
        <f t="shared" ref="K5:K10" si="0">VLOOKUP(G5,TFEEHOURLY, 2, FALSE)</f>
        <v>17.643999999999998</v>
      </c>
      <c r="L5" s="94">
        <f t="shared" ref="L5:L10" si="1">K5*H5*J5</f>
        <v>8.8219999999999992</v>
      </c>
      <c r="M5" s="93"/>
      <c r="N5" s="93">
        <v>67267</v>
      </c>
      <c r="O5" s="93" t="s">
        <v>278</v>
      </c>
      <c r="P5" s="93" t="s">
        <v>3892</v>
      </c>
      <c r="Q5" s="93" t="s">
        <v>158</v>
      </c>
    </row>
    <row r="6" spans="1:17" ht="15" x14ac:dyDescent="0.25">
      <c r="A6" s="116" t="s">
        <v>260</v>
      </c>
      <c r="B6" s="96" t="s">
        <v>46</v>
      </c>
      <c r="C6" s="128">
        <v>3</v>
      </c>
      <c r="D6" s="128">
        <v>12</v>
      </c>
      <c r="E6" s="96" t="s">
        <v>48</v>
      </c>
      <c r="F6" s="96" t="s">
        <v>50</v>
      </c>
      <c r="G6" s="93" t="s">
        <v>82</v>
      </c>
      <c r="H6" s="93">
        <v>1</v>
      </c>
      <c r="I6" s="93" t="s">
        <v>273</v>
      </c>
      <c r="J6" s="93">
        <v>0.5</v>
      </c>
      <c r="K6" s="94">
        <f t="shared" si="0"/>
        <v>17.643999999999998</v>
      </c>
      <c r="L6" s="94">
        <f t="shared" si="1"/>
        <v>8.8219999999999992</v>
      </c>
      <c r="M6" s="93"/>
      <c r="N6" s="93">
        <v>67268</v>
      </c>
      <c r="O6" s="93" t="s">
        <v>278</v>
      </c>
      <c r="P6" s="93" t="s">
        <v>3892</v>
      </c>
      <c r="Q6" s="93" t="s">
        <v>158</v>
      </c>
    </row>
    <row r="7" spans="1:17" ht="15" x14ac:dyDescent="0.25">
      <c r="A7" s="116" t="s">
        <v>263</v>
      </c>
      <c r="B7" s="96" t="s">
        <v>46</v>
      </c>
      <c r="C7" s="128">
        <v>3</v>
      </c>
      <c r="D7" s="128">
        <v>12</v>
      </c>
      <c r="E7" s="96" t="s">
        <v>49</v>
      </c>
      <c r="F7" s="96" t="s">
        <v>265</v>
      </c>
      <c r="G7" s="93" t="s">
        <v>82</v>
      </c>
      <c r="H7" s="93">
        <v>1</v>
      </c>
      <c r="I7" s="93" t="s">
        <v>273</v>
      </c>
      <c r="J7" s="93">
        <v>0.5</v>
      </c>
      <c r="K7" s="94">
        <f t="shared" si="0"/>
        <v>17.643999999999998</v>
      </c>
      <c r="L7" s="94">
        <f t="shared" si="1"/>
        <v>8.8219999999999992</v>
      </c>
      <c r="M7" s="93"/>
      <c r="N7" s="93">
        <v>67270</v>
      </c>
      <c r="O7" s="93" t="s">
        <v>278</v>
      </c>
      <c r="P7" s="93" t="s">
        <v>3892</v>
      </c>
      <c r="Q7" s="93" t="s">
        <v>158</v>
      </c>
    </row>
    <row r="8" spans="1:17" ht="15" x14ac:dyDescent="0.25">
      <c r="A8" s="118" t="s">
        <v>235</v>
      </c>
      <c r="B8" s="95" t="s">
        <v>46</v>
      </c>
      <c r="C8" s="129">
        <v>3</v>
      </c>
      <c r="D8" s="129">
        <v>12</v>
      </c>
      <c r="E8" s="95" t="s">
        <v>47</v>
      </c>
      <c r="F8" s="95" t="s">
        <v>48</v>
      </c>
      <c r="G8" s="93" t="s">
        <v>82</v>
      </c>
      <c r="H8" s="93">
        <v>1</v>
      </c>
      <c r="I8" s="93" t="s">
        <v>273</v>
      </c>
      <c r="J8" s="93">
        <v>0.5</v>
      </c>
      <c r="K8" s="94">
        <f t="shared" si="0"/>
        <v>17.643999999999998</v>
      </c>
      <c r="L8" s="94">
        <f t="shared" si="1"/>
        <v>8.8219999999999992</v>
      </c>
      <c r="M8" s="93"/>
      <c r="N8" s="93">
        <v>67312</v>
      </c>
      <c r="O8" s="93" t="s">
        <v>278</v>
      </c>
      <c r="P8" s="93" t="s">
        <v>3892</v>
      </c>
      <c r="Q8" s="93" t="s">
        <v>158</v>
      </c>
    </row>
    <row r="9" spans="1:17" ht="15" x14ac:dyDescent="0.25">
      <c r="A9" s="118" t="s">
        <v>237</v>
      </c>
      <c r="B9" s="95" t="s">
        <v>46</v>
      </c>
      <c r="C9" s="129">
        <v>3</v>
      </c>
      <c r="D9" s="129">
        <v>12</v>
      </c>
      <c r="E9" s="95" t="s">
        <v>48</v>
      </c>
      <c r="F9" s="95" t="s">
        <v>50</v>
      </c>
      <c r="G9" s="93" t="s">
        <v>82</v>
      </c>
      <c r="H9" s="93">
        <v>1</v>
      </c>
      <c r="I9" s="93" t="s">
        <v>273</v>
      </c>
      <c r="J9" s="93">
        <v>0.5</v>
      </c>
      <c r="K9" s="94">
        <f t="shared" si="0"/>
        <v>17.643999999999998</v>
      </c>
      <c r="L9" s="94">
        <f t="shared" si="1"/>
        <v>8.8219999999999992</v>
      </c>
      <c r="M9" s="93"/>
      <c r="N9" s="93">
        <v>67314</v>
      </c>
      <c r="O9" s="93" t="s">
        <v>278</v>
      </c>
      <c r="P9" s="93" t="s">
        <v>3892</v>
      </c>
      <c r="Q9" s="93" t="s">
        <v>158</v>
      </c>
    </row>
    <row r="10" spans="1:17" ht="15" x14ac:dyDescent="0.25">
      <c r="A10" s="118" t="s">
        <v>3795</v>
      </c>
      <c r="B10" s="95" t="s">
        <v>46</v>
      </c>
      <c r="C10" s="129">
        <v>3</v>
      </c>
      <c r="D10" s="129">
        <v>12</v>
      </c>
      <c r="E10" s="95" t="s">
        <v>49</v>
      </c>
      <c r="F10" s="95" t="s">
        <v>265</v>
      </c>
      <c r="G10" s="93" t="s">
        <v>82</v>
      </c>
      <c r="H10" s="93">
        <v>1</v>
      </c>
      <c r="I10" s="93" t="s">
        <v>273</v>
      </c>
      <c r="J10" s="93">
        <v>0.5</v>
      </c>
      <c r="K10" s="94">
        <f t="shared" si="0"/>
        <v>17.643999999999998</v>
      </c>
      <c r="L10" s="94">
        <f t="shared" si="1"/>
        <v>8.8219999999999992</v>
      </c>
      <c r="M10" s="93"/>
      <c r="N10" s="93">
        <v>67315</v>
      </c>
      <c r="O10" s="93" t="s">
        <v>278</v>
      </c>
      <c r="P10" s="93" t="s">
        <v>3892</v>
      </c>
      <c r="Q10" s="93" t="s">
        <v>158</v>
      </c>
    </row>
    <row r="11" spans="1:17" ht="15" x14ac:dyDescent="0.25">
      <c r="A11" s="96"/>
      <c r="B11" s="96"/>
      <c r="C11" s="96"/>
      <c r="D11" s="96"/>
      <c r="E11" s="96"/>
      <c r="F11" s="96"/>
      <c r="G11" s="93"/>
      <c r="H11" s="93"/>
      <c r="I11" s="93"/>
      <c r="J11" s="93"/>
      <c r="K11" s="94"/>
      <c r="L11" s="94"/>
      <c r="M11" s="93"/>
      <c r="N11" s="93"/>
      <c r="O11" s="93"/>
      <c r="P11" s="93"/>
      <c r="Q11" s="93"/>
    </row>
    <row r="12" spans="1:17" ht="15" x14ac:dyDescent="0.25">
      <c r="A12" s="116" t="s">
        <v>162</v>
      </c>
      <c r="B12" s="96" t="s">
        <v>46</v>
      </c>
      <c r="C12" s="128">
        <v>3</v>
      </c>
      <c r="D12" s="128">
        <v>5</v>
      </c>
      <c r="E12" s="96" t="s">
        <v>50</v>
      </c>
      <c r="F12" s="96" t="s">
        <v>51</v>
      </c>
      <c r="G12" s="93" t="s">
        <v>82</v>
      </c>
      <c r="H12" s="93">
        <v>1</v>
      </c>
      <c r="I12" s="93" t="s">
        <v>273</v>
      </c>
      <c r="J12" s="93">
        <v>0.5</v>
      </c>
      <c r="K12" s="94">
        <f t="shared" ref="K12:K21" si="2">VLOOKUP(G12,TFEEHOURLY, 2, FALSE)</f>
        <v>17.643999999999998</v>
      </c>
      <c r="L12" s="94">
        <f t="shared" ref="L12:L21" si="3">K12*H12*J12</f>
        <v>8.8219999999999992</v>
      </c>
      <c r="M12" s="93"/>
      <c r="N12" s="93">
        <v>67271</v>
      </c>
      <c r="O12" s="93" t="s">
        <v>278</v>
      </c>
      <c r="P12" s="93" t="s">
        <v>3892</v>
      </c>
      <c r="Q12" s="93" t="s">
        <v>158</v>
      </c>
    </row>
    <row r="13" spans="1:17" ht="15" x14ac:dyDescent="0.25">
      <c r="A13" s="116" t="s">
        <v>163</v>
      </c>
      <c r="B13" s="96" t="s">
        <v>46</v>
      </c>
      <c r="C13" s="128">
        <v>3</v>
      </c>
      <c r="D13" s="128">
        <v>5</v>
      </c>
      <c r="E13" s="96" t="s">
        <v>50</v>
      </c>
      <c r="F13" s="96" t="s">
        <v>51</v>
      </c>
      <c r="G13" s="93" t="s">
        <v>82</v>
      </c>
      <c r="H13" s="93">
        <v>1</v>
      </c>
      <c r="I13" s="93" t="s">
        <v>273</v>
      </c>
      <c r="J13" s="93">
        <v>0.5</v>
      </c>
      <c r="K13" s="94">
        <f t="shared" si="2"/>
        <v>17.643999999999998</v>
      </c>
      <c r="L13" s="94">
        <f t="shared" si="3"/>
        <v>8.8219999999999992</v>
      </c>
      <c r="M13" s="93"/>
      <c r="N13" s="93">
        <v>67272</v>
      </c>
      <c r="O13" s="93" t="s">
        <v>278</v>
      </c>
      <c r="P13" s="93" t="s">
        <v>3892</v>
      </c>
      <c r="Q13" s="93" t="s">
        <v>158</v>
      </c>
    </row>
    <row r="14" spans="1:17" ht="15" x14ac:dyDescent="0.25">
      <c r="A14" s="116" t="s">
        <v>164</v>
      </c>
      <c r="B14" s="96" t="s">
        <v>46</v>
      </c>
      <c r="C14" s="128">
        <v>3</v>
      </c>
      <c r="D14" s="128">
        <v>5</v>
      </c>
      <c r="E14" s="96" t="s">
        <v>50</v>
      </c>
      <c r="F14" s="96" t="s">
        <v>51</v>
      </c>
      <c r="G14" s="93" t="s">
        <v>82</v>
      </c>
      <c r="H14" s="93">
        <v>1</v>
      </c>
      <c r="I14" s="93" t="s">
        <v>273</v>
      </c>
      <c r="J14" s="93">
        <v>0.5</v>
      </c>
      <c r="K14" s="94">
        <f t="shared" si="2"/>
        <v>17.643999999999998</v>
      </c>
      <c r="L14" s="94">
        <f t="shared" si="3"/>
        <v>8.8219999999999992</v>
      </c>
      <c r="M14" s="93"/>
      <c r="N14" s="93">
        <v>67273</v>
      </c>
      <c r="O14" s="93" t="s">
        <v>278</v>
      </c>
      <c r="P14" s="93" t="s">
        <v>3892</v>
      </c>
      <c r="Q14" s="93" t="s">
        <v>158</v>
      </c>
    </row>
    <row r="15" spans="1:17" ht="15" x14ac:dyDescent="0.25">
      <c r="A15" s="116" t="s">
        <v>165</v>
      </c>
      <c r="B15" s="96" t="s">
        <v>46</v>
      </c>
      <c r="C15" s="128">
        <v>3</v>
      </c>
      <c r="D15" s="128">
        <v>5</v>
      </c>
      <c r="E15" s="96" t="s">
        <v>50</v>
      </c>
      <c r="F15" s="96" t="s">
        <v>51</v>
      </c>
      <c r="G15" s="93" t="s">
        <v>82</v>
      </c>
      <c r="H15" s="93">
        <v>1</v>
      </c>
      <c r="I15" s="93" t="s">
        <v>273</v>
      </c>
      <c r="J15" s="93">
        <v>0.5</v>
      </c>
      <c r="K15" s="94">
        <f t="shared" si="2"/>
        <v>17.643999999999998</v>
      </c>
      <c r="L15" s="94">
        <f t="shared" si="3"/>
        <v>8.8219999999999992</v>
      </c>
      <c r="M15" s="93"/>
      <c r="N15" s="93">
        <v>67274</v>
      </c>
      <c r="O15" s="93" t="s">
        <v>278</v>
      </c>
      <c r="P15" s="93" t="s">
        <v>3892</v>
      </c>
      <c r="Q15" s="93" t="s">
        <v>158</v>
      </c>
    </row>
    <row r="16" spans="1:17" ht="15" x14ac:dyDescent="0.25">
      <c r="A16" s="116" t="s">
        <v>166</v>
      </c>
      <c r="B16" s="96" t="s">
        <v>46</v>
      </c>
      <c r="C16" s="128">
        <v>3</v>
      </c>
      <c r="D16" s="128">
        <v>5</v>
      </c>
      <c r="E16" s="96" t="s">
        <v>50</v>
      </c>
      <c r="F16" s="96" t="s">
        <v>51</v>
      </c>
      <c r="G16" s="93" t="s">
        <v>82</v>
      </c>
      <c r="H16" s="93">
        <v>1</v>
      </c>
      <c r="I16" s="93" t="s">
        <v>273</v>
      </c>
      <c r="J16" s="93">
        <v>0.5</v>
      </c>
      <c r="K16" s="94">
        <f t="shared" si="2"/>
        <v>17.643999999999998</v>
      </c>
      <c r="L16" s="94">
        <f t="shared" si="3"/>
        <v>8.8219999999999992</v>
      </c>
      <c r="M16" s="93"/>
      <c r="N16" s="93">
        <v>67275</v>
      </c>
      <c r="O16" s="93" t="s">
        <v>278</v>
      </c>
      <c r="P16" s="93" t="s">
        <v>3892</v>
      </c>
      <c r="Q16" s="93" t="s">
        <v>158</v>
      </c>
    </row>
    <row r="17" spans="1:17" ht="15" x14ac:dyDescent="0.25">
      <c r="A17" s="118" t="s">
        <v>253</v>
      </c>
      <c r="B17" s="95" t="s">
        <v>46</v>
      </c>
      <c r="C17" s="129">
        <v>3</v>
      </c>
      <c r="D17" s="129">
        <v>5</v>
      </c>
      <c r="E17" s="95" t="s">
        <v>50</v>
      </c>
      <c r="F17" s="95" t="s">
        <v>51</v>
      </c>
      <c r="G17" s="93" t="s">
        <v>82</v>
      </c>
      <c r="H17" s="93">
        <v>1</v>
      </c>
      <c r="I17" s="93" t="s">
        <v>273</v>
      </c>
      <c r="J17" s="93">
        <v>0.5</v>
      </c>
      <c r="K17" s="94">
        <f t="shared" si="2"/>
        <v>17.643999999999998</v>
      </c>
      <c r="L17" s="94">
        <f t="shared" si="3"/>
        <v>8.8219999999999992</v>
      </c>
      <c r="M17" s="93"/>
      <c r="N17" s="93">
        <v>67317</v>
      </c>
      <c r="O17" s="93" t="s">
        <v>278</v>
      </c>
      <c r="P17" s="93" t="s">
        <v>3892</v>
      </c>
      <c r="Q17" s="93" t="s">
        <v>158</v>
      </c>
    </row>
    <row r="18" spans="1:17" ht="15" x14ac:dyDescent="0.25">
      <c r="A18" s="118" t="s">
        <v>254</v>
      </c>
      <c r="B18" s="95" t="s">
        <v>46</v>
      </c>
      <c r="C18" s="129">
        <v>3</v>
      </c>
      <c r="D18" s="129">
        <v>5</v>
      </c>
      <c r="E18" s="95" t="s">
        <v>50</v>
      </c>
      <c r="F18" s="95" t="s">
        <v>51</v>
      </c>
      <c r="G18" s="93" t="s">
        <v>82</v>
      </c>
      <c r="H18" s="93">
        <v>1</v>
      </c>
      <c r="I18" s="93" t="s">
        <v>273</v>
      </c>
      <c r="J18" s="93">
        <v>0.5</v>
      </c>
      <c r="K18" s="94">
        <f t="shared" si="2"/>
        <v>17.643999999999998</v>
      </c>
      <c r="L18" s="94">
        <f t="shared" si="3"/>
        <v>8.8219999999999992</v>
      </c>
      <c r="M18" s="93"/>
      <c r="N18" s="93">
        <v>67319</v>
      </c>
      <c r="O18" s="93" t="s">
        <v>278</v>
      </c>
      <c r="P18" s="93" t="s">
        <v>3892</v>
      </c>
      <c r="Q18" s="93" t="s">
        <v>158</v>
      </c>
    </row>
    <row r="19" spans="1:17" ht="15" x14ac:dyDescent="0.25">
      <c r="A19" s="118" t="s">
        <v>255</v>
      </c>
      <c r="B19" s="95" t="s">
        <v>46</v>
      </c>
      <c r="C19" s="129">
        <v>3</v>
      </c>
      <c r="D19" s="129">
        <v>5</v>
      </c>
      <c r="E19" s="95" t="s">
        <v>50</v>
      </c>
      <c r="F19" s="95" t="s">
        <v>51</v>
      </c>
      <c r="G19" s="93" t="s">
        <v>82</v>
      </c>
      <c r="H19" s="93">
        <v>1</v>
      </c>
      <c r="I19" s="93" t="s">
        <v>273</v>
      </c>
      <c r="J19" s="93">
        <v>0.5</v>
      </c>
      <c r="K19" s="94">
        <f t="shared" si="2"/>
        <v>17.643999999999998</v>
      </c>
      <c r="L19" s="94">
        <f t="shared" si="3"/>
        <v>8.8219999999999992</v>
      </c>
      <c r="M19" s="93"/>
      <c r="N19" s="93">
        <v>67320</v>
      </c>
      <c r="O19" s="93" t="s">
        <v>278</v>
      </c>
      <c r="P19" s="93" t="s">
        <v>3892</v>
      </c>
      <c r="Q19" s="93" t="s">
        <v>158</v>
      </c>
    </row>
    <row r="20" spans="1:17" ht="15" x14ac:dyDescent="0.25">
      <c r="A20" s="118" t="s">
        <v>256</v>
      </c>
      <c r="B20" s="95" t="s">
        <v>46</v>
      </c>
      <c r="C20" s="129">
        <v>3</v>
      </c>
      <c r="D20" s="129">
        <v>5</v>
      </c>
      <c r="E20" s="95" t="s">
        <v>50</v>
      </c>
      <c r="F20" s="95" t="s">
        <v>51</v>
      </c>
      <c r="G20" s="93" t="s">
        <v>82</v>
      </c>
      <c r="H20" s="93">
        <v>1</v>
      </c>
      <c r="I20" s="93" t="s">
        <v>273</v>
      </c>
      <c r="J20" s="93">
        <v>0.5</v>
      </c>
      <c r="K20" s="94">
        <f t="shared" si="2"/>
        <v>17.643999999999998</v>
      </c>
      <c r="L20" s="94">
        <f t="shared" si="3"/>
        <v>8.8219999999999992</v>
      </c>
      <c r="M20" s="93"/>
      <c r="N20" s="93">
        <v>67322</v>
      </c>
      <c r="O20" s="93" t="s">
        <v>278</v>
      </c>
      <c r="P20" s="93" t="s">
        <v>3892</v>
      </c>
      <c r="Q20" s="93" t="s">
        <v>158</v>
      </c>
    </row>
    <row r="21" spans="1:17" ht="15" x14ac:dyDescent="0.25">
      <c r="A21" s="118" t="s">
        <v>257</v>
      </c>
      <c r="B21" s="95" t="s">
        <v>46</v>
      </c>
      <c r="C21" s="129">
        <v>3</v>
      </c>
      <c r="D21" s="129">
        <v>5</v>
      </c>
      <c r="E21" s="95" t="s">
        <v>50</v>
      </c>
      <c r="F21" s="95" t="s">
        <v>51</v>
      </c>
      <c r="G21" s="93" t="s">
        <v>82</v>
      </c>
      <c r="H21" s="93">
        <v>1</v>
      </c>
      <c r="I21" s="93" t="s">
        <v>273</v>
      </c>
      <c r="J21" s="93">
        <v>0.5</v>
      </c>
      <c r="K21" s="94">
        <f t="shared" si="2"/>
        <v>17.643999999999998</v>
      </c>
      <c r="L21" s="94">
        <f t="shared" si="3"/>
        <v>8.8219999999999992</v>
      </c>
      <c r="M21" s="93"/>
      <c r="N21" s="93">
        <v>67323</v>
      </c>
      <c r="O21" s="93" t="s">
        <v>278</v>
      </c>
      <c r="P21" s="93" t="s">
        <v>3892</v>
      </c>
      <c r="Q21" s="93" t="s">
        <v>158</v>
      </c>
    </row>
    <row r="22" spans="1:17" ht="15" x14ac:dyDescent="0.25">
      <c r="A22" s="96"/>
      <c r="B22" s="96"/>
      <c r="C22" s="96"/>
      <c r="D22" s="96"/>
      <c r="E22" s="96"/>
      <c r="F22" s="96"/>
      <c r="G22" s="93"/>
      <c r="H22" s="93"/>
      <c r="I22" s="93"/>
      <c r="J22" s="93"/>
      <c r="K22" s="94"/>
      <c r="L22" s="94"/>
      <c r="M22" s="93"/>
      <c r="N22" s="93"/>
      <c r="O22" s="93"/>
      <c r="P22" s="93"/>
      <c r="Q22" s="93"/>
    </row>
    <row r="23" spans="1:17" ht="15" x14ac:dyDescent="0.25">
      <c r="A23" s="116" t="s">
        <v>167</v>
      </c>
      <c r="B23" s="96" t="s">
        <v>46</v>
      </c>
      <c r="C23" s="128">
        <v>3</v>
      </c>
      <c r="D23" s="128">
        <v>6</v>
      </c>
      <c r="E23" s="96" t="s">
        <v>51</v>
      </c>
      <c r="F23" s="96" t="s">
        <v>55</v>
      </c>
      <c r="G23" s="93" t="s">
        <v>82</v>
      </c>
      <c r="H23" s="93">
        <v>1</v>
      </c>
      <c r="I23" s="93" t="s">
        <v>273</v>
      </c>
      <c r="J23" s="93">
        <v>0.5</v>
      </c>
      <c r="K23" s="94">
        <f t="shared" ref="K23:K42" si="4">VLOOKUP(G23,TFEEHOURLY, 2, FALSE)</f>
        <v>17.643999999999998</v>
      </c>
      <c r="L23" s="94">
        <f t="shared" ref="L23:L42" si="5">K23*H23*J23</f>
        <v>8.8219999999999992</v>
      </c>
      <c r="M23" s="93"/>
      <c r="N23" s="93">
        <v>67276</v>
      </c>
      <c r="O23" s="93" t="s">
        <v>278</v>
      </c>
      <c r="P23" s="93" t="s">
        <v>3892</v>
      </c>
      <c r="Q23" s="93" t="s">
        <v>115</v>
      </c>
    </row>
    <row r="24" spans="1:17" ht="15" x14ac:dyDescent="0.25">
      <c r="A24" s="116" t="s">
        <v>168</v>
      </c>
      <c r="B24" s="96" t="s">
        <v>46</v>
      </c>
      <c r="C24" s="128">
        <v>3</v>
      </c>
      <c r="D24" s="128">
        <v>6</v>
      </c>
      <c r="E24" s="96" t="s">
        <v>51</v>
      </c>
      <c r="F24" s="96" t="s">
        <v>55</v>
      </c>
      <c r="G24" s="93" t="s">
        <v>82</v>
      </c>
      <c r="H24" s="93">
        <v>1</v>
      </c>
      <c r="I24" s="93" t="s">
        <v>273</v>
      </c>
      <c r="J24" s="93">
        <v>0.5</v>
      </c>
      <c r="K24" s="94">
        <f t="shared" si="4"/>
        <v>17.643999999999998</v>
      </c>
      <c r="L24" s="94">
        <f t="shared" si="5"/>
        <v>8.8219999999999992</v>
      </c>
      <c r="M24" s="93"/>
      <c r="N24" s="93">
        <v>67277</v>
      </c>
      <c r="O24" s="93" t="s">
        <v>278</v>
      </c>
      <c r="P24" s="93" t="s">
        <v>3892</v>
      </c>
      <c r="Q24" s="93" t="s">
        <v>115</v>
      </c>
    </row>
    <row r="25" spans="1:17" ht="15" x14ac:dyDescent="0.25">
      <c r="A25" s="116" t="s">
        <v>169</v>
      </c>
      <c r="B25" s="96" t="s">
        <v>46</v>
      </c>
      <c r="C25" s="128">
        <v>3</v>
      </c>
      <c r="D25" s="128">
        <v>6</v>
      </c>
      <c r="E25" s="96" t="s">
        <v>51</v>
      </c>
      <c r="F25" s="96" t="s">
        <v>55</v>
      </c>
      <c r="G25" s="93" t="s">
        <v>82</v>
      </c>
      <c r="H25" s="93">
        <v>1</v>
      </c>
      <c r="I25" s="93" t="s">
        <v>273</v>
      </c>
      <c r="J25" s="93">
        <v>0.5</v>
      </c>
      <c r="K25" s="94">
        <f t="shared" si="4"/>
        <v>17.643999999999998</v>
      </c>
      <c r="L25" s="94">
        <f t="shared" si="5"/>
        <v>8.8219999999999992</v>
      </c>
      <c r="M25" s="93"/>
      <c r="N25" s="93">
        <v>67278</v>
      </c>
      <c r="O25" s="93" t="s">
        <v>278</v>
      </c>
      <c r="P25" s="93" t="s">
        <v>3892</v>
      </c>
      <c r="Q25" s="93" t="s">
        <v>115</v>
      </c>
    </row>
    <row r="26" spans="1:17" ht="15" x14ac:dyDescent="0.25">
      <c r="A26" s="116" t="s">
        <v>170</v>
      </c>
      <c r="B26" s="96" t="s">
        <v>46</v>
      </c>
      <c r="C26" s="128">
        <v>3</v>
      </c>
      <c r="D26" s="128">
        <v>6</v>
      </c>
      <c r="E26" s="96" t="s">
        <v>51</v>
      </c>
      <c r="F26" s="96" t="s">
        <v>55</v>
      </c>
      <c r="G26" s="93" t="s">
        <v>82</v>
      </c>
      <c r="H26" s="93">
        <v>1</v>
      </c>
      <c r="I26" s="93" t="s">
        <v>273</v>
      </c>
      <c r="J26" s="93">
        <v>0.5</v>
      </c>
      <c r="K26" s="94">
        <f t="shared" si="4"/>
        <v>17.643999999999998</v>
      </c>
      <c r="L26" s="94">
        <f t="shared" si="5"/>
        <v>8.8219999999999992</v>
      </c>
      <c r="M26" s="93"/>
      <c r="N26" s="93">
        <v>67279</v>
      </c>
      <c r="O26" s="93" t="s">
        <v>278</v>
      </c>
      <c r="P26" s="93" t="s">
        <v>3892</v>
      </c>
      <c r="Q26" s="93" t="s">
        <v>115</v>
      </c>
    </row>
    <row r="27" spans="1:17" ht="15" x14ac:dyDescent="0.25">
      <c r="A27" s="116" t="s">
        <v>171</v>
      </c>
      <c r="B27" s="96" t="s">
        <v>52</v>
      </c>
      <c r="C27" s="128">
        <v>4</v>
      </c>
      <c r="D27" s="128">
        <v>8</v>
      </c>
      <c r="E27" s="96" t="s">
        <v>51</v>
      </c>
      <c r="F27" s="96" t="s">
        <v>55</v>
      </c>
      <c r="G27" s="93" t="s">
        <v>86</v>
      </c>
      <c r="H27" s="93">
        <v>1</v>
      </c>
      <c r="I27" s="93" t="s">
        <v>275</v>
      </c>
      <c r="J27" s="93">
        <v>0.75</v>
      </c>
      <c r="K27" s="94">
        <f t="shared" si="4"/>
        <v>12.975</v>
      </c>
      <c r="L27" s="94">
        <f t="shared" si="5"/>
        <v>9.7312499999999993</v>
      </c>
      <c r="M27" s="93"/>
      <c r="N27" s="93">
        <v>67280</v>
      </c>
      <c r="O27" s="93" t="s">
        <v>278</v>
      </c>
      <c r="P27" s="93" t="s">
        <v>3892</v>
      </c>
      <c r="Q27" s="93" t="s">
        <v>115</v>
      </c>
    </row>
    <row r="28" spans="1:17" ht="15" x14ac:dyDescent="0.25">
      <c r="A28" s="116" t="s">
        <v>172</v>
      </c>
      <c r="B28" s="96" t="s">
        <v>52</v>
      </c>
      <c r="C28" s="128">
        <v>4</v>
      </c>
      <c r="D28" s="128">
        <v>8</v>
      </c>
      <c r="E28" s="96" t="s">
        <v>51</v>
      </c>
      <c r="F28" s="96" t="s">
        <v>55</v>
      </c>
      <c r="G28" s="93" t="s">
        <v>86</v>
      </c>
      <c r="H28" s="93">
        <v>1</v>
      </c>
      <c r="I28" s="93" t="s">
        <v>275</v>
      </c>
      <c r="J28" s="93">
        <v>0.75</v>
      </c>
      <c r="K28" s="94">
        <f t="shared" si="4"/>
        <v>12.975</v>
      </c>
      <c r="L28" s="94">
        <f t="shared" si="5"/>
        <v>9.7312499999999993</v>
      </c>
      <c r="M28" s="93"/>
      <c r="N28" s="93">
        <v>67281</v>
      </c>
      <c r="O28" s="93" t="s">
        <v>278</v>
      </c>
      <c r="P28" s="93" t="s">
        <v>3892</v>
      </c>
      <c r="Q28" s="93" t="s">
        <v>115</v>
      </c>
    </row>
    <row r="29" spans="1:17" ht="15" x14ac:dyDescent="0.25">
      <c r="A29" s="116" t="s">
        <v>173</v>
      </c>
      <c r="B29" s="97" t="s">
        <v>52</v>
      </c>
      <c r="C29" s="128">
        <v>4</v>
      </c>
      <c r="D29" s="128">
        <v>8</v>
      </c>
      <c r="E29" s="96" t="s">
        <v>51</v>
      </c>
      <c r="F29" s="96" t="s">
        <v>55</v>
      </c>
      <c r="G29" s="93" t="s">
        <v>86</v>
      </c>
      <c r="H29" s="93">
        <v>1</v>
      </c>
      <c r="I29" s="93" t="s">
        <v>275</v>
      </c>
      <c r="J29" s="93">
        <v>0.75</v>
      </c>
      <c r="K29" s="94">
        <f t="shared" si="4"/>
        <v>12.975</v>
      </c>
      <c r="L29" s="94">
        <f t="shared" si="5"/>
        <v>9.7312499999999993</v>
      </c>
      <c r="M29" s="93"/>
      <c r="N29" s="93">
        <v>67282</v>
      </c>
      <c r="O29" s="93" t="s">
        <v>278</v>
      </c>
      <c r="P29" s="93" t="s">
        <v>3892</v>
      </c>
      <c r="Q29" s="93" t="s">
        <v>115</v>
      </c>
    </row>
    <row r="30" spans="1:17" ht="15" x14ac:dyDescent="0.25">
      <c r="A30" s="116" t="s">
        <v>174</v>
      </c>
      <c r="B30" s="96" t="s">
        <v>53</v>
      </c>
      <c r="C30" s="128">
        <v>5</v>
      </c>
      <c r="D30" s="128">
        <v>10</v>
      </c>
      <c r="E30" s="96" t="s">
        <v>51</v>
      </c>
      <c r="F30" s="96" t="s">
        <v>55</v>
      </c>
      <c r="G30" s="93" t="s">
        <v>89</v>
      </c>
      <c r="H30" s="93">
        <v>1</v>
      </c>
      <c r="I30" s="93" t="s">
        <v>276</v>
      </c>
      <c r="J30" s="93">
        <v>1</v>
      </c>
      <c r="K30" s="94">
        <f t="shared" si="4"/>
        <v>10.696</v>
      </c>
      <c r="L30" s="94">
        <f t="shared" si="5"/>
        <v>10.696</v>
      </c>
      <c r="M30" s="93"/>
      <c r="N30" s="93">
        <v>67283</v>
      </c>
      <c r="O30" s="93" t="s">
        <v>278</v>
      </c>
      <c r="P30" s="93" t="s">
        <v>3892</v>
      </c>
      <c r="Q30" s="93" t="s">
        <v>115</v>
      </c>
    </row>
    <row r="31" spans="1:17" ht="15" x14ac:dyDescent="0.25">
      <c r="A31" s="116" t="s">
        <v>175</v>
      </c>
      <c r="B31" s="96" t="s">
        <v>53</v>
      </c>
      <c r="C31" s="128">
        <v>5</v>
      </c>
      <c r="D31" s="128">
        <v>10</v>
      </c>
      <c r="E31" s="96" t="s">
        <v>51</v>
      </c>
      <c r="F31" s="96" t="s">
        <v>55</v>
      </c>
      <c r="G31" s="93" t="s">
        <v>89</v>
      </c>
      <c r="H31" s="93">
        <v>1</v>
      </c>
      <c r="I31" s="93" t="s">
        <v>276</v>
      </c>
      <c r="J31" s="93">
        <v>1</v>
      </c>
      <c r="K31" s="94">
        <f t="shared" si="4"/>
        <v>10.696</v>
      </c>
      <c r="L31" s="94">
        <f t="shared" si="5"/>
        <v>10.696</v>
      </c>
      <c r="M31" s="93"/>
      <c r="N31" s="93">
        <v>67284</v>
      </c>
      <c r="O31" s="93" t="s">
        <v>278</v>
      </c>
      <c r="P31" s="93" t="s">
        <v>3892</v>
      </c>
      <c r="Q31" s="93" t="s">
        <v>115</v>
      </c>
    </row>
    <row r="32" spans="1:17" ht="15" x14ac:dyDescent="0.25">
      <c r="A32" s="116" t="s">
        <v>176</v>
      </c>
      <c r="B32" s="96" t="s">
        <v>53</v>
      </c>
      <c r="C32" s="128">
        <v>5</v>
      </c>
      <c r="D32" s="128">
        <v>10</v>
      </c>
      <c r="E32" s="96" t="s">
        <v>51</v>
      </c>
      <c r="F32" s="96" t="s">
        <v>55</v>
      </c>
      <c r="G32" s="93" t="s">
        <v>89</v>
      </c>
      <c r="H32" s="93">
        <v>1</v>
      </c>
      <c r="I32" s="93" t="s">
        <v>276</v>
      </c>
      <c r="J32" s="93">
        <v>1</v>
      </c>
      <c r="K32" s="94">
        <f t="shared" si="4"/>
        <v>10.696</v>
      </c>
      <c r="L32" s="94">
        <f t="shared" si="5"/>
        <v>10.696</v>
      </c>
      <c r="M32" s="93"/>
      <c r="N32" s="93">
        <v>67285</v>
      </c>
      <c r="O32" s="93" t="s">
        <v>278</v>
      </c>
      <c r="P32" s="93" t="s">
        <v>3892</v>
      </c>
      <c r="Q32" s="93" t="s">
        <v>115</v>
      </c>
    </row>
    <row r="33" spans="1:17" ht="15" x14ac:dyDescent="0.25">
      <c r="A33" s="118" t="s">
        <v>245</v>
      </c>
      <c r="B33" s="95" t="s">
        <v>46</v>
      </c>
      <c r="C33" s="129">
        <v>3</v>
      </c>
      <c r="D33" s="129">
        <v>6</v>
      </c>
      <c r="E33" s="95" t="s">
        <v>51</v>
      </c>
      <c r="F33" s="95" t="s">
        <v>55</v>
      </c>
      <c r="G33" s="93" t="s">
        <v>82</v>
      </c>
      <c r="H33" s="93">
        <v>1</v>
      </c>
      <c r="I33" s="93" t="s">
        <v>273</v>
      </c>
      <c r="J33" s="93">
        <v>0.5</v>
      </c>
      <c r="K33" s="94">
        <f t="shared" si="4"/>
        <v>17.643999999999998</v>
      </c>
      <c r="L33" s="94">
        <f t="shared" si="5"/>
        <v>8.8219999999999992</v>
      </c>
      <c r="M33" s="93"/>
      <c r="N33" s="93">
        <v>67299</v>
      </c>
      <c r="O33" s="93" t="s">
        <v>278</v>
      </c>
      <c r="P33" s="93" t="s">
        <v>3892</v>
      </c>
      <c r="Q33" s="93" t="s">
        <v>115</v>
      </c>
    </row>
    <row r="34" spans="1:17" ht="15" x14ac:dyDescent="0.25">
      <c r="A34" s="118" t="s">
        <v>244</v>
      </c>
      <c r="B34" s="95" t="s">
        <v>46</v>
      </c>
      <c r="C34" s="129">
        <v>3</v>
      </c>
      <c r="D34" s="129">
        <v>6</v>
      </c>
      <c r="E34" s="95" t="s">
        <v>51</v>
      </c>
      <c r="F34" s="95" t="s">
        <v>55</v>
      </c>
      <c r="G34" s="93" t="s">
        <v>82</v>
      </c>
      <c r="H34" s="93">
        <v>1</v>
      </c>
      <c r="I34" s="93" t="s">
        <v>273</v>
      </c>
      <c r="J34" s="93">
        <v>0.5</v>
      </c>
      <c r="K34" s="94">
        <f t="shared" si="4"/>
        <v>17.643999999999998</v>
      </c>
      <c r="L34" s="94">
        <f t="shared" si="5"/>
        <v>8.8219999999999992</v>
      </c>
      <c r="M34" s="93"/>
      <c r="N34" s="93">
        <v>67300</v>
      </c>
      <c r="O34" s="93" t="s">
        <v>278</v>
      </c>
      <c r="P34" s="93" t="s">
        <v>3892</v>
      </c>
      <c r="Q34" s="93" t="s">
        <v>115</v>
      </c>
    </row>
    <row r="35" spans="1:17" ht="15" x14ac:dyDescent="0.25">
      <c r="A35" s="118" t="s">
        <v>246</v>
      </c>
      <c r="B35" s="95" t="s">
        <v>46</v>
      </c>
      <c r="C35" s="129">
        <v>3</v>
      </c>
      <c r="D35" s="129">
        <v>6</v>
      </c>
      <c r="E35" s="95" t="s">
        <v>51</v>
      </c>
      <c r="F35" s="95" t="s">
        <v>55</v>
      </c>
      <c r="G35" s="93" t="s">
        <v>82</v>
      </c>
      <c r="H35" s="93">
        <v>1</v>
      </c>
      <c r="I35" s="93" t="s">
        <v>273</v>
      </c>
      <c r="J35" s="93">
        <v>0.5</v>
      </c>
      <c r="K35" s="94">
        <f t="shared" si="4"/>
        <v>17.643999999999998</v>
      </c>
      <c r="L35" s="94">
        <f t="shared" si="5"/>
        <v>8.8219999999999992</v>
      </c>
      <c r="M35" s="93"/>
      <c r="N35" s="93">
        <v>67301</v>
      </c>
      <c r="O35" s="93" t="s">
        <v>278</v>
      </c>
      <c r="P35" s="93" t="s">
        <v>3892</v>
      </c>
      <c r="Q35" s="93" t="s">
        <v>115</v>
      </c>
    </row>
    <row r="36" spans="1:17" ht="15" x14ac:dyDescent="0.25">
      <c r="A36" s="118" t="s">
        <v>247</v>
      </c>
      <c r="B36" s="95" t="s">
        <v>46</v>
      </c>
      <c r="C36" s="129">
        <v>3</v>
      </c>
      <c r="D36" s="129">
        <v>6</v>
      </c>
      <c r="E36" s="95" t="s">
        <v>51</v>
      </c>
      <c r="F36" s="95" t="s">
        <v>55</v>
      </c>
      <c r="G36" s="93" t="s">
        <v>82</v>
      </c>
      <c r="H36" s="93">
        <v>1</v>
      </c>
      <c r="I36" s="93" t="s">
        <v>273</v>
      </c>
      <c r="J36" s="93">
        <v>0.5</v>
      </c>
      <c r="K36" s="94">
        <f t="shared" si="4"/>
        <v>17.643999999999998</v>
      </c>
      <c r="L36" s="94">
        <f t="shared" si="5"/>
        <v>8.8219999999999992</v>
      </c>
      <c r="M36" s="93"/>
      <c r="N36" s="93">
        <v>67303</v>
      </c>
      <c r="O36" s="93" t="s">
        <v>278</v>
      </c>
      <c r="P36" s="93" t="s">
        <v>3892</v>
      </c>
      <c r="Q36" s="93" t="s">
        <v>115</v>
      </c>
    </row>
    <row r="37" spans="1:17" ht="15" x14ac:dyDescent="0.25">
      <c r="A37" s="118" t="s">
        <v>248</v>
      </c>
      <c r="B37" s="95" t="s">
        <v>52</v>
      </c>
      <c r="C37" s="129">
        <v>4</v>
      </c>
      <c r="D37" s="129">
        <v>8</v>
      </c>
      <c r="E37" s="95" t="s">
        <v>51</v>
      </c>
      <c r="F37" s="95" t="s">
        <v>55</v>
      </c>
      <c r="G37" s="93" t="s">
        <v>86</v>
      </c>
      <c r="H37" s="93">
        <v>1</v>
      </c>
      <c r="I37" s="93" t="s">
        <v>275</v>
      </c>
      <c r="J37" s="93">
        <v>0.75</v>
      </c>
      <c r="K37" s="94">
        <f t="shared" si="4"/>
        <v>12.975</v>
      </c>
      <c r="L37" s="94">
        <f t="shared" si="5"/>
        <v>9.7312499999999993</v>
      </c>
      <c r="M37" s="93"/>
      <c r="N37" s="93">
        <v>67305</v>
      </c>
      <c r="O37" s="93" t="s">
        <v>278</v>
      </c>
      <c r="P37" s="93" t="s">
        <v>3892</v>
      </c>
      <c r="Q37" s="93" t="s">
        <v>115</v>
      </c>
    </row>
    <row r="38" spans="1:17" ht="15" x14ac:dyDescent="0.25">
      <c r="A38" s="118" t="s">
        <v>249</v>
      </c>
      <c r="B38" s="95" t="s">
        <v>52</v>
      </c>
      <c r="C38" s="129">
        <v>4</v>
      </c>
      <c r="D38" s="129">
        <v>8</v>
      </c>
      <c r="E38" s="95" t="s">
        <v>51</v>
      </c>
      <c r="F38" s="95" t="s">
        <v>55</v>
      </c>
      <c r="G38" s="93" t="s">
        <v>86</v>
      </c>
      <c r="H38" s="93">
        <v>1</v>
      </c>
      <c r="I38" s="93" t="s">
        <v>275</v>
      </c>
      <c r="J38" s="93">
        <v>0.75</v>
      </c>
      <c r="K38" s="94">
        <f t="shared" si="4"/>
        <v>12.975</v>
      </c>
      <c r="L38" s="94">
        <f t="shared" si="5"/>
        <v>9.7312499999999993</v>
      </c>
      <c r="M38" s="93"/>
      <c r="N38" s="93">
        <v>67307</v>
      </c>
      <c r="O38" s="93" t="s">
        <v>278</v>
      </c>
      <c r="P38" s="93" t="s">
        <v>3892</v>
      </c>
      <c r="Q38" s="93" t="s">
        <v>115</v>
      </c>
    </row>
    <row r="39" spans="1:17" ht="15" x14ac:dyDescent="0.25">
      <c r="A39" s="118" t="s">
        <v>250</v>
      </c>
      <c r="B39" s="98" t="s">
        <v>52</v>
      </c>
      <c r="C39" s="129">
        <v>4</v>
      </c>
      <c r="D39" s="129">
        <v>8</v>
      </c>
      <c r="E39" s="95" t="s">
        <v>51</v>
      </c>
      <c r="F39" s="95" t="s">
        <v>55</v>
      </c>
      <c r="G39" s="93" t="s">
        <v>86</v>
      </c>
      <c r="H39" s="93">
        <v>1</v>
      </c>
      <c r="I39" s="93" t="s">
        <v>275</v>
      </c>
      <c r="J39" s="93">
        <v>0.75</v>
      </c>
      <c r="K39" s="94">
        <f t="shared" si="4"/>
        <v>12.975</v>
      </c>
      <c r="L39" s="94">
        <f t="shared" si="5"/>
        <v>9.7312499999999993</v>
      </c>
      <c r="M39" s="93"/>
      <c r="N39" s="93">
        <v>67308</v>
      </c>
      <c r="O39" s="93" t="s">
        <v>278</v>
      </c>
      <c r="P39" s="93" t="s">
        <v>3892</v>
      </c>
      <c r="Q39" s="93" t="s">
        <v>115</v>
      </c>
    </row>
    <row r="40" spans="1:17" ht="15" x14ac:dyDescent="0.25">
      <c r="A40" s="118" t="s">
        <v>251</v>
      </c>
      <c r="B40" s="95" t="s">
        <v>53</v>
      </c>
      <c r="C40" s="129">
        <v>5</v>
      </c>
      <c r="D40" s="129">
        <v>10</v>
      </c>
      <c r="E40" s="95" t="s">
        <v>51</v>
      </c>
      <c r="F40" s="95" t="s">
        <v>55</v>
      </c>
      <c r="G40" s="93" t="s">
        <v>89</v>
      </c>
      <c r="H40" s="93">
        <v>1</v>
      </c>
      <c r="I40" s="93" t="s">
        <v>276</v>
      </c>
      <c r="J40" s="93">
        <v>1</v>
      </c>
      <c r="K40" s="94">
        <f t="shared" si="4"/>
        <v>10.696</v>
      </c>
      <c r="L40" s="94">
        <f t="shared" si="5"/>
        <v>10.696</v>
      </c>
      <c r="M40" s="93"/>
      <c r="N40" s="93">
        <v>67309</v>
      </c>
      <c r="O40" s="93" t="s">
        <v>278</v>
      </c>
      <c r="P40" s="93" t="s">
        <v>3892</v>
      </c>
      <c r="Q40" s="93" t="s">
        <v>115</v>
      </c>
    </row>
    <row r="41" spans="1:17" ht="15" x14ac:dyDescent="0.25">
      <c r="A41" s="118" t="s">
        <v>252</v>
      </c>
      <c r="B41" s="95" t="s">
        <v>53</v>
      </c>
      <c r="C41" s="129">
        <v>5</v>
      </c>
      <c r="D41" s="129">
        <v>10</v>
      </c>
      <c r="E41" s="95" t="s">
        <v>51</v>
      </c>
      <c r="F41" s="95" t="s">
        <v>55</v>
      </c>
      <c r="G41" s="93" t="s">
        <v>89</v>
      </c>
      <c r="H41" s="93">
        <v>1</v>
      </c>
      <c r="I41" s="93" t="s">
        <v>276</v>
      </c>
      <c r="J41" s="93">
        <v>1</v>
      </c>
      <c r="K41" s="94">
        <f t="shared" si="4"/>
        <v>10.696</v>
      </c>
      <c r="L41" s="94">
        <f t="shared" si="5"/>
        <v>10.696</v>
      </c>
      <c r="M41" s="93"/>
      <c r="N41" s="93">
        <v>67310</v>
      </c>
      <c r="O41" s="93" t="s">
        <v>278</v>
      </c>
      <c r="P41" s="93" t="s">
        <v>3892</v>
      </c>
      <c r="Q41" s="93" t="s">
        <v>115</v>
      </c>
    </row>
    <row r="42" spans="1:17" ht="15" x14ac:dyDescent="0.25">
      <c r="A42" s="118" t="s">
        <v>243</v>
      </c>
      <c r="B42" s="95" t="s">
        <v>53</v>
      </c>
      <c r="C42" s="129">
        <v>5</v>
      </c>
      <c r="D42" s="129">
        <v>10</v>
      </c>
      <c r="E42" s="95" t="s">
        <v>51</v>
      </c>
      <c r="F42" s="95" t="s">
        <v>55</v>
      </c>
      <c r="G42" s="93" t="s">
        <v>89</v>
      </c>
      <c r="H42" s="93">
        <v>1</v>
      </c>
      <c r="I42" s="93" t="s">
        <v>276</v>
      </c>
      <c r="J42" s="93">
        <v>1</v>
      </c>
      <c r="K42" s="94">
        <f t="shared" si="4"/>
        <v>10.696</v>
      </c>
      <c r="L42" s="94">
        <f t="shared" si="5"/>
        <v>10.696</v>
      </c>
      <c r="M42" s="93"/>
      <c r="N42" s="93">
        <v>67311</v>
      </c>
      <c r="O42" s="93" t="s">
        <v>278</v>
      </c>
      <c r="P42" s="93" t="s">
        <v>3892</v>
      </c>
      <c r="Q42" s="93" t="s">
        <v>115</v>
      </c>
    </row>
    <row r="43" spans="1:17" ht="15" x14ac:dyDescent="0.25">
      <c r="A43" s="96"/>
      <c r="B43" s="96"/>
      <c r="C43" s="96"/>
      <c r="D43" s="96"/>
      <c r="E43" s="96"/>
      <c r="F43" s="96"/>
      <c r="G43" s="93"/>
      <c r="H43" s="93"/>
      <c r="I43" s="93"/>
      <c r="J43" s="93"/>
      <c r="K43" s="94"/>
      <c r="L43" s="94"/>
      <c r="M43" s="93"/>
      <c r="N43" s="93"/>
      <c r="O43" s="93"/>
      <c r="P43" s="93"/>
      <c r="Q43" s="93"/>
    </row>
    <row r="44" spans="1:17" ht="15" x14ac:dyDescent="0.25">
      <c r="A44" s="117" t="s">
        <v>177</v>
      </c>
      <c r="B44" s="96" t="s">
        <v>52</v>
      </c>
      <c r="C44" s="128">
        <v>4</v>
      </c>
      <c r="D44" s="128">
        <v>10</v>
      </c>
      <c r="E44" s="96" t="s">
        <v>55</v>
      </c>
      <c r="F44" s="96" t="s">
        <v>56</v>
      </c>
      <c r="G44" s="93" t="s">
        <v>87</v>
      </c>
      <c r="H44" s="93">
        <v>1</v>
      </c>
      <c r="I44" s="93" t="s">
        <v>275</v>
      </c>
      <c r="J44" s="93">
        <v>0.75</v>
      </c>
      <c r="K44" s="94">
        <f>VLOOKUP(G44,TFEEHOURLY, 2, FALSE)</f>
        <v>11.885</v>
      </c>
      <c r="L44" s="94">
        <f>K44*H44*J44</f>
        <v>8.9137500000000003</v>
      </c>
      <c r="M44" s="93"/>
      <c r="N44" s="93">
        <v>67263</v>
      </c>
      <c r="O44" s="93" t="s">
        <v>278</v>
      </c>
      <c r="P44" s="93" t="s">
        <v>3892</v>
      </c>
      <c r="Q44" s="93" t="s">
        <v>116</v>
      </c>
    </row>
    <row r="45" spans="1:17" ht="15" x14ac:dyDescent="0.25">
      <c r="A45" s="117" t="s">
        <v>178</v>
      </c>
      <c r="B45" s="96" t="s">
        <v>52</v>
      </c>
      <c r="C45" s="128">
        <v>4</v>
      </c>
      <c r="D45" s="128">
        <v>10</v>
      </c>
      <c r="E45" s="96" t="s">
        <v>55</v>
      </c>
      <c r="F45" s="96" t="s">
        <v>56</v>
      </c>
      <c r="G45" s="93" t="s">
        <v>87</v>
      </c>
      <c r="H45" s="93">
        <v>1</v>
      </c>
      <c r="I45" s="93" t="s">
        <v>275</v>
      </c>
      <c r="J45" s="93">
        <v>0.75</v>
      </c>
      <c r="K45" s="94">
        <f>VLOOKUP(G45,TFEEHOURLY, 2, FALSE)</f>
        <v>11.885</v>
      </c>
      <c r="L45" s="94">
        <f>K45*H45*J45</f>
        <v>8.9137500000000003</v>
      </c>
      <c r="M45" s="93"/>
      <c r="N45" s="93">
        <v>67264</v>
      </c>
      <c r="O45" s="93" t="s">
        <v>278</v>
      </c>
      <c r="P45" s="93" t="s">
        <v>3892</v>
      </c>
      <c r="Q45" s="93" t="s">
        <v>116</v>
      </c>
    </row>
    <row r="46" spans="1:17" ht="15" x14ac:dyDescent="0.25">
      <c r="A46" s="117" t="s">
        <v>179</v>
      </c>
      <c r="B46" s="96" t="s">
        <v>53</v>
      </c>
      <c r="C46" s="128">
        <v>4</v>
      </c>
      <c r="D46" s="128">
        <v>10</v>
      </c>
      <c r="E46" s="96" t="s">
        <v>55</v>
      </c>
      <c r="F46" s="96" t="s">
        <v>56</v>
      </c>
      <c r="G46" s="93" t="s">
        <v>87</v>
      </c>
      <c r="H46" s="93">
        <v>1</v>
      </c>
      <c r="I46" s="93" t="s">
        <v>276</v>
      </c>
      <c r="J46" s="93">
        <v>1</v>
      </c>
      <c r="K46" s="94">
        <f>VLOOKUP(G46,TFEEHOURLY, 2, FALSE)</f>
        <v>11.885</v>
      </c>
      <c r="L46" s="94">
        <f>K46*H46*J46</f>
        <v>11.885</v>
      </c>
      <c r="M46" s="93"/>
      <c r="N46" s="93">
        <v>67265</v>
      </c>
      <c r="O46" s="93" t="s">
        <v>278</v>
      </c>
      <c r="P46" s="93" t="s">
        <v>3892</v>
      </c>
      <c r="Q46" s="93" t="s">
        <v>116</v>
      </c>
    </row>
    <row r="47" spans="1:17" ht="15" x14ac:dyDescent="0.25">
      <c r="A47" s="117"/>
      <c r="B47" s="96"/>
      <c r="C47" s="96"/>
      <c r="D47" s="96"/>
      <c r="E47" s="96"/>
      <c r="F47" s="96"/>
      <c r="G47" s="93"/>
      <c r="H47" s="93"/>
      <c r="I47" s="93"/>
      <c r="J47" s="93"/>
      <c r="K47" s="94"/>
      <c r="L47" s="94"/>
      <c r="M47" s="93"/>
      <c r="N47" s="93"/>
      <c r="O47" s="93"/>
      <c r="P47" s="93"/>
      <c r="Q47" s="93"/>
    </row>
    <row r="48" spans="1:17" ht="15" x14ac:dyDescent="0.25">
      <c r="A48" s="117" t="s">
        <v>180</v>
      </c>
      <c r="B48" s="96" t="s">
        <v>52</v>
      </c>
      <c r="C48" s="128">
        <v>4</v>
      </c>
      <c r="D48" s="128">
        <v>10</v>
      </c>
      <c r="E48" s="96" t="s">
        <v>56</v>
      </c>
      <c r="F48" s="96"/>
      <c r="G48" s="99" t="s">
        <v>83</v>
      </c>
      <c r="H48" s="93">
        <v>1</v>
      </c>
      <c r="I48" s="93" t="s">
        <v>275</v>
      </c>
      <c r="J48" s="93">
        <v>0.75</v>
      </c>
      <c r="K48" s="94">
        <f>VLOOKUP(G48,TFEEHOURLY, 2, FALSE)</f>
        <v>15.211</v>
      </c>
      <c r="L48" s="94">
        <f>K48*H48*J48</f>
        <v>11.408250000000001</v>
      </c>
      <c r="M48" s="93" t="s">
        <v>159</v>
      </c>
      <c r="N48" s="93">
        <v>67257</v>
      </c>
      <c r="O48" s="93" t="s">
        <v>278</v>
      </c>
      <c r="P48" s="93" t="s">
        <v>3892</v>
      </c>
      <c r="Q48" s="93" t="s">
        <v>117</v>
      </c>
    </row>
    <row r="49" spans="1:17" ht="15" x14ac:dyDescent="0.25">
      <c r="A49" s="117" t="s">
        <v>181</v>
      </c>
      <c r="B49" s="96" t="s">
        <v>52</v>
      </c>
      <c r="C49" s="128">
        <v>4</v>
      </c>
      <c r="D49" s="128">
        <v>10</v>
      </c>
      <c r="E49" s="96" t="s">
        <v>56</v>
      </c>
      <c r="F49" s="96"/>
      <c r="G49" s="99" t="s">
        <v>83</v>
      </c>
      <c r="H49" s="93">
        <v>1</v>
      </c>
      <c r="I49" s="93" t="s">
        <v>275</v>
      </c>
      <c r="J49" s="93">
        <v>0.75</v>
      </c>
      <c r="K49" s="94">
        <f>VLOOKUP(G49,TFEEHOURLY, 2, FALSE)</f>
        <v>15.211</v>
      </c>
      <c r="L49" s="94">
        <f>K49*H49*J49</f>
        <v>11.408250000000001</v>
      </c>
      <c r="M49" s="93" t="s">
        <v>159</v>
      </c>
      <c r="N49" s="93">
        <v>67258</v>
      </c>
      <c r="O49" s="93" t="s">
        <v>278</v>
      </c>
      <c r="P49" s="93" t="s">
        <v>3892</v>
      </c>
      <c r="Q49" s="93" t="s">
        <v>117</v>
      </c>
    </row>
    <row r="50" spans="1:17" ht="15" x14ac:dyDescent="0.25">
      <c r="A50" s="117" t="s">
        <v>182</v>
      </c>
      <c r="B50" s="96" t="s">
        <v>53</v>
      </c>
      <c r="C50" s="128">
        <v>4</v>
      </c>
      <c r="D50" s="128">
        <v>10</v>
      </c>
      <c r="E50" s="96" t="s">
        <v>56</v>
      </c>
      <c r="F50" s="96"/>
      <c r="G50" s="99" t="s">
        <v>83</v>
      </c>
      <c r="H50" s="93">
        <v>1</v>
      </c>
      <c r="I50" s="93" t="s">
        <v>276</v>
      </c>
      <c r="J50" s="93">
        <v>1</v>
      </c>
      <c r="K50" s="94">
        <f>VLOOKUP(G50,TFEEHOURLY, 2, FALSE)</f>
        <v>15.211</v>
      </c>
      <c r="L50" s="94">
        <f>K50*H50*J50</f>
        <v>15.211</v>
      </c>
      <c r="M50" s="93" t="s">
        <v>159</v>
      </c>
      <c r="N50" s="93">
        <v>67259</v>
      </c>
      <c r="O50" s="93" t="s">
        <v>278</v>
      </c>
      <c r="P50" s="93" t="s">
        <v>3892</v>
      </c>
      <c r="Q50" s="93" t="s">
        <v>117</v>
      </c>
    </row>
    <row r="51" spans="1:17" ht="15" x14ac:dyDescent="0.25">
      <c r="A51" s="115"/>
      <c r="B51" s="96"/>
      <c r="C51" s="92"/>
      <c r="D51" s="92"/>
      <c r="E51" s="96"/>
      <c r="F51" s="96"/>
      <c r="G51" s="99"/>
      <c r="H51" s="93"/>
      <c r="I51" s="93"/>
      <c r="J51" s="93"/>
      <c r="K51" s="94"/>
      <c r="L51" s="94"/>
      <c r="M51" s="93"/>
      <c r="N51" s="93"/>
      <c r="O51" s="93"/>
      <c r="P51" s="93"/>
      <c r="Q51" s="99"/>
    </row>
    <row r="52" spans="1:17" ht="15" x14ac:dyDescent="0.25">
      <c r="A52" s="116" t="s">
        <v>183</v>
      </c>
      <c r="B52" s="96" t="s">
        <v>53</v>
      </c>
      <c r="C52" s="128">
        <v>5</v>
      </c>
      <c r="D52" s="128">
        <v>12</v>
      </c>
      <c r="E52" s="96" t="s">
        <v>51</v>
      </c>
      <c r="F52" s="96" t="s">
        <v>55</v>
      </c>
      <c r="G52" s="93" t="s">
        <v>89</v>
      </c>
      <c r="H52" s="93">
        <v>1</v>
      </c>
      <c r="I52" s="93" t="s">
        <v>276</v>
      </c>
      <c r="J52" s="93">
        <v>1</v>
      </c>
      <c r="K52" s="94">
        <f>VLOOKUP(G52,TFEEHOURLY, 2, FALSE)</f>
        <v>10.696</v>
      </c>
      <c r="L52" s="94">
        <f>K52*H52*J52</f>
        <v>10.696</v>
      </c>
      <c r="M52" s="93"/>
      <c r="N52" s="93">
        <v>83474</v>
      </c>
      <c r="O52" s="93" t="s">
        <v>278</v>
      </c>
      <c r="P52" s="93" t="s">
        <v>3891</v>
      </c>
      <c r="Q52" s="93" t="s">
        <v>115</v>
      </c>
    </row>
    <row r="53" spans="1:17" ht="15" x14ac:dyDescent="0.25">
      <c r="A53" s="116" t="s">
        <v>184</v>
      </c>
      <c r="B53" s="96" t="s">
        <v>53</v>
      </c>
      <c r="C53" s="128">
        <v>5</v>
      </c>
      <c r="D53" s="128">
        <v>12</v>
      </c>
      <c r="E53" s="96" t="s">
        <v>51</v>
      </c>
      <c r="F53" s="96" t="s">
        <v>55</v>
      </c>
      <c r="G53" s="93" t="s">
        <v>89</v>
      </c>
      <c r="H53" s="93">
        <v>1</v>
      </c>
      <c r="I53" s="93" t="s">
        <v>276</v>
      </c>
      <c r="J53" s="93">
        <v>1</v>
      </c>
      <c r="K53" s="94">
        <f>VLOOKUP(G53,TFEEHOURLY, 2, FALSE)</f>
        <v>10.696</v>
      </c>
      <c r="L53" s="94">
        <f>K53*H53*J53</f>
        <v>10.696</v>
      </c>
      <c r="M53" s="93"/>
      <c r="N53" s="93">
        <v>83475</v>
      </c>
      <c r="O53" s="93" t="s">
        <v>278</v>
      </c>
      <c r="P53" s="93" t="s">
        <v>3891</v>
      </c>
      <c r="Q53" s="93" t="s">
        <v>115</v>
      </c>
    </row>
    <row r="54" spans="1:17" ht="15" x14ac:dyDescent="0.25">
      <c r="A54" s="116" t="s">
        <v>185</v>
      </c>
      <c r="B54" s="96" t="s">
        <v>53</v>
      </c>
      <c r="C54" s="128">
        <v>5</v>
      </c>
      <c r="D54" s="128">
        <v>12</v>
      </c>
      <c r="E54" s="96" t="s">
        <v>51</v>
      </c>
      <c r="F54" s="96" t="s">
        <v>55</v>
      </c>
      <c r="G54" s="93" t="s">
        <v>89</v>
      </c>
      <c r="H54" s="93">
        <v>1</v>
      </c>
      <c r="I54" s="93" t="s">
        <v>276</v>
      </c>
      <c r="J54" s="93">
        <v>1</v>
      </c>
      <c r="K54" s="94">
        <f>VLOOKUP(G54,TFEEHOURLY, 2, FALSE)</f>
        <v>10.696</v>
      </c>
      <c r="L54" s="94">
        <f>K54*H54*J54</f>
        <v>10.696</v>
      </c>
      <c r="M54" s="93"/>
      <c r="N54" s="93">
        <v>83476</v>
      </c>
      <c r="O54" s="93" t="s">
        <v>278</v>
      </c>
      <c r="P54" s="93" t="s">
        <v>3891</v>
      </c>
      <c r="Q54" s="93" t="s">
        <v>115</v>
      </c>
    </row>
    <row r="55" spans="1:17" ht="15" x14ac:dyDescent="0.25">
      <c r="A55" s="116" t="s">
        <v>3422</v>
      </c>
      <c r="B55" s="96" t="s">
        <v>53</v>
      </c>
      <c r="C55" s="128">
        <v>5</v>
      </c>
      <c r="D55" s="128">
        <v>12</v>
      </c>
      <c r="E55" s="96" t="s">
        <v>51</v>
      </c>
      <c r="F55" s="96" t="s">
        <v>55</v>
      </c>
      <c r="G55" s="93" t="s">
        <v>89</v>
      </c>
      <c r="H55" s="93">
        <v>1</v>
      </c>
      <c r="I55" s="93" t="s">
        <v>276</v>
      </c>
      <c r="J55" s="93">
        <v>1</v>
      </c>
      <c r="K55" s="94">
        <f>VLOOKUP(G55,TFEEHOURLY, 2, FALSE)</f>
        <v>10.696</v>
      </c>
      <c r="L55" s="94">
        <f>K55*H55*J55</f>
        <v>10.696</v>
      </c>
      <c r="M55" s="93" t="s">
        <v>159</v>
      </c>
      <c r="N55" s="93">
        <v>83488</v>
      </c>
      <c r="O55" s="93" t="s">
        <v>278</v>
      </c>
      <c r="P55" s="93" t="s">
        <v>3891</v>
      </c>
      <c r="Q55" s="93" t="s">
        <v>115</v>
      </c>
    </row>
    <row r="56" spans="1:17" ht="15" x14ac:dyDescent="0.25">
      <c r="A56" s="96"/>
      <c r="B56" s="96"/>
      <c r="C56" s="92"/>
      <c r="D56" s="92"/>
      <c r="E56" s="96"/>
      <c r="F56" s="96"/>
      <c r="G56" s="93"/>
      <c r="H56" s="93"/>
      <c r="I56" s="93"/>
      <c r="J56" s="93"/>
      <c r="K56" s="94"/>
      <c r="L56" s="94"/>
      <c r="M56" s="93"/>
      <c r="N56" s="93"/>
      <c r="O56" s="93"/>
      <c r="P56" s="93"/>
      <c r="Q56" s="93"/>
    </row>
    <row r="57" spans="1:17" ht="15" x14ac:dyDescent="0.25">
      <c r="A57" s="116" t="s">
        <v>186</v>
      </c>
      <c r="B57" s="96" t="s">
        <v>53</v>
      </c>
      <c r="C57" s="128">
        <v>5</v>
      </c>
      <c r="D57" s="128">
        <v>12</v>
      </c>
      <c r="E57" s="96" t="s">
        <v>54</v>
      </c>
      <c r="F57" s="96" t="s">
        <v>56</v>
      </c>
      <c r="G57" s="93" t="s">
        <v>89</v>
      </c>
      <c r="H57" s="93">
        <v>1</v>
      </c>
      <c r="I57" s="93" t="s">
        <v>276</v>
      </c>
      <c r="J57" s="93">
        <v>1</v>
      </c>
      <c r="K57" s="94">
        <f>VLOOKUP(G57,TFEEHOURLY, 2, FALSE)</f>
        <v>10.696</v>
      </c>
      <c r="L57" s="94">
        <f>K57*H57*J57</f>
        <v>10.696</v>
      </c>
      <c r="M57" s="93"/>
      <c r="N57" s="93">
        <v>83478</v>
      </c>
      <c r="O57" s="93" t="s">
        <v>278</v>
      </c>
      <c r="P57" s="93" t="s">
        <v>3891</v>
      </c>
      <c r="Q57" s="93" t="s">
        <v>116</v>
      </c>
    </row>
    <row r="58" spans="1:17" ht="15" x14ac:dyDescent="0.25">
      <c r="A58" s="116" t="s">
        <v>187</v>
      </c>
      <c r="B58" s="96" t="s">
        <v>53</v>
      </c>
      <c r="C58" s="128">
        <v>5</v>
      </c>
      <c r="D58" s="128">
        <v>12</v>
      </c>
      <c r="E58" s="96" t="s">
        <v>54</v>
      </c>
      <c r="F58" s="96" t="s">
        <v>56</v>
      </c>
      <c r="G58" s="93" t="s">
        <v>89</v>
      </c>
      <c r="H58" s="93">
        <v>1</v>
      </c>
      <c r="I58" s="93" t="s">
        <v>276</v>
      </c>
      <c r="J58" s="93">
        <v>1</v>
      </c>
      <c r="K58" s="94">
        <f>VLOOKUP(G58,TFEEHOURLY, 2, FALSE)</f>
        <v>10.696</v>
      </c>
      <c r="L58" s="94">
        <f>K58*H58*J58</f>
        <v>10.696</v>
      </c>
      <c r="M58" s="93"/>
      <c r="N58" s="93">
        <v>83480</v>
      </c>
      <c r="O58" s="93" t="s">
        <v>278</v>
      </c>
      <c r="P58" s="93" t="s">
        <v>3891</v>
      </c>
      <c r="Q58" s="93" t="s">
        <v>116</v>
      </c>
    </row>
    <row r="59" spans="1:17" ht="15" x14ac:dyDescent="0.25">
      <c r="A59" s="116" t="s">
        <v>188</v>
      </c>
      <c r="B59" s="96" t="s">
        <v>53</v>
      </c>
      <c r="C59" s="128">
        <v>5</v>
      </c>
      <c r="D59" s="128">
        <v>12</v>
      </c>
      <c r="E59" s="96" t="s">
        <v>54</v>
      </c>
      <c r="F59" s="96" t="s">
        <v>56</v>
      </c>
      <c r="G59" s="93" t="s">
        <v>89</v>
      </c>
      <c r="H59" s="93">
        <v>1</v>
      </c>
      <c r="I59" s="93" t="s">
        <v>276</v>
      </c>
      <c r="J59" s="93">
        <v>1</v>
      </c>
      <c r="K59" s="94">
        <f>VLOOKUP(G59,TFEEHOURLY, 2, FALSE)</f>
        <v>10.696</v>
      </c>
      <c r="L59" s="94">
        <f>K59*H59*J59</f>
        <v>10.696</v>
      </c>
      <c r="M59" s="93"/>
      <c r="N59" s="93">
        <v>83482</v>
      </c>
      <c r="O59" s="93" t="s">
        <v>278</v>
      </c>
      <c r="P59" s="93" t="s">
        <v>3891</v>
      </c>
      <c r="Q59" s="93" t="s">
        <v>116</v>
      </c>
    </row>
    <row r="60" spans="1:17" ht="15" x14ac:dyDescent="0.25">
      <c r="A60" s="116" t="s">
        <v>3423</v>
      </c>
      <c r="B60" s="96" t="s">
        <v>53</v>
      </c>
      <c r="C60" s="128">
        <v>5</v>
      </c>
      <c r="D60" s="128">
        <v>12</v>
      </c>
      <c r="E60" s="96" t="s">
        <v>54</v>
      </c>
      <c r="F60" s="96" t="s">
        <v>56</v>
      </c>
      <c r="G60" s="93" t="s">
        <v>89</v>
      </c>
      <c r="H60" s="93">
        <v>1</v>
      </c>
      <c r="I60" s="93" t="s">
        <v>276</v>
      </c>
      <c r="J60" s="93">
        <v>1</v>
      </c>
      <c r="K60" s="94">
        <f>VLOOKUP(G60,TFEEHOURLY, 2, FALSE)</f>
        <v>10.696</v>
      </c>
      <c r="L60" s="94">
        <f>K60*H60*J60</f>
        <v>10.696</v>
      </c>
      <c r="M60" s="93" t="s">
        <v>159</v>
      </c>
      <c r="N60" s="93">
        <v>83488</v>
      </c>
      <c r="O60" s="93" t="s">
        <v>278</v>
      </c>
      <c r="P60" s="93" t="s">
        <v>3891</v>
      </c>
      <c r="Q60" s="93" t="s">
        <v>116</v>
      </c>
    </row>
    <row r="61" spans="1:17" ht="15" x14ac:dyDescent="0.25">
      <c r="A61" s="96"/>
      <c r="B61" s="96"/>
      <c r="C61" s="96"/>
      <c r="D61" s="96"/>
      <c r="E61" s="96"/>
      <c r="F61" s="96"/>
      <c r="G61" s="93"/>
      <c r="H61" s="93"/>
      <c r="I61" s="93"/>
      <c r="J61" s="93"/>
      <c r="K61" s="94"/>
      <c r="L61" s="94"/>
      <c r="M61" s="93"/>
      <c r="N61" s="93"/>
      <c r="O61" s="93"/>
      <c r="P61" s="93"/>
      <c r="Q61" s="93"/>
    </row>
    <row r="62" spans="1:17" ht="15" x14ac:dyDescent="0.25">
      <c r="A62" s="116" t="s">
        <v>190</v>
      </c>
      <c r="B62" s="96" t="s">
        <v>53</v>
      </c>
      <c r="C62" s="128">
        <v>4</v>
      </c>
      <c r="D62" s="128">
        <v>12</v>
      </c>
      <c r="E62" s="96" t="s">
        <v>56</v>
      </c>
      <c r="F62" s="96"/>
      <c r="G62" s="99" t="s">
        <v>83</v>
      </c>
      <c r="H62" s="93">
        <v>1</v>
      </c>
      <c r="I62" s="93" t="s">
        <v>276</v>
      </c>
      <c r="J62" s="93">
        <v>1</v>
      </c>
      <c r="K62" s="94">
        <f>VLOOKUP(G62,TFEEHOURLY, 2, FALSE)</f>
        <v>15.211</v>
      </c>
      <c r="L62" s="94">
        <f>K62*H62*J62</f>
        <v>15.211</v>
      </c>
      <c r="M62" s="93" t="s">
        <v>159</v>
      </c>
      <c r="N62" s="93">
        <v>83483</v>
      </c>
      <c r="O62" s="93" t="s">
        <v>278</v>
      </c>
      <c r="P62" s="93" t="s">
        <v>3891</v>
      </c>
      <c r="Q62" s="93" t="s">
        <v>117</v>
      </c>
    </row>
    <row r="63" spans="1:17" ht="15" x14ac:dyDescent="0.25">
      <c r="A63" s="116" t="s">
        <v>189</v>
      </c>
      <c r="B63" s="96" t="s">
        <v>53</v>
      </c>
      <c r="C63" s="128">
        <v>4</v>
      </c>
      <c r="D63" s="128">
        <v>12</v>
      </c>
      <c r="E63" s="96" t="s">
        <v>56</v>
      </c>
      <c r="F63" s="96"/>
      <c r="G63" s="99" t="s">
        <v>83</v>
      </c>
      <c r="H63" s="93">
        <v>1</v>
      </c>
      <c r="I63" s="93" t="s">
        <v>276</v>
      </c>
      <c r="J63" s="93">
        <v>1</v>
      </c>
      <c r="K63" s="94">
        <f>VLOOKUP(G63,TFEEHOURLY, 2, FALSE)</f>
        <v>15.211</v>
      </c>
      <c r="L63" s="94">
        <f>K63*H63*J63</f>
        <v>15.211</v>
      </c>
      <c r="M63" s="93" t="s">
        <v>159</v>
      </c>
      <c r="N63" s="93">
        <v>83484</v>
      </c>
      <c r="O63" s="93" t="s">
        <v>278</v>
      </c>
      <c r="P63" s="93" t="s">
        <v>3891</v>
      </c>
      <c r="Q63" s="93" t="s">
        <v>117</v>
      </c>
    </row>
    <row r="64" spans="1:17" ht="15" x14ac:dyDescent="0.25">
      <c r="A64" s="116" t="s">
        <v>191</v>
      </c>
      <c r="B64" s="96" t="s">
        <v>53</v>
      </c>
      <c r="C64" s="128">
        <v>4</v>
      </c>
      <c r="D64" s="128">
        <v>12</v>
      </c>
      <c r="E64" s="96" t="s">
        <v>56</v>
      </c>
      <c r="F64" s="96"/>
      <c r="G64" s="99" t="s">
        <v>83</v>
      </c>
      <c r="H64" s="93">
        <v>1</v>
      </c>
      <c r="I64" s="93" t="s">
        <v>276</v>
      </c>
      <c r="J64" s="93">
        <v>1</v>
      </c>
      <c r="K64" s="94">
        <f>VLOOKUP(G64,TFEEHOURLY, 2, FALSE)</f>
        <v>15.211</v>
      </c>
      <c r="L64" s="94">
        <f>K64*H64*J64</f>
        <v>15.211</v>
      </c>
      <c r="M64" s="93" t="s">
        <v>159</v>
      </c>
      <c r="N64" s="93">
        <v>83485</v>
      </c>
      <c r="O64" s="93" t="s">
        <v>278</v>
      </c>
      <c r="P64" s="93" t="s">
        <v>3891</v>
      </c>
      <c r="Q64" s="93" t="s">
        <v>117</v>
      </c>
    </row>
    <row r="65" spans="1:17" ht="15" x14ac:dyDescent="0.25">
      <c r="A65" s="116" t="s">
        <v>258</v>
      </c>
      <c r="B65" s="96" t="s">
        <v>53</v>
      </c>
      <c r="C65" s="128">
        <v>4</v>
      </c>
      <c r="D65" s="128">
        <v>12</v>
      </c>
      <c r="E65" s="96" t="s">
        <v>56</v>
      </c>
      <c r="F65" s="96"/>
      <c r="G65" s="99" t="s">
        <v>83</v>
      </c>
      <c r="H65" s="93">
        <v>1</v>
      </c>
      <c r="I65" s="93" t="s">
        <v>276</v>
      </c>
      <c r="J65" s="93">
        <v>1</v>
      </c>
      <c r="K65" s="94">
        <f>VLOOKUP(G65,TFEEHOURLY, 2, FALSE)</f>
        <v>15.211</v>
      </c>
      <c r="L65" s="94">
        <f>K65*H65*J65</f>
        <v>15.211</v>
      </c>
      <c r="M65" s="93" t="s">
        <v>159</v>
      </c>
      <c r="N65" s="93">
        <v>83489</v>
      </c>
      <c r="O65" s="93" t="s">
        <v>278</v>
      </c>
      <c r="P65" s="93" t="s">
        <v>3891</v>
      </c>
      <c r="Q65" s="93" t="s">
        <v>117</v>
      </c>
    </row>
    <row r="66" spans="1:17" ht="15" x14ac:dyDescent="0.25">
      <c r="A66" s="96"/>
      <c r="B66" s="96"/>
      <c r="C66" s="92"/>
      <c r="D66" s="92"/>
      <c r="E66" s="96"/>
      <c r="F66" s="96"/>
      <c r="G66" s="93"/>
      <c r="H66" s="93"/>
      <c r="I66" s="93"/>
      <c r="J66" s="93"/>
      <c r="K66" s="94"/>
      <c r="L66" s="94"/>
      <c r="M66" s="93"/>
      <c r="N66" s="93"/>
      <c r="O66" s="93"/>
      <c r="P66" s="93"/>
      <c r="Q66" s="93"/>
    </row>
    <row r="67" spans="1:17" ht="15" x14ac:dyDescent="0.25">
      <c r="A67" s="135" t="s">
        <v>259</v>
      </c>
      <c r="B67" s="96" t="s">
        <v>53</v>
      </c>
      <c r="C67" s="128">
        <v>5</v>
      </c>
      <c r="D67" s="128">
        <v>12</v>
      </c>
      <c r="E67" s="96" t="s">
        <v>57</v>
      </c>
      <c r="F67" s="96" t="s">
        <v>266</v>
      </c>
      <c r="G67" s="93" t="s">
        <v>89</v>
      </c>
      <c r="H67" s="93">
        <v>1</v>
      </c>
      <c r="I67" s="93" t="s">
        <v>276</v>
      </c>
      <c r="J67" s="93">
        <v>1</v>
      </c>
      <c r="K67" s="94">
        <f>VLOOKUP(G67,TFEEHOURLY, 2, FALSE)</f>
        <v>10.696</v>
      </c>
      <c r="L67" s="94">
        <f>K67*H67*J67</f>
        <v>10.696</v>
      </c>
      <c r="M67" s="93"/>
      <c r="N67" s="93">
        <v>89520</v>
      </c>
      <c r="O67" s="93" t="s">
        <v>278</v>
      </c>
      <c r="P67" s="93" t="s">
        <v>406</v>
      </c>
      <c r="Q67" s="93" t="s">
        <v>116</v>
      </c>
    </row>
    <row r="68" spans="1:17" ht="15" x14ac:dyDescent="0.25">
      <c r="A68" s="96"/>
      <c r="B68" s="96"/>
      <c r="C68" s="92"/>
      <c r="D68" s="92"/>
      <c r="E68" s="96"/>
      <c r="F68" s="96"/>
      <c r="G68" s="93"/>
      <c r="H68" s="93"/>
      <c r="I68" s="93"/>
      <c r="J68" s="93"/>
      <c r="K68" s="94"/>
      <c r="L68" s="94"/>
      <c r="M68" s="93"/>
      <c r="N68" s="93"/>
      <c r="O68" s="93"/>
      <c r="P68" s="93"/>
      <c r="Q68" s="93"/>
    </row>
    <row r="69" spans="1:17" ht="15" x14ac:dyDescent="0.25">
      <c r="A69" s="116" t="s">
        <v>192</v>
      </c>
      <c r="B69" s="96" t="s">
        <v>46</v>
      </c>
      <c r="C69" s="128">
        <v>1</v>
      </c>
      <c r="D69" s="128">
        <v>1</v>
      </c>
      <c r="E69" s="96" t="s">
        <v>50</v>
      </c>
      <c r="F69" s="96" t="s">
        <v>56</v>
      </c>
      <c r="G69" s="93" t="s">
        <v>70</v>
      </c>
      <c r="H69" s="93">
        <v>1</v>
      </c>
      <c r="I69" s="93" t="s">
        <v>273</v>
      </c>
      <c r="J69" s="93">
        <v>0.5</v>
      </c>
      <c r="K69" s="94">
        <f>VLOOKUP(G69,TFEEHOURLY, 2, FALSE)</f>
        <v>61.619</v>
      </c>
      <c r="L69" s="94">
        <f>K69*H69*J69</f>
        <v>30.8095</v>
      </c>
      <c r="M69" s="93"/>
      <c r="N69" s="93">
        <v>8004</v>
      </c>
      <c r="O69" s="93" t="s">
        <v>278</v>
      </c>
      <c r="P69" s="93" t="s">
        <v>2493</v>
      </c>
      <c r="Q69" s="93" t="s">
        <v>115</v>
      </c>
    </row>
    <row r="70" spans="1:17" ht="15" x14ac:dyDescent="0.25">
      <c r="A70" s="116" t="s">
        <v>193</v>
      </c>
      <c r="B70" s="96" t="s">
        <v>46</v>
      </c>
      <c r="C70" s="128">
        <v>2</v>
      </c>
      <c r="D70" s="128">
        <v>2</v>
      </c>
      <c r="E70" s="96" t="s">
        <v>50</v>
      </c>
      <c r="F70" s="96" t="s">
        <v>56</v>
      </c>
      <c r="G70" s="93" t="s">
        <v>74</v>
      </c>
      <c r="H70" s="93">
        <v>1</v>
      </c>
      <c r="I70" s="93" t="s">
        <v>273</v>
      </c>
      <c r="J70" s="93">
        <v>0.5</v>
      </c>
      <c r="K70" s="94">
        <f>VLOOKUP(G70,TFEEHOURLY, 2, FALSE)</f>
        <v>46.213999999999999</v>
      </c>
      <c r="L70" s="94">
        <f>K70*H70*J70</f>
        <v>23.106999999999999</v>
      </c>
      <c r="M70" s="93"/>
      <c r="N70" s="93">
        <v>40606</v>
      </c>
      <c r="O70" s="93" t="s">
        <v>278</v>
      </c>
      <c r="P70" s="93" t="s">
        <v>2493</v>
      </c>
      <c r="Q70" s="93" t="s">
        <v>115</v>
      </c>
    </row>
    <row r="71" spans="1:17" ht="15" x14ac:dyDescent="0.25">
      <c r="A71" s="116" t="s">
        <v>194</v>
      </c>
      <c r="B71" s="96" t="s">
        <v>46</v>
      </c>
      <c r="C71" s="128">
        <v>3</v>
      </c>
      <c r="D71" s="128">
        <v>3</v>
      </c>
      <c r="E71" s="96" t="s">
        <v>50</v>
      </c>
      <c r="F71" s="96" t="s">
        <v>56</v>
      </c>
      <c r="G71" s="93" t="s">
        <v>76</v>
      </c>
      <c r="H71" s="93">
        <v>1</v>
      </c>
      <c r="I71" s="93" t="s">
        <v>273</v>
      </c>
      <c r="J71" s="93">
        <v>0.5</v>
      </c>
      <c r="K71" s="94">
        <f>VLOOKUP(G71,TFEEHOURLY, 2, FALSE)</f>
        <v>41.079000000000001</v>
      </c>
      <c r="L71" s="94">
        <f>K71*H71*J71</f>
        <v>20.5395</v>
      </c>
      <c r="M71" s="93"/>
      <c r="N71" s="93">
        <v>16104</v>
      </c>
      <c r="O71" s="93" t="s">
        <v>278</v>
      </c>
      <c r="P71" s="93" t="s">
        <v>2493</v>
      </c>
      <c r="Q71" s="93" t="s">
        <v>115</v>
      </c>
    </row>
    <row r="72" spans="1:17" ht="15" x14ac:dyDescent="0.25">
      <c r="A72" s="96"/>
      <c r="B72" s="96"/>
      <c r="C72" s="96"/>
      <c r="D72" s="96"/>
      <c r="E72" s="96"/>
      <c r="F72" s="96"/>
      <c r="G72" s="93"/>
      <c r="H72" s="93"/>
      <c r="I72" s="93"/>
      <c r="J72" s="93"/>
      <c r="K72" s="94"/>
      <c r="L72" s="94"/>
      <c r="M72" s="93"/>
      <c r="N72" s="93"/>
      <c r="O72" s="93"/>
      <c r="P72" s="93"/>
      <c r="Q72" s="93"/>
    </row>
    <row r="73" spans="1:17" ht="15" x14ac:dyDescent="0.25">
      <c r="A73" s="116" t="s">
        <v>241</v>
      </c>
      <c r="B73" s="96" t="s">
        <v>46</v>
      </c>
      <c r="C73" s="128">
        <v>1</v>
      </c>
      <c r="D73" s="128">
        <v>1</v>
      </c>
      <c r="E73" s="96" t="s">
        <v>55</v>
      </c>
      <c r="F73" s="96" t="s">
        <v>56</v>
      </c>
      <c r="G73" s="93" t="s">
        <v>69</v>
      </c>
      <c r="H73" s="93">
        <v>1</v>
      </c>
      <c r="I73" s="93" t="s">
        <v>273</v>
      </c>
      <c r="J73" s="93">
        <v>0.5</v>
      </c>
      <c r="K73" s="94">
        <f>VLOOKUP(G73,TFEEHOURLY, 2, FALSE)</f>
        <v>62.872</v>
      </c>
      <c r="L73" s="94">
        <f>K73*H73*J73</f>
        <v>31.436</v>
      </c>
      <c r="M73" s="93"/>
      <c r="N73" s="93">
        <v>70679</v>
      </c>
      <c r="O73" s="93" t="s">
        <v>278</v>
      </c>
      <c r="P73" s="93" t="s">
        <v>2493</v>
      </c>
      <c r="Q73" s="93" t="s">
        <v>116</v>
      </c>
    </row>
    <row r="74" spans="1:17" ht="15" x14ac:dyDescent="0.25">
      <c r="A74" s="116" t="s">
        <v>242</v>
      </c>
      <c r="B74" s="96" t="s">
        <v>46</v>
      </c>
      <c r="C74" s="128">
        <v>2</v>
      </c>
      <c r="D74" s="128">
        <v>2</v>
      </c>
      <c r="E74" s="96" t="s">
        <v>55</v>
      </c>
      <c r="F74" s="96" t="s">
        <v>56</v>
      </c>
      <c r="G74" s="93" t="s">
        <v>73</v>
      </c>
      <c r="H74" s="93">
        <v>1</v>
      </c>
      <c r="I74" s="93" t="s">
        <v>273</v>
      </c>
      <c r="J74" s="93">
        <v>0.5</v>
      </c>
      <c r="K74" s="94">
        <f>VLOOKUP(G74,TFEEHOURLY, 2, FALSE)</f>
        <v>47.378</v>
      </c>
      <c r="L74" s="94">
        <f>K74*H74*J74</f>
        <v>23.689</v>
      </c>
      <c r="M74" s="93"/>
      <c r="N74" s="93">
        <v>68033</v>
      </c>
      <c r="O74" s="93" t="s">
        <v>278</v>
      </c>
      <c r="P74" s="93" t="s">
        <v>2493</v>
      </c>
      <c r="Q74" s="93" t="s">
        <v>116</v>
      </c>
    </row>
    <row r="75" spans="1:17" ht="15" x14ac:dyDescent="0.25">
      <c r="A75" s="96"/>
      <c r="B75" s="96"/>
      <c r="C75" s="96"/>
      <c r="D75" s="96"/>
      <c r="E75" s="96"/>
      <c r="F75" s="96"/>
      <c r="G75" s="93"/>
      <c r="H75" s="93"/>
      <c r="I75" s="93"/>
      <c r="J75" s="93"/>
      <c r="K75" s="94"/>
      <c r="L75" s="94"/>
      <c r="M75" s="93"/>
      <c r="N75" s="93"/>
      <c r="O75" s="93"/>
      <c r="P75" s="93"/>
      <c r="Q75" s="93"/>
    </row>
    <row r="76" spans="1:17" ht="15" x14ac:dyDescent="0.25">
      <c r="A76" s="116" t="s">
        <v>195</v>
      </c>
      <c r="B76" s="96" t="s">
        <v>46</v>
      </c>
      <c r="C76" s="128">
        <v>1</v>
      </c>
      <c r="D76" s="128">
        <v>1</v>
      </c>
      <c r="E76" s="96" t="s">
        <v>56</v>
      </c>
      <c r="F76" s="96"/>
      <c r="G76" s="93" t="s">
        <v>68</v>
      </c>
      <c r="H76" s="93">
        <v>1</v>
      </c>
      <c r="I76" s="93" t="s">
        <v>273</v>
      </c>
      <c r="J76" s="93">
        <v>0.5</v>
      </c>
      <c r="K76" s="94">
        <f>VLOOKUP(G76,TFEEHOURLY, 2, FALSE)</f>
        <v>75.388000000000005</v>
      </c>
      <c r="L76" s="94">
        <f>K76*H76*J76</f>
        <v>37.694000000000003</v>
      </c>
      <c r="M76" s="93" t="s">
        <v>159</v>
      </c>
      <c r="N76" s="93">
        <v>33406</v>
      </c>
      <c r="O76" s="93" t="s">
        <v>278</v>
      </c>
      <c r="P76" s="93" t="s">
        <v>2493</v>
      </c>
      <c r="Q76" s="93" t="s">
        <v>117</v>
      </c>
    </row>
    <row r="77" spans="1:17" ht="15" x14ac:dyDescent="0.25">
      <c r="A77" s="116" t="s">
        <v>196</v>
      </c>
      <c r="B77" s="96" t="s">
        <v>46</v>
      </c>
      <c r="C77" s="128">
        <v>2</v>
      </c>
      <c r="D77" s="128">
        <v>2</v>
      </c>
      <c r="E77" s="96" t="s">
        <v>56</v>
      </c>
      <c r="F77" s="96"/>
      <c r="G77" s="93" t="s">
        <v>71</v>
      </c>
      <c r="H77" s="93">
        <v>1</v>
      </c>
      <c r="I77" s="93" t="s">
        <v>273</v>
      </c>
      <c r="J77" s="93">
        <v>0.5</v>
      </c>
      <c r="K77" s="94">
        <f>VLOOKUP(G77,TFEEHOURLY, 2, FALSE)</f>
        <v>56.540999999999997</v>
      </c>
      <c r="L77" s="94">
        <f>K77*H77*J77</f>
        <v>28.270499999999998</v>
      </c>
      <c r="M77" s="93" t="s">
        <v>159</v>
      </c>
      <c r="N77" s="93">
        <v>66142</v>
      </c>
      <c r="O77" s="93" t="s">
        <v>278</v>
      </c>
      <c r="P77" s="93" t="s">
        <v>2493</v>
      </c>
      <c r="Q77" s="93" t="s">
        <v>117</v>
      </c>
    </row>
    <row r="78" spans="1:17" ht="15" x14ac:dyDescent="0.25">
      <c r="A78" s="116" t="s">
        <v>197</v>
      </c>
      <c r="B78" s="96" t="s">
        <v>46</v>
      </c>
      <c r="C78" s="128">
        <v>3</v>
      </c>
      <c r="D78" s="128">
        <v>3</v>
      </c>
      <c r="E78" s="96" t="s">
        <v>56</v>
      </c>
      <c r="F78" s="96"/>
      <c r="G78" s="93" t="s">
        <v>72</v>
      </c>
      <c r="H78" s="93">
        <v>1</v>
      </c>
      <c r="I78" s="93" t="s">
        <v>273</v>
      </c>
      <c r="J78" s="93">
        <v>0.5</v>
      </c>
      <c r="K78" s="94">
        <f>VLOOKUP(G78,TFEEHOURLY, 2, FALSE)</f>
        <v>50.259</v>
      </c>
      <c r="L78" s="94">
        <f>K78*H78*J78</f>
        <v>25.1295</v>
      </c>
      <c r="M78" s="93" t="s">
        <v>159</v>
      </c>
      <c r="N78" s="93">
        <v>16206</v>
      </c>
      <c r="O78" s="93" t="s">
        <v>278</v>
      </c>
      <c r="P78" s="93" t="s">
        <v>2493</v>
      </c>
      <c r="Q78" s="93" t="s">
        <v>117</v>
      </c>
    </row>
    <row r="79" spans="1:17" ht="15" x14ac:dyDescent="0.25">
      <c r="A79" s="96"/>
      <c r="B79" s="96"/>
      <c r="C79" s="92"/>
      <c r="D79" s="92"/>
      <c r="E79" s="96"/>
      <c r="F79" s="96"/>
      <c r="G79" s="93"/>
      <c r="H79" s="93"/>
      <c r="I79" s="93"/>
      <c r="J79" s="93"/>
      <c r="K79" s="94"/>
      <c r="L79" s="94"/>
      <c r="M79" s="93"/>
      <c r="N79" s="93"/>
      <c r="O79" s="93"/>
      <c r="P79" s="93"/>
      <c r="Q79" s="93"/>
    </row>
    <row r="80" spans="1:17" ht="15" x14ac:dyDescent="0.25">
      <c r="A80" s="119" t="s">
        <v>3803</v>
      </c>
      <c r="B80" s="100" t="s">
        <v>46</v>
      </c>
      <c r="C80" s="130">
        <v>3</v>
      </c>
      <c r="D80" s="130">
        <v>6</v>
      </c>
      <c r="E80" s="100" t="s">
        <v>47</v>
      </c>
      <c r="F80" s="100" t="s">
        <v>48</v>
      </c>
      <c r="G80" s="93" t="s">
        <v>77</v>
      </c>
      <c r="H80" s="93">
        <v>1</v>
      </c>
      <c r="I80" s="93" t="s">
        <v>273</v>
      </c>
      <c r="J80" s="93">
        <v>0.5</v>
      </c>
      <c r="K80" s="94">
        <f t="shared" ref="K80:K85" si="6">VLOOKUP(G80,TFEEHOURLY, 2, FALSE)</f>
        <v>31.853000000000002</v>
      </c>
      <c r="L80" s="94">
        <f t="shared" ref="L80:L85" si="7">K80*H80*J80</f>
        <v>15.926500000000001</v>
      </c>
      <c r="M80" s="93"/>
      <c r="N80" s="93">
        <v>67329</v>
      </c>
      <c r="O80" s="93" t="s">
        <v>278</v>
      </c>
      <c r="P80" s="93" t="s">
        <v>3892</v>
      </c>
      <c r="Q80" s="93" t="s">
        <v>158</v>
      </c>
    </row>
    <row r="81" spans="1:17" ht="15" x14ac:dyDescent="0.25">
      <c r="A81" s="119" t="s">
        <v>261</v>
      </c>
      <c r="B81" s="100" t="s">
        <v>46</v>
      </c>
      <c r="C81" s="130">
        <v>3</v>
      </c>
      <c r="D81" s="130">
        <v>6</v>
      </c>
      <c r="E81" s="100" t="s">
        <v>48</v>
      </c>
      <c r="F81" s="100" t="s">
        <v>50</v>
      </c>
      <c r="G81" s="93" t="s">
        <v>77</v>
      </c>
      <c r="H81" s="93">
        <v>1</v>
      </c>
      <c r="I81" s="93" t="s">
        <v>273</v>
      </c>
      <c r="J81" s="93">
        <v>0.5</v>
      </c>
      <c r="K81" s="94">
        <f t="shared" si="6"/>
        <v>31.853000000000002</v>
      </c>
      <c r="L81" s="94">
        <f t="shared" si="7"/>
        <v>15.926500000000001</v>
      </c>
      <c r="M81" s="93"/>
      <c r="N81" s="93">
        <v>67330</v>
      </c>
      <c r="O81" s="93" t="s">
        <v>278</v>
      </c>
      <c r="P81" s="93" t="s">
        <v>3892</v>
      </c>
      <c r="Q81" s="93" t="s">
        <v>158</v>
      </c>
    </row>
    <row r="82" spans="1:17" ht="15" x14ac:dyDescent="0.25">
      <c r="A82" s="119" t="s">
        <v>262</v>
      </c>
      <c r="B82" s="100" t="s">
        <v>46</v>
      </c>
      <c r="C82" s="130">
        <v>3</v>
      </c>
      <c r="D82" s="130">
        <v>6</v>
      </c>
      <c r="E82" s="100" t="s">
        <v>49</v>
      </c>
      <c r="F82" s="100" t="s">
        <v>265</v>
      </c>
      <c r="G82" s="93" t="s">
        <v>77</v>
      </c>
      <c r="H82" s="93">
        <v>1</v>
      </c>
      <c r="I82" s="93" t="s">
        <v>273</v>
      </c>
      <c r="J82" s="93">
        <v>0.5</v>
      </c>
      <c r="K82" s="94">
        <f t="shared" si="6"/>
        <v>31.853000000000002</v>
      </c>
      <c r="L82" s="94">
        <f t="shared" si="7"/>
        <v>15.926500000000001</v>
      </c>
      <c r="M82" s="93"/>
      <c r="N82" s="93">
        <v>67331</v>
      </c>
      <c r="O82" s="93" t="s">
        <v>278</v>
      </c>
      <c r="P82" s="93" t="s">
        <v>3892</v>
      </c>
      <c r="Q82" s="93" t="s">
        <v>158</v>
      </c>
    </row>
    <row r="83" spans="1:17" ht="15" x14ac:dyDescent="0.25">
      <c r="A83" s="118" t="s">
        <v>238</v>
      </c>
      <c r="B83" s="95" t="s">
        <v>46</v>
      </c>
      <c r="C83" s="129">
        <v>3</v>
      </c>
      <c r="D83" s="129">
        <v>6</v>
      </c>
      <c r="E83" s="95" t="s">
        <v>47</v>
      </c>
      <c r="F83" s="95" t="s">
        <v>48</v>
      </c>
      <c r="G83" s="93" t="s">
        <v>77</v>
      </c>
      <c r="H83" s="93">
        <v>1</v>
      </c>
      <c r="I83" s="93" t="s">
        <v>273</v>
      </c>
      <c r="J83" s="93">
        <v>0.5</v>
      </c>
      <c r="K83" s="94">
        <f t="shared" si="6"/>
        <v>31.853000000000002</v>
      </c>
      <c r="L83" s="94">
        <f t="shared" si="7"/>
        <v>15.926500000000001</v>
      </c>
      <c r="M83" s="93"/>
      <c r="N83" s="93">
        <v>67353</v>
      </c>
      <c r="O83" s="93" t="s">
        <v>278</v>
      </c>
      <c r="P83" s="93" t="s">
        <v>3892</v>
      </c>
      <c r="Q83" s="93" t="s">
        <v>158</v>
      </c>
    </row>
    <row r="84" spans="1:17" ht="15" x14ac:dyDescent="0.25">
      <c r="A84" s="118" t="s">
        <v>239</v>
      </c>
      <c r="B84" s="95" t="s">
        <v>46</v>
      </c>
      <c r="C84" s="129">
        <v>3</v>
      </c>
      <c r="D84" s="129">
        <v>6</v>
      </c>
      <c r="E84" s="95" t="s">
        <v>48</v>
      </c>
      <c r="F84" s="95" t="s">
        <v>50</v>
      </c>
      <c r="G84" s="93" t="s">
        <v>77</v>
      </c>
      <c r="H84" s="93">
        <v>1</v>
      </c>
      <c r="I84" s="93" t="s">
        <v>273</v>
      </c>
      <c r="J84" s="93">
        <v>0.5</v>
      </c>
      <c r="K84" s="94">
        <f t="shared" si="6"/>
        <v>31.853000000000002</v>
      </c>
      <c r="L84" s="94">
        <f t="shared" si="7"/>
        <v>15.926500000000001</v>
      </c>
      <c r="M84" s="93"/>
      <c r="N84" s="93">
        <v>67347</v>
      </c>
      <c r="O84" s="93" t="s">
        <v>278</v>
      </c>
      <c r="P84" s="93" t="s">
        <v>3892</v>
      </c>
      <c r="Q84" s="93" t="s">
        <v>158</v>
      </c>
    </row>
    <row r="85" spans="1:17" ht="15" x14ac:dyDescent="0.25">
      <c r="A85" s="118" t="s">
        <v>240</v>
      </c>
      <c r="B85" s="95" t="s">
        <v>46</v>
      </c>
      <c r="C85" s="129">
        <v>3</v>
      </c>
      <c r="D85" s="129">
        <v>6</v>
      </c>
      <c r="E85" s="95" t="s">
        <v>49</v>
      </c>
      <c r="F85" s="95" t="s">
        <v>265</v>
      </c>
      <c r="G85" s="93" t="s">
        <v>77</v>
      </c>
      <c r="H85" s="93">
        <v>1</v>
      </c>
      <c r="I85" s="93" t="s">
        <v>273</v>
      </c>
      <c r="J85" s="93">
        <v>0.5</v>
      </c>
      <c r="K85" s="94">
        <f t="shared" si="6"/>
        <v>31.853000000000002</v>
      </c>
      <c r="L85" s="94">
        <f t="shared" si="7"/>
        <v>15.926500000000001</v>
      </c>
      <c r="M85" s="93"/>
      <c r="N85" s="93">
        <v>67352</v>
      </c>
      <c r="O85" s="93" t="s">
        <v>278</v>
      </c>
      <c r="P85" s="93" t="s">
        <v>3892</v>
      </c>
      <c r="Q85" s="93" t="s">
        <v>158</v>
      </c>
    </row>
    <row r="86" spans="1:17" ht="15" x14ac:dyDescent="0.25">
      <c r="A86" s="96"/>
      <c r="B86" s="96"/>
      <c r="C86" s="96"/>
      <c r="D86" s="96"/>
      <c r="E86" s="96"/>
      <c r="F86" s="96"/>
      <c r="G86" s="93"/>
      <c r="H86" s="93"/>
      <c r="I86" s="93"/>
      <c r="J86" s="93"/>
      <c r="K86" s="94"/>
      <c r="L86" s="94"/>
      <c r="M86" s="93"/>
      <c r="N86" s="93"/>
      <c r="O86" s="93"/>
      <c r="P86" s="93"/>
      <c r="Q86" s="93"/>
    </row>
    <row r="87" spans="1:17" ht="15" x14ac:dyDescent="0.25">
      <c r="A87" s="119" t="s">
        <v>199</v>
      </c>
      <c r="B87" s="100" t="s">
        <v>46</v>
      </c>
      <c r="C87" s="130">
        <v>2</v>
      </c>
      <c r="D87" s="130">
        <v>3</v>
      </c>
      <c r="E87" s="100" t="s">
        <v>50</v>
      </c>
      <c r="F87" s="100" t="s">
        <v>51</v>
      </c>
      <c r="G87" s="93" t="s">
        <v>77</v>
      </c>
      <c r="H87" s="93">
        <v>1</v>
      </c>
      <c r="I87" s="93" t="s">
        <v>273</v>
      </c>
      <c r="J87" s="93">
        <v>0.5</v>
      </c>
      <c r="K87" s="94">
        <f t="shared" ref="K87:K96" si="8">VLOOKUP(G87,TFEEHOURLY, 2, FALSE)</f>
        <v>31.853000000000002</v>
      </c>
      <c r="L87" s="94">
        <f t="shared" ref="L87:L96" si="9">K87*H87*J87</f>
        <v>15.926500000000001</v>
      </c>
      <c r="M87" s="93"/>
      <c r="N87" s="93">
        <v>67332</v>
      </c>
      <c r="O87" s="93" t="s">
        <v>278</v>
      </c>
      <c r="P87" s="93" t="s">
        <v>3892</v>
      </c>
      <c r="Q87" s="93" t="s">
        <v>158</v>
      </c>
    </row>
    <row r="88" spans="1:17" ht="15" x14ac:dyDescent="0.25">
      <c r="A88" s="119" t="s">
        <v>200</v>
      </c>
      <c r="B88" s="100" t="s">
        <v>46</v>
      </c>
      <c r="C88" s="130">
        <v>2</v>
      </c>
      <c r="D88" s="130">
        <v>3</v>
      </c>
      <c r="E88" s="100" t="s">
        <v>50</v>
      </c>
      <c r="F88" s="100" t="s">
        <v>51</v>
      </c>
      <c r="G88" s="93" t="s">
        <v>77</v>
      </c>
      <c r="H88" s="93">
        <v>1</v>
      </c>
      <c r="I88" s="93" t="s">
        <v>273</v>
      </c>
      <c r="J88" s="93">
        <v>0.5</v>
      </c>
      <c r="K88" s="94">
        <f t="shared" si="8"/>
        <v>31.853000000000002</v>
      </c>
      <c r="L88" s="94">
        <f t="shared" si="9"/>
        <v>15.926500000000001</v>
      </c>
      <c r="M88" s="93"/>
      <c r="N88" s="93">
        <v>67333</v>
      </c>
      <c r="O88" s="93" t="s">
        <v>278</v>
      </c>
      <c r="P88" s="93" t="s">
        <v>3892</v>
      </c>
      <c r="Q88" s="93" t="s">
        <v>158</v>
      </c>
    </row>
    <row r="89" spans="1:17" ht="15" x14ac:dyDescent="0.25">
      <c r="A89" s="119" t="s">
        <v>201</v>
      </c>
      <c r="B89" s="100" t="s">
        <v>46</v>
      </c>
      <c r="C89" s="130">
        <v>2</v>
      </c>
      <c r="D89" s="130">
        <v>3</v>
      </c>
      <c r="E89" s="100" t="s">
        <v>50</v>
      </c>
      <c r="F89" s="100" t="s">
        <v>51</v>
      </c>
      <c r="G89" s="93" t="s">
        <v>77</v>
      </c>
      <c r="H89" s="93">
        <v>1</v>
      </c>
      <c r="I89" s="93" t="s">
        <v>273</v>
      </c>
      <c r="J89" s="93">
        <v>0.5</v>
      </c>
      <c r="K89" s="94">
        <f t="shared" si="8"/>
        <v>31.853000000000002</v>
      </c>
      <c r="L89" s="94">
        <f t="shared" si="9"/>
        <v>15.926500000000001</v>
      </c>
      <c r="M89" s="93"/>
      <c r="N89" s="93">
        <v>67334</v>
      </c>
      <c r="O89" s="93" t="s">
        <v>278</v>
      </c>
      <c r="P89" s="93" t="s">
        <v>3892</v>
      </c>
      <c r="Q89" s="93" t="s">
        <v>158</v>
      </c>
    </row>
    <row r="90" spans="1:17" ht="15" x14ac:dyDescent="0.25">
      <c r="A90" s="119" t="s">
        <v>202</v>
      </c>
      <c r="B90" s="100" t="s">
        <v>46</v>
      </c>
      <c r="C90" s="130">
        <v>2</v>
      </c>
      <c r="D90" s="130">
        <v>3</v>
      </c>
      <c r="E90" s="100" t="s">
        <v>50</v>
      </c>
      <c r="F90" s="100" t="s">
        <v>51</v>
      </c>
      <c r="G90" s="93" t="s">
        <v>77</v>
      </c>
      <c r="H90" s="93">
        <v>1</v>
      </c>
      <c r="I90" s="93" t="s">
        <v>273</v>
      </c>
      <c r="J90" s="93">
        <v>0.5</v>
      </c>
      <c r="K90" s="94">
        <f t="shared" si="8"/>
        <v>31.853000000000002</v>
      </c>
      <c r="L90" s="94">
        <f t="shared" si="9"/>
        <v>15.926500000000001</v>
      </c>
      <c r="M90" s="93"/>
      <c r="N90" s="93">
        <v>67328</v>
      </c>
      <c r="O90" s="93" t="s">
        <v>278</v>
      </c>
      <c r="P90" s="93" t="s">
        <v>3892</v>
      </c>
      <c r="Q90" s="93" t="s">
        <v>158</v>
      </c>
    </row>
    <row r="91" spans="1:17" ht="15" x14ac:dyDescent="0.25">
      <c r="A91" s="119" t="s">
        <v>203</v>
      </c>
      <c r="B91" s="100" t="s">
        <v>46</v>
      </c>
      <c r="C91" s="130">
        <v>2</v>
      </c>
      <c r="D91" s="130">
        <v>3</v>
      </c>
      <c r="E91" s="100" t="s">
        <v>50</v>
      </c>
      <c r="F91" s="100" t="s">
        <v>51</v>
      </c>
      <c r="G91" s="93" t="s">
        <v>77</v>
      </c>
      <c r="H91" s="93">
        <v>1</v>
      </c>
      <c r="I91" s="93" t="s">
        <v>273</v>
      </c>
      <c r="J91" s="93">
        <v>0.5</v>
      </c>
      <c r="K91" s="94">
        <f t="shared" si="8"/>
        <v>31.853000000000002</v>
      </c>
      <c r="L91" s="94">
        <f t="shared" si="9"/>
        <v>15.926500000000001</v>
      </c>
      <c r="M91" s="93"/>
      <c r="N91" s="93">
        <v>67335</v>
      </c>
      <c r="O91" s="93" t="s">
        <v>278</v>
      </c>
      <c r="P91" s="93" t="s">
        <v>3892</v>
      </c>
      <c r="Q91" s="93" t="s">
        <v>158</v>
      </c>
    </row>
    <row r="92" spans="1:17" ht="15" x14ac:dyDescent="0.25">
      <c r="A92" s="118" t="s">
        <v>230</v>
      </c>
      <c r="B92" s="95" t="s">
        <v>46</v>
      </c>
      <c r="C92" s="129">
        <v>2</v>
      </c>
      <c r="D92" s="129">
        <v>3</v>
      </c>
      <c r="E92" s="95" t="s">
        <v>50</v>
      </c>
      <c r="F92" s="95" t="s">
        <v>51</v>
      </c>
      <c r="G92" s="93" t="s">
        <v>77</v>
      </c>
      <c r="H92" s="93">
        <v>1</v>
      </c>
      <c r="I92" s="93" t="s">
        <v>273</v>
      </c>
      <c r="J92" s="93">
        <v>0.5</v>
      </c>
      <c r="K92" s="94">
        <f t="shared" si="8"/>
        <v>31.853000000000002</v>
      </c>
      <c r="L92" s="94">
        <f t="shared" si="9"/>
        <v>15.926500000000001</v>
      </c>
      <c r="M92" s="93"/>
      <c r="N92" s="93">
        <v>67349</v>
      </c>
      <c r="O92" s="93" t="s">
        <v>278</v>
      </c>
      <c r="P92" s="93" t="s">
        <v>3892</v>
      </c>
      <c r="Q92" s="93" t="s">
        <v>158</v>
      </c>
    </row>
    <row r="93" spans="1:17" ht="15" x14ac:dyDescent="0.25">
      <c r="A93" s="118" t="s">
        <v>231</v>
      </c>
      <c r="B93" s="95" t="s">
        <v>46</v>
      </c>
      <c r="C93" s="129">
        <v>2</v>
      </c>
      <c r="D93" s="129">
        <v>3</v>
      </c>
      <c r="E93" s="95" t="s">
        <v>50</v>
      </c>
      <c r="F93" s="95" t="s">
        <v>51</v>
      </c>
      <c r="G93" s="93" t="s">
        <v>77</v>
      </c>
      <c r="H93" s="93">
        <v>1</v>
      </c>
      <c r="I93" s="93" t="s">
        <v>273</v>
      </c>
      <c r="J93" s="93">
        <v>0.5</v>
      </c>
      <c r="K93" s="94">
        <f t="shared" si="8"/>
        <v>31.853000000000002</v>
      </c>
      <c r="L93" s="94">
        <f t="shared" si="9"/>
        <v>15.926500000000001</v>
      </c>
      <c r="M93" s="93"/>
      <c r="N93" s="93">
        <v>67351</v>
      </c>
      <c r="O93" s="93" t="s">
        <v>278</v>
      </c>
      <c r="P93" s="93" t="s">
        <v>3892</v>
      </c>
      <c r="Q93" s="93" t="s">
        <v>158</v>
      </c>
    </row>
    <row r="94" spans="1:17" ht="15" x14ac:dyDescent="0.25">
      <c r="A94" s="118" t="s">
        <v>232</v>
      </c>
      <c r="B94" s="95" t="s">
        <v>46</v>
      </c>
      <c r="C94" s="129">
        <v>2</v>
      </c>
      <c r="D94" s="129">
        <v>3</v>
      </c>
      <c r="E94" s="95" t="s">
        <v>50</v>
      </c>
      <c r="F94" s="95" t="s">
        <v>51</v>
      </c>
      <c r="G94" s="93" t="s">
        <v>77</v>
      </c>
      <c r="H94" s="93">
        <v>1</v>
      </c>
      <c r="I94" s="93" t="s">
        <v>273</v>
      </c>
      <c r="J94" s="93">
        <v>0.5</v>
      </c>
      <c r="K94" s="94">
        <f t="shared" si="8"/>
        <v>31.853000000000002</v>
      </c>
      <c r="L94" s="94">
        <f t="shared" si="9"/>
        <v>15.926500000000001</v>
      </c>
      <c r="M94" s="93"/>
      <c r="N94" s="93">
        <v>67350</v>
      </c>
      <c r="O94" s="93" t="s">
        <v>278</v>
      </c>
      <c r="P94" s="93" t="s">
        <v>3892</v>
      </c>
      <c r="Q94" s="93" t="s">
        <v>158</v>
      </c>
    </row>
    <row r="95" spans="1:17" ht="15" x14ac:dyDescent="0.25">
      <c r="A95" s="118" t="s">
        <v>233</v>
      </c>
      <c r="B95" s="95" t="s">
        <v>46</v>
      </c>
      <c r="C95" s="129">
        <v>2</v>
      </c>
      <c r="D95" s="129">
        <v>3</v>
      </c>
      <c r="E95" s="95" t="s">
        <v>50</v>
      </c>
      <c r="F95" s="95" t="s">
        <v>51</v>
      </c>
      <c r="G95" s="93" t="s">
        <v>77</v>
      </c>
      <c r="H95" s="93">
        <v>1</v>
      </c>
      <c r="I95" s="93" t="s">
        <v>273</v>
      </c>
      <c r="J95" s="93">
        <v>0.5</v>
      </c>
      <c r="K95" s="94">
        <f t="shared" si="8"/>
        <v>31.853000000000002</v>
      </c>
      <c r="L95" s="94">
        <f t="shared" si="9"/>
        <v>15.926500000000001</v>
      </c>
      <c r="M95" s="93"/>
      <c r="N95" s="93">
        <v>67348</v>
      </c>
      <c r="O95" s="93" t="s">
        <v>278</v>
      </c>
      <c r="P95" s="93" t="s">
        <v>3892</v>
      </c>
      <c r="Q95" s="93" t="s">
        <v>158</v>
      </c>
    </row>
    <row r="96" spans="1:17" ht="15" x14ac:dyDescent="0.25">
      <c r="A96" s="118" t="s">
        <v>234</v>
      </c>
      <c r="B96" s="95" t="s">
        <v>46</v>
      </c>
      <c r="C96" s="129">
        <v>2</v>
      </c>
      <c r="D96" s="129">
        <v>3</v>
      </c>
      <c r="E96" s="95" t="s">
        <v>50</v>
      </c>
      <c r="F96" s="95" t="s">
        <v>51</v>
      </c>
      <c r="G96" s="93" t="s">
        <v>77</v>
      </c>
      <c r="H96" s="93">
        <v>1</v>
      </c>
      <c r="I96" s="93" t="s">
        <v>273</v>
      </c>
      <c r="J96" s="93">
        <v>0.5</v>
      </c>
      <c r="K96" s="94">
        <f t="shared" si="8"/>
        <v>31.853000000000002</v>
      </c>
      <c r="L96" s="94">
        <f t="shared" si="9"/>
        <v>15.926500000000001</v>
      </c>
      <c r="M96" s="93"/>
      <c r="N96" s="93">
        <v>67346</v>
      </c>
      <c r="O96" s="93" t="s">
        <v>278</v>
      </c>
      <c r="P96" s="93" t="s">
        <v>3892</v>
      </c>
      <c r="Q96" s="93" t="s">
        <v>158</v>
      </c>
    </row>
    <row r="97" spans="1:17" ht="15" x14ac:dyDescent="0.25">
      <c r="A97" s="96"/>
      <c r="B97" s="96"/>
      <c r="C97" s="96"/>
      <c r="D97" s="96"/>
      <c r="E97" s="96"/>
      <c r="F97" s="96"/>
      <c r="G97" s="93"/>
      <c r="H97" s="93"/>
      <c r="I97" s="93"/>
      <c r="J97" s="93"/>
      <c r="K97" s="94"/>
      <c r="L97" s="94"/>
      <c r="M97" s="93"/>
      <c r="N97" s="93"/>
      <c r="O97" s="93"/>
      <c r="P97" s="93"/>
      <c r="Q97" s="93"/>
    </row>
    <row r="98" spans="1:17" ht="15" x14ac:dyDescent="0.25">
      <c r="A98" s="119" t="s">
        <v>204</v>
      </c>
      <c r="B98" s="100" t="s">
        <v>46</v>
      </c>
      <c r="C98" s="130">
        <v>2</v>
      </c>
      <c r="D98" s="130">
        <v>3</v>
      </c>
      <c r="E98" s="100" t="s">
        <v>51</v>
      </c>
      <c r="F98" s="100" t="s">
        <v>55</v>
      </c>
      <c r="G98" s="93" t="s">
        <v>77</v>
      </c>
      <c r="H98" s="93">
        <v>1</v>
      </c>
      <c r="I98" s="93" t="s">
        <v>273</v>
      </c>
      <c r="J98" s="93">
        <v>0.5</v>
      </c>
      <c r="K98" s="94">
        <f t="shared" ref="K98:K117" si="10">VLOOKUP(G98,TFEEHOURLY, 2, FALSE)</f>
        <v>31.853000000000002</v>
      </c>
      <c r="L98" s="94">
        <f t="shared" ref="L98:L117" si="11">K98*H98*J98</f>
        <v>15.926500000000001</v>
      </c>
      <c r="M98" s="93"/>
      <c r="N98" s="93">
        <v>67336</v>
      </c>
      <c r="O98" s="93" t="s">
        <v>278</v>
      </c>
      <c r="P98" s="93" t="s">
        <v>3892</v>
      </c>
      <c r="Q98" s="93" t="s">
        <v>115</v>
      </c>
    </row>
    <row r="99" spans="1:17" ht="15" x14ac:dyDescent="0.25">
      <c r="A99" s="119" t="s">
        <v>205</v>
      </c>
      <c r="B99" s="100" t="s">
        <v>46</v>
      </c>
      <c r="C99" s="130">
        <v>2</v>
      </c>
      <c r="D99" s="130">
        <v>3</v>
      </c>
      <c r="E99" s="100" t="s">
        <v>51</v>
      </c>
      <c r="F99" s="100" t="s">
        <v>55</v>
      </c>
      <c r="G99" s="93" t="s">
        <v>77</v>
      </c>
      <c r="H99" s="93">
        <v>1</v>
      </c>
      <c r="I99" s="93" t="s">
        <v>273</v>
      </c>
      <c r="J99" s="93">
        <v>0.5</v>
      </c>
      <c r="K99" s="94">
        <f t="shared" si="10"/>
        <v>31.853000000000002</v>
      </c>
      <c r="L99" s="94">
        <f t="shared" si="11"/>
        <v>15.926500000000001</v>
      </c>
      <c r="M99" s="93"/>
      <c r="N99" s="93">
        <v>67337</v>
      </c>
      <c r="O99" s="93" t="s">
        <v>278</v>
      </c>
      <c r="P99" s="93" t="s">
        <v>3892</v>
      </c>
      <c r="Q99" s="93" t="s">
        <v>115</v>
      </c>
    </row>
    <row r="100" spans="1:17" ht="15" x14ac:dyDescent="0.25">
      <c r="A100" s="119" t="s">
        <v>206</v>
      </c>
      <c r="B100" s="100" t="s">
        <v>46</v>
      </c>
      <c r="C100" s="130">
        <v>2</v>
      </c>
      <c r="D100" s="130">
        <v>3</v>
      </c>
      <c r="E100" s="100" t="s">
        <v>51</v>
      </c>
      <c r="F100" s="100" t="s">
        <v>55</v>
      </c>
      <c r="G100" s="93" t="s">
        <v>77</v>
      </c>
      <c r="H100" s="93">
        <v>1</v>
      </c>
      <c r="I100" s="93" t="s">
        <v>273</v>
      </c>
      <c r="J100" s="93">
        <v>0.5</v>
      </c>
      <c r="K100" s="94">
        <f t="shared" si="10"/>
        <v>31.853000000000002</v>
      </c>
      <c r="L100" s="94">
        <f t="shared" si="11"/>
        <v>15.926500000000001</v>
      </c>
      <c r="M100" s="93"/>
      <c r="N100" s="93">
        <v>67338</v>
      </c>
      <c r="O100" s="93" t="s">
        <v>278</v>
      </c>
      <c r="P100" s="93" t="s">
        <v>3892</v>
      </c>
      <c r="Q100" s="93" t="s">
        <v>115</v>
      </c>
    </row>
    <row r="101" spans="1:17" ht="15" x14ac:dyDescent="0.25">
      <c r="A101" s="119" t="s">
        <v>207</v>
      </c>
      <c r="B101" s="100" t="s">
        <v>46</v>
      </c>
      <c r="C101" s="130">
        <v>2</v>
      </c>
      <c r="D101" s="130">
        <v>3</v>
      </c>
      <c r="E101" s="100" t="s">
        <v>51</v>
      </c>
      <c r="F101" s="100" t="s">
        <v>55</v>
      </c>
      <c r="G101" s="93" t="s">
        <v>77</v>
      </c>
      <c r="H101" s="93">
        <v>1</v>
      </c>
      <c r="I101" s="93" t="s">
        <v>273</v>
      </c>
      <c r="J101" s="93">
        <v>0.5</v>
      </c>
      <c r="K101" s="94">
        <f t="shared" si="10"/>
        <v>31.853000000000002</v>
      </c>
      <c r="L101" s="94">
        <f t="shared" si="11"/>
        <v>15.926500000000001</v>
      </c>
      <c r="M101" s="93"/>
      <c r="N101" s="93">
        <v>67339</v>
      </c>
      <c r="O101" s="93" t="s">
        <v>278</v>
      </c>
      <c r="P101" s="93" t="s">
        <v>3892</v>
      </c>
      <c r="Q101" s="93" t="s">
        <v>115</v>
      </c>
    </row>
    <row r="102" spans="1:17" ht="15" x14ac:dyDescent="0.25">
      <c r="A102" s="119" t="s">
        <v>208</v>
      </c>
      <c r="B102" s="100" t="s">
        <v>52</v>
      </c>
      <c r="C102" s="130">
        <v>2</v>
      </c>
      <c r="D102" s="130">
        <v>4</v>
      </c>
      <c r="E102" s="100" t="s">
        <v>51</v>
      </c>
      <c r="F102" s="100" t="s">
        <v>55</v>
      </c>
      <c r="G102" s="93" t="s">
        <v>79</v>
      </c>
      <c r="H102" s="93">
        <v>1</v>
      </c>
      <c r="I102" s="93" t="s">
        <v>275</v>
      </c>
      <c r="J102" s="93">
        <v>0.75</v>
      </c>
      <c r="K102" s="94">
        <f t="shared" si="10"/>
        <v>23.120999999999999</v>
      </c>
      <c r="L102" s="94">
        <f t="shared" si="11"/>
        <v>17.34075</v>
      </c>
      <c r="M102" s="93"/>
      <c r="N102" s="93">
        <v>67340</v>
      </c>
      <c r="O102" s="93" t="s">
        <v>278</v>
      </c>
      <c r="P102" s="93" t="s">
        <v>3892</v>
      </c>
      <c r="Q102" s="93" t="s">
        <v>115</v>
      </c>
    </row>
    <row r="103" spans="1:17" ht="15" x14ac:dyDescent="0.25">
      <c r="A103" s="119" t="s">
        <v>209</v>
      </c>
      <c r="B103" s="100" t="s">
        <v>52</v>
      </c>
      <c r="C103" s="130">
        <v>2</v>
      </c>
      <c r="D103" s="130">
        <v>4</v>
      </c>
      <c r="E103" s="100" t="s">
        <v>51</v>
      </c>
      <c r="F103" s="100" t="s">
        <v>55</v>
      </c>
      <c r="G103" s="93" t="s">
        <v>79</v>
      </c>
      <c r="H103" s="93">
        <v>1</v>
      </c>
      <c r="I103" s="93" t="s">
        <v>275</v>
      </c>
      <c r="J103" s="93">
        <v>0.75</v>
      </c>
      <c r="K103" s="94">
        <f t="shared" si="10"/>
        <v>23.120999999999999</v>
      </c>
      <c r="L103" s="94">
        <f t="shared" si="11"/>
        <v>17.34075</v>
      </c>
      <c r="M103" s="93"/>
      <c r="N103" s="93">
        <v>67341</v>
      </c>
      <c r="O103" s="93" t="s">
        <v>278</v>
      </c>
      <c r="P103" s="93" t="s">
        <v>3892</v>
      </c>
      <c r="Q103" s="93" t="s">
        <v>115</v>
      </c>
    </row>
    <row r="104" spans="1:17" ht="15" x14ac:dyDescent="0.25">
      <c r="A104" s="119" t="s">
        <v>210</v>
      </c>
      <c r="B104" s="101" t="s">
        <v>52</v>
      </c>
      <c r="C104" s="130">
        <v>2</v>
      </c>
      <c r="D104" s="130">
        <v>4</v>
      </c>
      <c r="E104" s="100" t="s">
        <v>51</v>
      </c>
      <c r="F104" s="100" t="s">
        <v>55</v>
      </c>
      <c r="G104" s="93" t="s">
        <v>79</v>
      </c>
      <c r="H104" s="93">
        <v>1</v>
      </c>
      <c r="I104" s="93" t="s">
        <v>275</v>
      </c>
      <c r="J104" s="93">
        <v>0.75</v>
      </c>
      <c r="K104" s="94">
        <f t="shared" si="10"/>
        <v>23.120999999999999</v>
      </c>
      <c r="L104" s="94">
        <f t="shared" si="11"/>
        <v>17.34075</v>
      </c>
      <c r="M104" s="93"/>
      <c r="N104" s="93">
        <v>67342</v>
      </c>
      <c r="O104" s="93" t="s">
        <v>278</v>
      </c>
      <c r="P104" s="93" t="s">
        <v>3892</v>
      </c>
      <c r="Q104" s="93" t="s">
        <v>115</v>
      </c>
    </row>
    <row r="105" spans="1:17" ht="15" x14ac:dyDescent="0.25">
      <c r="A105" s="119" t="s">
        <v>211</v>
      </c>
      <c r="B105" s="100" t="s">
        <v>53</v>
      </c>
      <c r="C105" s="130">
        <v>3</v>
      </c>
      <c r="D105" s="130">
        <v>5</v>
      </c>
      <c r="E105" s="100" t="s">
        <v>51</v>
      </c>
      <c r="F105" s="100" t="s">
        <v>55</v>
      </c>
      <c r="G105" s="93" t="s">
        <v>81</v>
      </c>
      <c r="H105" s="93">
        <v>1</v>
      </c>
      <c r="I105" s="93" t="s">
        <v>276</v>
      </c>
      <c r="J105" s="93">
        <v>1</v>
      </c>
      <c r="K105" s="94">
        <f t="shared" si="10"/>
        <v>18.888999999999999</v>
      </c>
      <c r="L105" s="94">
        <f t="shared" si="11"/>
        <v>18.888999999999999</v>
      </c>
      <c r="M105" s="93"/>
      <c r="N105" s="93">
        <v>67343</v>
      </c>
      <c r="O105" s="93" t="s">
        <v>278</v>
      </c>
      <c r="P105" s="93" t="s">
        <v>3892</v>
      </c>
      <c r="Q105" s="93" t="s">
        <v>115</v>
      </c>
    </row>
    <row r="106" spans="1:17" ht="15" x14ac:dyDescent="0.25">
      <c r="A106" s="119" t="s">
        <v>212</v>
      </c>
      <c r="B106" s="100" t="s">
        <v>53</v>
      </c>
      <c r="C106" s="130">
        <v>3</v>
      </c>
      <c r="D106" s="130">
        <v>5</v>
      </c>
      <c r="E106" s="100" t="s">
        <v>51</v>
      </c>
      <c r="F106" s="100" t="s">
        <v>55</v>
      </c>
      <c r="G106" s="93" t="s">
        <v>81</v>
      </c>
      <c r="H106" s="93">
        <v>1</v>
      </c>
      <c r="I106" s="93" t="s">
        <v>276</v>
      </c>
      <c r="J106" s="93">
        <v>1</v>
      </c>
      <c r="K106" s="94">
        <f t="shared" si="10"/>
        <v>18.888999999999999</v>
      </c>
      <c r="L106" s="94">
        <f t="shared" si="11"/>
        <v>18.888999999999999</v>
      </c>
      <c r="M106" s="93"/>
      <c r="N106" s="93">
        <v>67344</v>
      </c>
      <c r="O106" s="93" t="s">
        <v>278</v>
      </c>
      <c r="P106" s="93" t="s">
        <v>3892</v>
      </c>
      <c r="Q106" s="93" t="s">
        <v>115</v>
      </c>
    </row>
    <row r="107" spans="1:17" ht="15" x14ac:dyDescent="0.25">
      <c r="A107" s="119" t="s">
        <v>213</v>
      </c>
      <c r="B107" s="100" t="s">
        <v>53</v>
      </c>
      <c r="C107" s="130">
        <v>3</v>
      </c>
      <c r="D107" s="130">
        <v>5</v>
      </c>
      <c r="E107" s="100" t="s">
        <v>51</v>
      </c>
      <c r="F107" s="100" t="s">
        <v>55</v>
      </c>
      <c r="G107" s="93" t="s">
        <v>81</v>
      </c>
      <c r="H107" s="93">
        <v>1</v>
      </c>
      <c r="I107" s="93" t="s">
        <v>276</v>
      </c>
      <c r="J107" s="93">
        <v>1</v>
      </c>
      <c r="K107" s="94">
        <f t="shared" si="10"/>
        <v>18.888999999999999</v>
      </c>
      <c r="L107" s="94">
        <f t="shared" si="11"/>
        <v>18.888999999999999</v>
      </c>
      <c r="M107" s="93"/>
      <c r="N107" s="93">
        <v>67345</v>
      </c>
      <c r="O107" s="93" t="s">
        <v>278</v>
      </c>
      <c r="P107" s="93" t="s">
        <v>3892</v>
      </c>
      <c r="Q107" s="93" t="s">
        <v>115</v>
      </c>
    </row>
    <row r="108" spans="1:17" ht="15" x14ac:dyDescent="0.25">
      <c r="A108" s="118" t="s">
        <v>220</v>
      </c>
      <c r="B108" s="95" t="s">
        <v>46</v>
      </c>
      <c r="C108" s="129">
        <v>2</v>
      </c>
      <c r="D108" s="129">
        <v>3</v>
      </c>
      <c r="E108" s="95" t="s">
        <v>51</v>
      </c>
      <c r="F108" s="95" t="s">
        <v>55</v>
      </c>
      <c r="G108" s="93" t="s">
        <v>77</v>
      </c>
      <c r="H108" s="93">
        <v>1</v>
      </c>
      <c r="I108" s="93" t="s">
        <v>273</v>
      </c>
      <c r="J108" s="93">
        <v>0.5</v>
      </c>
      <c r="K108" s="94">
        <f t="shared" si="10"/>
        <v>31.853000000000002</v>
      </c>
      <c r="L108" s="94">
        <f t="shared" si="11"/>
        <v>15.926500000000001</v>
      </c>
      <c r="M108" s="93"/>
      <c r="N108" s="93">
        <v>67354</v>
      </c>
      <c r="O108" s="93" t="s">
        <v>278</v>
      </c>
      <c r="P108" s="93" t="s">
        <v>3892</v>
      </c>
      <c r="Q108" s="93" t="s">
        <v>115</v>
      </c>
    </row>
    <row r="109" spans="1:17" ht="15" x14ac:dyDescent="0.25">
      <c r="A109" s="118" t="s">
        <v>222</v>
      </c>
      <c r="B109" s="95" t="s">
        <v>46</v>
      </c>
      <c r="C109" s="129">
        <v>2</v>
      </c>
      <c r="D109" s="129">
        <v>3</v>
      </c>
      <c r="E109" s="95" t="s">
        <v>51</v>
      </c>
      <c r="F109" s="95" t="s">
        <v>55</v>
      </c>
      <c r="G109" s="93" t="s">
        <v>77</v>
      </c>
      <c r="H109" s="93">
        <v>1</v>
      </c>
      <c r="I109" s="93" t="s">
        <v>273</v>
      </c>
      <c r="J109" s="93">
        <v>0.5</v>
      </c>
      <c r="K109" s="94">
        <f t="shared" si="10"/>
        <v>31.853000000000002</v>
      </c>
      <c r="L109" s="94">
        <f t="shared" si="11"/>
        <v>15.926500000000001</v>
      </c>
      <c r="M109" s="93"/>
      <c r="N109" s="93">
        <v>67355</v>
      </c>
      <c r="O109" s="93" t="s">
        <v>278</v>
      </c>
      <c r="P109" s="93" t="s">
        <v>3892</v>
      </c>
      <c r="Q109" s="93" t="s">
        <v>115</v>
      </c>
    </row>
    <row r="110" spans="1:17" ht="15" x14ac:dyDescent="0.25">
      <c r="A110" s="118" t="s">
        <v>223</v>
      </c>
      <c r="B110" s="95" t="s">
        <v>46</v>
      </c>
      <c r="C110" s="129">
        <v>2</v>
      </c>
      <c r="D110" s="129">
        <v>3</v>
      </c>
      <c r="E110" s="95" t="s">
        <v>51</v>
      </c>
      <c r="F110" s="95" t="s">
        <v>55</v>
      </c>
      <c r="G110" s="93" t="s">
        <v>77</v>
      </c>
      <c r="H110" s="93">
        <v>1</v>
      </c>
      <c r="I110" s="93" t="s">
        <v>273</v>
      </c>
      <c r="J110" s="93">
        <v>0.5</v>
      </c>
      <c r="K110" s="94">
        <f t="shared" si="10"/>
        <v>31.853000000000002</v>
      </c>
      <c r="L110" s="94">
        <f t="shared" si="11"/>
        <v>15.926500000000001</v>
      </c>
      <c r="M110" s="93"/>
      <c r="N110" s="93">
        <v>67356</v>
      </c>
      <c r="O110" s="93" t="s">
        <v>278</v>
      </c>
      <c r="P110" s="93" t="s">
        <v>3892</v>
      </c>
      <c r="Q110" s="93" t="s">
        <v>115</v>
      </c>
    </row>
    <row r="111" spans="1:17" ht="15" x14ac:dyDescent="0.25">
      <c r="A111" s="118" t="s">
        <v>224</v>
      </c>
      <c r="B111" s="95" t="s">
        <v>46</v>
      </c>
      <c r="C111" s="129">
        <v>2</v>
      </c>
      <c r="D111" s="129">
        <v>3</v>
      </c>
      <c r="E111" s="95" t="s">
        <v>51</v>
      </c>
      <c r="F111" s="95" t="s">
        <v>55</v>
      </c>
      <c r="G111" s="93" t="s">
        <v>77</v>
      </c>
      <c r="H111" s="93">
        <v>1</v>
      </c>
      <c r="I111" s="93" t="s">
        <v>273</v>
      </c>
      <c r="J111" s="93">
        <v>0.5</v>
      </c>
      <c r="K111" s="94">
        <f t="shared" si="10"/>
        <v>31.853000000000002</v>
      </c>
      <c r="L111" s="94">
        <f t="shared" si="11"/>
        <v>15.926500000000001</v>
      </c>
      <c r="M111" s="93"/>
      <c r="N111" s="93">
        <v>67357</v>
      </c>
      <c r="O111" s="93" t="s">
        <v>278</v>
      </c>
      <c r="P111" s="93" t="s">
        <v>3892</v>
      </c>
      <c r="Q111" s="93" t="s">
        <v>115</v>
      </c>
    </row>
    <row r="112" spans="1:17" ht="15" x14ac:dyDescent="0.25">
      <c r="A112" s="118" t="s">
        <v>225</v>
      </c>
      <c r="B112" s="95" t="s">
        <v>52</v>
      </c>
      <c r="C112" s="129">
        <v>2</v>
      </c>
      <c r="D112" s="129">
        <v>4</v>
      </c>
      <c r="E112" s="95" t="s">
        <v>51</v>
      </c>
      <c r="F112" s="95" t="s">
        <v>55</v>
      </c>
      <c r="G112" s="93" t="s">
        <v>79</v>
      </c>
      <c r="H112" s="93">
        <v>1</v>
      </c>
      <c r="I112" s="93" t="s">
        <v>275</v>
      </c>
      <c r="J112" s="93">
        <v>0.75</v>
      </c>
      <c r="K112" s="94">
        <f t="shared" si="10"/>
        <v>23.120999999999999</v>
      </c>
      <c r="L112" s="94">
        <f t="shared" si="11"/>
        <v>17.34075</v>
      </c>
      <c r="M112" s="93"/>
      <c r="N112" s="93">
        <v>67357</v>
      </c>
      <c r="O112" s="93" t="s">
        <v>278</v>
      </c>
      <c r="P112" s="93" t="s">
        <v>3892</v>
      </c>
      <c r="Q112" s="93" t="s">
        <v>115</v>
      </c>
    </row>
    <row r="113" spans="1:17" ht="15" x14ac:dyDescent="0.25">
      <c r="A113" s="118" t="s">
        <v>226</v>
      </c>
      <c r="B113" s="95" t="s">
        <v>52</v>
      </c>
      <c r="C113" s="129">
        <v>2</v>
      </c>
      <c r="D113" s="129">
        <v>4</v>
      </c>
      <c r="E113" s="95" t="s">
        <v>51</v>
      </c>
      <c r="F113" s="95" t="s">
        <v>55</v>
      </c>
      <c r="G113" s="93" t="s">
        <v>79</v>
      </c>
      <c r="H113" s="93">
        <v>1</v>
      </c>
      <c r="I113" s="93" t="s">
        <v>275</v>
      </c>
      <c r="J113" s="93">
        <v>0.75</v>
      </c>
      <c r="K113" s="94">
        <f t="shared" si="10"/>
        <v>23.120999999999999</v>
      </c>
      <c r="L113" s="94">
        <f t="shared" si="11"/>
        <v>17.34075</v>
      </c>
      <c r="M113" s="93"/>
      <c r="N113" s="93">
        <v>67359</v>
      </c>
      <c r="O113" s="93" t="s">
        <v>278</v>
      </c>
      <c r="P113" s="93" t="s">
        <v>3892</v>
      </c>
      <c r="Q113" s="93" t="s">
        <v>115</v>
      </c>
    </row>
    <row r="114" spans="1:17" ht="15" x14ac:dyDescent="0.25">
      <c r="A114" s="118" t="s">
        <v>227</v>
      </c>
      <c r="B114" s="98" t="s">
        <v>52</v>
      </c>
      <c r="C114" s="129">
        <v>2</v>
      </c>
      <c r="D114" s="129">
        <v>4</v>
      </c>
      <c r="E114" s="95" t="s">
        <v>51</v>
      </c>
      <c r="F114" s="95" t="s">
        <v>55</v>
      </c>
      <c r="G114" s="93" t="s">
        <v>79</v>
      </c>
      <c r="H114" s="93">
        <v>1</v>
      </c>
      <c r="I114" s="93" t="s">
        <v>275</v>
      </c>
      <c r="J114" s="93">
        <v>0.75</v>
      </c>
      <c r="K114" s="94">
        <f t="shared" si="10"/>
        <v>23.120999999999999</v>
      </c>
      <c r="L114" s="94">
        <f t="shared" si="11"/>
        <v>17.34075</v>
      </c>
      <c r="M114" s="93"/>
      <c r="N114" s="93">
        <v>67360</v>
      </c>
      <c r="O114" s="93" t="s">
        <v>278</v>
      </c>
      <c r="P114" s="93" t="s">
        <v>3892</v>
      </c>
      <c r="Q114" s="93" t="s">
        <v>115</v>
      </c>
    </row>
    <row r="115" spans="1:17" ht="15" x14ac:dyDescent="0.25">
      <c r="A115" s="118" t="s">
        <v>228</v>
      </c>
      <c r="B115" s="95" t="s">
        <v>53</v>
      </c>
      <c r="C115" s="129">
        <v>3</v>
      </c>
      <c r="D115" s="129">
        <v>5</v>
      </c>
      <c r="E115" s="95" t="s">
        <v>51</v>
      </c>
      <c r="F115" s="95" t="s">
        <v>55</v>
      </c>
      <c r="G115" s="93" t="s">
        <v>81</v>
      </c>
      <c r="H115" s="93">
        <v>1</v>
      </c>
      <c r="I115" s="93" t="s">
        <v>276</v>
      </c>
      <c r="J115" s="93">
        <v>1</v>
      </c>
      <c r="K115" s="94">
        <f t="shared" si="10"/>
        <v>18.888999999999999</v>
      </c>
      <c r="L115" s="94">
        <f t="shared" si="11"/>
        <v>18.888999999999999</v>
      </c>
      <c r="M115" s="93"/>
      <c r="N115" s="93">
        <v>67361</v>
      </c>
      <c r="O115" s="93" t="s">
        <v>278</v>
      </c>
      <c r="P115" s="93" t="s">
        <v>3892</v>
      </c>
      <c r="Q115" s="93" t="s">
        <v>115</v>
      </c>
    </row>
    <row r="116" spans="1:17" ht="15" x14ac:dyDescent="0.25">
      <c r="A116" s="118" t="s">
        <v>229</v>
      </c>
      <c r="B116" s="95" t="s">
        <v>53</v>
      </c>
      <c r="C116" s="129">
        <v>3</v>
      </c>
      <c r="D116" s="129">
        <v>5</v>
      </c>
      <c r="E116" s="95" t="s">
        <v>51</v>
      </c>
      <c r="F116" s="95" t="s">
        <v>55</v>
      </c>
      <c r="G116" s="93" t="s">
        <v>81</v>
      </c>
      <c r="H116" s="93">
        <v>1</v>
      </c>
      <c r="I116" s="93" t="s">
        <v>276</v>
      </c>
      <c r="J116" s="93">
        <v>1</v>
      </c>
      <c r="K116" s="94">
        <f t="shared" si="10"/>
        <v>18.888999999999999</v>
      </c>
      <c r="L116" s="94">
        <f t="shared" si="11"/>
        <v>18.888999999999999</v>
      </c>
      <c r="M116" s="93"/>
      <c r="N116" s="93">
        <v>67362</v>
      </c>
      <c r="O116" s="93" t="s">
        <v>278</v>
      </c>
      <c r="P116" s="93" t="s">
        <v>3892</v>
      </c>
      <c r="Q116" s="93" t="s">
        <v>115</v>
      </c>
    </row>
    <row r="117" spans="1:17" ht="15" x14ac:dyDescent="0.25">
      <c r="A117" s="118" t="s">
        <v>221</v>
      </c>
      <c r="B117" s="95" t="s">
        <v>53</v>
      </c>
      <c r="C117" s="129">
        <v>3</v>
      </c>
      <c r="D117" s="129">
        <v>5</v>
      </c>
      <c r="E117" s="95" t="s">
        <v>51</v>
      </c>
      <c r="F117" s="95" t="s">
        <v>55</v>
      </c>
      <c r="G117" s="93" t="s">
        <v>81</v>
      </c>
      <c r="H117" s="93">
        <v>1</v>
      </c>
      <c r="I117" s="93" t="s">
        <v>276</v>
      </c>
      <c r="J117" s="93">
        <v>1</v>
      </c>
      <c r="K117" s="94">
        <f t="shared" si="10"/>
        <v>18.888999999999999</v>
      </c>
      <c r="L117" s="94">
        <f t="shared" si="11"/>
        <v>18.888999999999999</v>
      </c>
      <c r="M117" s="93"/>
      <c r="N117" s="93">
        <v>67363</v>
      </c>
      <c r="O117" s="93" t="s">
        <v>278</v>
      </c>
      <c r="P117" s="93" t="s">
        <v>3892</v>
      </c>
      <c r="Q117" s="93" t="s">
        <v>115</v>
      </c>
    </row>
    <row r="118" spans="1:17" ht="15" x14ac:dyDescent="0.25">
      <c r="A118" s="96"/>
      <c r="B118" s="96"/>
      <c r="C118" s="96"/>
      <c r="D118" s="96"/>
      <c r="E118" s="96"/>
      <c r="F118" s="96"/>
      <c r="G118" s="93"/>
      <c r="H118" s="93"/>
      <c r="I118" s="93"/>
      <c r="J118" s="93"/>
      <c r="K118" s="94"/>
      <c r="L118" s="94"/>
      <c r="M118" s="93"/>
      <c r="N118" s="93"/>
      <c r="O118" s="93"/>
      <c r="P118" s="93"/>
      <c r="Q118" s="93"/>
    </row>
    <row r="119" spans="1:17" ht="15" x14ac:dyDescent="0.25">
      <c r="A119" s="119" t="s">
        <v>214</v>
      </c>
      <c r="B119" s="100" t="s">
        <v>52</v>
      </c>
      <c r="C119" s="130">
        <v>3</v>
      </c>
      <c r="D119" s="130">
        <v>5</v>
      </c>
      <c r="E119" s="100" t="s">
        <v>55</v>
      </c>
      <c r="F119" s="100" t="s">
        <v>56</v>
      </c>
      <c r="G119" s="93" t="s">
        <v>80</v>
      </c>
      <c r="H119" s="93">
        <v>1</v>
      </c>
      <c r="I119" s="93" t="s">
        <v>275</v>
      </c>
      <c r="J119" s="93">
        <v>0.75</v>
      </c>
      <c r="K119" s="94">
        <f>VLOOKUP(G119,TFEEHOURLY, 2, FALSE)</f>
        <v>21.628</v>
      </c>
      <c r="L119" s="94">
        <f>K119*H119*J119</f>
        <v>16.221</v>
      </c>
      <c r="M119" s="93"/>
      <c r="N119" s="93">
        <v>67380</v>
      </c>
      <c r="O119" s="93" t="s">
        <v>278</v>
      </c>
      <c r="P119" s="93" t="s">
        <v>3892</v>
      </c>
      <c r="Q119" s="93" t="s">
        <v>116</v>
      </c>
    </row>
    <row r="120" spans="1:17" ht="15" x14ac:dyDescent="0.25">
      <c r="A120" s="119" t="s">
        <v>215</v>
      </c>
      <c r="B120" s="100" t="s">
        <v>52</v>
      </c>
      <c r="C120" s="130">
        <v>3</v>
      </c>
      <c r="D120" s="130">
        <v>5</v>
      </c>
      <c r="E120" s="100" t="s">
        <v>55</v>
      </c>
      <c r="F120" s="100" t="s">
        <v>56</v>
      </c>
      <c r="G120" s="93" t="s">
        <v>80</v>
      </c>
      <c r="H120" s="93">
        <v>1</v>
      </c>
      <c r="I120" s="93" t="s">
        <v>275</v>
      </c>
      <c r="J120" s="93">
        <v>0.75</v>
      </c>
      <c r="K120" s="94">
        <f>VLOOKUP(G120,TFEEHOURLY, 2, FALSE)</f>
        <v>21.628</v>
      </c>
      <c r="L120" s="94">
        <f>K120*H120*J120</f>
        <v>16.221</v>
      </c>
      <c r="M120" s="93"/>
      <c r="N120" s="93">
        <v>67381</v>
      </c>
      <c r="O120" s="93" t="s">
        <v>278</v>
      </c>
      <c r="P120" s="93" t="s">
        <v>3892</v>
      </c>
      <c r="Q120" s="93" t="s">
        <v>116</v>
      </c>
    </row>
    <row r="121" spans="1:17" ht="15" x14ac:dyDescent="0.25">
      <c r="A121" s="119" t="s">
        <v>216</v>
      </c>
      <c r="B121" s="100" t="s">
        <v>53</v>
      </c>
      <c r="C121" s="130">
        <v>3</v>
      </c>
      <c r="D121" s="130">
        <v>5</v>
      </c>
      <c r="E121" s="100" t="s">
        <v>55</v>
      </c>
      <c r="F121" s="100" t="s">
        <v>56</v>
      </c>
      <c r="G121" s="93" t="s">
        <v>80</v>
      </c>
      <c r="H121" s="93">
        <v>1</v>
      </c>
      <c r="I121" s="93" t="s">
        <v>276</v>
      </c>
      <c r="J121" s="93">
        <v>1</v>
      </c>
      <c r="K121" s="94">
        <f>VLOOKUP(G121,TFEEHOURLY, 2, FALSE)</f>
        <v>21.628</v>
      </c>
      <c r="L121" s="94">
        <f>K121*H121*J121</f>
        <v>21.628</v>
      </c>
      <c r="M121" s="93"/>
      <c r="N121" s="93">
        <v>67384</v>
      </c>
      <c r="O121" s="93" t="s">
        <v>278</v>
      </c>
      <c r="P121" s="93" t="s">
        <v>3892</v>
      </c>
      <c r="Q121" s="93" t="s">
        <v>116</v>
      </c>
    </row>
    <row r="122" spans="1:17" ht="15" x14ac:dyDescent="0.25">
      <c r="A122" s="96"/>
      <c r="B122" s="96"/>
      <c r="C122" s="96"/>
      <c r="D122" s="96"/>
      <c r="E122" s="96"/>
      <c r="F122" s="96"/>
      <c r="G122" s="93"/>
      <c r="H122" s="93"/>
      <c r="I122" s="93"/>
      <c r="J122" s="93"/>
      <c r="K122" s="94"/>
      <c r="L122" s="94"/>
      <c r="M122" s="93"/>
      <c r="N122" s="93"/>
      <c r="O122" s="93"/>
      <c r="P122" s="93"/>
      <c r="Q122" s="93"/>
    </row>
    <row r="123" spans="1:17" ht="15" x14ac:dyDescent="0.25">
      <c r="A123" s="119" t="s">
        <v>217</v>
      </c>
      <c r="B123" s="100" t="s">
        <v>52</v>
      </c>
      <c r="C123" s="130">
        <v>3</v>
      </c>
      <c r="D123" s="130">
        <v>5</v>
      </c>
      <c r="E123" s="100" t="s">
        <v>56</v>
      </c>
      <c r="F123" s="100"/>
      <c r="G123" s="93" t="s">
        <v>78</v>
      </c>
      <c r="H123" s="93">
        <v>1</v>
      </c>
      <c r="I123" s="93" t="s">
        <v>275</v>
      </c>
      <c r="J123" s="93">
        <v>0.75</v>
      </c>
      <c r="K123" s="94">
        <f>VLOOKUP(G123,TFEEHOURLY, 2, FALSE)</f>
        <v>27.684000000000001</v>
      </c>
      <c r="L123" s="94">
        <f>K123*H123*J123</f>
        <v>20.763000000000002</v>
      </c>
      <c r="M123" s="93" t="s">
        <v>159</v>
      </c>
      <c r="N123" s="93">
        <v>67366</v>
      </c>
      <c r="O123" s="93" t="s">
        <v>278</v>
      </c>
      <c r="P123" s="93" t="s">
        <v>3892</v>
      </c>
      <c r="Q123" s="93" t="s">
        <v>117</v>
      </c>
    </row>
    <row r="124" spans="1:17" ht="15" x14ac:dyDescent="0.25">
      <c r="A124" s="119" t="s">
        <v>218</v>
      </c>
      <c r="B124" s="100" t="s">
        <v>52</v>
      </c>
      <c r="C124" s="130">
        <v>3</v>
      </c>
      <c r="D124" s="130">
        <v>5</v>
      </c>
      <c r="E124" s="100" t="s">
        <v>56</v>
      </c>
      <c r="F124" s="100"/>
      <c r="G124" s="93" t="s">
        <v>78</v>
      </c>
      <c r="H124" s="93">
        <v>1</v>
      </c>
      <c r="I124" s="93" t="s">
        <v>275</v>
      </c>
      <c r="J124" s="93">
        <v>0.75</v>
      </c>
      <c r="K124" s="94">
        <f>VLOOKUP(G124,TFEEHOURLY, 2, FALSE)</f>
        <v>27.684000000000001</v>
      </c>
      <c r="L124" s="94">
        <f>K124*H124*J124</f>
        <v>20.763000000000002</v>
      </c>
      <c r="M124" s="93" t="s">
        <v>159</v>
      </c>
      <c r="N124" s="93">
        <v>67367</v>
      </c>
      <c r="O124" s="93" t="s">
        <v>278</v>
      </c>
      <c r="P124" s="93" t="s">
        <v>3892</v>
      </c>
      <c r="Q124" s="93" t="s">
        <v>117</v>
      </c>
    </row>
    <row r="125" spans="1:17" ht="15" x14ac:dyDescent="0.25">
      <c r="A125" s="119" t="s">
        <v>219</v>
      </c>
      <c r="B125" s="100" t="s">
        <v>53</v>
      </c>
      <c r="C125" s="130">
        <v>3</v>
      </c>
      <c r="D125" s="130">
        <v>5</v>
      </c>
      <c r="E125" s="100" t="s">
        <v>56</v>
      </c>
      <c r="F125" s="100"/>
      <c r="G125" s="93" t="s">
        <v>78</v>
      </c>
      <c r="H125" s="93">
        <v>1</v>
      </c>
      <c r="I125" s="93" t="s">
        <v>276</v>
      </c>
      <c r="J125" s="93">
        <v>1</v>
      </c>
      <c r="K125" s="94">
        <f>VLOOKUP(G125,TFEEHOURLY, 2, FALSE)</f>
        <v>27.684000000000001</v>
      </c>
      <c r="L125" s="94">
        <f>K125*H125*J125</f>
        <v>27.684000000000001</v>
      </c>
      <c r="M125" s="93" t="s">
        <v>159</v>
      </c>
      <c r="N125" s="93">
        <v>67365</v>
      </c>
      <c r="O125" s="93" t="s">
        <v>278</v>
      </c>
      <c r="P125" s="93" t="s">
        <v>3892</v>
      </c>
      <c r="Q125" s="93" t="s">
        <v>117</v>
      </c>
    </row>
    <row r="126" spans="1:17" ht="15" x14ac:dyDescent="0.25">
      <c r="A126" s="91"/>
      <c r="B126" s="91"/>
      <c r="C126" s="91"/>
      <c r="D126" s="91"/>
      <c r="E126" s="91"/>
      <c r="F126" s="91"/>
      <c r="G126" s="93"/>
      <c r="H126" s="93"/>
      <c r="I126" s="93"/>
      <c r="J126" s="93"/>
      <c r="K126" s="94"/>
      <c r="L126" s="94"/>
      <c r="M126" s="93"/>
      <c r="N126" s="93"/>
      <c r="O126" s="93"/>
      <c r="P126" s="93"/>
      <c r="Q126" s="93"/>
    </row>
    <row r="127" spans="1:17" x14ac:dyDescent="0.2">
      <c r="A127" s="70"/>
      <c r="B127" s="70"/>
      <c r="C127" s="70"/>
      <c r="D127" s="70"/>
      <c r="E127" s="70"/>
      <c r="F127" s="125"/>
      <c r="G127" s="35"/>
      <c r="H127" s="35"/>
      <c r="I127" s="35"/>
      <c r="J127" s="35"/>
      <c r="K127" s="35"/>
      <c r="L127" s="35"/>
      <c r="M127" s="35"/>
      <c r="N127" s="35"/>
      <c r="O127" s="35"/>
      <c r="P127" s="35"/>
      <c r="Q127" s="35"/>
    </row>
  </sheetData>
  <phoneticPr fontId="27" type="noConversion"/>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92851C1C9C5ED4A9D832D866790F0CA" ma:contentTypeVersion="18" ma:contentTypeDescription="Create a new document." ma:contentTypeScope="" ma:versionID="45ef22286e39763ea7b0fc4900d50540">
  <xsd:schema xmlns:xsd="http://www.w3.org/2001/XMLSchema" xmlns:xs="http://www.w3.org/2001/XMLSchema" xmlns:p="http://schemas.microsoft.com/office/2006/metadata/properties" xmlns:ns3="8d84325a-fe2b-4c82-a739-bd875d2ffcf8" xmlns:ns4="a595543f-be4c-4c42-a8d2-e8d5550de6fd" targetNamespace="http://schemas.microsoft.com/office/2006/metadata/properties" ma:root="true" ma:fieldsID="f7f03be2a53d9fc0415cddb97db7e20c" ns3:_="" ns4:_="">
    <xsd:import namespace="8d84325a-fe2b-4c82-a739-bd875d2ffcf8"/>
    <xsd:import namespace="a595543f-be4c-4c42-a8d2-e8d5550de6fd"/>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3:MediaServiceLocation" minOccurs="0"/>
                <xsd:element ref="ns3:MediaServiceAutoKeyPoints" minOccurs="0"/>
                <xsd:element ref="ns3:MediaServiceKeyPoints" minOccurs="0"/>
                <xsd:element ref="ns3:MediaLengthInSeconds" minOccurs="0"/>
                <xsd:element ref="ns3:MediaServiceObjectDetectorVersions" minOccurs="0"/>
                <xsd:element ref="ns3:_activity" minOccurs="0"/>
                <xsd:element ref="ns3:MediaServiceSystemTag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d84325a-fe2b-4c82-a739-bd875d2ffcf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DateTaken" ma:index="17" nillable="true" ma:displayName="MediaServiceDateTaken" ma:hidden="true" ma:internalName="MediaServiceDateTaken" ma:readOnly="true">
      <xsd:simpleType>
        <xsd:restriction base="dms:Text"/>
      </xsd:simpleType>
    </xsd:element>
    <xsd:element name="MediaServiceLocation" ma:index="18" nillable="true" ma:displayName="Location" ma:internalName="MediaServiceLocation"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element name="MediaLengthInSeconds" ma:index="21" nillable="true" ma:displayName="MediaLengthInSeconds" ma:hidden="true" ma:internalName="MediaLengthInSeconds" ma:readOnly="true">
      <xsd:simpleType>
        <xsd:restriction base="dms:Unknown"/>
      </xsd:simpleType>
    </xsd:element>
    <xsd:element name="MediaServiceObjectDetectorVersions" ma:index="22" nillable="true" ma:displayName="MediaServiceObjectDetectorVersions" ma:description="" ma:hidden="true" ma:indexed="true" ma:internalName="MediaServiceObjectDetectorVersions" ma:readOnly="true">
      <xsd:simpleType>
        <xsd:restriction base="dms:Text"/>
      </xsd:simpleType>
    </xsd:element>
    <xsd:element name="_activity" ma:index="23" nillable="true" ma:displayName="_activity" ma:hidden="true" ma:internalName="_activity">
      <xsd:simpleType>
        <xsd:restriction base="dms:Note"/>
      </xsd:simpleType>
    </xsd:element>
    <xsd:element name="MediaServiceSystemTags" ma:index="24" nillable="true" ma:displayName="MediaServiceSystemTags" ma:hidden="true" ma:internalName="MediaServiceSystemTags" ma:readOnly="true">
      <xsd:simpleType>
        <xsd:restriction base="dms:Note"/>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a595543f-be4c-4c42-a8d2-e8d5550de6fd"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activity xmlns="8d84325a-fe2b-4c82-a739-bd875d2ffcf8" xsi:nil="true"/>
  </documentManagement>
</p:properties>
</file>

<file path=customXml/itemProps1.xml><?xml version="1.0" encoding="utf-8"?>
<ds:datastoreItem xmlns:ds="http://schemas.openxmlformats.org/officeDocument/2006/customXml" ds:itemID="{A78733F9-0DB9-443B-9777-538A32F3C46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d84325a-fe2b-4c82-a739-bd875d2ffcf8"/>
    <ds:schemaRef ds:uri="a595543f-be4c-4c42-a8d2-e8d5550de6f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5E0211CA-7892-4942-9133-7E7DD3D7EF62}">
  <ds:schemaRefs>
    <ds:schemaRef ds:uri="http://schemas.microsoft.com/sharepoint/v3/contenttype/forms"/>
  </ds:schemaRefs>
</ds:datastoreItem>
</file>

<file path=customXml/itemProps3.xml><?xml version="1.0" encoding="utf-8"?>
<ds:datastoreItem xmlns:ds="http://schemas.openxmlformats.org/officeDocument/2006/customXml" ds:itemID="{83112F5F-6557-4922-A24E-984DD11AB614}">
  <ds:schemaRefs>
    <ds:schemaRef ds:uri="a595543f-be4c-4c42-a8d2-e8d5550de6fd"/>
    <ds:schemaRef ds:uri="http://schemas.microsoft.com/office/infopath/2007/PartnerControls"/>
    <ds:schemaRef ds:uri="http://purl.org/dc/dcmitype/"/>
    <ds:schemaRef ds:uri="http://schemas.openxmlformats.org/package/2006/metadata/core-properties"/>
    <ds:schemaRef ds:uri="http://purl.org/dc/elements/1.1/"/>
    <ds:schemaRef ds:uri="http://schemas.microsoft.com/office/2006/documentManagement/types"/>
    <ds:schemaRef ds:uri="http://schemas.microsoft.com/office/2006/metadata/properties"/>
    <ds:schemaRef ds:uri="8d84325a-fe2b-4c82-a739-bd875d2ffcf8"/>
    <ds:schemaRef ds:uri="http://www.w3.org/XML/1998/namespace"/>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24</vt:i4>
      </vt:variant>
    </vt:vector>
  </HeadingPairs>
  <TitlesOfParts>
    <vt:vector size="37" baseType="lpstr">
      <vt:lpstr>Session Dates</vt:lpstr>
      <vt:lpstr>Swim Tots</vt:lpstr>
      <vt:lpstr>Swim Creatures</vt:lpstr>
      <vt:lpstr>Swim Colours</vt:lpstr>
      <vt:lpstr>Private</vt:lpstr>
      <vt:lpstr>Adult &amp; Youth</vt:lpstr>
      <vt:lpstr>Powerswim</vt:lpstr>
      <vt:lpstr>Advanced</vt:lpstr>
      <vt:lpstr>Program Data</vt:lpstr>
      <vt:lpstr>Blank</vt:lpstr>
      <vt:lpstr>Advanced Data</vt:lpstr>
      <vt:lpstr>T_Fee Hourly</vt:lpstr>
      <vt:lpstr>Inventory</vt:lpstr>
      <vt:lpstr>_Course_Fee</vt:lpstr>
      <vt:lpstr>_Non_Res__25</vt:lpstr>
      <vt:lpstr>AdvData</vt:lpstr>
      <vt:lpstr>Cancelled</vt:lpstr>
      <vt:lpstr>Data</vt:lpstr>
      <vt:lpstr>Day</vt:lpstr>
      <vt:lpstr>End</vt:lpstr>
      <vt:lpstr>FeeName</vt:lpstr>
      <vt:lpstr>Number</vt:lpstr>
      <vt:lpstr>'Adult &amp; Youth'!Print_Area</vt:lpstr>
      <vt:lpstr>Advanced!Print_Area</vt:lpstr>
      <vt:lpstr>Blank!Print_Area</vt:lpstr>
      <vt:lpstr>Powerswim!Print_Area</vt:lpstr>
      <vt:lpstr>Private!Print_Area</vt:lpstr>
      <vt:lpstr>'Swim Colours'!Print_Area</vt:lpstr>
      <vt:lpstr>'Swim Creatures'!Print_Area</vt:lpstr>
      <vt:lpstr>'Swim Tots'!Print_Area</vt:lpstr>
      <vt:lpstr>Inventory!Print_Titles</vt:lpstr>
      <vt:lpstr>PROGRAMDATA</vt:lpstr>
      <vt:lpstr>Session</vt:lpstr>
      <vt:lpstr>SessionData</vt:lpstr>
      <vt:lpstr>Start</vt:lpstr>
      <vt:lpstr>Strat</vt:lpstr>
      <vt:lpstr>TFEEHOURLY</vt:lpstr>
    </vt:vector>
  </TitlesOfParts>
  <Company>City of Ottawa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verreaulja</dc:creator>
  <cp:lastModifiedBy>Giroux, Kimberley</cp:lastModifiedBy>
  <cp:lastPrinted>2023-04-27T18:33:55Z</cp:lastPrinted>
  <dcterms:created xsi:type="dcterms:W3CDTF">2007-10-23T12:31:48Z</dcterms:created>
  <dcterms:modified xsi:type="dcterms:W3CDTF">2024-01-27T02:19:00Z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0x010100892851C1C9C5ED4A9D832D866790F0CA</vt:lpwstr>
  </property>
</Properties>
</file>