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ownloads\Admin Finan\Parcial 2\Herdez\"/>
    </mc:Choice>
  </mc:AlternateContent>
  <xr:revisionPtr revIDLastSave="0" documentId="13_ncr:1_{A7D62C2B-436E-401E-AA7A-3DC2B1F9058A}" xr6:coauthVersionLast="46" xr6:coauthVersionMax="46" xr10:uidLastSave="{00000000-0000-0000-0000-000000000000}"/>
  <bookViews>
    <workbookView xWindow="11250" yWindow="4350" windowWidth="18900" windowHeight="11055" xr2:uid="{FE65AF77-409D-4DA8-887C-8FA49FD1BC4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B18" i="1"/>
  <c r="D18" i="1" s="1"/>
  <c r="D21" i="1" s="1"/>
  <c r="H9" i="1"/>
  <c r="E29" i="1"/>
  <c r="D30" i="1" s="1"/>
  <c r="B29" i="1" l="1"/>
  <c r="D19" i="1"/>
  <c r="H5" i="1" s="1"/>
  <c r="J30" i="1" s="1"/>
  <c r="J26" i="1"/>
  <c r="J25" i="1"/>
  <c r="K24" i="1"/>
  <c r="J23" i="1"/>
  <c r="K22" i="1"/>
  <c r="K21" i="1"/>
  <c r="N12" i="1"/>
  <c r="N8" i="1"/>
  <c r="E24" i="1"/>
  <c r="D26" i="1" s="1"/>
  <c r="H6" i="1" s="1"/>
  <c r="A23" i="1"/>
  <c r="B30" i="1"/>
  <c r="N14" i="1" s="1"/>
  <c r="A24" i="1"/>
  <c r="B5" i="1" s="1"/>
  <c r="Q16" i="1"/>
  <c r="K16" i="1"/>
  <c r="Q15" i="1"/>
  <c r="K15" i="1"/>
  <c r="Q14" i="1"/>
  <c r="K14" i="1"/>
  <c r="K13" i="1"/>
  <c r="Q12" i="1"/>
  <c r="K12" i="1"/>
  <c r="Q11" i="1"/>
  <c r="Q10" i="1"/>
  <c r="K10" i="1"/>
  <c r="K9" i="1"/>
  <c r="Q8" i="1"/>
  <c r="K8" i="1"/>
  <c r="Q7" i="1"/>
  <c r="K7" i="1"/>
  <c r="Q6" i="1"/>
  <c r="K6" i="1"/>
  <c r="Q5" i="1"/>
  <c r="K5" i="1"/>
  <c r="E8" i="1"/>
  <c r="E7" i="1"/>
  <c r="E6" i="1"/>
  <c r="E5" i="1"/>
  <c r="H10" i="1" l="1"/>
  <c r="H17" i="1" s="1"/>
  <c r="J32" i="1" s="1"/>
  <c r="I13" i="1"/>
  <c r="B19" i="1"/>
  <c r="B4" i="1" s="1"/>
  <c r="I16" i="1" l="1"/>
  <c r="C7" i="1"/>
  <c r="C5" i="1"/>
  <c r="B6" i="1"/>
  <c r="C6" i="1" s="1"/>
  <c r="O5" i="1"/>
  <c r="O11" i="1"/>
  <c r="O6" i="1"/>
  <c r="O12" i="1"/>
  <c r="I15" i="1"/>
  <c r="O7" i="1"/>
  <c r="J31" i="1"/>
  <c r="I8" i="1"/>
  <c r="I10" i="1"/>
  <c r="I9" i="1"/>
  <c r="I14" i="1"/>
  <c r="O8" i="1"/>
  <c r="I6" i="1"/>
  <c r="I7" i="1"/>
  <c r="I5" i="1"/>
  <c r="O10" i="1"/>
  <c r="I12" i="1"/>
  <c r="O14" i="1"/>
  <c r="B8" i="1" l="1"/>
  <c r="C8" i="1" s="1"/>
  <c r="N15" i="1"/>
  <c r="N16" i="1" l="1"/>
  <c r="J34" i="1"/>
  <c r="O15" i="1"/>
  <c r="J35" i="1"/>
  <c r="J33" i="1" l="1"/>
  <c r="P17" i="1"/>
  <c r="O16" i="1"/>
</calcChain>
</file>

<file path=xl/sharedStrings.xml><?xml version="1.0" encoding="utf-8"?>
<sst xmlns="http://schemas.openxmlformats.org/spreadsheetml/2006/main" count="69" uniqueCount="57">
  <si>
    <t>Grupo Herdez SAB S.A</t>
  </si>
  <si>
    <t>Ventas netas</t>
  </si>
  <si>
    <t>Costo de ventas</t>
  </si>
  <si>
    <t>Utilidad bruta</t>
  </si>
  <si>
    <t>Gastosde operación</t>
  </si>
  <si>
    <t>Utilidad neta</t>
  </si>
  <si>
    <t>Activo</t>
  </si>
  <si>
    <t>Pasivo</t>
  </si>
  <si>
    <t>Circulante</t>
  </si>
  <si>
    <t>Efectivo</t>
  </si>
  <si>
    <t>Proveedores</t>
  </si>
  <si>
    <t>Inventarios</t>
  </si>
  <si>
    <t>Acreedores</t>
  </si>
  <si>
    <t>Clientes</t>
  </si>
  <si>
    <t>Documento por pagar</t>
  </si>
  <si>
    <t>Deudores</t>
  </si>
  <si>
    <t>Pasivo circulante</t>
  </si>
  <si>
    <t>Documentos por cobrar</t>
  </si>
  <si>
    <t>Fijo</t>
  </si>
  <si>
    <t>Activo Circulante</t>
  </si>
  <si>
    <t>Doctos por pagar</t>
  </si>
  <si>
    <t>Pasivo Fijo</t>
  </si>
  <si>
    <t>Terrenos y edificios</t>
  </si>
  <si>
    <t>Pasivo Total</t>
  </si>
  <si>
    <t>Mobiliario</t>
  </si>
  <si>
    <t>Capital</t>
  </si>
  <si>
    <t>Equipo de reparto</t>
  </si>
  <si>
    <t>Capital social</t>
  </si>
  <si>
    <t>Equipo de computo</t>
  </si>
  <si>
    <t>Activo Fijo</t>
  </si>
  <si>
    <t>Capital total</t>
  </si>
  <si>
    <t>Total de activo</t>
  </si>
  <si>
    <t>Suma de pasivo y capital</t>
  </si>
  <si>
    <t>Estado de Resultados proforma</t>
  </si>
  <si>
    <t>Estado de Situacion financiera proforma</t>
  </si>
  <si>
    <t>Ventas</t>
  </si>
  <si>
    <t>Efectivo y equivalentes</t>
  </si>
  <si>
    <t>Almacen</t>
  </si>
  <si>
    <t>Liquidez</t>
  </si>
  <si>
    <t>Solvencia</t>
  </si>
  <si>
    <t>Estabilidad</t>
  </si>
  <si>
    <t>Inmovilizacion</t>
  </si>
  <si>
    <t>Rentabilidad en ventas</t>
  </si>
  <si>
    <t xml:space="preserve">Razones </t>
  </si>
  <si>
    <t>Diferencias</t>
  </si>
  <si>
    <t>Financieras (RF)</t>
  </si>
  <si>
    <t>Estandar (RE)</t>
  </si>
  <si>
    <t>+</t>
  </si>
  <si>
    <t>-</t>
  </si>
  <si>
    <t>Estabilidad economica</t>
  </si>
  <si>
    <t>Inmovilizacion de capital</t>
  </si>
  <si>
    <t>Rentabilidad en Inversion</t>
  </si>
  <si>
    <t>Fenomenos economicos ORIGINAL</t>
  </si>
  <si>
    <t>Proforma</t>
  </si>
  <si>
    <t>Rentabilidad en inversion</t>
  </si>
  <si>
    <t>RF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</si>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</sst>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3" borderId="0" xfId="0" applyFill="1"/>
    <xf numFmtId="3" fontId="0" fillId="3" borderId="0" xfId="0" applyNumberFormat="1" applyFill="1"/>
    <xf numFmtId="9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10" fontId="0" fillId="4" borderId="0" xfId="0" applyNumberFormat="1" applyFill="1"/>
    <xf numFmtId="3" fontId="0" fillId="0" borderId="0" xfId="0" applyNumberFormat="1"/>
    <xf numFmtId="10" fontId="0" fillId="0" borderId="0" xfId="0" applyNumberFormat="1"/>
    <xf numFmtId="3" fontId="0" fillId="5" borderId="0" xfId="0" applyNumberFormat="1" applyFill="1"/>
    <xf numFmtId="3" fontId="0" fillId="0" borderId="0" xfId="0" applyNumberFormat="1" applyFill="1"/>
    <xf numFmtId="0" fontId="0" fillId="0" borderId="0" xfId="0" applyNumberFormat="1"/>
    <xf numFmtId="0" fontId="0" fillId="6" borderId="0" xfId="0" applyFill="1"/>
    <xf numFmtId="2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2" fontId="0" fillId="9" borderId="0" xfId="0" applyNumberFormat="1" applyFill="1"/>
    <xf numFmtId="2" fontId="0" fillId="10" borderId="0" xfId="0" applyNumberFormat="1" applyFill="1"/>
    <xf numFmtId="0" fontId="1" fillId="2" borderId="0" xfId="1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171450</xdr:rowOff>
    </xdr:from>
    <xdr:to>
      <xdr:col>5</xdr:col>
      <xdr:colOff>19049</xdr:colOff>
      <xdr:row>14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3FF7C4D-17FC-416E-8899-95A27C0036B8}"/>
            </a:ext>
          </a:extLst>
        </xdr:cNvPr>
        <xdr:cNvSpPr txBox="1"/>
      </xdr:nvSpPr>
      <xdr:spPr>
        <a:xfrm>
          <a:off x="9525" y="1695450"/>
          <a:ext cx="4305299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Propuesta: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Incrementar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 5% el capital social, i</a:t>
          </a:r>
          <a:r>
            <a:rPr lang="es-MX" sz="1100"/>
            <a:t>ncrementar un 4% las ventas y cobrar el 7%</a:t>
          </a:r>
          <a:r>
            <a:rPr lang="es-MX" sz="1100" baseline="0"/>
            <a:t>  de Documentos por cobrar.</a:t>
          </a:r>
        </a:p>
        <a:p>
          <a:endParaRPr lang="es-MX" sz="1100" baseline="0"/>
        </a:p>
        <a:p>
          <a:r>
            <a:rPr lang="es-MX" sz="1100" baseline="0"/>
            <a:t>Es mejor adquirir deuda que capital social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AD97-62CB-4F1D-97D0-6229198E0911}">
  <dimension ref="A1:Q35"/>
  <sheetViews>
    <sheetView tabSelected="1" topLeftCell="E9" workbookViewId="0">
      <selection activeCell="I37" sqref="I37"/>
    </sheetView>
  </sheetViews>
  <sheetFormatPr baseColWidth="10" defaultRowHeight="15" x14ac:dyDescent="0.25"/>
  <cols>
    <col min="1" max="1" width="18.7109375" customWidth="1"/>
    <col min="6" max="6" width="4.42578125" customWidth="1"/>
    <col min="7" max="7" width="25.28515625" customWidth="1"/>
    <col min="12" max="12" width="6.5703125" customWidth="1"/>
    <col min="13" max="13" width="20.28515625" customWidth="1"/>
  </cols>
  <sheetData>
    <row r="1" spans="1:17" x14ac:dyDescent="0.25">
      <c r="A1" s="19" t="s">
        <v>0</v>
      </c>
      <c r="B1" s="19"/>
      <c r="C1" s="19"/>
      <c r="D1" s="19"/>
      <c r="E1" s="19"/>
      <c r="G1" s="19" t="s">
        <v>0</v>
      </c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 t="s">
        <v>33</v>
      </c>
      <c r="B2" s="19"/>
      <c r="C2" s="19"/>
      <c r="D2" s="19"/>
      <c r="E2" s="19"/>
      <c r="G2" s="19" t="s">
        <v>34</v>
      </c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B3">
        <v>2020</v>
      </c>
      <c r="D3">
        <v>2019</v>
      </c>
      <c r="G3" t="s">
        <v>6</v>
      </c>
      <c r="H3">
        <v>2020</v>
      </c>
      <c r="J3">
        <v>2019</v>
      </c>
      <c r="M3" t="s">
        <v>7</v>
      </c>
      <c r="N3">
        <v>2020</v>
      </c>
      <c r="P3">
        <v>2019</v>
      </c>
    </row>
    <row r="4" spans="1:17" x14ac:dyDescent="0.25">
      <c r="A4" s="1" t="s">
        <v>1</v>
      </c>
      <c r="B4" s="2">
        <f>B19</f>
        <v>14909100.960000001</v>
      </c>
      <c r="C4" s="3">
        <v>1</v>
      </c>
      <c r="D4" s="2">
        <v>14790497</v>
      </c>
      <c r="E4" s="3">
        <v>1</v>
      </c>
      <c r="G4" t="s">
        <v>8</v>
      </c>
      <c r="M4" t="s">
        <v>8</v>
      </c>
    </row>
    <row r="5" spans="1:17" x14ac:dyDescent="0.25">
      <c r="A5" s="4" t="s">
        <v>2</v>
      </c>
      <c r="B5" s="5">
        <f>A24</f>
        <v>4391653.8184000002</v>
      </c>
      <c r="C5" s="6">
        <f>(C4/B4)*B5</f>
        <v>0.29456194777823813</v>
      </c>
      <c r="D5" s="5">
        <v>4278645</v>
      </c>
      <c r="E5" s="6">
        <f>(E4/D4)*D5</f>
        <v>0.28928338243130031</v>
      </c>
      <c r="G5" s="4" t="s">
        <v>9</v>
      </c>
      <c r="H5" s="5">
        <f>D21</f>
        <v>4294935.6500000004</v>
      </c>
      <c r="I5" s="6">
        <f>H5*I17/H17</f>
        <v>6.1930807409113317E-2</v>
      </c>
      <c r="J5" s="5">
        <v>4599514</v>
      </c>
      <c r="K5" s="6">
        <f>(K17/J17)*J5</f>
        <v>7.4296342923673264E-2</v>
      </c>
      <c r="M5" t="s">
        <v>10</v>
      </c>
      <c r="N5" s="7">
        <v>4800891</v>
      </c>
      <c r="O5" s="8">
        <f>N5*I17/H17</f>
        <v>6.922642855269448E-2</v>
      </c>
      <c r="P5" s="7">
        <v>6237956</v>
      </c>
      <c r="Q5" s="8">
        <f>(K17/J17)*P5</f>
        <v>0.10076223664473793</v>
      </c>
    </row>
    <row r="6" spans="1:17" x14ac:dyDescent="0.25">
      <c r="A6" s="4" t="s">
        <v>3</v>
      </c>
      <c r="B6" s="5">
        <f>B4-B5</f>
        <v>10517447.141600002</v>
      </c>
      <c r="C6" s="6">
        <f>(C4/B4)*B6</f>
        <v>0.70543805222176192</v>
      </c>
      <c r="D6" s="5">
        <v>10511852</v>
      </c>
      <c r="E6" s="6">
        <f>(E4/D4)*D6</f>
        <v>0.71071661756869964</v>
      </c>
      <c r="G6" t="s">
        <v>11</v>
      </c>
      <c r="H6" s="7">
        <f>D26</f>
        <v>1820778.1816</v>
      </c>
      <c r="I6" s="8">
        <f>H6*I17/H17</f>
        <v>2.6254703699550221E-2</v>
      </c>
      <c r="J6" s="7">
        <v>1659686</v>
      </c>
      <c r="K6" s="8">
        <f>(K17/J17)*J6</f>
        <v>2.680904986953395E-2</v>
      </c>
      <c r="M6" t="s">
        <v>12</v>
      </c>
      <c r="N6" s="7">
        <v>5019788</v>
      </c>
      <c r="O6" s="8">
        <f>N6*I17/H17</f>
        <v>7.2382812967774754E-2</v>
      </c>
      <c r="P6" s="7">
        <v>5690771</v>
      </c>
      <c r="Q6" s="8">
        <f>(K17/J17)*P6</f>
        <v>9.1923510552657309E-2</v>
      </c>
    </row>
    <row r="7" spans="1:17" x14ac:dyDescent="0.25">
      <c r="A7" s="4" t="s">
        <v>4</v>
      </c>
      <c r="B7" s="5">
        <v>5194922</v>
      </c>
      <c r="C7" s="6">
        <f>(C4/B4)*B7</f>
        <v>0.34843965534458354</v>
      </c>
      <c r="D7" s="5">
        <v>5442595</v>
      </c>
      <c r="E7" s="6">
        <f>(E4/D4)*D7</f>
        <v>0.36797918284963649</v>
      </c>
      <c r="G7" t="s">
        <v>13</v>
      </c>
      <c r="H7" s="7">
        <v>1103972</v>
      </c>
      <c r="I7" s="8">
        <f>H7*I17/H17</f>
        <v>1.5918719833917336E-2</v>
      </c>
      <c r="J7" s="7">
        <v>1026997</v>
      </c>
      <c r="K7" s="8">
        <f>(K17/J17)*J7</f>
        <v>1.6589170354429549E-2</v>
      </c>
      <c r="M7" t="s">
        <v>14</v>
      </c>
      <c r="N7" s="7">
        <v>5612785</v>
      </c>
      <c r="O7" s="8">
        <f>N7*I17/H17</f>
        <v>8.0933530835033587E-2</v>
      </c>
      <c r="P7" s="7">
        <v>7505088</v>
      </c>
      <c r="Q7" s="8">
        <f>(K17/J17)*P7</f>
        <v>0.1212303281869226</v>
      </c>
    </row>
    <row r="8" spans="1:17" x14ac:dyDescent="0.25">
      <c r="A8" s="4" t="s">
        <v>5</v>
      </c>
      <c r="B8" s="5">
        <f>B6-B7</f>
        <v>5322525.1416000016</v>
      </c>
      <c r="C8" s="6">
        <f>(C4/B4)*B8</f>
        <v>0.35699839687717838</v>
      </c>
      <c r="D8" s="5">
        <v>5069257</v>
      </c>
      <c r="E8" s="6">
        <f>(E4/D4)*D8</f>
        <v>0.34273743471906315</v>
      </c>
      <c r="G8" t="s">
        <v>15</v>
      </c>
      <c r="H8" s="7">
        <v>777333</v>
      </c>
      <c r="I8" s="8">
        <f>H8*I17/H17</f>
        <v>1.1208750081214436E-2</v>
      </c>
      <c r="J8" s="7">
        <v>906107</v>
      </c>
      <c r="K8" s="8">
        <f>(K17/J17)*J8</f>
        <v>1.4636423847724088E-2</v>
      </c>
      <c r="M8" s="4" t="s">
        <v>16</v>
      </c>
      <c r="N8" s="5">
        <f>N7+N6+N5</f>
        <v>15433464</v>
      </c>
      <c r="O8" s="6">
        <f>N8*I17/H17</f>
        <v>0.22254277235550282</v>
      </c>
      <c r="P8" s="5">
        <v>19433815</v>
      </c>
      <c r="Q8" s="6">
        <f>(K17/J17)*P8</f>
        <v>0.31391607538431782</v>
      </c>
    </row>
    <row r="9" spans="1:17" x14ac:dyDescent="0.25">
      <c r="G9" t="s">
        <v>17</v>
      </c>
      <c r="H9" s="7">
        <f>D30</f>
        <v>875346.69</v>
      </c>
      <c r="I9" s="8">
        <f>H9*I17/H17</f>
        <v>1.2622058091742262E-2</v>
      </c>
      <c r="J9" s="7">
        <v>1118976</v>
      </c>
      <c r="K9" s="8">
        <f>(K17/J17)*J9</f>
        <v>1.8074915006098518E-2</v>
      </c>
      <c r="M9" t="s">
        <v>18</v>
      </c>
      <c r="O9" s="8"/>
      <c r="Q9" s="8"/>
    </row>
    <row r="10" spans="1:17" x14ac:dyDescent="0.25">
      <c r="G10" s="4" t="s">
        <v>19</v>
      </c>
      <c r="H10" s="5">
        <f>H9+H8+H7+H6+H5</f>
        <v>8872365.5216000006</v>
      </c>
      <c r="I10" s="6">
        <f>H10*I17/H17</f>
        <v>0.12793503911553758</v>
      </c>
      <c r="J10" s="5">
        <v>9311280</v>
      </c>
      <c r="K10" s="6">
        <f>(K17/J17)*J10</f>
        <v>0.15040590200145937</v>
      </c>
      <c r="M10" t="s">
        <v>20</v>
      </c>
      <c r="N10" s="7">
        <v>17875936</v>
      </c>
      <c r="O10" s="8">
        <f>N10*I17/H17</f>
        <v>0.25776198758033436</v>
      </c>
      <c r="P10" s="7">
        <v>23712067</v>
      </c>
      <c r="Q10" s="8">
        <f>(K17/J17)*P10</f>
        <v>0.38302304575246782</v>
      </c>
    </row>
    <row r="11" spans="1:17" x14ac:dyDescent="0.25">
      <c r="G11" t="s">
        <v>18</v>
      </c>
      <c r="I11" s="8"/>
      <c r="K11" s="8"/>
      <c r="M11" s="4" t="s">
        <v>21</v>
      </c>
      <c r="N11" s="5">
        <v>17875936</v>
      </c>
      <c r="O11" s="6">
        <f>N11*I17/H17</f>
        <v>0.25776198758033436</v>
      </c>
      <c r="P11" s="5">
        <v>23712067</v>
      </c>
      <c r="Q11" s="6">
        <f>(K17/J17)*P11</f>
        <v>0.38302304575246782</v>
      </c>
    </row>
    <row r="12" spans="1:17" x14ac:dyDescent="0.25">
      <c r="G12" s="4" t="s">
        <v>22</v>
      </c>
      <c r="H12" s="5">
        <v>18374903</v>
      </c>
      <c r="I12" s="6">
        <f>H12*I17/H17</f>
        <v>0.26495684023907051</v>
      </c>
      <c r="J12" s="5">
        <v>17938472</v>
      </c>
      <c r="K12" s="6">
        <f>(K17/J17)*J12</f>
        <v>0.28976167204594028</v>
      </c>
      <c r="M12" s="4" t="s">
        <v>23</v>
      </c>
      <c r="N12" s="5">
        <f>N11+N8</f>
        <v>33309400</v>
      </c>
      <c r="O12" s="6">
        <f>N12*I17/H17</f>
        <v>0.48030475993583721</v>
      </c>
      <c r="P12" s="5">
        <v>43145882</v>
      </c>
      <c r="Q12" s="6">
        <f>(K17/J17)*P12</f>
        <v>0.69693912113678569</v>
      </c>
    </row>
    <row r="13" spans="1:17" x14ac:dyDescent="0.25">
      <c r="G13" t="s">
        <v>24</v>
      </c>
      <c r="H13" s="7">
        <v>27502708</v>
      </c>
      <c r="I13" s="8">
        <f>H13*I17/H17</f>
        <v>0.39657518789066837</v>
      </c>
      <c r="J13" s="7">
        <v>19851970</v>
      </c>
      <c r="K13" s="8">
        <f>(K17/J17)*J13</f>
        <v>0.32067056885368189</v>
      </c>
      <c r="M13" t="s">
        <v>25</v>
      </c>
      <c r="O13" s="8"/>
      <c r="Q13" s="8"/>
    </row>
    <row r="14" spans="1:17" x14ac:dyDescent="0.25">
      <c r="G14" t="s">
        <v>26</v>
      </c>
      <c r="H14" s="7">
        <v>12971573</v>
      </c>
      <c r="I14" s="8">
        <f>H14*I17/H17</f>
        <v>0.18704354493792105</v>
      </c>
      <c r="J14" s="7">
        <v>13986926</v>
      </c>
      <c r="K14" s="8">
        <f>(K17/J17)*J14</f>
        <v>0.22593201163080306</v>
      </c>
      <c r="M14" s="4" t="s">
        <v>27</v>
      </c>
      <c r="N14" s="5">
        <f>B30</f>
        <v>29909166</v>
      </c>
      <c r="O14" s="6">
        <f>N14*I17/H17</f>
        <v>0.43127509938669273</v>
      </c>
      <c r="P14" s="5">
        <v>13692538</v>
      </c>
      <c r="Q14" s="6">
        <f>(K17/J17)*P14</f>
        <v>0.22117673709514249</v>
      </c>
    </row>
    <row r="15" spans="1:17" x14ac:dyDescent="0.25">
      <c r="G15" t="s">
        <v>28</v>
      </c>
      <c r="H15" s="7">
        <v>1629002</v>
      </c>
      <c r="I15" s="8">
        <f>H15*I17/H17</f>
        <v>2.3489387816802425E-2</v>
      </c>
      <c r="J15" s="7">
        <v>819029</v>
      </c>
      <c r="K15" s="8">
        <f>(K17/J17)*J15</f>
        <v>1.3229845468115368E-2</v>
      </c>
      <c r="M15" s="4" t="s">
        <v>5</v>
      </c>
      <c r="N15" s="5">
        <f>B6-B7</f>
        <v>5322525.1416000016</v>
      </c>
      <c r="O15" s="6">
        <f>N15*I17/H17</f>
        <v>7.6748129968977119E-2</v>
      </c>
      <c r="P15" s="5">
        <v>5069257</v>
      </c>
      <c r="Q15" s="6">
        <f>(K17/J17)*P15</f>
        <v>8.1884141768071836E-2</v>
      </c>
    </row>
    <row r="16" spans="1:17" x14ac:dyDescent="0.25">
      <c r="A16" s="20" t="s">
        <v>35</v>
      </c>
      <c r="B16" s="20"/>
      <c r="D16" s="20" t="s">
        <v>36</v>
      </c>
      <c r="E16" s="20"/>
      <c r="G16" s="4" t="s">
        <v>29</v>
      </c>
      <c r="H16" s="5">
        <v>60478186</v>
      </c>
      <c r="I16" s="6">
        <f>H16*I17/H17</f>
        <v>0.87206496088446228</v>
      </c>
      <c r="J16" s="5">
        <v>52596397</v>
      </c>
      <c r="K16" s="6">
        <f>(K17/J17)*J16</f>
        <v>0.84959409799854058</v>
      </c>
      <c r="M16" s="4" t="s">
        <v>30</v>
      </c>
      <c r="N16" s="5">
        <f>N14+N15</f>
        <v>35231691.141599998</v>
      </c>
      <c r="O16" s="6">
        <f>N16*I17/H17</f>
        <v>0.50802322935566979</v>
      </c>
      <c r="P16" s="5">
        <v>18761795</v>
      </c>
      <c r="Q16" s="6">
        <f>(K17/J17)*P16</f>
        <v>0.30306087886321431</v>
      </c>
    </row>
    <row r="17" spans="1:17" x14ac:dyDescent="0.25">
      <c r="B17" s="10">
        <v>14335674</v>
      </c>
      <c r="D17" s="7">
        <v>1421916</v>
      </c>
      <c r="G17" s="1" t="s">
        <v>31</v>
      </c>
      <c r="H17" s="2">
        <f>H16+H10</f>
        <v>69350551.521600008</v>
      </c>
      <c r="I17" s="3">
        <v>1</v>
      </c>
      <c r="J17" s="2">
        <v>61907677</v>
      </c>
      <c r="K17" s="3">
        <v>1</v>
      </c>
      <c r="M17" s="1" t="s">
        <v>32</v>
      </c>
      <c r="N17" s="1"/>
      <c r="O17" s="1"/>
      <c r="P17" s="2">
        <f>N16+N12</f>
        <v>68541091.141599998</v>
      </c>
      <c r="Q17" s="1"/>
    </row>
    <row r="18" spans="1:17" x14ac:dyDescent="0.25">
      <c r="B18" s="11">
        <f>B17*0.04</f>
        <v>573426.96</v>
      </c>
      <c r="D18" s="11">
        <f>B18</f>
        <v>573426.96</v>
      </c>
    </row>
    <row r="19" spans="1:17" x14ac:dyDescent="0.25">
      <c r="B19" s="9">
        <f>B17+B18</f>
        <v>14909100.960000001</v>
      </c>
      <c r="D19">
        <f>B29</f>
        <v>1424246</v>
      </c>
      <c r="G19" s="14" t="s">
        <v>52</v>
      </c>
      <c r="H19" s="14" t="s">
        <v>43</v>
      </c>
      <c r="I19" s="14" t="s">
        <v>43</v>
      </c>
      <c r="J19" s="21" t="s">
        <v>44</v>
      </c>
      <c r="K19" s="21"/>
    </row>
    <row r="20" spans="1:17" x14ac:dyDescent="0.25">
      <c r="D20" s="7">
        <f>D30</f>
        <v>875346.69</v>
      </c>
      <c r="G20" s="14"/>
      <c r="H20" s="14" t="s">
        <v>45</v>
      </c>
      <c r="I20" s="14" t="s">
        <v>46</v>
      </c>
      <c r="J20" s="15" t="s">
        <v>47</v>
      </c>
      <c r="K20" s="15" t="s">
        <v>48</v>
      </c>
    </row>
    <row r="21" spans="1:17" x14ac:dyDescent="0.25">
      <c r="A21" s="20" t="s">
        <v>2</v>
      </c>
      <c r="B21" s="20"/>
      <c r="D21" s="9">
        <f>D17+D18+D19+D20</f>
        <v>4294935.6500000004</v>
      </c>
      <c r="G21" s="16" t="s">
        <v>38</v>
      </c>
      <c r="H21" s="13">
        <v>0.09</v>
      </c>
      <c r="I21" s="13">
        <v>0.96</v>
      </c>
      <c r="K21" s="17">
        <f>I21-H21</f>
        <v>0.87</v>
      </c>
    </row>
    <row r="22" spans="1:17" x14ac:dyDescent="0.25">
      <c r="A22" s="7">
        <v>4225360</v>
      </c>
      <c r="G22" s="16" t="s">
        <v>39</v>
      </c>
      <c r="H22" s="13">
        <v>0.4</v>
      </c>
      <c r="I22" s="13">
        <v>2.08</v>
      </c>
      <c r="K22" s="17">
        <f>I22-H22</f>
        <v>1.6800000000000002</v>
      </c>
    </row>
    <row r="23" spans="1:17" x14ac:dyDescent="0.25">
      <c r="A23">
        <f>D18*0.29</f>
        <v>166293.81839999999</v>
      </c>
      <c r="D23" s="20" t="s">
        <v>37</v>
      </c>
      <c r="E23" s="20"/>
      <c r="G23" s="16" t="s">
        <v>49</v>
      </c>
      <c r="H23" s="13">
        <v>0.5</v>
      </c>
      <c r="I23" s="13">
        <v>0.57999999999999996</v>
      </c>
      <c r="J23" s="13">
        <f>I23-H23</f>
        <v>7.999999999999996E-2</v>
      </c>
    </row>
    <row r="24" spans="1:17" x14ac:dyDescent="0.25">
      <c r="A24" s="9">
        <f>A22+A23</f>
        <v>4391653.8184000002</v>
      </c>
      <c r="D24" s="7">
        <v>1987072</v>
      </c>
      <c r="E24">
        <f>D18*0.29</f>
        <v>166293.81839999999</v>
      </c>
      <c r="G24" s="16" t="s">
        <v>50</v>
      </c>
      <c r="H24" s="13">
        <v>1.81</v>
      </c>
      <c r="I24" s="13">
        <v>1.24</v>
      </c>
      <c r="K24" s="13">
        <f>H24-I24</f>
        <v>0.57000000000000006</v>
      </c>
    </row>
    <row r="25" spans="1:17" x14ac:dyDescent="0.25">
      <c r="G25" s="16" t="s">
        <v>42</v>
      </c>
      <c r="H25" s="13">
        <v>0.34</v>
      </c>
      <c r="I25" s="13">
        <v>0.1</v>
      </c>
      <c r="J25" s="18">
        <f>H25-I25</f>
        <v>0.24000000000000002</v>
      </c>
    </row>
    <row r="26" spans="1:17" x14ac:dyDescent="0.25">
      <c r="D26" s="9">
        <f>D24-E24</f>
        <v>1820778.1816</v>
      </c>
      <c r="G26" s="16" t="s">
        <v>51</v>
      </c>
      <c r="H26" s="13">
        <v>0.17</v>
      </c>
      <c r="I26" s="13">
        <v>0.15</v>
      </c>
      <c r="J26" s="18">
        <f>H26-I26</f>
        <v>2.0000000000000018E-2</v>
      </c>
    </row>
    <row r="27" spans="1:17" x14ac:dyDescent="0.25">
      <c r="A27" s="20" t="s">
        <v>27</v>
      </c>
      <c r="B27" s="20"/>
    </row>
    <row r="28" spans="1:17" x14ac:dyDescent="0.25">
      <c r="B28" s="7">
        <v>28484920</v>
      </c>
      <c r="D28" s="20" t="s">
        <v>17</v>
      </c>
      <c r="E28" s="20"/>
      <c r="G28" s="14" t="s">
        <v>53</v>
      </c>
    </row>
    <row r="29" spans="1:17" x14ac:dyDescent="0.25">
      <c r="B29">
        <f>B28*0.05</f>
        <v>1424246</v>
      </c>
      <c r="D29" s="7">
        <v>941233</v>
      </c>
      <c r="E29">
        <f>D29*0.07</f>
        <v>65886.310000000012</v>
      </c>
      <c r="G29" s="14"/>
      <c r="H29" t="s">
        <v>55</v>
      </c>
      <c r="I29" t="s">
        <v>56</v>
      </c>
      <c r="J29" t="s">
        <v>53</v>
      </c>
    </row>
    <row r="30" spans="1:17" x14ac:dyDescent="0.25">
      <c r="B30" s="9">
        <f>B28+B29</f>
        <v>29909166</v>
      </c>
      <c r="D30" s="9">
        <f>D29-E29</f>
        <v>875346.69</v>
      </c>
      <c r="G30" s="12" t="s">
        <v>38</v>
      </c>
      <c r="H30" s="13">
        <v>0.09</v>
      </c>
      <c r="I30" s="13">
        <v>0.96</v>
      </c>
      <c r="J30" s="13">
        <f>H5/N8</f>
        <v>0.27828721082966212</v>
      </c>
    </row>
    <row r="31" spans="1:17" x14ac:dyDescent="0.25">
      <c r="G31" s="12" t="s">
        <v>39</v>
      </c>
      <c r="H31" s="13">
        <v>0.4</v>
      </c>
      <c r="I31" s="13">
        <v>2.08</v>
      </c>
      <c r="J31" s="13">
        <f>H10/N8</f>
        <v>0.57487842791482202</v>
      </c>
    </row>
    <row r="32" spans="1:17" x14ac:dyDescent="0.25">
      <c r="G32" s="12" t="s">
        <v>40</v>
      </c>
      <c r="H32" s="13">
        <v>0.5</v>
      </c>
      <c r="I32" s="13">
        <v>0.57999999999999996</v>
      </c>
      <c r="J32" s="13">
        <f>N12/H17</f>
        <v>0.48030475993583721</v>
      </c>
    </row>
    <row r="33" spans="7:10" x14ac:dyDescent="0.25">
      <c r="G33" s="12" t="s">
        <v>41</v>
      </c>
      <c r="H33" s="13">
        <v>1.81</v>
      </c>
      <c r="I33" s="13">
        <v>1.24</v>
      </c>
      <c r="J33" s="13">
        <f>H16/N16</f>
        <v>1.7165848144198244</v>
      </c>
    </row>
    <row r="34" spans="7:10" x14ac:dyDescent="0.25">
      <c r="G34" s="12" t="s">
        <v>42</v>
      </c>
      <c r="H34" s="13">
        <v>0.34</v>
      </c>
      <c r="I34" s="13">
        <v>0.1</v>
      </c>
      <c r="J34" s="13">
        <f>N15/B4</f>
        <v>0.35699839687717838</v>
      </c>
    </row>
    <row r="35" spans="7:10" x14ac:dyDescent="0.25">
      <c r="G35" s="12" t="s">
        <v>54</v>
      </c>
      <c r="H35" s="13">
        <v>0.17</v>
      </c>
      <c r="I35" s="13">
        <v>0.15</v>
      </c>
      <c r="J35" s="13">
        <f>N15/N14</f>
        <v>0.17795632086832516</v>
      </c>
    </row>
  </sheetData>
  <mergeCells count="11">
    <mergeCell ref="A21:B21"/>
    <mergeCell ref="D23:E23"/>
    <mergeCell ref="A27:B27"/>
    <mergeCell ref="J19:K19"/>
    <mergeCell ref="D28:E28"/>
    <mergeCell ref="A1:E1"/>
    <mergeCell ref="A2:E2"/>
    <mergeCell ref="G1:Q1"/>
    <mergeCell ref="G2:Q2"/>
    <mergeCell ref="A16:B16"/>
    <mergeCell ref="D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2021-04-28T17:48:44Z</dcterms:created>
  <dcterms:modified xsi:type="dcterms:W3CDTF">2021-04-29T18:04:14Z</dcterms:modified>
</cp:coreProperties>
</file>