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Propietario\Downloads\Admin Finan\Parcial 2\Herdez\"/>
    </mc:Choice>
  </mc:AlternateContent>
  <xr:revisionPtr revIDLastSave="0" documentId="13_ncr:1_{A009C489-7B34-4DEC-8C4F-3035E91F2457}" xr6:coauthVersionLast="46" xr6:coauthVersionMax="46" xr10:uidLastSave="{00000000-0000-0000-0000-000000000000}"/>
  <bookViews>
    <workbookView xWindow="4500" yWindow="2430" windowWidth="18900" windowHeight="11055" xr2:uid="{67E046E7-1A1D-4639-B887-DEC67EDF5590}"/>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1" l="1"/>
  <c r="B45" i="1"/>
  <c r="A27" i="1"/>
  <c r="H43" i="1"/>
  <c r="H44" i="1" s="1"/>
  <c r="N39" i="1"/>
  <c r="P44" i="1" s="1"/>
  <c r="N43" i="1"/>
  <c r="H37" i="1"/>
  <c r="B48" i="1"/>
  <c r="B47" i="1"/>
  <c r="B43" i="1"/>
  <c r="N42" i="1"/>
  <c r="Q43" i="1"/>
  <c r="K43" i="1"/>
  <c r="Q42" i="1"/>
  <c r="K42" i="1"/>
  <c r="Q41" i="1"/>
  <c r="K41" i="1"/>
  <c r="K40" i="1"/>
  <c r="Q39" i="1"/>
  <c r="K39" i="1"/>
  <c r="Q38" i="1"/>
  <c r="Q37" i="1"/>
  <c r="K37" i="1"/>
  <c r="K36" i="1"/>
  <c r="Q35" i="1"/>
  <c r="K35" i="1"/>
  <c r="Q34" i="1"/>
  <c r="K34" i="1"/>
  <c r="Q33" i="1"/>
  <c r="K33" i="1"/>
  <c r="Q32" i="1"/>
  <c r="K32" i="1"/>
  <c r="B39" i="1"/>
  <c r="C39" i="1" s="1"/>
  <c r="B37" i="1"/>
  <c r="C37" i="1" s="1"/>
  <c r="E39" i="1"/>
  <c r="E38" i="1"/>
  <c r="E37" i="1"/>
  <c r="E36" i="1"/>
  <c r="C36" i="1"/>
  <c r="O41" i="1" l="1"/>
  <c r="I39" i="1"/>
  <c r="I36" i="1"/>
  <c r="I34" i="1"/>
  <c r="I32" i="1"/>
  <c r="O38" i="1"/>
  <c r="O33" i="1"/>
  <c r="I42" i="1"/>
  <c r="I41" i="1"/>
  <c r="O35" i="1"/>
  <c r="O32" i="1"/>
  <c r="I35" i="1"/>
  <c r="I40" i="1"/>
  <c r="O37" i="1"/>
  <c r="I33" i="1"/>
  <c r="O42" i="1"/>
  <c r="O39" i="1"/>
  <c r="I37" i="1"/>
  <c r="O34" i="1"/>
  <c r="B46" i="1"/>
  <c r="I43" i="1"/>
  <c r="O43" i="1"/>
  <c r="C38" i="1"/>
  <c r="E22" i="1"/>
  <c r="E23" i="1" s="1"/>
  <c r="C23" i="1"/>
  <c r="E28" i="1"/>
  <c r="B28" i="1"/>
  <c r="E26" i="1"/>
  <c r="B26" i="1"/>
  <c r="E21" i="1"/>
  <c r="C22" i="1"/>
  <c r="C21" i="1"/>
  <c r="D14" i="1" l="1"/>
  <c r="D17" i="1"/>
  <c r="D16" i="1"/>
  <c r="E15" i="1"/>
  <c r="E13" i="1"/>
  <c r="E12" i="1"/>
  <c r="Q16" i="1"/>
  <c r="O16" i="1"/>
  <c r="K16" i="1"/>
  <c r="I16" i="1"/>
  <c r="Q15" i="1"/>
  <c r="O15" i="1"/>
  <c r="K15" i="1"/>
  <c r="I15" i="1"/>
  <c r="Q14" i="1"/>
  <c r="O14" i="1"/>
  <c r="K14" i="1"/>
  <c r="I14" i="1"/>
  <c r="K13" i="1"/>
  <c r="I13" i="1"/>
  <c r="Q12" i="1"/>
  <c r="O12" i="1"/>
  <c r="K12" i="1"/>
  <c r="I12" i="1"/>
  <c r="Q11" i="1"/>
  <c r="O11" i="1"/>
  <c r="Q10" i="1"/>
  <c r="O10" i="1"/>
  <c r="K10" i="1"/>
  <c r="I10" i="1"/>
  <c r="K9" i="1"/>
  <c r="I9" i="1"/>
  <c r="Q8" i="1"/>
  <c r="O8" i="1"/>
  <c r="K8" i="1"/>
  <c r="I8" i="1"/>
  <c r="E8" i="1"/>
  <c r="C8" i="1"/>
  <c r="Q7" i="1"/>
  <c r="O7" i="1"/>
  <c r="K7" i="1"/>
  <c r="I7" i="1"/>
  <c r="E7" i="1"/>
  <c r="C7" i="1"/>
  <c r="Q6" i="1"/>
  <c r="O6" i="1"/>
  <c r="K6" i="1"/>
  <c r="I6" i="1"/>
  <c r="E6" i="1"/>
  <c r="C6" i="1"/>
  <c r="Q5" i="1"/>
  <c r="O5" i="1"/>
  <c r="K5" i="1"/>
  <c r="I5" i="1"/>
  <c r="E5" i="1"/>
  <c r="C5" i="1"/>
</calcChain>
</file>

<file path=xl/sharedStrings.xml><?xml version="1.0" encoding="utf-8"?>
<sst xmlns="http://schemas.openxmlformats.org/spreadsheetml/2006/main" count="103" uniqueCount="57">
  <si>
    <t>Grupo Herdez SAB S.A</t>
  </si>
  <si>
    <t>Estado de Resultados</t>
  </si>
  <si>
    <t>Estado de Situacion financiera</t>
  </si>
  <si>
    <t>Activo</t>
  </si>
  <si>
    <t>Pasivo</t>
  </si>
  <si>
    <t>Ventas netas</t>
  </si>
  <si>
    <t>Circulante</t>
  </si>
  <si>
    <t>Costo de ventas</t>
  </si>
  <si>
    <t>Efectivo</t>
  </si>
  <si>
    <t>Proveedores</t>
  </si>
  <si>
    <t>Utilidad bruta</t>
  </si>
  <si>
    <t>Inventarios</t>
  </si>
  <si>
    <t>Acreedores</t>
  </si>
  <si>
    <t>Gastosde operación</t>
  </si>
  <si>
    <t>Clientes</t>
  </si>
  <si>
    <t>Documento por pagar</t>
  </si>
  <si>
    <t>Utilidad neta</t>
  </si>
  <si>
    <t>Deudores</t>
  </si>
  <si>
    <t>Pasivo circulante</t>
  </si>
  <si>
    <t>Documentos por cobrar</t>
  </si>
  <si>
    <t>Fijo</t>
  </si>
  <si>
    <t>Activo Circulante</t>
  </si>
  <si>
    <t>Doctos por pagar</t>
  </si>
  <si>
    <t>Pasivo Fijo</t>
  </si>
  <si>
    <t>Terrenos y edificios</t>
  </si>
  <si>
    <t>Pasivo Total</t>
  </si>
  <si>
    <t>Mobiliario</t>
  </si>
  <si>
    <t>Capital</t>
  </si>
  <si>
    <t>Equipo de reparto</t>
  </si>
  <si>
    <t>Capital social</t>
  </si>
  <si>
    <t>Equipo de computo</t>
  </si>
  <si>
    <t>Activo Fijo</t>
  </si>
  <si>
    <t>Capital total</t>
  </si>
  <si>
    <t>Total de activo</t>
  </si>
  <si>
    <t>Suma de pasivo y capital</t>
  </si>
  <si>
    <t>Fenomenos economicos</t>
  </si>
  <si>
    <t>Diferencias</t>
  </si>
  <si>
    <t>Liquidez</t>
  </si>
  <si>
    <t>Solvencia</t>
  </si>
  <si>
    <t>Estabilidad economica</t>
  </si>
  <si>
    <t>Inmovilizacion de capital</t>
  </si>
  <si>
    <t>Rentabilidad en ventas</t>
  </si>
  <si>
    <t>Rentabilidad en Inversion</t>
  </si>
  <si>
    <t xml:space="preserve">Razones </t>
  </si>
  <si>
    <t>Financieras (RF)</t>
  </si>
  <si>
    <t>Estandar (RE)</t>
  </si>
  <si>
    <t>+</t>
  </si>
  <si>
    <t>-</t>
  </si>
  <si>
    <t>Ventas</t>
  </si>
  <si>
    <t>Efectivo y equivalentes</t>
  </si>
  <si>
    <t>Almacen</t>
  </si>
  <si>
    <t>Incremento de 10% en ventas</t>
  </si>
  <si>
    <t>Estado de Situacion financiera Proforma</t>
  </si>
  <si>
    <t>Estabilidad</t>
  </si>
  <si>
    <t>Inmovilizacion</t>
  </si>
  <si>
    <t>Razon de rentabilidad en inversion</t>
  </si>
  <si>
    <t>Estado de Resultados Proforma(Pronostico)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</si>
</sst>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9C5700"/>
      <name val="Calibri"/>
      <family val="2"/>
      <scheme val="minor"/>
    </font>
    <font>
      <sz val="11"/>
      <color rgb="FF0061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EB9C"/>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3300"/>
        <bgColor indexed="64"/>
      </patternFill>
    </fill>
    <fill>
      <patternFill patternType="solid">
        <fgColor theme="9" tint="-0.249977111117893"/>
        <bgColor indexed="64"/>
      </patternFill>
    </fill>
    <fill>
      <patternFill patternType="solid">
        <fgColor rgb="FFFFFF00"/>
        <bgColor indexed="64"/>
      </patternFill>
    </fill>
    <fill>
      <patternFill patternType="solid">
        <fgColor rgb="FFC6EFCE"/>
      </patternFill>
    </fill>
    <fill>
      <patternFill patternType="solid">
        <fgColor theme="4" tint="0.39997558519241921"/>
        <bgColor indexed="64"/>
      </patternFill>
    </fill>
  </fills>
  <borders count="1">
    <border>
      <left/>
      <right/>
      <top/>
      <bottom/>
      <diagonal/>
    </border>
  </borders>
  <cellStyleXfs count="3">
    <xf numFmtId="0" fontId="0" fillId="0" borderId="0"/>
    <xf numFmtId="0" fontId="1" fillId="4" borderId="0" applyNumberFormat="0" applyBorder="0" applyAlignment="0" applyProtection="0"/>
    <xf numFmtId="0" fontId="2" fillId="10" borderId="0" applyNumberFormat="0" applyBorder="0" applyAlignment="0" applyProtection="0"/>
  </cellStyleXfs>
  <cellXfs count="22">
    <xf numFmtId="0" fontId="0" fillId="0" borderId="0" xfId="0"/>
    <xf numFmtId="3" fontId="0" fillId="0" borderId="0" xfId="0" applyNumberFormat="1"/>
    <xf numFmtId="10" fontId="0" fillId="0" borderId="0" xfId="0" applyNumberFormat="1"/>
    <xf numFmtId="0" fontId="0" fillId="2" borderId="0" xfId="0" applyFill="1"/>
    <xf numFmtId="3" fontId="0" fillId="2" borderId="0" xfId="0" applyNumberFormat="1" applyFill="1"/>
    <xf numFmtId="10" fontId="0" fillId="2" borderId="0" xfId="0" applyNumberFormat="1" applyFill="1"/>
    <xf numFmtId="0" fontId="0" fillId="3" borderId="0" xfId="0" applyFill="1"/>
    <xf numFmtId="3" fontId="0" fillId="3" borderId="0" xfId="0" applyNumberFormat="1" applyFill="1"/>
    <xf numFmtId="9" fontId="0" fillId="3" borderId="0" xfId="0" applyNumberFormat="1" applyFill="1"/>
    <xf numFmtId="2" fontId="0" fillId="0" borderId="0" xfId="0" applyNumberFormat="1"/>
    <xf numFmtId="0" fontId="0" fillId="5" borderId="0" xfId="0" applyFill="1"/>
    <xf numFmtId="0" fontId="0" fillId="6" borderId="0" xfId="0" applyFill="1"/>
    <xf numFmtId="0" fontId="0" fillId="6" borderId="0" xfId="0" applyFill="1" applyAlignment="1">
      <alignment horizontal="center"/>
    </xf>
    <xf numFmtId="2" fontId="0" fillId="7" borderId="0" xfId="0" applyNumberFormat="1" applyFill="1"/>
    <xf numFmtId="2" fontId="0" fillId="8" borderId="0" xfId="0" applyNumberFormat="1" applyFill="1"/>
    <xf numFmtId="3" fontId="0" fillId="9" borderId="0" xfId="0" applyNumberFormat="1" applyFill="1"/>
    <xf numFmtId="0" fontId="2" fillId="10" borderId="0" xfId="2"/>
    <xf numFmtId="0" fontId="2" fillId="10" borderId="0" xfId="2" applyNumberFormat="1"/>
    <xf numFmtId="0" fontId="0" fillId="11" borderId="0" xfId="0" applyFill="1"/>
    <xf numFmtId="0" fontId="1" fillId="4" borderId="0" xfId="1" applyAlignment="1">
      <alignment horizontal="center"/>
    </xf>
    <xf numFmtId="0" fontId="0" fillId="6" borderId="0" xfId="0" applyFill="1" applyAlignment="1">
      <alignment horizontal="center"/>
    </xf>
    <xf numFmtId="0" fontId="0" fillId="0" borderId="0" xfId="0" applyAlignment="1">
      <alignment horizontal="center"/>
    </xf>
  </cellXfs>
  <cellStyles count="3">
    <cellStyle name="Bueno" xfId="2" builtinId="26"/>
    <cellStyle name="Neutral" xfId="1" builtinId="28"/>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45</xdr:row>
      <xdr:rowOff>95249</xdr:rowOff>
    </xdr:from>
    <xdr:to>
      <xdr:col>15</xdr:col>
      <xdr:colOff>523875</xdr:colOff>
      <xdr:row>94</xdr:row>
      <xdr:rowOff>38100</xdr:rowOff>
    </xdr:to>
    <xdr:sp macro="" textlink="">
      <xdr:nvSpPr>
        <xdr:cNvPr id="2" name="CuadroTexto 1">
          <a:extLst>
            <a:ext uri="{FF2B5EF4-FFF2-40B4-BE49-F238E27FC236}">
              <a16:creationId xmlns:a16="http://schemas.microsoft.com/office/drawing/2014/main" id="{3E6FBC6A-6DB5-4AC9-8304-8022119E250B}"/>
            </a:ext>
          </a:extLst>
        </xdr:cNvPr>
        <xdr:cNvSpPr txBox="1"/>
      </xdr:nvSpPr>
      <xdr:spPr>
        <a:xfrm>
          <a:off x="6172200" y="8667749"/>
          <a:ext cx="7381875" cy="9277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solidFill>
                <a:srgbClr val="00B050"/>
              </a:solidFill>
              <a:effectLst/>
              <a:latin typeface="+mn-lt"/>
              <a:ea typeface="+mn-ea"/>
              <a:cs typeface="+mn-cs"/>
            </a:rPr>
            <a:t>Opinion Razones Estandares:</a:t>
          </a:r>
          <a:endParaRPr lang="es-MX">
            <a:solidFill>
              <a:srgbClr val="00B050"/>
            </a:solidFill>
            <a:effectLst/>
          </a:endParaRPr>
        </a:p>
        <a:p>
          <a:r>
            <a:rPr lang="es-MX" sz="1100">
              <a:solidFill>
                <a:schemeClr val="dk1"/>
              </a:solidFill>
              <a:effectLst/>
              <a:latin typeface="+mn-lt"/>
              <a:ea typeface="+mn-ea"/>
              <a:cs typeface="+mn-cs"/>
            </a:rPr>
            <a:t>Podemos</a:t>
          </a:r>
          <a:r>
            <a:rPr lang="es-MX" sz="1100" baseline="0">
              <a:solidFill>
                <a:schemeClr val="dk1"/>
              </a:solidFill>
              <a:effectLst/>
              <a:latin typeface="+mn-lt"/>
              <a:ea typeface="+mn-ea"/>
              <a:cs typeface="+mn-cs"/>
            </a:rPr>
            <a:t> observar que la empresa no tiene capacidad de liquidez y solvencia, ya que la empresa esta invirtiendo todo el capital mas una gran parte de la deuda en la inmovilizacion de capital puesto que es una empresa del sector de Industrial, esto implica que necesita de Activos fijos para trabajar, esta inmovilizacion esta provocando que la empresa tenga una muy buena rentabilidad en ventas y en Inversion dado que tiene mucho para trabajar, </a:t>
          </a:r>
          <a:r>
            <a:rPr lang="es-MX" sz="1100" baseline="0">
              <a:solidFill>
                <a:sysClr val="windowText" lastClr="000000"/>
              </a:solidFill>
              <a:effectLst/>
              <a:latin typeface="+mn-lt"/>
              <a:ea typeface="+mn-ea"/>
              <a:cs typeface="+mn-cs"/>
            </a:rPr>
            <a:t>Ahora para tratar de mejorar a la empresa podria dejar de adquirir deuda para su inmovilizacion, comenzar a trabajar con los activos fijos que ya tiene (Son bastantes en comparacion con su competencia) de esta manera comenzar a generar mas activo circulante y reducir estos focos rojos (Solvencia y Liquidez).</a:t>
          </a:r>
        </a:p>
        <a:p>
          <a:endParaRPr lang="es-MX">
            <a:effectLst/>
          </a:endParaRPr>
        </a:p>
        <a:p>
          <a:r>
            <a:rPr lang="es-MX" sz="1100" baseline="0">
              <a:solidFill>
                <a:srgbClr val="00B050"/>
              </a:solidFill>
              <a:effectLst/>
              <a:latin typeface="+mn-lt"/>
              <a:ea typeface="+mn-ea"/>
              <a:cs typeface="+mn-cs"/>
            </a:rPr>
            <a:t>Opinion Anterior:</a:t>
          </a:r>
          <a:endParaRPr lang="es-MX">
            <a:solidFill>
              <a:srgbClr val="00B050"/>
            </a:solidFill>
            <a:effectLst/>
          </a:endParaRPr>
        </a:p>
        <a:p>
          <a:pPr eaLnBrk="1" fontAlgn="auto" latinLnBrk="0" hangingPunct="1"/>
          <a:r>
            <a:rPr lang="es-MX" sz="1100">
              <a:solidFill>
                <a:schemeClr val="dk1"/>
              </a:solidFill>
              <a:effectLst/>
              <a:latin typeface="+mn-lt"/>
              <a:ea typeface="+mn-ea"/>
              <a:cs typeface="+mn-cs"/>
            </a:rPr>
            <a:t>Podemos</a:t>
          </a:r>
          <a:r>
            <a:rPr lang="es-MX" sz="1100" baseline="0">
              <a:solidFill>
                <a:schemeClr val="dk1"/>
              </a:solidFill>
              <a:effectLst/>
              <a:latin typeface="+mn-lt"/>
              <a:ea typeface="+mn-ea"/>
              <a:cs typeface="+mn-cs"/>
            </a:rPr>
            <a:t> notar que </a:t>
          </a:r>
          <a:r>
            <a:rPr lang="es-MX" sz="1100">
              <a:solidFill>
                <a:schemeClr val="dk1"/>
              </a:solidFill>
              <a:effectLst/>
              <a:latin typeface="+mn-lt"/>
              <a:ea typeface="+mn-ea"/>
              <a:cs typeface="+mn-cs"/>
            </a:rPr>
            <a:t>Costos de ventas esta debajo del 33.33%, los Gastos de operación excenden el 33.33% lo cual nos dice que cuesta mas del estimado (33.33%) hacer funcionar la empresa sin embargo esto no es muy elevado ya que solo excedde el 2.66%, por ultimo la utilidad neta supera el 33.33%. A pesar de tener un costo de venta por debajo del 33.33% los Gastos de operacion lo exceden sin embargo es visible que la utilidad neta supera este porcentaje es decir esta ganando. Notamos que la empresa es muy inmobilizada puesto que del 100% del total de activo el 91% solo el 9% es activo circulante, ademas, observando el  pasivo circulante notamos que la empresa no es capaz de liquidar ni siquiera la cuenta de Proveedores que representa el 7%, si observamos el capital que representa el 43% y la utilidad neta el 7% del total de pasivo y capital es decir tiene el 50% de deudas y obligaciones, con todo esto notamos que la empresa esta adquiriendo deuda para el activo fijo.</a:t>
          </a:r>
          <a:endParaRPr lang="es-MX">
            <a:effectLst/>
          </a:endParaRPr>
        </a:p>
        <a:p>
          <a:pPr lvl="0"/>
          <a:endParaRPr lang="es-MX" sz="1100">
            <a:solidFill>
              <a:schemeClr val="dk1"/>
            </a:solidFill>
            <a:effectLst/>
            <a:latin typeface="+mn-lt"/>
            <a:ea typeface="+mn-ea"/>
            <a:cs typeface="+mn-cs"/>
          </a:endParaRPr>
        </a:p>
        <a:p>
          <a:pPr lvl="0"/>
          <a:endParaRPr lang="es-MX" sz="1100">
            <a:solidFill>
              <a:schemeClr val="dk1"/>
            </a:solidFill>
            <a:effectLst/>
            <a:latin typeface="+mn-lt"/>
            <a:ea typeface="+mn-ea"/>
            <a:cs typeface="+mn-cs"/>
          </a:endParaRPr>
        </a:p>
        <a:p>
          <a:pPr lvl="0"/>
          <a:r>
            <a:rPr lang="es-MX" sz="1100">
              <a:solidFill>
                <a:schemeClr val="dk1"/>
              </a:solidFill>
              <a:effectLst/>
              <a:latin typeface="+mn-lt"/>
              <a:ea typeface="+mn-ea"/>
              <a:cs typeface="+mn-cs"/>
            </a:rPr>
            <a:t>En la liquidez: Por cada $1.00 que debe, cuenta con 9 centavos para pagar y la competencia tiene 96 centavos, es decir, tiene 87 centavos mas que nosotros, es por esto que la diferencia es negativa.</a:t>
          </a:r>
        </a:p>
        <a:p>
          <a:pPr lvl="0"/>
          <a:endParaRPr lang="es-MX" sz="1100">
            <a:solidFill>
              <a:schemeClr val="dk1"/>
            </a:solidFill>
            <a:effectLst/>
            <a:latin typeface="+mn-lt"/>
            <a:ea typeface="+mn-ea"/>
            <a:cs typeface="+mn-cs"/>
          </a:endParaRPr>
        </a:p>
        <a:p>
          <a:pPr lvl="0"/>
          <a:r>
            <a:rPr lang="es-MX" sz="1100">
              <a:solidFill>
                <a:schemeClr val="dk1"/>
              </a:solidFill>
              <a:effectLst/>
              <a:latin typeface="+mn-lt"/>
              <a:ea typeface="+mn-ea"/>
              <a:cs typeface="+mn-cs"/>
            </a:rPr>
            <a:t>En la solvencia: No</a:t>
          </a:r>
          <a:r>
            <a:rPr lang="es-MX" sz="1100" baseline="0">
              <a:solidFill>
                <a:schemeClr val="dk1"/>
              </a:solidFill>
              <a:effectLst/>
              <a:latin typeface="+mn-lt"/>
              <a:ea typeface="+mn-ea"/>
              <a:cs typeface="+mn-cs"/>
            </a:rPr>
            <a:t> tiene la capacidad de contraer deuda</a:t>
          </a:r>
          <a:r>
            <a:rPr lang="es-MX" sz="1100">
              <a:solidFill>
                <a:schemeClr val="dk1"/>
              </a:solidFill>
              <a:effectLst/>
              <a:latin typeface="+mn-lt"/>
              <a:ea typeface="+mn-ea"/>
              <a:cs typeface="+mn-cs"/>
            </a:rPr>
            <a:t>. La competencia tiene $2.08, de los cuales, tiene $1.00 para pagar y 1.68 centavos para seguir trabajando. </a:t>
          </a:r>
        </a:p>
        <a:p>
          <a:pPr lvl="0"/>
          <a:endParaRPr lang="es-MX" sz="1100">
            <a:solidFill>
              <a:schemeClr val="dk1"/>
            </a:solidFill>
            <a:effectLst/>
            <a:latin typeface="+mn-lt"/>
            <a:ea typeface="+mn-ea"/>
            <a:cs typeface="+mn-cs"/>
          </a:endParaRPr>
        </a:p>
        <a:p>
          <a:pPr lvl="0"/>
          <a:r>
            <a:rPr lang="es-MX" sz="1100">
              <a:solidFill>
                <a:schemeClr val="dk1"/>
              </a:solidFill>
              <a:effectLst/>
              <a:latin typeface="+mn-lt"/>
              <a:ea typeface="+mn-ea"/>
              <a:cs typeface="+mn-cs"/>
            </a:rPr>
            <a:t>En la Estabilidad se puede observar que Herdez tiene Pasivos por el 50%, mientras que la competencia tiene Pasivos por el 58%. Como se puede observar la deuda es menor a la de la competencia, por eso es que la diferencia es positiva</a:t>
          </a:r>
          <a:r>
            <a:rPr lang="es-MX" sz="1100" baseline="0">
              <a:solidFill>
                <a:schemeClr val="dk1"/>
              </a:solidFill>
              <a:effectLst/>
              <a:latin typeface="+mn-lt"/>
              <a:ea typeface="+mn-ea"/>
              <a:cs typeface="+mn-cs"/>
            </a:rPr>
            <a:t> (Menos es mejor)</a:t>
          </a:r>
          <a:r>
            <a:rPr lang="es-MX" sz="1100">
              <a:solidFill>
                <a:schemeClr val="dk1"/>
              </a:solidFill>
              <a:effectLst/>
              <a:latin typeface="+mn-lt"/>
              <a:ea typeface="+mn-ea"/>
              <a:cs typeface="+mn-cs"/>
            </a:rPr>
            <a:t>.</a:t>
          </a:r>
        </a:p>
        <a:p>
          <a:pPr lvl="0"/>
          <a:endParaRPr lang="es-MX" sz="1100">
            <a:solidFill>
              <a:schemeClr val="dk1"/>
            </a:solidFill>
            <a:effectLst/>
            <a:latin typeface="+mn-lt"/>
            <a:ea typeface="+mn-ea"/>
            <a:cs typeface="+mn-cs"/>
          </a:endParaRPr>
        </a:p>
        <a:p>
          <a:pPr lvl="0"/>
          <a:r>
            <a:rPr lang="es-MX" sz="1100">
              <a:solidFill>
                <a:schemeClr val="dk1"/>
              </a:solidFill>
              <a:effectLst/>
              <a:latin typeface="+mn-lt"/>
              <a:ea typeface="+mn-ea"/>
              <a:cs typeface="+mn-cs"/>
            </a:rPr>
            <a:t>En la Inmovilización de Capital: De cada peso aportado por los accionistas (capital social) en la empresa, se tiene una inversión en activo fijo por $1.81, es decir que el capital social es activo permanente y además se obtuvo financiamiento para comprar más activo fijo. Sobre inversion.</a:t>
          </a:r>
        </a:p>
        <a:p>
          <a:pPr lvl="0"/>
          <a:endParaRPr lang="es-MX" sz="1100">
            <a:solidFill>
              <a:schemeClr val="dk1"/>
            </a:solidFill>
            <a:effectLst/>
            <a:latin typeface="+mn-lt"/>
            <a:ea typeface="+mn-ea"/>
            <a:cs typeface="+mn-cs"/>
          </a:endParaRPr>
        </a:p>
        <a:p>
          <a:pPr lvl="0"/>
          <a:r>
            <a:rPr lang="es-MX" sz="1100">
              <a:solidFill>
                <a:schemeClr val="dk1"/>
              </a:solidFill>
              <a:effectLst/>
              <a:latin typeface="+mn-lt"/>
              <a:ea typeface="+mn-ea"/>
              <a:cs typeface="+mn-cs"/>
            </a:rPr>
            <a:t>La Rentabilidad en Ventas: “Por cada $1.00 que vende, gana 34 centavos; la competencia gana 10 centavos. La diferencia es positiva, ya que la empresa gana 24 centavos más.</a:t>
          </a:r>
        </a:p>
        <a:p>
          <a:pPr lvl="0"/>
          <a:endParaRPr lang="es-MX" sz="1100">
            <a:solidFill>
              <a:schemeClr val="dk1"/>
            </a:solidFill>
            <a:effectLst/>
            <a:latin typeface="+mn-lt"/>
            <a:ea typeface="+mn-ea"/>
            <a:cs typeface="+mn-cs"/>
          </a:endParaRPr>
        </a:p>
        <a:p>
          <a:pPr lvl="0"/>
          <a:r>
            <a:rPr lang="es-MX" sz="1100">
              <a:solidFill>
                <a:schemeClr val="dk1"/>
              </a:solidFill>
              <a:effectLst/>
              <a:latin typeface="+mn-lt"/>
              <a:ea typeface="+mn-ea"/>
              <a:cs typeface="+mn-cs"/>
            </a:rPr>
            <a:t>Por último, la Rentabilidad en Inversión de 17 centavos por cada $1.00 que se invierte por parte de los socios, la competencia paga a sus socios 15 centavos por cada $1.00 que invierten. La diferencia es positiva por que produce mas ganancia que su competencia.</a:t>
          </a:r>
        </a:p>
        <a:p>
          <a:endParaRPr lang="es-MX" sz="1100"/>
        </a:p>
        <a:p>
          <a:endParaRPr lang="es-MX" sz="1100" baseline="0"/>
        </a:p>
        <a:p>
          <a:r>
            <a:rPr lang="es-MX" sz="1100" baseline="0"/>
            <a:t>No nos podemos en deudar, ya que no tenemos solvencia</a:t>
          </a:r>
        </a:p>
        <a:p>
          <a:r>
            <a:rPr lang="es-MX" sz="1100"/>
            <a:t>Tiene activo fijo</a:t>
          </a:r>
          <a:r>
            <a:rPr lang="es-MX" sz="1100" baseline="0"/>
            <a:t>, que no se puede vender</a:t>
          </a:r>
        </a:p>
        <a:p>
          <a:r>
            <a:rPr lang="es-MX" sz="1100" baseline="0"/>
            <a:t>Es rentable en ventas e inversion</a:t>
          </a:r>
        </a:p>
        <a:p>
          <a:endParaRPr lang="es-MX" sz="1100"/>
        </a:p>
        <a:p>
          <a:pPr marL="0" marR="0" lvl="0" indent="0" defTabSz="914400" eaLnBrk="1" fontAlgn="auto" latinLnBrk="0" hangingPunct="1">
            <a:lnSpc>
              <a:spcPct val="100000"/>
            </a:lnSpc>
            <a:spcBef>
              <a:spcPts val="0"/>
            </a:spcBef>
            <a:spcAft>
              <a:spcPts val="0"/>
            </a:spcAft>
            <a:buClrTx/>
            <a:buSzTx/>
            <a:buFontTx/>
            <a:buNone/>
            <a:tabLst/>
            <a:defRPr/>
          </a:pPr>
          <a:r>
            <a:rPr lang="es-MX" sz="1100" baseline="0">
              <a:solidFill>
                <a:srgbClr val="00B0F0"/>
              </a:solidFill>
              <a:effectLst/>
              <a:latin typeface="+mn-lt"/>
              <a:ea typeface="+mn-ea"/>
              <a:cs typeface="+mn-cs"/>
            </a:rPr>
            <a:t>Para tratar de mejorar a la empresa podria dejar de adquirir deuda para su inmovilizacion, comenzar a trabajar con los activos fijos que ya tiene (Son bastantes en comparacion con su competencia) de esta manera comenzar a generar mas activo circulante y reducir estos focos rojos (Solvencia y Liquidez) si generamos mas activos circulante los indicadores mejoraran, buscar socios que apoyen a la empresa.</a:t>
          </a:r>
          <a:endParaRPr lang="es-MX">
            <a:solidFill>
              <a:srgbClr val="00B0F0"/>
            </a:solidFill>
            <a:effectLst/>
          </a:endParaRPr>
        </a:p>
        <a:p>
          <a:endParaRPr lang="es-MX" sz="1100"/>
        </a:p>
        <a:p>
          <a:endParaRPr lang="es-MX" sz="1100"/>
        </a:p>
      </xdr:txBody>
    </xdr:sp>
    <xdr:clientData/>
  </xdr:twoCellAnchor>
  <xdr:twoCellAnchor>
    <xdr:from>
      <xdr:col>0</xdr:col>
      <xdr:colOff>19050</xdr:colOff>
      <xdr:row>49</xdr:row>
      <xdr:rowOff>9525</xdr:rowOff>
    </xdr:from>
    <xdr:to>
      <xdr:col>4</xdr:col>
      <xdr:colOff>228600</xdr:colOff>
      <xdr:row>55</xdr:row>
      <xdr:rowOff>47625</xdr:rowOff>
    </xdr:to>
    <xdr:sp macro="" textlink="">
      <xdr:nvSpPr>
        <xdr:cNvPr id="3" name="CuadroTexto 2">
          <a:extLst>
            <a:ext uri="{FF2B5EF4-FFF2-40B4-BE49-F238E27FC236}">
              <a16:creationId xmlns:a16="http://schemas.microsoft.com/office/drawing/2014/main" id="{1BD2F528-C22A-4D96-92A5-8E5C25F91C40}"/>
            </a:ext>
          </a:extLst>
        </xdr:cNvPr>
        <xdr:cNvSpPr txBox="1"/>
      </xdr:nvSpPr>
      <xdr:spPr>
        <a:xfrm>
          <a:off x="19050" y="9344025"/>
          <a:ext cx="485775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100" i="1">
              <a:solidFill>
                <a:schemeClr val="dk1"/>
              </a:solidFill>
              <a:effectLst/>
              <a:latin typeface="+mn-lt"/>
              <a:ea typeface="+mn-ea"/>
              <a:cs typeface="+mn-cs"/>
            </a:rPr>
            <a:t>“Por cada $1.00 que debo, tengo </a:t>
          </a:r>
          <a:r>
            <a:rPr lang="es-MX" sz="1100" i="1">
              <a:solidFill>
                <a:srgbClr val="C00000"/>
              </a:solidFill>
              <a:effectLst/>
              <a:latin typeface="+mn-lt"/>
              <a:ea typeface="+mn-ea"/>
              <a:cs typeface="+mn-cs"/>
            </a:rPr>
            <a:t>0.19</a:t>
          </a:r>
          <a:r>
            <a:rPr lang="es-MX" sz="1100" i="1">
              <a:solidFill>
                <a:schemeClr val="dk1"/>
              </a:solidFill>
              <a:effectLst/>
              <a:latin typeface="+mn-lt"/>
              <a:ea typeface="+mn-ea"/>
              <a:cs typeface="+mn-cs"/>
            </a:rPr>
            <a:t> para pagar”  - </a:t>
          </a:r>
        </a:p>
        <a:p>
          <a:pPr marL="0" marR="0" lvl="0" indent="0" defTabSz="914400" eaLnBrk="1" fontAlgn="auto" latinLnBrk="0" hangingPunct="1">
            <a:lnSpc>
              <a:spcPct val="100000"/>
            </a:lnSpc>
            <a:spcBef>
              <a:spcPts val="0"/>
            </a:spcBef>
            <a:spcAft>
              <a:spcPts val="0"/>
            </a:spcAft>
            <a:buClrTx/>
            <a:buSzTx/>
            <a:buFontTx/>
            <a:buNone/>
            <a:tabLst/>
            <a:defRPr/>
          </a:pPr>
          <a:r>
            <a:rPr lang="es-MX" sz="1100" i="1">
              <a:solidFill>
                <a:schemeClr val="dk1"/>
              </a:solidFill>
              <a:effectLst/>
              <a:latin typeface="+mn-lt"/>
              <a:ea typeface="+mn-ea"/>
              <a:cs typeface="+mn-cs"/>
            </a:rPr>
            <a:t>“Por cada $1.00 que debo, tengo </a:t>
          </a:r>
          <a:r>
            <a:rPr lang="es-MX" sz="1100" i="1">
              <a:solidFill>
                <a:srgbClr val="C00000"/>
              </a:solidFill>
              <a:effectLst/>
              <a:latin typeface="+mn-lt"/>
              <a:ea typeface="+mn-ea"/>
              <a:cs typeface="+mn-cs"/>
            </a:rPr>
            <a:t>0.47</a:t>
          </a:r>
          <a:r>
            <a:rPr lang="es-MX" sz="1100" i="1">
              <a:solidFill>
                <a:schemeClr val="dk1"/>
              </a:solidFill>
              <a:effectLst/>
              <a:latin typeface="+mn-lt"/>
              <a:ea typeface="+mn-ea"/>
              <a:cs typeface="+mn-cs"/>
            </a:rPr>
            <a:t> para pagar”</a:t>
          </a:r>
        </a:p>
        <a:p>
          <a:r>
            <a:rPr lang="es-MX" sz="1100" i="1">
              <a:solidFill>
                <a:schemeClr val="dk1"/>
              </a:solidFill>
              <a:effectLst/>
              <a:latin typeface="+mn-lt"/>
              <a:ea typeface="+mn-ea"/>
              <a:cs typeface="+mn-cs"/>
            </a:rPr>
            <a:t>“Por cada $1.00 que tenemos en activo, debemos  </a:t>
          </a:r>
          <a:r>
            <a:rPr lang="es-MX" sz="1100" i="1">
              <a:solidFill>
                <a:srgbClr val="C00000"/>
              </a:solidFill>
              <a:effectLst/>
              <a:latin typeface="+mn-lt"/>
              <a:ea typeface="+mn-ea"/>
              <a:cs typeface="+mn-cs"/>
            </a:rPr>
            <a:t>0.49</a:t>
          </a:r>
          <a:r>
            <a:rPr lang="es-MX" sz="1100" i="1">
              <a:solidFill>
                <a:schemeClr val="dk1"/>
              </a:solidFill>
              <a:effectLst/>
              <a:latin typeface="+mn-lt"/>
              <a:ea typeface="+mn-ea"/>
              <a:cs typeface="+mn-cs"/>
            </a:rPr>
            <a:t>"</a:t>
          </a:r>
        </a:p>
        <a:p>
          <a:r>
            <a:rPr lang="es-MX" sz="1100" i="1">
              <a:solidFill>
                <a:schemeClr val="dk1"/>
              </a:solidFill>
              <a:effectLst/>
              <a:latin typeface="+mn-lt"/>
              <a:ea typeface="+mn-ea"/>
              <a:cs typeface="+mn-cs"/>
            </a:rPr>
            <a:t>“Por cada $1.00 aportado de capital social, tenemos invertido </a:t>
          </a:r>
          <a:r>
            <a:rPr lang="es-MX" sz="1100" i="1">
              <a:solidFill>
                <a:srgbClr val="C00000"/>
              </a:solidFill>
              <a:effectLst/>
              <a:latin typeface="+mn-lt"/>
              <a:ea typeface="+mn-ea"/>
              <a:cs typeface="+mn-cs"/>
            </a:rPr>
            <a:t>1.76</a:t>
          </a:r>
          <a:r>
            <a:rPr lang="es-MX" sz="1100" i="1">
              <a:solidFill>
                <a:schemeClr val="dk1"/>
              </a:solidFill>
              <a:effectLst/>
              <a:latin typeface="+mn-lt"/>
              <a:ea typeface="+mn-ea"/>
              <a:cs typeface="+mn-cs"/>
            </a:rPr>
            <a:t> en activo fijo”.</a:t>
          </a:r>
        </a:p>
        <a:p>
          <a:r>
            <a:rPr lang="es-MX" sz="1100" i="1">
              <a:solidFill>
                <a:schemeClr val="dk1"/>
              </a:solidFill>
              <a:effectLst/>
              <a:latin typeface="+mn-lt"/>
              <a:ea typeface="+mn-ea"/>
              <a:cs typeface="+mn-cs"/>
            </a:rPr>
            <a:t>“Por cada $1.00 de mercancía que vendemos, ganamos </a:t>
          </a:r>
          <a:r>
            <a:rPr lang="es-MX" sz="1100" i="1">
              <a:solidFill>
                <a:srgbClr val="C00000"/>
              </a:solidFill>
              <a:effectLst/>
              <a:latin typeface="+mn-lt"/>
              <a:ea typeface="+mn-ea"/>
              <a:cs typeface="+mn-cs"/>
            </a:rPr>
            <a:t>0.38</a:t>
          </a:r>
          <a:r>
            <a:rPr lang="es-MX" sz="1100" i="1">
              <a:solidFill>
                <a:schemeClr val="dk1"/>
              </a:solidFill>
              <a:effectLst/>
              <a:latin typeface="+mn-lt"/>
              <a:ea typeface="+mn-ea"/>
              <a:cs typeface="+mn-cs"/>
            </a:rPr>
            <a:t>"</a:t>
          </a:r>
        </a:p>
        <a:p>
          <a:r>
            <a:rPr lang="es-MX" sz="1100">
              <a:solidFill>
                <a:schemeClr val="dk1"/>
              </a:solidFill>
              <a:effectLst/>
              <a:latin typeface="+mn-lt"/>
              <a:ea typeface="+mn-ea"/>
              <a:cs typeface="+mn-cs"/>
            </a:rPr>
            <a:t>“Por cada $1.00 invertido de capital social, generamos </a:t>
          </a:r>
          <a:r>
            <a:rPr lang="es-MX" sz="1100">
              <a:solidFill>
                <a:srgbClr val="C00000"/>
              </a:solidFill>
              <a:effectLst/>
              <a:latin typeface="+mn-lt"/>
              <a:ea typeface="+mn-ea"/>
              <a:cs typeface="+mn-cs"/>
            </a:rPr>
            <a:t>0.21 </a:t>
          </a:r>
          <a:r>
            <a:rPr lang="es-MX" sz="1100">
              <a:solidFill>
                <a:schemeClr val="dk1"/>
              </a:solidFill>
              <a:effectLst/>
              <a:latin typeface="+mn-lt"/>
              <a:ea typeface="+mn-ea"/>
              <a:cs typeface="+mn-cs"/>
            </a:rPr>
            <a:t>de ganancia”</a:t>
          </a:r>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38548-FEEB-4347-9900-0A587A38E46D}">
  <dimension ref="A1:R48"/>
  <sheetViews>
    <sheetView tabSelected="1" topLeftCell="A33" zoomScale="90" zoomScaleNormal="90" workbookViewId="0">
      <selection activeCell="B48" sqref="B48"/>
    </sheetView>
  </sheetViews>
  <sheetFormatPr baseColWidth="10" defaultRowHeight="15" x14ac:dyDescent="0.25"/>
  <cols>
    <col min="1" max="1" width="23.42578125" customWidth="1"/>
    <col min="2" max="2" width="18.140625" customWidth="1"/>
    <col min="3" max="3" width="16.7109375" customWidth="1"/>
  </cols>
  <sheetData>
    <row r="1" spans="1:17" x14ac:dyDescent="0.25">
      <c r="A1" s="19" t="s">
        <v>0</v>
      </c>
      <c r="B1" s="19"/>
      <c r="C1" s="19"/>
      <c r="D1" s="19"/>
      <c r="E1" s="19"/>
      <c r="G1" s="19" t="s">
        <v>0</v>
      </c>
      <c r="H1" s="19"/>
      <c r="I1" s="19"/>
      <c r="J1" s="19"/>
      <c r="K1" s="19"/>
      <c r="L1" s="19"/>
      <c r="M1" s="19"/>
      <c r="N1" s="19"/>
      <c r="O1" s="19"/>
      <c r="P1" s="19"/>
      <c r="Q1" s="19"/>
    </row>
    <row r="2" spans="1:17" x14ac:dyDescent="0.25">
      <c r="A2" s="19" t="s">
        <v>1</v>
      </c>
      <c r="B2" s="19"/>
      <c r="C2" s="19"/>
      <c r="D2" s="19"/>
      <c r="E2" s="19"/>
      <c r="G2" s="19" t="s">
        <v>2</v>
      </c>
      <c r="H2" s="19"/>
      <c r="I2" s="19"/>
      <c r="J2" s="19"/>
      <c r="K2" s="19"/>
      <c r="L2" s="19"/>
      <c r="M2" s="19"/>
      <c r="N2" s="19"/>
      <c r="O2" s="19"/>
      <c r="P2" s="19"/>
      <c r="Q2" s="19"/>
    </row>
    <row r="3" spans="1:17" x14ac:dyDescent="0.25">
      <c r="B3">
        <v>2020</v>
      </c>
      <c r="D3">
        <v>2019</v>
      </c>
      <c r="G3" t="s">
        <v>3</v>
      </c>
      <c r="H3">
        <v>2020</v>
      </c>
      <c r="J3">
        <v>2019</v>
      </c>
      <c r="M3" t="s">
        <v>4</v>
      </c>
      <c r="N3">
        <v>2020</v>
      </c>
      <c r="P3">
        <v>2019</v>
      </c>
    </row>
    <row r="4" spans="1:17" x14ac:dyDescent="0.25">
      <c r="A4" s="6" t="s">
        <v>5</v>
      </c>
      <c r="B4" s="7">
        <v>14335674</v>
      </c>
      <c r="C4" s="8">
        <v>1</v>
      </c>
      <c r="D4" s="7">
        <v>14790497</v>
      </c>
      <c r="E4" s="8">
        <v>1</v>
      </c>
      <c r="G4" t="s">
        <v>6</v>
      </c>
      <c r="M4" t="s">
        <v>6</v>
      </c>
    </row>
    <row r="5" spans="1:17" x14ac:dyDescent="0.25">
      <c r="A5" s="3" t="s">
        <v>7</v>
      </c>
      <c r="B5" s="4">
        <v>4225360</v>
      </c>
      <c r="C5" s="5">
        <f>(C4/B4)*B5</f>
        <v>0.29474442568936771</v>
      </c>
      <c r="D5" s="4">
        <v>4278645</v>
      </c>
      <c r="E5" s="5">
        <f>(E4/D4)*D5</f>
        <v>0.28928338243130031</v>
      </c>
      <c r="G5" s="3" t="s">
        <v>8</v>
      </c>
      <c r="H5" s="4">
        <v>1421916</v>
      </c>
      <c r="I5" s="5">
        <f>H5*I17/H17</f>
        <v>2.1314977345427605E-2</v>
      </c>
      <c r="J5" s="4">
        <v>4599514</v>
      </c>
      <c r="K5" s="5">
        <f>(K17/J17)*J5</f>
        <v>7.4296342923673264E-2</v>
      </c>
      <c r="M5" t="s">
        <v>9</v>
      </c>
      <c r="N5" s="1">
        <v>4800891</v>
      </c>
      <c r="O5" s="2">
        <f>N5*I17/H17</f>
        <v>7.1966897413677941E-2</v>
      </c>
      <c r="P5" s="1">
        <v>6237956</v>
      </c>
      <c r="Q5" s="2">
        <f>(K17/J17)*P5</f>
        <v>0.10076223664473793</v>
      </c>
    </row>
    <row r="6" spans="1:17" x14ac:dyDescent="0.25">
      <c r="A6" s="3" t="s">
        <v>10</v>
      </c>
      <c r="B6" s="4">
        <v>10110314</v>
      </c>
      <c r="C6" s="5">
        <f>(C4/B4)*B6</f>
        <v>0.70525557431063235</v>
      </c>
      <c r="D6" s="4">
        <v>10511852</v>
      </c>
      <c r="E6" s="5">
        <f>(E4/D4)*D6</f>
        <v>0.71071661756869964</v>
      </c>
      <c r="G6" t="s">
        <v>11</v>
      </c>
      <c r="H6" s="1">
        <v>1987072</v>
      </c>
      <c r="I6" s="2">
        <f>H6*I17/H17</f>
        <v>2.9786847228481513E-2</v>
      </c>
      <c r="J6" s="1">
        <v>1659686</v>
      </c>
      <c r="K6" s="2">
        <f>(K17/J17)*J6</f>
        <v>2.680904986953395E-2</v>
      </c>
      <c r="M6" t="s">
        <v>12</v>
      </c>
      <c r="N6" s="1">
        <v>5019788</v>
      </c>
      <c r="O6" s="2">
        <f>N6*I17/H17</f>
        <v>7.5248233720451377E-2</v>
      </c>
      <c r="P6" s="1">
        <v>5690771</v>
      </c>
      <c r="Q6" s="2">
        <f>(K17/J17)*P6</f>
        <v>9.1923510552657309E-2</v>
      </c>
    </row>
    <row r="7" spans="1:17" x14ac:dyDescent="0.25">
      <c r="A7" s="3" t="s">
        <v>13</v>
      </c>
      <c r="B7" s="4">
        <v>5194922</v>
      </c>
      <c r="C7" s="5">
        <f>(C4/B4)*B7</f>
        <v>0.36237724155836692</v>
      </c>
      <c r="D7" s="4">
        <v>5442595</v>
      </c>
      <c r="E7" s="5">
        <f>(E4/D4)*D7</f>
        <v>0.36797918284963649</v>
      </c>
      <c r="G7" t="s">
        <v>14</v>
      </c>
      <c r="H7" s="1">
        <v>1103972</v>
      </c>
      <c r="I7" s="2">
        <f>H7*I17/H17</f>
        <v>1.6548894709663864E-2</v>
      </c>
      <c r="J7" s="1">
        <v>1026997</v>
      </c>
      <c r="K7" s="2">
        <f>(K17/J17)*J7</f>
        <v>1.6589170354429549E-2</v>
      </c>
      <c r="M7" t="s">
        <v>15</v>
      </c>
      <c r="N7" s="1">
        <v>5612785</v>
      </c>
      <c r="O7" s="2">
        <f>N7*I17/H17</f>
        <v>8.4137449131844552E-2</v>
      </c>
      <c r="P7" s="1">
        <v>7505088</v>
      </c>
      <c r="Q7" s="2">
        <f>(K17/J17)*P7</f>
        <v>0.1212303281869226</v>
      </c>
    </row>
    <row r="8" spans="1:17" x14ac:dyDescent="0.25">
      <c r="A8" s="3" t="s">
        <v>16</v>
      </c>
      <c r="B8" s="4">
        <v>4915392</v>
      </c>
      <c r="C8" s="5">
        <f>(C4/B4)*B8</f>
        <v>0.34287833275226548</v>
      </c>
      <c r="D8" s="4">
        <v>5069257</v>
      </c>
      <c r="E8" s="5">
        <f>(E4/D4)*D8</f>
        <v>0.34273743471906315</v>
      </c>
      <c r="G8" t="s">
        <v>17</v>
      </c>
      <c r="H8" s="1">
        <v>777333</v>
      </c>
      <c r="I8" s="2">
        <f>H8*I17/H17</f>
        <v>1.165247123237468E-2</v>
      </c>
      <c r="J8" s="1">
        <v>906107</v>
      </c>
      <c r="K8" s="2">
        <f>(K17/J17)*J8</f>
        <v>1.4636423847724088E-2</v>
      </c>
      <c r="M8" s="3" t="s">
        <v>18</v>
      </c>
      <c r="N8" s="4">
        <v>15433464</v>
      </c>
      <c r="O8" s="5">
        <f>N8*I17/H17</f>
        <v>0.23135258026597386</v>
      </c>
      <c r="P8" s="4">
        <v>19433815</v>
      </c>
      <c r="Q8" s="5">
        <f>(K17/J17)*P8</f>
        <v>0.31391607538431782</v>
      </c>
    </row>
    <row r="9" spans="1:17" x14ac:dyDescent="0.25">
      <c r="G9" t="s">
        <v>19</v>
      </c>
      <c r="H9" s="1">
        <v>941233</v>
      </c>
      <c r="I9" s="2">
        <f>H9*I17/H17</f>
        <v>1.410938485238851E-2</v>
      </c>
      <c r="J9" s="1">
        <v>1118976</v>
      </c>
      <c r="K9" s="2">
        <f>(K17/J17)*J9</f>
        <v>1.8074915006098518E-2</v>
      </c>
      <c r="M9" t="s">
        <v>20</v>
      </c>
      <c r="O9" s="2"/>
      <c r="Q9" s="2"/>
    </row>
    <row r="10" spans="1:17" x14ac:dyDescent="0.25">
      <c r="A10" s="11" t="s">
        <v>35</v>
      </c>
      <c r="B10" s="11" t="s">
        <v>43</v>
      </c>
      <c r="C10" s="11" t="s">
        <v>43</v>
      </c>
      <c r="D10" s="20" t="s">
        <v>36</v>
      </c>
      <c r="E10" s="20"/>
      <c r="G10" s="3" t="s">
        <v>21</v>
      </c>
      <c r="H10" s="4">
        <v>6231526</v>
      </c>
      <c r="I10" s="5">
        <f>H10*I17/H17</f>
        <v>9.3412575368336179E-2</v>
      </c>
      <c r="J10" s="4">
        <v>9311280</v>
      </c>
      <c r="K10" s="5">
        <f>(K17/J17)*J10</f>
        <v>0.15040590200145937</v>
      </c>
      <c r="M10" t="s">
        <v>22</v>
      </c>
      <c r="N10" s="1">
        <v>17875936</v>
      </c>
      <c r="O10" s="2">
        <f>N10*I17/H17</f>
        <v>0.26796601970039985</v>
      </c>
      <c r="P10" s="1">
        <v>23712067</v>
      </c>
      <c r="Q10" s="2">
        <f>(K17/J17)*P10</f>
        <v>0.38302304575246782</v>
      </c>
    </row>
    <row r="11" spans="1:17" x14ac:dyDescent="0.25">
      <c r="A11" s="11"/>
      <c r="B11" s="11" t="s">
        <v>44</v>
      </c>
      <c r="C11" s="11" t="s">
        <v>45</v>
      </c>
      <c r="D11" s="12" t="s">
        <v>46</v>
      </c>
      <c r="E11" s="12" t="s">
        <v>47</v>
      </c>
      <c r="G11" t="s">
        <v>20</v>
      </c>
      <c r="I11" s="2"/>
      <c r="K11" s="2"/>
      <c r="M11" s="3" t="s">
        <v>23</v>
      </c>
      <c r="N11" s="4">
        <v>17875936</v>
      </c>
      <c r="O11" s="5">
        <f>N11*I17/H17</f>
        <v>0.26796601970039985</v>
      </c>
      <c r="P11" s="4">
        <v>23712067</v>
      </c>
      <c r="Q11" s="5">
        <f>(K17/J17)*P11</f>
        <v>0.38302304575246782</v>
      </c>
    </row>
    <row r="12" spans="1:17" x14ac:dyDescent="0.25">
      <c r="A12" s="10" t="s">
        <v>37</v>
      </c>
      <c r="B12" s="9">
        <v>0.09</v>
      </c>
      <c r="C12" s="9">
        <v>0.96</v>
      </c>
      <c r="E12" s="13">
        <f>C12-B12</f>
        <v>0.87</v>
      </c>
      <c r="G12" s="3" t="s">
        <v>24</v>
      </c>
      <c r="H12" s="4">
        <v>18374903</v>
      </c>
      <c r="I12" s="5">
        <f>H12*I17/H17</f>
        <v>0.27544569522350809</v>
      </c>
      <c r="J12" s="4">
        <v>17938472</v>
      </c>
      <c r="K12" s="5">
        <f>(K17/J17)*J12</f>
        <v>0.28976167204594028</v>
      </c>
      <c r="M12" s="3" t="s">
        <v>25</v>
      </c>
      <c r="N12" s="4">
        <v>33309400</v>
      </c>
      <c r="O12" s="5">
        <f>N12*I17/H17</f>
        <v>0.49931859996637373</v>
      </c>
      <c r="P12" s="4">
        <v>43145882</v>
      </c>
      <c r="Q12" s="5">
        <f>(K17/J17)*P12</f>
        <v>0.69693912113678569</v>
      </c>
    </row>
    <row r="13" spans="1:17" x14ac:dyDescent="0.25">
      <c r="A13" s="10" t="s">
        <v>38</v>
      </c>
      <c r="B13" s="9">
        <v>0.4</v>
      </c>
      <c r="C13" s="9">
        <v>2.08</v>
      </c>
      <c r="E13" s="13">
        <f>C13-B13</f>
        <v>1.6800000000000002</v>
      </c>
      <c r="G13" t="s">
        <v>26</v>
      </c>
      <c r="H13" s="1">
        <v>27502708</v>
      </c>
      <c r="I13" s="2">
        <f>H13*I17/H17</f>
        <v>0.41227442265078285</v>
      </c>
      <c r="J13" s="1">
        <v>19851970</v>
      </c>
      <c r="K13" s="2">
        <f>(K17/J17)*J13</f>
        <v>0.32067056885368189</v>
      </c>
      <c r="M13" t="s">
        <v>27</v>
      </c>
      <c r="O13" s="2"/>
      <c r="Q13" s="2"/>
    </row>
    <row r="14" spans="1:17" x14ac:dyDescent="0.25">
      <c r="A14" s="10" t="s">
        <v>39</v>
      </c>
      <c r="B14" s="9">
        <v>0.5</v>
      </c>
      <c r="C14" s="9">
        <v>0.57999999999999996</v>
      </c>
      <c r="D14" s="9">
        <f>C14-B14</f>
        <v>7.999999999999996E-2</v>
      </c>
      <c r="G14" t="s">
        <v>28</v>
      </c>
      <c r="H14" s="1">
        <v>12971573</v>
      </c>
      <c r="I14" s="2">
        <f>H14*I17/H17</f>
        <v>0.19444804378708755</v>
      </c>
      <c r="J14" s="1">
        <v>13986926</v>
      </c>
      <c r="K14" s="2">
        <f>(K17/J17)*J14</f>
        <v>0.22593201163080306</v>
      </c>
      <c r="M14" s="3" t="s">
        <v>29</v>
      </c>
      <c r="N14" s="4">
        <v>28484920</v>
      </c>
      <c r="O14" s="5">
        <f>N14*I17/H17</f>
        <v>0.42699809586945903</v>
      </c>
      <c r="P14" s="4">
        <v>13692538</v>
      </c>
      <c r="Q14" s="5">
        <f>(K17/J17)*P14</f>
        <v>0.22117673709514249</v>
      </c>
    </row>
    <row r="15" spans="1:17" x14ac:dyDescent="0.25">
      <c r="A15" s="10" t="s">
        <v>40</v>
      </c>
      <c r="B15" s="9">
        <v>1.81</v>
      </c>
      <c r="C15" s="9">
        <v>1.24</v>
      </c>
      <c r="E15" s="9">
        <f>B15-C15</f>
        <v>0.57000000000000006</v>
      </c>
      <c r="G15" t="s">
        <v>30</v>
      </c>
      <c r="H15" s="1">
        <v>1629002</v>
      </c>
      <c r="I15" s="2">
        <f>H15*I17/H17</f>
        <v>2.4419262970285346E-2</v>
      </c>
      <c r="J15" s="1">
        <v>819029</v>
      </c>
      <c r="K15" s="2">
        <f>(K17/J17)*J15</f>
        <v>1.3229845468115368E-2</v>
      </c>
      <c r="M15" s="3" t="s">
        <v>16</v>
      </c>
      <c r="N15" s="4">
        <v>4915392</v>
      </c>
      <c r="O15" s="5">
        <f>N15*I17/H17</f>
        <v>7.3683304164167282E-2</v>
      </c>
      <c r="P15" s="4">
        <v>5069257</v>
      </c>
      <c r="Q15" s="5">
        <f>(K17/J17)*P15</f>
        <v>8.1884141768071836E-2</v>
      </c>
    </row>
    <row r="16" spans="1:17" x14ac:dyDescent="0.25">
      <c r="A16" s="10" t="s">
        <v>41</v>
      </c>
      <c r="B16" s="9">
        <v>0.34</v>
      </c>
      <c r="C16" s="9">
        <v>0.1</v>
      </c>
      <c r="D16" s="14">
        <f>B16-C16</f>
        <v>0.24000000000000002</v>
      </c>
      <c r="G16" s="3" t="s">
        <v>31</v>
      </c>
      <c r="H16" s="4">
        <v>60478186</v>
      </c>
      <c r="I16" s="5">
        <f>H16*I17/H17</f>
        <v>0.90658742463166386</v>
      </c>
      <c r="J16" s="4">
        <v>52596397</v>
      </c>
      <c r="K16" s="5">
        <f>(K17/J17)*J16</f>
        <v>0.84959409799854058</v>
      </c>
      <c r="M16" s="3" t="s">
        <v>32</v>
      </c>
      <c r="N16" s="4">
        <v>33400312</v>
      </c>
      <c r="O16" s="5">
        <f>N16*I17/H17</f>
        <v>0.50068140003362627</v>
      </c>
      <c r="P16" s="4">
        <v>18761795</v>
      </c>
      <c r="Q16" s="5">
        <f>(K17/J17)*P16</f>
        <v>0.30306087886321431</v>
      </c>
    </row>
    <row r="17" spans="1:18" x14ac:dyDescent="0.25">
      <c r="A17" s="10" t="s">
        <v>42</v>
      </c>
      <c r="B17" s="9">
        <v>0.17</v>
      </c>
      <c r="C17" s="9">
        <v>0.15</v>
      </c>
      <c r="D17" s="14">
        <f>B17-C17</f>
        <v>2.0000000000000018E-2</v>
      </c>
      <c r="G17" s="6" t="s">
        <v>33</v>
      </c>
      <c r="H17" s="7">
        <v>66709712</v>
      </c>
      <c r="I17" s="8">
        <v>1</v>
      </c>
      <c r="J17" s="7">
        <v>61907677</v>
      </c>
      <c r="K17" s="8">
        <v>1</v>
      </c>
      <c r="M17" s="6" t="s">
        <v>34</v>
      </c>
      <c r="N17" s="6"/>
      <c r="O17" s="6"/>
      <c r="P17" s="7"/>
      <c r="Q17" s="6"/>
    </row>
    <row r="19" spans="1:18" x14ac:dyDescent="0.25">
      <c r="A19" s="16"/>
      <c r="B19" s="16"/>
      <c r="C19" s="16"/>
      <c r="D19" s="16"/>
      <c r="E19" s="16"/>
      <c r="F19" s="16"/>
      <c r="G19" s="16"/>
      <c r="H19" s="16"/>
      <c r="I19" s="16"/>
      <c r="J19" s="17"/>
      <c r="K19" s="16"/>
      <c r="L19" s="17"/>
      <c r="M19" s="16"/>
      <c r="N19" s="16"/>
      <c r="O19" s="16"/>
      <c r="P19" s="16"/>
      <c r="Q19" s="16"/>
      <c r="R19" s="16"/>
    </row>
    <row r="20" spans="1:18" x14ac:dyDescent="0.25">
      <c r="B20" s="21" t="s">
        <v>48</v>
      </c>
      <c r="C20" s="21"/>
      <c r="E20" s="21" t="s">
        <v>49</v>
      </c>
      <c r="F20" s="21"/>
      <c r="J20" s="9"/>
      <c r="L20" s="9"/>
    </row>
    <row r="21" spans="1:18" x14ac:dyDescent="0.25">
      <c r="C21" s="1">
        <f>B4</f>
        <v>14335674</v>
      </c>
      <c r="E21" s="1">
        <f>H5</f>
        <v>1421916</v>
      </c>
    </row>
    <row r="22" spans="1:18" x14ac:dyDescent="0.25">
      <c r="C22">
        <f>C21*0.1</f>
        <v>1433567.4000000001</v>
      </c>
      <c r="E22">
        <f>C21*0.1</f>
        <v>1433567.4000000001</v>
      </c>
    </row>
    <row r="23" spans="1:18" x14ac:dyDescent="0.25">
      <c r="C23" s="15">
        <f>C21+C22</f>
        <v>15769241.4</v>
      </c>
      <c r="E23" s="15">
        <f>E21+E22</f>
        <v>2855483.4000000004</v>
      </c>
    </row>
    <row r="25" spans="1:18" x14ac:dyDescent="0.25">
      <c r="B25" s="21" t="s">
        <v>7</v>
      </c>
      <c r="C25" s="21"/>
      <c r="E25" s="21" t="s">
        <v>50</v>
      </c>
      <c r="F25" s="21"/>
    </row>
    <row r="26" spans="1:18" x14ac:dyDescent="0.25">
      <c r="B26" s="1">
        <f>B5</f>
        <v>4225360</v>
      </c>
      <c r="E26" s="1">
        <f>H6</f>
        <v>1987072</v>
      </c>
      <c r="F26">
        <v>415734</v>
      </c>
    </row>
    <row r="27" spans="1:18" x14ac:dyDescent="0.25">
      <c r="A27">
        <f>E22*0.29</f>
        <v>415734.54600000003</v>
      </c>
      <c r="B27">
        <v>415734</v>
      </c>
    </row>
    <row r="28" spans="1:18" x14ac:dyDescent="0.25">
      <c r="B28" s="15">
        <f>B26+B27</f>
        <v>4641094</v>
      </c>
      <c r="E28" s="15">
        <f>E26-F26</f>
        <v>1571338</v>
      </c>
      <c r="G28" s="19" t="s">
        <v>0</v>
      </c>
      <c r="H28" s="19"/>
      <c r="I28" s="19"/>
      <c r="J28" s="19"/>
      <c r="K28" s="19"/>
      <c r="L28" s="19"/>
      <c r="M28" s="19"/>
      <c r="N28" s="19"/>
      <c r="O28" s="19"/>
      <c r="P28" s="19"/>
      <c r="Q28" s="19"/>
    </row>
    <row r="29" spans="1:18" x14ac:dyDescent="0.25">
      <c r="G29" s="19" t="s">
        <v>52</v>
      </c>
      <c r="H29" s="19"/>
      <c r="I29" s="19"/>
      <c r="J29" s="19"/>
      <c r="K29" s="19"/>
      <c r="L29" s="19"/>
      <c r="M29" s="19"/>
      <c r="N29" s="19"/>
      <c r="O29" s="19"/>
      <c r="P29" s="19"/>
      <c r="Q29" s="19"/>
    </row>
    <row r="30" spans="1:18" x14ac:dyDescent="0.25">
      <c r="B30" s="21" t="s">
        <v>51</v>
      </c>
      <c r="C30" s="21"/>
      <c r="D30" s="21"/>
      <c r="E30" s="21"/>
      <c r="F30" s="21"/>
      <c r="G30" t="s">
        <v>3</v>
      </c>
      <c r="H30">
        <v>2020</v>
      </c>
      <c r="J30">
        <v>2019</v>
      </c>
      <c r="M30" t="s">
        <v>4</v>
      </c>
      <c r="N30">
        <v>2020</v>
      </c>
      <c r="P30">
        <v>2019</v>
      </c>
    </row>
    <row r="31" spans="1:18" x14ac:dyDescent="0.25">
      <c r="G31" t="s">
        <v>6</v>
      </c>
      <c r="M31" t="s">
        <v>6</v>
      </c>
    </row>
    <row r="32" spans="1:18" x14ac:dyDescent="0.25">
      <c r="A32" s="19" t="s">
        <v>0</v>
      </c>
      <c r="B32" s="19"/>
      <c r="C32" s="19"/>
      <c r="D32" s="19"/>
      <c r="E32" s="19"/>
      <c r="G32" s="3" t="s">
        <v>8</v>
      </c>
      <c r="H32" s="4">
        <v>2855483</v>
      </c>
      <c r="I32" s="5">
        <f>H32*I44/H44</f>
        <v>4.2161324465547954E-2</v>
      </c>
      <c r="J32" s="4">
        <v>4599514</v>
      </c>
      <c r="K32" s="5">
        <f>(K44/J44)*J32</f>
        <v>7.4296342923673264E-2</v>
      </c>
      <c r="M32" t="s">
        <v>9</v>
      </c>
      <c r="N32" s="1">
        <v>4800891</v>
      </c>
      <c r="O32" s="2">
        <f>N32*I44/H44</f>
        <v>7.088535395753677E-2</v>
      </c>
      <c r="P32" s="1">
        <v>6237956</v>
      </c>
      <c r="Q32" s="2">
        <f>(K44/J44)*P32</f>
        <v>0.10076223664473793</v>
      </c>
    </row>
    <row r="33" spans="1:17" x14ac:dyDescent="0.25">
      <c r="A33" s="19" t="s">
        <v>56</v>
      </c>
      <c r="B33" s="19"/>
      <c r="C33" s="19"/>
      <c r="D33" s="19"/>
      <c r="E33" s="19"/>
      <c r="G33" t="s">
        <v>11</v>
      </c>
      <c r="H33" s="1">
        <v>1571338</v>
      </c>
      <c r="I33" s="2">
        <f>H33*I44/H44</f>
        <v>2.320087048777569E-2</v>
      </c>
      <c r="J33" s="1">
        <v>1659686</v>
      </c>
      <c r="K33" s="2">
        <f>(K44/J44)*J33</f>
        <v>2.680904986953395E-2</v>
      </c>
      <c r="M33" t="s">
        <v>12</v>
      </c>
      <c r="N33" s="1">
        <v>5019788</v>
      </c>
      <c r="O33" s="2">
        <f>N33*I44/H44</f>
        <v>7.4117377205980231E-2</v>
      </c>
      <c r="P33" s="1">
        <v>5690771</v>
      </c>
      <c r="Q33" s="2">
        <f>(K44/J44)*P33</f>
        <v>9.1923510552657309E-2</v>
      </c>
    </row>
    <row r="34" spans="1:17" x14ac:dyDescent="0.25">
      <c r="B34">
        <v>2020</v>
      </c>
      <c r="D34">
        <v>2019</v>
      </c>
      <c r="G34" t="s">
        <v>14</v>
      </c>
      <c r="H34" s="1">
        <v>1103972</v>
      </c>
      <c r="I34" s="2">
        <f>H34*I44/H44</f>
        <v>1.6300192189160258E-2</v>
      </c>
      <c r="J34" s="1">
        <v>1026997</v>
      </c>
      <c r="K34" s="2">
        <f>(K44/J44)*J34</f>
        <v>1.6589170354429549E-2</v>
      </c>
      <c r="M34" t="s">
        <v>15</v>
      </c>
      <c r="N34" s="1">
        <v>5612785</v>
      </c>
      <c r="O34" s="2">
        <f>N34*I44/H44</f>
        <v>8.2873002409876217E-2</v>
      </c>
      <c r="P34" s="1">
        <v>7505088</v>
      </c>
      <c r="Q34" s="2">
        <f>(K44/J44)*P34</f>
        <v>0.1212303281869226</v>
      </c>
    </row>
    <row r="35" spans="1:17" x14ac:dyDescent="0.25">
      <c r="A35" s="6" t="s">
        <v>5</v>
      </c>
      <c r="B35" s="7">
        <v>15769241</v>
      </c>
      <c r="C35" s="8">
        <v>1</v>
      </c>
      <c r="D35" s="7">
        <v>14790497</v>
      </c>
      <c r="E35" s="8">
        <v>1</v>
      </c>
      <c r="G35" t="s">
        <v>17</v>
      </c>
      <c r="H35" s="1">
        <v>777333</v>
      </c>
      <c r="I35" s="2">
        <f>H35*I44/H44</f>
        <v>1.14773538594969E-2</v>
      </c>
      <c r="J35" s="1">
        <v>906107</v>
      </c>
      <c r="K35" s="2">
        <f>(K44/J44)*J35</f>
        <v>1.4636423847724088E-2</v>
      </c>
      <c r="M35" s="3" t="s">
        <v>18</v>
      </c>
      <c r="N35" s="4">
        <v>15433464</v>
      </c>
      <c r="O35" s="5">
        <f>N35*I44/H44</f>
        <v>0.22787573357339322</v>
      </c>
      <c r="P35" s="4">
        <v>19433815</v>
      </c>
      <c r="Q35" s="5">
        <f>(K44/J44)*P35</f>
        <v>0.31391607538431782</v>
      </c>
    </row>
    <row r="36" spans="1:17" x14ac:dyDescent="0.25">
      <c r="A36" s="3" t="s">
        <v>7</v>
      </c>
      <c r="B36" s="4">
        <v>4641094</v>
      </c>
      <c r="C36" s="5">
        <f>(C35/B35)*B36</f>
        <v>0.29431308710419224</v>
      </c>
      <c r="D36" s="4">
        <v>4278645</v>
      </c>
      <c r="E36" s="5">
        <f>(E35/D35)*D36</f>
        <v>0.28928338243130031</v>
      </c>
      <c r="G36" t="s">
        <v>19</v>
      </c>
      <c r="H36" s="1">
        <v>941233</v>
      </c>
      <c r="I36" s="2">
        <f>H36*I44/H44</f>
        <v>1.3897344130811179E-2</v>
      </c>
      <c r="J36" s="1">
        <v>1118976</v>
      </c>
      <c r="K36" s="2">
        <f>(K44/J44)*J36</f>
        <v>1.8074915006098518E-2</v>
      </c>
      <c r="M36" t="s">
        <v>20</v>
      </c>
      <c r="O36" s="2"/>
      <c r="Q36" s="2"/>
    </row>
    <row r="37" spans="1:17" x14ac:dyDescent="0.25">
      <c r="A37" s="3" t="s">
        <v>10</v>
      </c>
      <c r="B37" s="4">
        <f>B35-B36</f>
        <v>11128147</v>
      </c>
      <c r="C37" s="5">
        <f>(C35/B35)*B37</f>
        <v>0.70568691289580765</v>
      </c>
      <c r="D37" s="4">
        <v>10511852</v>
      </c>
      <c r="E37" s="5">
        <f>(E35/D35)*D37</f>
        <v>0.71071661756869964</v>
      </c>
      <c r="G37" s="3" t="s">
        <v>21</v>
      </c>
      <c r="H37" s="4">
        <f>H32+H33+H34+H35+H36</f>
        <v>7249359</v>
      </c>
      <c r="I37" s="5">
        <f>H37*I44/H44</f>
        <v>0.10703708513279199</v>
      </c>
      <c r="J37" s="4">
        <v>9311280</v>
      </c>
      <c r="K37" s="5">
        <f>(K44/J44)*J37</f>
        <v>0.15040590200145937</v>
      </c>
      <c r="M37" t="s">
        <v>22</v>
      </c>
      <c r="N37" s="1">
        <v>17875936</v>
      </c>
      <c r="O37" s="2">
        <f>N37*I44/H44</f>
        <v>0.26393893356093151</v>
      </c>
      <c r="P37" s="1">
        <v>23712067</v>
      </c>
      <c r="Q37" s="2">
        <f>(K44/J44)*P37</f>
        <v>0.38302304575246782</v>
      </c>
    </row>
    <row r="38" spans="1:17" x14ac:dyDescent="0.25">
      <c r="A38" s="3" t="s">
        <v>13</v>
      </c>
      <c r="B38" s="4">
        <v>5194922</v>
      </c>
      <c r="C38" s="5">
        <f>(C35/B35)*B38</f>
        <v>0.32943386431851729</v>
      </c>
      <c r="D38" s="4">
        <v>5442595</v>
      </c>
      <c r="E38" s="5">
        <f>(E35/D35)*D38</f>
        <v>0.36797918284963649</v>
      </c>
      <c r="G38" t="s">
        <v>20</v>
      </c>
      <c r="I38" s="2"/>
      <c r="K38" s="2"/>
      <c r="M38" s="3" t="s">
        <v>23</v>
      </c>
      <c r="N38" s="4">
        <v>17875936</v>
      </c>
      <c r="O38" s="5">
        <f>N38*I44/H44</f>
        <v>0.26393893356093151</v>
      </c>
      <c r="P38" s="4">
        <v>23712067</v>
      </c>
      <c r="Q38" s="5">
        <f>(K44/J44)*P38</f>
        <v>0.38302304575246782</v>
      </c>
    </row>
    <row r="39" spans="1:17" x14ac:dyDescent="0.25">
      <c r="A39" s="3" t="s">
        <v>16</v>
      </c>
      <c r="B39" s="4">
        <f>B37-B38</f>
        <v>5933225</v>
      </c>
      <c r="C39" s="5">
        <f>(C35/B35)*B39</f>
        <v>0.37625304857729042</v>
      </c>
      <c r="D39" s="4">
        <v>5069257</v>
      </c>
      <c r="E39" s="5">
        <f>(E35/D35)*D39</f>
        <v>0.34273743471906315</v>
      </c>
      <c r="G39" s="3" t="s">
        <v>24</v>
      </c>
      <c r="H39" s="4">
        <v>18374903</v>
      </c>
      <c r="I39" s="5">
        <f>H39*I44/H44</f>
        <v>0.27130620193010097</v>
      </c>
      <c r="J39" s="4">
        <v>17938472</v>
      </c>
      <c r="K39" s="5">
        <f>(K44/J44)*J39</f>
        <v>0.28976167204594028</v>
      </c>
      <c r="M39" s="3" t="s">
        <v>25</v>
      </c>
      <c r="N39" s="4">
        <f>N38+N35</f>
        <v>33309400</v>
      </c>
      <c r="O39" s="5">
        <f>N39*I44/H44</f>
        <v>0.49181466713432476</v>
      </c>
      <c r="P39" s="4">
        <v>43145882</v>
      </c>
      <c r="Q39" s="5">
        <f>(K44/J44)*P39</f>
        <v>0.69693912113678569</v>
      </c>
    </row>
    <row r="40" spans="1:17" x14ac:dyDescent="0.25">
      <c r="G40" t="s">
        <v>26</v>
      </c>
      <c r="H40" s="1">
        <v>27502708</v>
      </c>
      <c r="I40" s="2">
        <f>H40*I44/H44</f>
        <v>0.40607861985843424</v>
      </c>
      <c r="J40" s="1">
        <v>19851970</v>
      </c>
      <c r="K40" s="2">
        <f>(K44/J44)*J40</f>
        <v>0.32067056885368189</v>
      </c>
      <c r="M40" t="s">
        <v>27</v>
      </c>
      <c r="O40" s="2"/>
      <c r="Q40" s="2"/>
    </row>
    <row r="41" spans="1:17" x14ac:dyDescent="0.25">
      <c r="G41" t="s">
        <v>28</v>
      </c>
      <c r="H41" s="1">
        <v>12971573</v>
      </c>
      <c r="I41" s="2">
        <f>H41*I44/H44</f>
        <v>0.19152581124858431</v>
      </c>
      <c r="J41" s="1">
        <v>13986926</v>
      </c>
      <c r="K41" s="2">
        <f>(K44/J44)*J41</f>
        <v>0.22593201163080306</v>
      </c>
      <c r="M41" s="3" t="s">
        <v>29</v>
      </c>
      <c r="N41" s="4">
        <v>28484920</v>
      </c>
      <c r="O41" s="5">
        <f>N41*I44/H44</f>
        <v>0.42058102061723929</v>
      </c>
      <c r="P41" s="4">
        <v>13692538</v>
      </c>
      <c r="Q41" s="5">
        <f>(K44/J44)*P41</f>
        <v>0.22117673709514249</v>
      </c>
    </row>
    <row r="42" spans="1:17" x14ac:dyDescent="0.25">
      <c r="G42" t="s">
        <v>30</v>
      </c>
      <c r="H42" s="1">
        <v>1629002</v>
      </c>
      <c r="I42" s="2">
        <f>H42*I44/H44</f>
        <v>2.4052281830088482E-2</v>
      </c>
      <c r="J42" s="1">
        <v>819029</v>
      </c>
      <c r="K42" s="2">
        <f>(K44/J44)*J42</f>
        <v>1.3229845468115368E-2</v>
      </c>
      <c r="M42" s="3" t="s">
        <v>16</v>
      </c>
      <c r="N42" s="4">
        <f>B37-B38</f>
        <v>5933225</v>
      </c>
      <c r="O42" s="5">
        <f>N42*I44/H44</f>
        <v>8.7604312248435998E-2</v>
      </c>
      <c r="P42" s="4">
        <v>5069257</v>
      </c>
      <c r="Q42" s="5">
        <f>(K44/J44)*P42</f>
        <v>8.1884141768071836E-2</v>
      </c>
    </row>
    <row r="43" spans="1:17" x14ac:dyDescent="0.25">
      <c r="A43" s="18" t="s">
        <v>37</v>
      </c>
      <c r="B43" s="9">
        <f>H32/N35</f>
        <v>0.18501893029328995</v>
      </c>
      <c r="G43" s="3" t="s">
        <v>31</v>
      </c>
      <c r="H43" s="4">
        <f>H39+H40+H41+H42</f>
        <v>60478186</v>
      </c>
      <c r="I43" s="5">
        <f>H43*I44/H44</f>
        <v>0.89296291486720802</v>
      </c>
      <c r="J43" s="4">
        <v>52596397</v>
      </c>
      <c r="K43" s="5">
        <f>(K44/J44)*J43</f>
        <v>0.84959409799854058</v>
      </c>
      <c r="M43" s="3" t="s">
        <v>32</v>
      </c>
      <c r="N43" s="4">
        <f>N41+N42</f>
        <v>34418145</v>
      </c>
      <c r="O43" s="5">
        <f>N43*I44/H44</f>
        <v>0.50818533286567524</v>
      </c>
      <c r="P43" s="4">
        <v>18761795</v>
      </c>
      <c r="Q43" s="5">
        <f>(K44/J44)*P43</f>
        <v>0.30306087886321431</v>
      </c>
    </row>
    <row r="44" spans="1:17" x14ac:dyDescent="0.25">
      <c r="A44" s="18" t="s">
        <v>38</v>
      </c>
      <c r="B44" s="9">
        <f>H37/N35</f>
        <v>0.46971690866029819</v>
      </c>
      <c r="G44" s="6" t="s">
        <v>33</v>
      </c>
      <c r="H44" s="7">
        <f>H43+H37</f>
        <v>67727545</v>
      </c>
      <c r="I44" s="8">
        <v>1</v>
      </c>
      <c r="J44" s="7">
        <v>61907677</v>
      </c>
      <c r="K44" s="8">
        <v>1</v>
      </c>
      <c r="M44" s="6" t="s">
        <v>34</v>
      </c>
      <c r="N44" s="6"/>
      <c r="O44" s="6"/>
      <c r="P44" s="7">
        <f>N43+N39</f>
        <v>67727545</v>
      </c>
      <c r="Q44" s="6"/>
    </row>
    <row r="45" spans="1:17" x14ac:dyDescent="0.25">
      <c r="A45" s="18" t="s">
        <v>53</v>
      </c>
      <c r="B45" s="9">
        <f>N39/H44</f>
        <v>0.49181466713432476</v>
      </c>
    </row>
    <row r="46" spans="1:17" x14ac:dyDescent="0.25">
      <c r="A46" s="18" t="s">
        <v>54</v>
      </c>
      <c r="B46" s="9">
        <f>H43/N43</f>
        <v>1.7571599515313798</v>
      </c>
    </row>
    <row r="47" spans="1:17" x14ac:dyDescent="0.25">
      <c r="A47" s="18" t="s">
        <v>41</v>
      </c>
      <c r="B47" s="9">
        <f>N42/B35</f>
        <v>0.37625304857729042</v>
      </c>
    </row>
    <row r="48" spans="1:17" x14ac:dyDescent="0.25">
      <c r="A48" s="18" t="s">
        <v>55</v>
      </c>
      <c r="B48" s="9">
        <f>N42/N41</f>
        <v>0.20829354619918189</v>
      </c>
    </row>
  </sheetData>
  <mergeCells count="14">
    <mergeCell ref="A32:E32"/>
    <mergeCell ref="A33:E33"/>
    <mergeCell ref="G28:Q28"/>
    <mergeCell ref="G29:Q29"/>
    <mergeCell ref="A1:E1"/>
    <mergeCell ref="A2:E2"/>
    <mergeCell ref="G1:Q1"/>
    <mergeCell ref="G2:Q2"/>
    <mergeCell ref="D10:E10"/>
    <mergeCell ref="B20:C20"/>
    <mergeCell ref="E20:F20"/>
    <mergeCell ref="B25:C25"/>
    <mergeCell ref="E25:F25"/>
    <mergeCell ref="B30:F3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Ramirez</dc:creator>
  <cp:lastModifiedBy>Brayan Ramirez</cp:lastModifiedBy>
  <dcterms:created xsi:type="dcterms:W3CDTF">2021-04-21T17:16:11Z</dcterms:created>
  <dcterms:modified xsi:type="dcterms:W3CDTF">2021-05-03T17:24:09Z</dcterms:modified>
</cp:coreProperties>
</file>