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Herdez\"/>
    </mc:Choice>
  </mc:AlternateContent>
  <xr:revisionPtr revIDLastSave="0" documentId="13_ncr:1_{829E87ED-AA07-4507-84C4-69F7A74536EE}" xr6:coauthVersionLast="46" xr6:coauthVersionMax="46" xr10:uidLastSave="{00000000-0000-0000-0000-000000000000}"/>
  <bookViews>
    <workbookView xWindow="-120" yWindow="-120" windowWidth="25440" windowHeight="15390" xr2:uid="{67E046E7-1A1D-4639-B887-DEC67EDF55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29" i="1"/>
  <c r="I27" i="1"/>
  <c r="I28" i="1"/>
  <c r="H22" i="1"/>
  <c r="H23" i="1"/>
  <c r="H24" i="1"/>
  <c r="H25" i="1"/>
  <c r="H21" i="1"/>
  <c r="H20" i="1"/>
  <c r="Q16" i="1"/>
  <c r="O16" i="1"/>
  <c r="K16" i="1"/>
  <c r="I16" i="1"/>
  <c r="Q15" i="1"/>
  <c r="O15" i="1"/>
  <c r="K15" i="1"/>
  <c r="I15" i="1"/>
  <c r="Q14" i="1"/>
  <c r="O14" i="1"/>
  <c r="K14" i="1"/>
  <c r="I14" i="1"/>
  <c r="K13" i="1"/>
  <c r="I13" i="1"/>
  <c r="Q12" i="1"/>
  <c r="O12" i="1"/>
  <c r="K12" i="1"/>
  <c r="I12" i="1"/>
  <c r="Q11" i="1"/>
  <c r="O11" i="1"/>
  <c r="Q10" i="1"/>
  <c r="O10" i="1"/>
  <c r="K10" i="1"/>
  <c r="I10" i="1"/>
  <c r="K9" i="1"/>
  <c r="I9" i="1"/>
  <c r="Q8" i="1"/>
  <c r="O8" i="1"/>
  <c r="K8" i="1"/>
  <c r="I8" i="1"/>
  <c r="E8" i="1"/>
  <c r="C8" i="1"/>
  <c r="Q7" i="1"/>
  <c r="O7" i="1"/>
  <c r="K7" i="1"/>
  <c r="I7" i="1"/>
  <c r="E7" i="1"/>
  <c r="C7" i="1"/>
  <c r="Q6" i="1"/>
  <c r="O6" i="1"/>
  <c r="K6" i="1"/>
  <c r="I6" i="1"/>
  <c r="E6" i="1"/>
  <c r="C6" i="1"/>
  <c r="Q5" i="1"/>
  <c r="O5" i="1"/>
  <c r="K5" i="1"/>
  <c r="I5" i="1"/>
  <c r="E5" i="1"/>
  <c r="C5" i="1"/>
</calcChain>
</file>

<file path=xl/sharedStrings.xml><?xml version="1.0" encoding="utf-8"?>
<sst xmlns="http://schemas.openxmlformats.org/spreadsheetml/2006/main" count="47" uniqueCount="44">
  <si>
    <t>Grupo Herdez SAB S.A</t>
  </si>
  <si>
    <t>Estado de Resultados</t>
  </si>
  <si>
    <t>Estado de Situacion financiera</t>
  </si>
  <si>
    <t>Activo</t>
  </si>
  <si>
    <t>Pasivo</t>
  </si>
  <si>
    <t>Ventas netas</t>
  </si>
  <si>
    <t>Circulane</t>
  </si>
  <si>
    <t>Circulante</t>
  </si>
  <si>
    <t>Costo de ventas</t>
  </si>
  <si>
    <t>Efectivo</t>
  </si>
  <si>
    <t>Proveedores</t>
  </si>
  <si>
    <t>Utilidad bruta</t>
  </si>
  <si>
    <t>Inventarios</t>
  </si>
  <si>
    <t>Acreedores</t>
  </si>
  <si>
    <t>Gastosde operación</t>
  </si>
  <si>
    <t>Clientes</t>
  </si>
  <si>
    <t>Documento por pagar</t>
  </si>
  <si>
    <t>Utilidad neta</t>
  </si>
  <si>
    <t>Deudores</t>
  </si>
  <si>
    <t>Pasivo circulante</t>
  </si>
  <si>
    <t>Documentos por cobrar</t>
  </si>
  <si>
    <t>Fijo</t>
  </si>
  <si>
    <t>Activo Circulante</t>
  </si>
  <si>
    <t>Doctos por pagar</t>
  </si>
  <si>
    <t>Pasivo Fijo</t>
  </si>
  <si>
    <t>Terrenos y edificios</t>
  </si>
  <si>
    <t>Pasivo Total</t>
  </si>
  <si>
    <t>Mobiliario</t>
  </si>
  <si>
    <t>Capital</t>
  </si>
  <si>
    <t>Equipo de reparto</t>
  </si>
  <si>
    <t>Capital social</t>
  </si>
  <si>
    <t>Equipo de computo</t>
  </si>
  <si>
    <t>Activo Fijo</t>
  </si>
  <si>
    <t>Capital total</t>
  </si>
  <si>
    <t>Total de activo</t>
  </si>
  <si>
    <t>Suma de pasivo y capital</t>
  </si>
  <si>
    <t>Liquidez</t>
  </si>
  <si>
    <t>Solvencia</t>
  </si>
  <si>
    <t>Estabilidad</t>
  </si>
  <si>
    <t>Inmovilizacion</t>
  </si>
  <si>
    <t>Rentabilidad en ventas</t>
  </si>
  <si>
    <t>Razon de rentabilidad en inversion</t>
  </si>
  <si>
    <t>Cetes a 28 dias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</si>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</sst>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3" borderId="0" xfId="0" applyFill="1"/>
    <xf numFmtId="3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9" fontId="0" fillId="4" borderId="0" xfId="0" applyNumberFormat="1" applyFill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18</xdr:row>
      <xdr:rowOff>171450</xdr:rowOff>
    </xdr:from>
    <xdr:to>
      <xdr:col>14</xdr:col>
      <xdr:colOff>419100</xdr:colOff>
      <xdr:row>25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68B7808-9591-41B9-97CB-27260953FDA7}"/>
            </a:ext>
          </a:extLst>
        </xdr:cNvPr>
        <xdr:cNvSpPr txBox="1"/>
      </xdr:nvSpPr>
      <xdr:spPr>
        <a:xfrm>
          <a:off x="7591425" y="3600450"/>
          <a:ext cx="485775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que debo, tengo </a:t>
          </a:r>
          <a:r>
            <a:rPr lang="es-MX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0.09</a:t>
          </a: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pagar”  - No hay</a:t>
          </a:r>
          <a:r>
            <a:rPr lang="es-MX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dinero para pagar</a:t>
          </a:r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que debo, tengo </a:t>
          </a:r>
          <a:r>
            <a:rPr lang="es-MX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0.40</a:t>
          </a: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pagar”</a:t>
          </a:r>
        </a:p>
        <a:p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que tenemos en activo, debemos  </a:t>
          </a:r>
          <a:r>
            <a:rPr lang="es-MX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0.50</a:t>
          </a: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aportado de capital social, tenemos invertido </a:t>
          </a:r>
          <a:r>
            <a:rPr lang="es-MX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1.81</a:t>
          </a: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activo fijo”.</a:t>
          </a:r>
        </a:p>
        <a:p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de mercancía que vendemos, ganamos </a:t>
          </a:r>
          <a:r>
            <a:rPr lang="es-MX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0.34</a:t>
          </a:r>
          <a:r>
            <a:rPr lang="es-MX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“Por cada $1.00 invertido de capital social, generamos </a:t>
          </a:r>
          <a:r>
            <a:rPr lang="es-MX" sz="11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0.17 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ganancia”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8548-FEEB-4347-9900-0A587A38E46D}">
  <dimension ref="A1:Q30"/>
  <sheetViews>
    <sheetView tabSelected="1" workbookViewId="0">
      <selection activeCell="H25" sqref="H25"/>
    </sheetView>
  </sheetViews>
  <sheetFormatPr baseColWidth="10" defaultRowHeight="15" x14ac:dyDescent="0.25"/>
  <cols>
    <col min="7" max="7" width="31.140625" customWidth="1"/>
    <col min="8" max="8" width="13.28515625" customWidth="1"/>
    <col min="9" max="9" width="10.28515625" customWidth="1"/>
  </cols>
  <sheetData>
    <row r="1" spans="1:17" x14ac:dyDescent="0.25">
      <c r="A1" s="13" t="s">
        <v>0</v>
      </c>
      <c r="B1" s="13"/>
      <c r="C1" s="13"/>
      <c r="D1" s="13"/>
      <c r="E1" s="13"/>
      <c r="G1" s="13" t="s">
        <v>0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3" t="s">
        <v>1</v>
      </c>
      <c r="B2" s="13"/>
      <c r="C2" s="13"/>
      <c r="D2" s="13"/>
      <c r="E2" s="13"/>
      <c r="G2" s="13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B3">
        <v>2020</v>
      </c>
      <c r="D3">
        <v>2019</v>
      </c>
      <c r="G3" t="s">
        <v>3</v>
      </c>
      <c r="H3">
        <v>2020</v>
      </c>
      <c r="J3">
        <v>2019</v>
      </c>
      <c r="M3" t="s">
        <v>4</v>
      </c>
      <c r="N3">
        <v>2020</v>
      </c>
      <c r="P3">
        <v>2019</v>
      </c>
    </row>
    <row r="4" spans="1:17" x14ac:dyDescent="0.25">
      <c r="A4" s="7" t="s">
        <v>5</v>
      </c>
      <c r="B4" s="8">
        <v>14335674</v>
      </c>
      <c r="C4" s="9">
        <v>1</v>
      </c>
      <c r="D4" s="8">
        <v>14790497</v>
      </c>
      <c r="E4" s="9">
        <v>1</v>
      </c>
      <c r="G4" t="s">
        <v>6</v>
      </c>
      <c r="M4" t="s">
        <v>7</v>
      </c>
    </row>
    <row r="5" spans="1:17" x14ac:dyDescent="0.25">
      <c r="A5" s="4" t="s">
        <v>8</v>
      </c>
      <c r="B5" s="5">
        <v>4225360</v>
      </c>
      <c r="C5" s="6">
        <f>(C4/B4)*B5</f>
        <v>0.29474442568936771</v>
      </c>
      <c r="D5" s="5">
        <v>4278645</v>
      </c>
      <c r="E5" s="6">
        <f>(E4/D4)*D5</f>
        <v>0.28928338243130031</v>
      </c>
      <c r="G5" s="4" t="s">
        <v>9</v>
      </c>
      <c r="H5" s="5">
        <v>1421916</v>
      </c>
      <c r="I5" s="6">
        <f>H5*I17/H17</f>
        <v>2.1314977345427605E-2</v>
      </c>
      <c r="J5" s="5">
        <v>4599514</v>
      </c>
      <c r="K5" s="6">
        <f>(K17/J17)*J5</f>
        <v>7.4296342923673264E-2</v>
      </c>
      <c r="M5" t="s">
        <v>10</v>
      </c>
      <c r="N5" s="1">
        <v>4800891</v>
      </c>
      <c r="O5" s="2">
        <f>N5*I17/H17</f>
        <v>7.1966897413677941E-2</v>
      </c>
      <c r="P5" s="1">
        <v>6237956</v>
      </c>
      <c r="Q5" s="2">
        <f>(K17/J17)*P5</f>
        <v>0.10076223664473793</v>
      </c>
    </row>
    <row r="6" spans="1:17" x14ac:dyDescent="0.25">
      <c r="A6" s="4" t="s">
        <v>11</v>
      </c>
      <c r="B6" s="5">
        <v>10110314</v>
      </c>
      <c r="C6" s="6">
        <f>(C4/B4)*B6</f>
        <v>0.70525557431063235</v>
      </c>
      <c r="D6" s="5">
        <v>10511852</v>
      </c>
      <c r="E6" s="6">
        <f>(E4/D4)*D6</f>
        <v>0.71071661756869964</v>
      </c>
      <c r="G6" t="s">
        <v>12</v>
      </c>
      <c r="H6" s="1">
        <v>1987072</v>
      </c>
      <c r="I6" s="2">
        <f>H6*I17/H17</f>
        <v>2.9786847228481513E-2</v>
      </c>
      <c r="J6" s="1">
        <v>1659686</v>
      </c>
      <c r="K6" s="2">
        <f>(K17/J17)*J6</f>
        <v>2.680904986953395E-2</v>
      </c>
      <c r="M6" t="s">
        <v>13</v>
      </c>
      <c r="N6" s="1">
        <v>5019788</v>
      </c>
      <c r="O6" s="2">
        <f>N6*I17/H17</f>
        <v>7.5248233720451377E-2</v>
      </c>
      <c r="P6" s="1">
        <v>5690771</v>
      </c>
      <c r="Q6" s="2">
        <f>(K17/J17)*P6</f>
        <v>9.1923510552657309E-2</v>
      </c>
    </row>
    <row r="7" spans="1:17" x14ac:dyDescent="0.25">
      <c r="A7" s="4" t="s">
        <v>14</v>
      </c>
      <c r="B7" s="5">
        <v>5194922</v>
      </c>
      <c r="C7" s="6">
        <f>(C4/B4)*B7</f>
        <v>0.36237724155836692</v>
      </c>
      <c r="D7" s="5">
        <v>5442595</v>
      </c>
      <c r="E7" s="6">
        <f>(E4/D4)*D7</f>
        <v>0.36797918284963649</v>
      </c>
      <c r="G7" t="s">
        <v>15</v>
      </c>
      <c r="H7" s="1">
        <v>1103972</v>
      </c>
      <c r="I7" s="2">
        <f>H7*I17/H17</f>
        <v>1.6548894709663864E-2</v>
      </c>
      <c r="J7" s="1">
        <v>1026997</v>
      </c>
      <c r="K7" s="2">
        <f>(K17/J17)*J7</f>
        <v>1.6589170354429549E-2</v>
      </c>
      <c r="M7" t="s">
        <v>16</v>
      </c>
      <c r="N7" s="1">
        <v>5612785</v>
      </c>
      <c r="O7" s="2">
        <f>N7*I17/H17</f>
        <v>8.4137449131844552E-2</v>
      </c>
      <c r="P7" s="1">
        <v>7505088</v>
      </c>
      <c r="Q7" s="2">
        <f>(K17/J17)*P7</f>
        <v>0.1212303281869226</v>
      </c>
    </row>
    <row r="8" spans="1:17" x14ac:dyDescent="0.25">
      <c r="A8" s="4" t="s">
        <v>17</v>
      </c>
      <c r="B8" s="5">
        <v>4915392</v>
      </c>
      <c r="C8" s="6">
        <f>(C4/B4)*B8</f>
        <v>0.34287833275226548</v>
      </c>
      <c r="D8" s="5">
        <v>5069257</v>
      </c>
      <c r="E8" s="6">
        <f>(E4/D4)*D8</f>
        <v>0.34273743471906315</v>
      </c>
      <c r="G8" t="s">
        <v>18</v>
      </c>
      <c r="H8" s="1">
        <v>777333</v>
      </c>
      <c r="I8" s="2">
        <f>H8*I17/H17</f>
        <v>1.165247123237468E-2</v>
      </c>
      <c r="J8" s="1">
        <v>906107</v>
      </c>
      <c r="K8" s="2">
        <f>(K17/J17)*J8</f>
        <v>1.4636423847724088E-2</v>
      </c>
      <c r="M8" s="4" t="s">
        <v>19</v>
      </c>
      <c r="N8" s="5">
        <v>15433464</v>
      </c>
      <c r="O8" s="6">
        <f>N8*I17/H17</f>
        <v>0.23135258026597386</v>
      </c>
      <c r="P8" s="5">
        <v>19433815</v>
      </c>
      <c r="Q8" s="6">
        <f>(K17/J17)*P8</f>
        <v>0.31391607538431782</v>
      </c>
    </row>
    <row r="9" spans="1:17" x14ac:dyDescent="0.25">
      <c r="G9" t="s">
        <v>20</v>
      </c>
      <c r="H9" s="1">
        <v>941233</v>
      </c>
      <c r="I9" s="2">
        <f>H9*I17/H17</f>
        <v>1.410938485238851E-2</v>
      </c>
      <c r="J9" s="1">
        <v>1118976</v>
      </c>
      <c r="K9" s="2">
        <f>(K17/J17)*J9</f>
        <v>1.8074915006098518E-2</v>
      </c>
      <c r="M9" t="s">
        <v>21</v>
      </c>
      <c r="O9" s="2"/>
      <c r="Q9" s="2"/>
    </row>
    <row r="10" spans="1:17" x14ac:dyDescent="0.25">
      <c r="G10" s="4" t="s">
        <v>22</v>
      </c>
      <c r="H10" s="5">
        <v>6231526</v>
      </c>
      <c r="I10" s="6">
        <f>H10*I17/H17</f>
        <v>9.3412575368336179E-2</v>
      </c>
      <c r="J10" s="5">
        <v>9311280</v>
      </c>
      <c r="K10" s="6">
        <f>(K17/J17)*J10</f>
        <v>0.15040590200145937</v>
      </c>
      <c r="M10" t="s">
        <v>23</v>
      </c>
      <c r="N10" s="1">
        <v>17875936</v>
      </c>
      <c r="O10" s="2">
        <f>N10*I17/H17</f>
        <v>0.26796601970039985</v>
      </c>
      <c r="P10" s="1">
        <v>23712067</v>
      </c>
      <c r="Q10" s="2">
        <f>(K17/J17)*P10</f>
        <v>0.38302304575246782</v>
      </c>
    </row>
    <row r="11" spans="1:17" x14ac:dyDescent="0.25">
      <c r="G11" t="s">
        <v>21</v>
      </c>
      <c r="I11" s="2"/>
      <c r="K11" s="2"/>
      <c r="M11" s="4" t="s">
        <v>24</v>
      </c>
      <c r="N11" s="5">
        <v>17875936</v>
      </c>
      <c r="O11" s="6">
        <f>N11*I17/H17</f>
        <v>0.26796601970039985</v>
      </c>
      <c r="P11" s="5">
        <v>23712067</v>
      </c>
      <c r="Q11" s="6">
        <f>(K17/J17)*P11</f>
        <v>0.38302304575246782</v>
      </c>
    </row>
    <row r="12" spans="1:17" x14ac:dyDescent="0.25">
      <c r="G12" s="4" t="s">
        <v>25</v>
      </c>
      <c r="H12" s="5">
        <v>18374903</v>
      </c>
      <c r="I12" s="6">
        <f>H12*I17/H17</f>
        <v>0.27544569522350809</v>
      </c>
      <c r="J12" s="5">
        <v>17938472</v>
      </c>
      <c r="K12" s="6">
        <f>(K17/J17)*J12</f>
        <v>0.28976167204594028</v>
      </c>
      <c r="M12" s="4" t="s">
        <v>26</v>
      </c>
      <c r="N12" s="5">
        <v>33309400</v>
      </c>
      <c r="O12" s="6">
        <f>N12*I17/H17</f>
        <v>0.49931859996637373</v>
      </c>
      <c r="P12" s="5">
        <v>43145882</v>
      </c>
      <c r="Q12" s="6">
        <f>(K17/J17)*P12</f>
        <v>0.69693912113678569</v>
      </c>
    </row>
    <row r="13" spans="1:17" x14ac:dyDescent="0.25">
      <c r="G13" t="s">
        <v>27</v>
      </c>
      <c r="H13" s="1">
        <v>27502708</v>
      </c>
      <c r="I13" s="2">
        <f>H13*I17/H17</f>
        <v>0.41227442265078285</v>
      </c>
      <c r="J13" s="1">
        <v>19851970</v>
      </c>
      <c r="K13" s="2">
        <f>(K17/J17)*J13</f>
        <v>0.32067056885368189</v>
      </c>
      <c r="M13" t="s">
        <v>28</v>
      </c>
      <c r="O13" s="2"/>
      <c r="Q13" s="2"/>
    </row>
    <row r="14" spans="1:17" x14ac:dyDescent="0.25">
      <c r="A14" s="2"/>
      <c r="G14" t="s">
        <v>29</v>
      </c>
      <c r="H14" s="1">
        <v>12971573</v>
      </c>
      <c r="I14" s="2">
        <f>H14*I17/H17</f>
        <v>0.19444804378708755</v>
      </c>
      <c r="J14" s="1">
        <v>13986926</v>
      </c>
      <c r="K14" s="2">
        <f>(K17/J17)*J14</f>
        <v>0.22593201163080306</v>
      </c>
      <c r="M14" s="4" t="s">
        <v>30</v>
      </c>
      <c r="N14" s="5">
        <v>28484920</v>
      </c>
      <c r="O14" s="6">
        <f>N14*I17/H17</f>
        <v>0.42699809586945903</v>
      </c>
      <c r="P14" s="5">
        <v>13692538</v>
      </c>
      <c r="Q14" s="6">
        <f>(K17/J17)*P14</f>
        <v>0.22117673709514249</v>
      </c>
    </row>
    <row r="15" spans="1:17" x14ac:dyDescent="0.25">
      <c r="G15" t="s">
        <v>31</v>
      </c>
      <c r="H15" s="1">
        <v>1629002</v>
      </c>
      <c r="I15" s="2">
        <f>H15*I17/H17</f>
        <v>2.4419262970285346E-2</v>
      </c>
      <c r="J15" s="1">
        <v>819029</v>
      </c>
      <c r="K15" s="2">
        <f>(K17/J17)*J15</f>
        <v>1.3229845468115368E-2</v>
      </c>
      <c r="M15" s="4" t="s">
        <v>17</v>
      </c>
      <c r="N15" s="5">
        <v>4915392</v>
      </c>
      <c r="O15" s="6">
        <f>N15*I17/H17</f>
        <v>7.3683304164167282E-2</v>
      </c>
      <c r="P15" s="5">
        <v>5069257</v>
      </c>
      <c r="Q15" s="6">
        <f>(K17/J17)*P15</f>
        <v>8.1884141768071836E-2</v>
      </c>
    </row>
    <row r="16" spans="1:17" x14ac:dyDescent="0.25">
      <c r="G16" s="4" t="s">
        <v>32</v>
      </c>
      <c r="H16" s="5">
        <v>60478186</v>
      </c>
      <c r="I16" s="6">
        <f>H16*I17/H17</f>
        <v>0.90658742463166386</v>
      </c>
      <c r="J16" s="5">
        <v>52596397</v>
      </c>
      <c r="K16" s="6">
        <f>(K17/J17)*J16</f>
        <v>0.84959409799854058</v>
      </c>
      <c r="M16" s="4" t="s">
        <v>33</v>
      </c>
      <c r="N16" s="5">
        <v>33400312</v>
      </c>
      <c r="O16" s="6">
        <f>N16*I17/H17</f>
        <v>0.50068140003362627</v>
      </c>
      <c r="P16" s="5">
        <v>18761795</v>
      </c>
      <c r="Q16" s="6">
        <f>(K17/J17)*P16</f>
        <v>0.30306087886321431</v>
      </c>
    </row>
    <row r="17" spans="7:17" x14ac:dyDescent="0.25">
      <c r="G17" s="7" t="s">
        <v>34</v>
      </c>
      <c r="H17" s="8">
        <v>66709712</v>
      </c>
      <c r="I17" s="9">
        <v>1</v>
      </c>
      <c r="J17" s="8">
        <v>61907677</v>
      </c>
      <c r="K17" s="9">
        <v>1</v>
      </c>
      <c r="M17" s="7" t="s">
        <v>35</v>
      </c>
      <c r="N17" s="7"/>
      <c r="O17" s="7"/>
      <c r="P17" s="8"/>
      <c r="Q17" s="7"/>
    </row>
    <row r="19" spans="7:17" x14ac:dyDescent="0.25">
      <c r="H19" s="3">
        <v>2020</v>
      </c>
      <c r="L19" s="3"/>
    </row>
    <row r="20" spans="7:17" x14ac:dyDescent="0.25">
      <c r="G20" s="11" t="s">
        <v>36</v>
      </c>
      <c r="H20" s="10">
        <f>H5/N8</f>
        <v>9.2132006139386463E-2</v>
      </c>
      <c r="L20" s="10"/>
    </row>
    <row r="21" spans="7:17" x14ac:dyDescent="0.25">
      <c r="G21" s="11" t="s">
        <v>37</v>
      </c>
      <c r="H21" s="10">
        <f>H10/N8</f>
        <v>0.40376716464949153</v>
      </c>
    </row>
    <row r="22" spans="7:17" x14ac:dyDescent="0.25">
      <c r="G22" s="11" t="s">
        <v>38</v>
      </c>
      <c r="H22" s="10">
        <f>N12/H17</f>
        <v>0.49931859996637373</v>
      </c>
    </row>
    <row r="23" spans="7:17" x14ac:dyDescent="0.25">
      <c r="G23" s="11" t="s">
        <v>39</v>
      </c>
      <c r="H23" s="10">
        <f>H16/N16</f>
        <v>1.8107072173457541</v>
      </c>
    </row>
    <row r="24" spans="7:17" x14ac:dyDescent="0.25">
      <c r="G24" s="11" t="s">
        <v>40</v>
      </c>
      <c r="H24" s="10">
        <f>N15/B4</f>
        <v>0.34287833275226542</v>
      </c>
    </row>
    <row r="25" spans="7:17" x14ac:dyDescent="0.25">
      <c r="G25" s="11" t="s">
        <v>41</v>
      </c>
      <c r="H25" s="10">
        <f>N15/N14</f>
        <v>0.17256120080379372</v>
      </c>
    </row>
    <row r="27" spans="7:17" x14ac:dyDescent="0.25">
      <c r="H27" s="12" t="s">
        <v>42</v>
      </c>
      <c r="I27">
        <f>0.04</f>
        <v>0.04</v>
      </c>
      <c r="J27">
        <v>4.0599999999999997E-2</v>
      </c>
    </row>
    <row r="28" spans="7:17" x14ac:dyDescent="0.25">
      <c r="I28">
        <f>N14*I27</f>
        <v>1139396.8</v>
      </c>
    </row>
    <row r="29" spans="7:17" x14ac:dyDescent="0.25">
      <c r="H29" s="12" t="s">
        <v>43</v>
      </c>
      <c r="I29" s="10">
        <f>0.17</f>
        <v>0.17</v>
      </c>
    </row>
    <row r="30" spans="7:17" x14ac:dyDescent="0.25">
      <c r="I30">
        <f>0.17*N14</f>
        <v>4842436.4000000004</v>
      </c>
    </row>
  </sheetData>
  <mergeCells count="4">
    <mergeCell ref="A1:E1"/>
    <mergeCell ref="A2:E2"/>
    <mergeCell ref="G1:Q1"/>
    <mergeCell ref="G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2021-04-21T17:16:11Z</dcterms:created>
  <dcterms:modified xsi:type="dcterms:W3CDTF">2021-04-27T01:39:45Z</dcterms:modified>
</cp:coreProperties>
</file>