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ietario\Downloads\"/>
    </mc:Choice>
  </mc:AlternateContent>
  <xr:revisionPtr revIDLastSave="0" documentId="13_ncr:1_{BF74401A-4F4C-416A-AD99-AE3523C56C76}" xr6:coauthVersionLast="46" xr6:coauthVersionMax="46" xr10:uidLastSave="{00000000-0000-0000-0000-000000000000}"/>
  <bookViews>
    <workbookView xWindow="15075" yWindow="3675" windowWidth="18900" windowHeight="11055" xr2:uid="{67E046E7-1A1D-4639-B887-DEC67EDF559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37" i="1"/>
  <c r="B35" i="1"/>
  <c r="B34" i="1"/>
  <c r="B47" i="1" l="1"/>
  <c r="B41" i="1"/>
  <c r="B43" i="1" s="1"/>
  <c r="B48" i="1" s="1"/>
  <c r="B50" i="1"/>
  <c r="B14" i="1"/>
  <c r="B28" i="1"/>
  <c r="B25" i="1"/>
  <c r="B21" i="1"/>
  <c r="B26" i="1" s="1"/>
  <c r="B19" i="1"/>
  <c r="B17" i="1"/>
  <c r="B13" i="1"/>
  <c r="P16" i="1"/>
  <c r="P8" i="1"/>
  <c r="P11" i="1"/>
  <c r="N8" i="1"/>
  <c r="O8" i="1" s="1"/>
  <c r="N11" i="1"/>
  <c r="O11" i="1"/>
  <c r="N16" i="1"/>
  <c r="O16" i="1"/>
  <c r="J17" i="1"/>
  <c r="J16" i="1"/>
  <c r="J10" i="1"/>
  <c r="D8" i="1"/>
  <c r="E8" i="1" s="1"/>
  <c r="D6" i="1"/>
  <c r="E6" i="1" s="1"/>
  <c r="B8" i="1"/>
  <c r="C8" i="1" s="1"/>
  <c r="B6" i="1"/>
  <c r="C6" i="1" s="1"/>
  <c r="H17" i="1"/>
  <c r="I15" i="1" s="1"/>
  <c r="H16" i="1"/>
  <c r="H10" i="1"/>
  <c r="O15" i="1"/>
  <c r="O14" i="1"/>
  <c r="I14" i="1"/>
  <c r="I13" i="1"/>
  <c r="I12" i="1"/>
  <c r="O10" i="1"/>
  <c r="I10" i="1"/>
  <c r="I9" i="1"/>
  <c r="I8" i="1"/>
  <c r="O7" i="1"/>
  <c r="I7" i="1"/>
  <c r="E7" i="1"/>
  <c r="C7" i="1"/>
  <c r="O6" i="1"/>
  <c r="I6" i="1"/>
  <c r="O5" i="1"/>
  <c r="I5" i="1"/>
  <c r="E5" i="1"/>
  <c r="C5" i="1"/>
  <c r="B49" i="1" l="1"/>
  <c r="B51" i="1" s="1"/>
  <c r="B27" i="1"/>
  <c r="B29" i="1" s="1"/>
  <c r="Q16" i="1"/>
  <c r="P12" i="1"/>
  <c r="P17" i="1" s="1"/>
  <c r="N12" i="1"/>
  <c r="N17" i="1" s="1"/>
  <c r="Q11" i="1"/>
  <c r="K5" i="1"/>
  <c r="Q8" i="1"/>
  <c r="Q14" i="1"/>
  <c r="K15" i="1"/>
  <c r="Q5" i="1"/>
  <c r="K7" i="1"/>
  <c r="K9" i="1"/>
  <c r="Q12" i="1"/>
  <c r="Q15" i="1"/>
  <c r="K12" i="1"/>
  <c r="K6" i="1"/>
  <c r="Q7" i="1"/>
  <c r="K13" i="1"/>
  <c r="K16" i="1"/>
  <c r="Q10" i="1"/>
  <c r="Q6" i="1"/>
  <c r="K8" i="1"/>
  <c r="K14" i="1"/>
  <c r="K10" i="1"/>
  <c r="I16" i="1"/>
  <c r="O12" i="1" l="1"/>
</calcChain>
</file>

<file path=xl/sharedStrings.xml><?xml version="1.0" encoding="utf-8"?>
<sst xmlns="http://schemas.openxmlformats.org/spreadsheetml/2006/main" count="77" uniqueCount="52">
  <si>
    <t>Grupo Herdez SAB S.A</t>
  </si>
  <si>
    <t>Estado de Resultados</t>
  </si>
  <si>
    <t>Estado de Situacion financiera</t>
  </si>
  <si>
    <t>Activo</t>
  </si>
  <si>
    <t>Pasivo</t>
  </si>
  <si>
    <t>Ventas netas</t>
  </si>
  <si>
    <t>Circulane</t>
  </si>
  <si>
    <t>Circulante</t>
  </si>
  <si>
    <t>Costo de ventas</t>
  </si>
  <si>
    <t>Efectivo</t>
  </si>
  <si>
    <t>Proveedores</t>
  </si>
  <si>
    <t>Utilidad bruta</t>
  </si>
  <si>
    <t>Inventarios</t>
  </si>
  <si>
    <t>Acreedores</t>
  </si>
  <si>
    <t>Clientes</t>
  </si>
  <si>
    <t>Documento por pagar</t>
  </si>
  <si>
    <t>Utilidad neta</t>
  </si>
  <si>
    <t>Deudores</t>
  </si>
  <si>
    <t>Pasivo circulante</t>
  </si>
  <si>
    <t>Documentos por cobrar</t>
  </si>
  <si>
    <t>Fijo</t>
  </si>
  <si>
    <t>Activo Circulante</t>
  </si>
  <si>
    <t>Doctos por pagar</t>
  </si>
  <si>
    <t>Pasivo Fijo</t>
  </si>
  <si>
    <t>Terrenos y edificios</t>
  </si>
  <si>
    <t>Pasivo Total</t>
  </si>
  <si>
    <t>Mobiliario</t>
  </si>
  <si>
    <t>Capital</t>
  </si>
  <si>
    <t>Equipo de reparto</t>
  </si>
  <si>
    <t>Capital social</t>
  </si>
  <si>
    <t>Equipo de computo</t>
  </si>
  <si>
    <t>Activo Fijo</t>
  </si>
  <si>
    <t>Capital total</t>
  </si>
  <si>
    <t>Total de activo</t>
  </si>
  <si>
    <t>Suma de pasivo y capital</t>
  </si>
  <si>
    <t>Costos fijos totales</t>
  </si>
  <si>
    <t>Costo variable por unidad</t>
  </si>
  <si>
    <t>Precio de venta</t>
  </si>
  <si>
    <t>Gastos de operación</t>
  </si>
  <si>
    <t>Numero de unidades</t>
  </si>
  <si>
    <t>Costo variable total</t>
  </si>
  <si>
    <t>Estado de Resultados (Proforma)</t>
  </si>
  <si>
    <t>=</t>
  </si>
  <si>
    <t>Minimo de ventas</t>
  </si>
  <si>
    <t>Gastos de operacion</t>
  </si>
  <si>
    <t>precio de venta * costo de ventas</t>
  </si>
  <si>
    <t>Margen de utilidad</t>
  </si>
  <si>
    <t>Capital social * 0.20</t>
  </si>
  <si>
    <t>Ventas / Precio de ventas</t>
  </si>
  <si>
    <t>PEU (ventas)</t>
  </si>
  <si>
    <t>PE (Ventas)</t>
  </si>
  <si>
    <t>No de unidades*Costo variable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</si>
</sst>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4" borderId="0" applyNumberFormat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2" borderId="0" xfId="0" applyFill="1"/>
    <xf numFmtId="3" fontId="0" fillId="2" borderId="0" xfId="0" applyNumberFormat="1" applyFill="1"/>
    <xf numFmtId="10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9" fontId="0" fillId="3" borderId="0" xfId="0" applyNumberFormat="1" applyFill="1"/>
    <xf numFmtId="2" fontId="0" fillId="0" borderId="0" xfId="0" applyNumberFormat="1"/>
    <xf numFmtId="0" fontId="1" fillId="4" borderId="0" xfId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0" borderId="0" xfId="3" applyFont="1"/>
    <xf numFmtId="0" fontId="0" fillId="0" borderId="0" xfId="2" applyNumberFormat="1" applyFont="1"/>
    <xf numFmtId="0" fontId="0" fillId="6" borderId="0" xfId="2" applyNumberFormat="1" applyFont="1" applyFill="1"/>
  </cellXfs>
  <cellStyles count="4">
    <cellStyle name="Moneda" xfId="2" builtinId="4"/>
    <cellStyle name="Neutral" xfId="1" builtinId="28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161925</xdr:rowOff>
    </xdr:from>
    <xdr:to>
      <xdr:col>4</xdr:col>
      <xdr:colOff>723900</xdr:colOff>
      <xdr:row>11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CC2A425-0AC7-415F-A7E3-4FD795E9AD75}"/>
            </a:ext>
          </a:extLst>
        </xdr:cNvPr>
        <xdr:cNvSpPr txBox="1"/>
      </xdr:nvSpPr>
      <xdr:spPr>
        <a:xfrm>
          <a:off x="38100" y="1685925"/>
          <a:ext cx="416242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Calcular el punto de equilibrio</a:t>
          </a:r>
          <a:r>
            <a:rPr lang="es-MX" sz="1100" baseline="0"/>
            <a:t> para herdez</a:t>
          </a:r>
          <a:r>
            <a:rPr lang="es-MX" sz="1100"/>
            <a:t>, tomando en cuenta que el precio</a:t>
          </a:r>
          <a:r>
            <a:rPr lang="es-MX" sz="1100" baseline="0"/>
            <a:t> de venta unitario es de 5,000.</a:t>
          </a:r>
          <a:endParaRPr lang="es-MX" sz="1100"/>
        </a:p>
      </xdr:txBody>
    </xdr:sp>
    <xdr:clientData/>
  </xdr:twoCellAnchor>
  <xdr:twoCellAnchor>
    <xdr:from>
      <xdr:col>0</xdr:col>
      <xdr:colOff>0</xdr:colOff>
      <xdr:row>29</xdr:row>
      <xdr:rowOff>171450</xdr:rowOff>
    </xdr:from>
    <xdr:to>
      <xdr:col>4</xdr:col>
      <xdr:colOff>685800</xdr:colOff>
      <xdr:row>32</xdr:row>
      <xdr:rowOff>104775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22CBEE9-47A4-4CAA-AEC6-E57219F1E69F}"/>
            </a:ext>
          </a:extLst>
        </xdr:cNvPr>
        <xdr:cNvSpPr txBox="1"/>
      </xdr:nvSpPr>
      <xdr:spPr>
        <a:xfrm>
          <a:off x="0" y="5695950"/>
          <a:ext cx="4752975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Calcular el punto de equilibrio con utilidad</a:t>
          </a:r>
          <a:r>
            <a:rPr lang="es-MX" sz="1100" baseline="0"/>
            <a:t> para herdez</a:t>
          </a:r>
          <a:r>
            <a:rPr lang="es-MX" sz="1100"/>
            <a:t>, tomando en cuenta que la</a:t>
          </a:r>
          <a:r>
            <a:rPr lang="es-MX" sz="1100" baseline="0"/>
            <a:t> rentabilidad en inversion es del 20% (0.20)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8548-FEEB-4347-9900-0A587A38E46D}">
  <dimension ref="A1:Q51"/>
  <sheetViews>
    <sheetView tabSelected="1" workbookViewId="0">
      <selection activeCell="B35" sqref="B35"/>
    </sheetView>
  </sheetViews>
  <sheetFormatPr baseColWidth="10" defaultRowHeight="15" x14ac:dyDescent="0.25"/>
  <cols>
    <col min="1" max="1" width="24" customWidth="1"/>
    <col min="2" max="2" width="15.140625" bestFit="1" customWidth="1"/>
    <col min="5" max="5" width="13" customWidth="1"/>
    <col min="6" max="6" width="4.42578125" customWidth="1"/>
    <col min="7" max="7" width="21.42578125" customWidth="1"/>
    <col min="12" max="12" width="2.7109375" customWidth="1"/>
    <col min="13" max="13" width="21.85546875" customWidth="1"/>
  </cols>
  <sheetData>
    <row r="1" spans="1:17" x14ac:dyDescent="0.25">
      <c r="A1" s="11" t="s">
        <v>0</v>
      </c>
      <c r="B1" s="11"/>
      <c r="C1" s="11"/>
      <c r="D1" s="11"/>
      <c r="E1" s="11"/>
      <c r="G1" s="11" t="s">
        <v>0</v>
      </c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25">
      <c r="A2" s="11" t="s">
        <v>1</v>
      </c>
      <c r="B2" s="11"/>
      <c r="C2" s="11"/>
      <c r="D2" s="11"/>
      <c r="E2" s="11"/>
      <c r="G2" s="11" t="s">
        <v>2</v>
      </c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5">
      <c r="B3">
        <v>2020</v>
      </c>
      <c r="D3">
        <v>2019</v>
      </c>
      <c r="G3" t="s">
        <v>3</v>
      </c>
      <c r="H3">
        <v>2020</v>
      </c>
      <c r="J3">
        <v>2019</v>
      </c>
      <c r="M3" t="s">
        <v>4</v>
      </c>
      <c r="N3">
        <v>2020</v>
      </c>
      <c r="P3">
        <v>2019</v>
      </c>
    </row>
    <row r="4" spans="1:17" x14ac:dyDescent="0.25">
      <c r="A4" s="7" t="s">
        <v>5</v>
      </c>
      <c r="B4" s="8">
        <v>14335674</v>
      </c>
      <c r="C4" s="9">
        <v>1</v>
      </c>
      <c r="D4" s="8">
        <v>14790497</v>
      </c>
      <c r="E4" s="9">
        <v>1</v>
      </c>
      <c r="G4" t="s">
        <v>6</v>
      </c>
      <c r="M4" t="s">
        <v>7</v>
      </c>
    </row>
    <row r="5" spans="1:17" x14ac:dyDescent="0.25">
      <c r="A5" s="4" t="s">
        <v>8</v>
      </c>
      <c r="B5" s="5">
        <v>4225360</v>
      </c>
      <c r="C5" s="6">
        <f>(C4/B4)*B5</f>
        <v>0.29474442568936771</v>
      </c>
      <c r="D5" s="5">
        <v>4278645</v>
      </c>
      <c r="E5" s="6">
        <f>(E4/D4)*D5</f>
        <v>0.28928338243130031</v>
      </c>
      <c r="G5" s="4" t="s">
        <v>9</v>
      </c>
      <c r="H5" s="5">
        <v>1421916</v>
      </c>
      <c r="I5" s="6">
        <f>H5*I17/H17</f>
        <v>2.1314977345427605E-2</v>
      </c>
      <c r="J5" s="5">
        <v>4599514</v>
      </c>
      <c r="K5" s="6">
        <f>(K17/J17)*J5</f>
        <v>7.4296342923673264E-2</v>
      </c>
      <c r="M5" t="s">
        <v>10</v>
      </c>
      <c r="N5" s="1">
        <v>4800891</v>
      </c>
      <c r="O5" s="2">
        <f>N5*I17/H17</f>
        <v>7.1966897413677941E-2</v>
      </c>
      <c r="P5" s="1">
        <v>6237956</v>
      </c>
      <c r="Q5" s="2">
        <f>(K17/J17)*P5</f>
        <v>0.10076223664473793</v>
      </c>
    </row>
    <row r="6" spans="1:17" x14ac:dyDescent="0.25">
      <c r="A6" s="4" t="s">
        <v>11</v>
      </c>
      <c r="B6" s="5">
        <f>B4-B5</f>
        <v>10110314</v>
      </c>
      <c r="C6" s="6">
        <f>(C4/B4)*B6</f>
        <v>0.70525557431063235</v>
      </c>
      <c r="D6" s="5">
        <f>D4-D5</f>
        <v>10511852</v>
      </c>
      <c r="E6" s="6">
        <f>(E4/D4)*D6</f>
        <v>0.71071661756869964</v>
      </c>
      <c r="G6" t="s">
        <v>12</v>
      </c>
      <c r="H6" s="1">
        <v>1987072</v>
      </c>
      <c r="I6" s="2">
        <f>H6*I17/H17</f>
        <v>2.9786847228481513E-2</v>
      </c>
      <c r="J6" s="1">
        <v>1659686</v>
      </c>
      <c r="K6" s="2">
        <f>(K17/J17)*J6</f>
        <v>2.680904986953395E-2</v>
      </c>
      <c r="M6" t="s">
        <v>13</v>
      </c>
      <c r="N6" s="1">
        <v>5019788</v>
      </c>
      <c r="O6" s="2">
        <f>N6*I17/H17</f>
        <v>7.5248233720451377E-2</v>
      </c>
      <c r="P6" s="1">
        <v>5690771</v>
      </c>
      <c r="Q6" s="2">
        <f>(K17/J17)*P6</f>
        <v>9.1923510552657309E-2</v>
      </c>
    </row>
    <row r="7" spans="1:17" x14ac:dyDescent="0.25">
      <c r="A7" s="4" t="s">
        <v>38</v>
      </c>
      <c r="B7" s="5">
        <v>5194922</v>
      </c>
      <c r="C7" s="6">
        <f>(C4/B4)*B7</f>
        <v>0.36237724155836692</v>
      </c>
      <c r="D7" s="5">
        <v>5442595</v>
      </c>
      <c r="E7" s="6">
        <f>(E4/D4)*D7</f>
        <v>0.36797918284963649</v>
      </c>
      <c r="G7" t="s">
        <v>14</v>
      </c>
      <c r="H7" s="1">
        <v>1103972</v>
      </c>
      <c r="I7" s="2">
        <f>H7*I17/H17</f>
        <v>1.6548894709663864E-2</v>
      </c>
      <c r="J7" s="1">
        <v>1026997</v>
      </c>
      <c r="K7" s="2">
        <f>(K17/J17)*J7</f>
        <v>1.6589170354429549E-2</v>
      </c>
      <c r="M7" t="s">
        <v>15</v>
      </c>
      <c r="N7" s="1">
        <v>5612785</v>
      </c>
      <c r="O7" s="2">
        <f>N7*I17/H17</f>
        <v>8.4137449131844552E-2</v>
      </c>
      <c r="P7" s="1">
        <v>7505088</v>
      </c>
      <c r="Q7" s="2">
        <f>(K17/J17)*P7</f>
        <v>0.1212303281869226</v>
      </c>
    </row>
    <row r="8" spans="1:17" x14ac:dyDescent="0.25">
      <c r="A8" s="4" t="s">
        <v>16</v>
      </c>
      <c r="B8" s="5">
        <f>B6-B7</f>
        <v>4915392</v>
      </c>
      <c r="C8" s="6">
        <f>(C4/B4)*B8</f>
        <v>0.34287833275226548</v>
      </c>
      <c r="D8" s="5">
        <f>D6-D7</f>
        <v>5069257</v>
      </c>
      <c r="E8" s="6">
        <f>(E4/D4)*D8</f>
        <v>0.34273743471906315</v>
      </c>
      <c r="G8" t="s">
        <v>17</v>
      </c>
      <c r="H8" s="1">
        <v>777333</v>
      </c>
      <c r="I8" s="2">
        <f>H8*I17/H17</f>
        <v>1.165247123237468E-2</v>
      </c>
      <c r="J8" s="1">
        <v>906107</v>
      </c>
      <c r="K8" s="2">
        <f>(K17/J17)*J8</f>
        <v>1.4636423847724088E-2</v>
      </c>
      <c r="M8" s="4" t="s">
        <v>18</v>
      </c>
      <c r="N8" s="5">
        <f>SUM(N5:N7)</f>
        <v>15433464</v>
      </c>
      <c r="O8" s="6">
        <f>N8*I17/H17</f>
        <v>0.23135258026597386</v>
      </c>
      <c r="P8" s="5">
        <f>SUM(P5:P7)</f>
        <v>19433815</v>
      </c>
      <c r="Q8" s="6">
        <f>(K17/J17)*P8</f>
        <v>0.31391607538431782</v>
      </c>
    </row>
    <row r="9" spans="1:17" x14ac:dyDescent="0.25">
      <c r="G9" t="s">
        <v>19</v>
      </c>
      <c r="H9" s="1">
        <v>941233</v>
      </c>
      <c r="I9" s="2">
        <f>H9*I17/H17</f>
        <v>1.410938485238851E-2</v>
      </c>
      <c r="J9" s="1">
        <v>1118976</v>
      </c>
      <c r="K9" s="2">
        <f>(K17/J17)*J9</f>
        <v>1.8074915006098518E-2</v>
      </c>
      <c r="M9" t="s">
        <v>20</v>
      </c>
      <c r="O9" s="2"/>
      <c r="Q9" s="2"/>
    </row>
    <row r="10" spans="1:17" x14ac:dyDescent="0.25">
      <c r="G10" s="4" t="s">
        <v>21</v>
      </c>
      <c r="H10" s="5">
        <f>SUM(H5:H9)</f>
        <v>6231526</v>
      </c>
      <c r="I10" s="6">
        <f>H10*I17/H17</f>
        <v>9.3412575368336179E-2</v>
      </c>
      <c r="J10" s="5">
        <f>SUM(J5:J9)</f>
        <v>9311280</v>
      </c>
      <c r="K10" s="6">
        <f>(K17/J17)*J10</f>
        <v>0.15040590200145937</v>
      </c>
      <c r="M10" t="s">
        <v>22</v>
      </c>
      <c r="N10" s="1">
        <v>17875936</v>
      </c>
      <c r="O10" s="2">
        <f>N10*I17/H17</f>
        <v>0.26796601970039985</v>
      </c>
      <c r="P10" s="1">
        <v>23712067</v>
      </c>
      <c r="Q10" s="2">
        <f>(K17/J17)*P10</f>
        <v>0.38302304575246782</v>
      </c>
    </row>
    <row r="11" spans="1:17" x14ac:dyDescent="0.25">
      <c r="G11" t="s">
        <v>20</v>
      </c>
      <c r="I11" s="2"/>
      <c r="K11" s="2"/>
      <c r="M11" t="s">
        <v>23</v>
      </c>
      <c r="N11" s="1">
        <f>SUM(N10)</f>
        <v>17875936</v>
      </c>
      <c r="O11" s="2">
        <f>N11*I17/H17</f>
        <v>0.26796601970039985</v>
      </c>
      <c r="P11" s="1">
        <f>SUM(P10)</f>
        <v>23712067</v>
      </c>
      <c r="Q11" s="2">
        <f>(K17/J17)*P11</f>
        <v>0.38302304575246782</v>
      </c>
    </row>
    <row r="12" spans="1:17" x14ac:dyDescent="0.25">
      <c r="G12" s="4" t="s">
        <v>24</v>
      </c>
      <c r="H12" s="5">
        <v>18374903</v>
      </c>
      <c r="I12" s="6">
        <f>H12*I17/H17</f>
        <v>0.27544569522350809</v>
      </c>
      <c r="J12" s="5">
        <v>17938472</v>
      </c>
      <c r="K12" s="6">
        <f>(K17/J17)*J12</f>
        <v>0.28976167204594028</v>
      </c>
      <c r="M12" s="4" t="s">
        <v>25</v>
      </c>
      <c r="N12" s="5">
        <f>N11+N8</f>
        <v>33309400</v>
      </c>
      <c r="O12" s="6">
        <f>N12*I17/H17</f>
        <v>0.49931859996637373</v>
      </c>
      <c r="P12" s="5">
        <f>P11+P8</f>
        <v>43145882</v>
      </c>
      <c r="Q12" s="6">
        <f>(K17/J17)*P12</f>
        <v>0.69693912113678569</v>
      </c>
    </row>
    <row r="13" spans="1:17" x14ac:dyDescent="0.25">
      <c r="A13" t="s">
        <v>35</v>
      </c>
      <c r="B13" s="16">
        <f>B7</f>
        <v>5194922</v>
      </c>
      <c r="C13" s="12" t="s">
        <v>44</v>
      </c>
      <c r="D13" s="12"/>
      <c r="E13" s="12"/>
      <c r="G13" t="s">
        <v>26</v>
      </c>
      <c r="H13" s="1">
        <v>27502708</v>
      </c>
      <c r="I13" s="2">
        <f>H13*I17/H17</f>
        <v>0.41227442265078285</v>
      </c>
      <c r="J13" s="1">
        <v>19851970</v>
      </c>
      <c r="K13" s="2">
        <f>(K17/J17)*J13</f>
        <v>0.32067056885368189</v>
      </c>
      <c r="M13" t="s">
        <v>27</v>
      </c>
      <c r="O13" s="2"/>
      <c r="Q13" s="2"/>
    </row>
    <row r="14" spans="1:17" x14ac:dyDescent="0.25">
      <c r="A14" s="2" t="s">
        <v>36</v>
      </c>
      <c r="B14" s="16">
        <f>B15*0.29</f>
        <v>1450</v>
      </c>
      <c r="C14" s="12" t="s">
        <v>45</v>
      </c>
      <c r="D14" s="12"/>
      <c r="E14" s="12"/>
      <c r="G14" t="s">
        <v>28</v>
      </c>
      <c r="H14" s="1">
        <v>12971573</v>
      </c>
      <c r="I14" s="2">
        <f>H14*I17/H17</f>
        <v>0.19444804378708755</v>
      </c>
      <c r="J14" s="1">
        <v>13986926</v>
      </c>
      <c r="K14" s="2">
        <f>(K17/J17)*J14</f>
        <v>0.22593201163080306</v>
      </c>
      <c r="M14" s="4" t="s">
        <v>29</v>
      </c>
      <c r="N14" s="5">
        <v>28484920</v>
      </c>
      <c r="O14" s="6">
        <f>N14*I17/H17</f>
        <v>0.42699809586945903</v>
      </c>
      <c r="P14" s="5">
        <v>13692538</v>
      </c>
      <c r="Q14" s="6">
        <f>(K17/J17)*P14</f>
        <v>0.22117673709514249</v>
      </c>
    </row>
    <row r="15" spans="1:17" x14ac:dyDescent="0.25">
      <c r="A15" t="s">
        <v>37</v>
      </c>
      <c r="B15" s="16">
        <v>5000</v>
      </c>
      <c r="G15" t="s">
        <v>30</v>
      </c>
      <c r="H15" s="1">
        <v>1629002</v>
      </c>
      <c r="I15" s="2">
        <f>H15*I17/H17</f>
        <v>2.4419262970285346E-2</v>
      </c>
      <c r="J15" s="1">
        <v>819029</v>
      </c>
      <c r="K15" s="2">
        <f>(K17/J17)*J15</f>
        <v>1.3229845468115368E-2</v>
      </c>
      <c r="M15" s="4" t="s">
        <v>16</v>
      </c>
      <c r="N15" s="5">
        <v>4915392</v>
      </c>
      <c r="O15" s="6">
        <f>N15*I17/H17</f>
        <v>7.3683304164167282E-2</v>
      </c>
      <c r="P15" s="5">
        <v>5069257</v>
      </c>
      <c r="Q15" s="6">
        <f>(K17/J17)*P15</f>
        <v>8.1884141768071836E-2</v>
      </c>
    </row>
    <row r="16" spans="1:17" x14ac:dyDescent="0.25">
      <c r="G16" s="4" t="s">
        <v>31</v>
      </c>
      <c r="H16" s="5">
        <f>SUM(H12:H15)</f>
        <v>60478186</v>
      </c>
      <c r="I16" s="6">
        <f>H16*I17/H17</f>
        <v>0.90658742463166386</v>
      </c>
      <c r="J16" s="5">
        <f>SUM(J12:J15)</f>
        <v>52596397</v>
      </c>
      <c r="K16" s="6">
        <f>(K17/J17)*J16</f>
        <v>0.84959409799854058</v>
      </c>
      <c r="M16" s="4" t="s">
        <v>32</v>
      </c>
      <c r="N16" s="5">
        <f>SUM(N14:N15)</f>
        <v>33400312</v>
      </c>
      <c r="O16" s="6">
        <f>N16*I17/H17</f>
        <v>0.50068140003362627</v>
      </c>
      <c r="P16" s="5">
        <f>SUM(P14:P15)</f>
        <v>18761795</v>
      </c>
      <c r="Q16" s="6">
        <f>(K17/J17)*P16</f>
        <v>0.30306087886321431</v>
      </c>
    </row>
    <row r="17" spans="1:17" x14ac:dyDescent="0.25">
      <c r="A17" s="13" t="s">
        <v>50</v>
      </c>
      <c r="B17" s="17">
        <f>(B13)/(1-(B14/B15))</f>
        <v>7316791.5492957747</v>
      </c>
      <c r="C17" s="14" t="s">
        <v>43</v>
      </c>
      <c r="D17" s="14"/>
      <c r="E17" s="14"/>
      <c r="G17" s="7" t="s">
        <v>33</v>
      </c>
      <c r="H17" s="8">
        <f>H16+H10</f>
        <v>66709712</v>
      </c>
      <c r="I17" s="9">
        <v>1</v>
      </c>
      <c r="J17" s="8">
        <f>J16+J10</f>
        <v>61907677</v>
      </c>
      <c r="K17" s="9">
        <v>1</v>
      </c>
      <c r="M17" s="7" t="s">
        <v>34</v>
      </c>
      <c r="N17" s="8">
        <f>N16+N12</f>
        <v>66709712</v>
      </c>
      <c r="O17" s="7"/>
      <c r="P17" s="8">
        <f>P16+P12</f>
        <v>61907677</v>
      </c>
      <c r="Q17" s="7"/>
    </row>
    <row r="19" spans="1:17" x14ac:dyDescent="0.25">
      <c r="A19" t="s">
        <v>39</v>
      </c>
      <c r="B19" s="16">
        <f>B17/B15</f>
        <v>1463.358309859155</v>
      </c>
      <c r="C19" s="12" t="s">
        <v>48</v>
      </c>
      <c r="D19" s="12"/>
      <c r="E19" s="12"/>
      <c r="J19" s="3"/>
      <c r="L19" s="3"/>
    </row>
    <row r="20" spans="1:17" x14ac:dyDescent="0.25">
      <c r="J20" s="10"/>
      <c r="L20" s="10"/>
    </row>
    <row r="21" spans="1:17" x14ac:dyDescent="0.25">
      <c r="A21" t="s">
        <v>40</v>
      </c>
      <c r="B21" s="16">
        <f>B19*B14</f>
        <v>2121869.5492957747</v>
      </c>
      <c r="C21" s="12" t="s">
        <v>51</v>
      </c>
      <c r="D21" s="12"/>
      <c r="E21" s="12"/>
    </row>
    <row r="23" spans="1:17" x14ac:dyDescent="0.25">
      <c r="A23" s="11" t="s">
        <v>0</v>
      </c>
      <c r="B23" s="11"/>
      <c r="C23" s="11"/>
      <c r="D23" s="11"/>
      <c r="E23" s="11"/>
    </row>
    <row r="24" spans="1:17" x14ac:dyDescent="0.25">
      <c r="A24" s="11" t="s">
        <v>41</v>
      </c>
      <c r="B24" s="11"/>
      <c r="C24" s="11"/>
      <c r="D24" s="11"/>
      <c r="E24" s="11"/>
    </row>
    <row r="25" spans="1:17" x14ac:dyDescent="0.25">
      <c r="A25" t="s">
        <v>5</v>
      </c>
      <c r="B25" s="16">
        <f>B17</f>
        <v>7316791.5492957747</v>
      </c>
    </row>
    <row r="26" spans="1:17" x14ac:dyDescent="0.25">
      <c r="A26" t="s">
        <v>8</v>
      </c>
      <c r="B26" s="16">
        <f>B21</f>
        <v>2121869.5492957747</v>
      </c>
    </row>
    <row r="27" spans="1:17" x14ac:dyDescent="0.25">
      <c r="A27" t="s">
        <v>11</v>
      </c>
      <c r="B27" s="16">
        <f>B25-B26</f>
        <v>5194922</v>
      </c>
    </row>
    <row r="28" spans="1:17" x14ac:dyDescent="0.25">
      <c r="A28" t="s">
        <v>38</v>
      </c>
      <c r="B28" s="16">
        <f>B13</f>
        <v>5194922</v>
      </c>
    </row>
    <row r="29" spans="1:17" x14ac:dyDescent="0.25">
      <c r="A29" t="s">
        <v>42</v>
      </c>
      <c r="B29" s="5">
        <f>B27-B28</f>
        <v>0</v>
      </c>
    </row>
    <row r="34" spans="1:7" x14ac:dyDescent="0.25">
      <c r="A34" t="s">
        <v>35</v>
      </c>
      <c r="B34" s="16">
        <f>B28</f>
        <v>5194922</v>
      </c>
      <c r="C34" s="12" t="s">
        <v>44</v>
      </c>
      <c r="D34" s="12"/>
      <c r="E34" s="12"/>
    </row>
    <row r="35" spans="1:7" x14ac:dyDescent="0.25">
      <c r="A35" s="2" t="s">
        <v>36</v>
      </c>
      <c r="B35" s="16">
        <f>B36*0.29</f>
        <v>1450</v>
      </c>
      <c r="C35" s="12" t="s">
        <v>45</v>
      </c>
      <c r="D35" s="12"/>
      <c r="E35" s="12"/>
    </row>
    <row r="36" spans="1:7" x14ac:dyDescent="0.25">
      <c r="A36" t="s">
        <v>37</v>
      </c>
      <c r="B36" s="16">
        <v>5000</v>
      </c>
    </row>
    <row r="37" spans="1:7" x14ac:dyDescent="0.25">
      <c r="A37" t="s">
        <v>46</v>
      </c>
      <c r="B37" s="16">
        <f>N14*0.2</f>
        <v>5696984</v>
      </c>
      <c r="C37" s="12" t="s">
        <v>47</v>
      </c>
      <c r="D37" s="12"/>
      <c r="E37" s="12"/>
    </row>
    <row r="38" spans="1:7" x14ac:dyDescent="0.25">
      <c r="B38" s="3"/>
    </row>
    <row r="39" spans="1:7" x14ac:dyDescent="0.25">
      <c r="A39" s="13" t="s">
        <v>49</v>
      </c>
      <c r="B39" s="17">
        <f>(B34+B37)/(1-(B35/B36))</f>
        <v>15340712.676056338</v>
      </c>
      <c r="C39" s="14" t="s">
        <v>43</v>
      </c>
      <c r="D39" s="14"/>
      <c r="E39" s="14"/>
    </row>
    <row r="41" spans="1:7" x14ac:dyDescent="0.25">
      <c r="A41" t="s">
        <v>39</v>
      </c>
      <c r="B41" s="16">
        <f>B39/B36</f>
        <v>3068.1425352112678</v>
      </c>
      <c r="C41" s="12" t="s">
        <v>48</v>
      </c>
      <c r="D41" s="12"/>
      <c r="E41" s="12"/>
    </row>
    <row r="43" spans="1:7" x14ac:dyDescent="0.25">
      <c r="A43" t="s">
        <v>40</v>
      </c>
      <c r="B43" s="16">
        <f>B41*B35</f>
        <v>4448806.6760563385</v>
      </c>
      <c r="C43" s="12" t="s">
        <v>51</v>
      </c>
      <c r="D43" s="12"/>
      <c r="E43" s="12"/>
    </row>
    <row r="45" spans="1:7" x14ac:dyDescent="0.25">
      <c r="A45" s="11" t="s">
        <v>0</v>
      </c>
      <c r="B45" s="11"/>
      <c r="C45" s="11"/>
      <c r="D45" s="11"/>
      <c r="E45" s="11"/>
    </row>
    <row r="46" spans="1:7" x14ac:dyDescent="0.25">
      <c r="A46" s="11" t="s">
        <v>41</v>
      </c>
      <c r="B46" s="11"/>
      <c r="C46" s="11"/>
      <c r="D46" s="11"/>
      <c r="E46" s="11"/>
      <c r="G46" s="1"/>
    </row>
    <row r="47" spans="1:7" x14ac:dyDescent="0.25">
      <c r="A47" t="s">
        <v>5</v>
      </c>
      <c r="B47" s="16">
        <f>B39</f>
        <v>15340712.676056338</v>
      </c>
      <c r="G47" s="15"/>
    </row>
    <row r="48" spans="1:7" x14ac:dyDescent="0.25">
      <c r="A48" t="s">
        <v>8</v>
      </c>
      <c r="B48" s="16">
        <f>B43</f>
        <v>4448806.6760563385</v>
      </c>
    </row>
    <row r="49" spans="1:2" x14ac:dyDescent="0.25">
      <c r="A49" t="s">
        <v>11</v>
      </c>
      <c r="B49" s="16">
        <f>B47-B48</f>
        <v>10891906</v>
      </c>
    </row>
    <row r="50" spans="1:2" x14ac:dyDescent="0.25">
      <c r="A50" t="s">
        <v>38</v>
      </c>
      <c r="B50" s="16">
        <f>B34</f>
        <v>5194922</v>
      </c>
    </row>
    <row r="51" spans="1:2" x14ac:dyDescent="0.25">
      <c r="A51" t="s">
        <v>16</v>
      </c>
      <c r="B51" s="5">
        <f>B49-B50</f>
        <v>5696984</v>
      </c>
    </row>
  </sheetData>
  <mergeCells count="19">
    <mergeCell ref="C41:E41"/>
    <mergeCell ref="C43:E43"/>
    <mergeCell ref="A45:E45"/>
    <mergeCell ref="A46:E46"/>
    <mergeCell ref="C35:E35"/>
    <mergeCell ref="C39:E39"/>
    <mergeCell ref="C37:E37"/>
    <mergeCell ref="A24:E24"/>
    <mergeCell ref="C13:E13"/>
    <mergeCell ref="C14:E14"/>
    <mergeCell ref="C17:E17"/>
    <mergeCell ref="C34:E34"/>
    <mergeCell ref="C19:E19"/>
    <mergeCell ref="C21:E21"/>
    <mergeCell ref="A1:E1"/>
    <mergeCell ref="A2:E2"/>
    <mergeCell ref="G1:Q1"/>
    <mergeCell ref="G2:Q2"/>
    <mergeCell ref="A23:E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Ramirez</dc:creator>
  <cp:lastModifiedBy>Brayan Ramirez</cp:lastModifiedBy>
  <dcterms:created xsi:type="dcterms:W3CDTF">2021-04-21T17:16:11Z</dcterms:created>
  <dcterms:modified xsi:type="dcterms:W3CDTF">2021-05-12T18:21:04Z</dcterms:modified>
</cp:coreProperties>
</file>