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ORGANIZACION SORIANA SAB DE CV\"/>
    </mc:Choice>
  </mc:AlternateContent>
  <xr:revisionPtr revIDLastSave="0" documentId="13_ncr:1_{8846B3F4-45AB-482D-BC07-69DF3BE05FB1}" xr6:coauthVersionLast="46" xr6:coauthVersionMax="46" xr10:uidLastSave="{00000000-0000-0000-0000-000000000000}"/>
  <bookViews>
    <workbookView xWindow="-120" yWindow="-120" windowWidth="25440" windowHeight="15390" xr2:uid="{6C0B3623-050B-4B3C-8D87-82E662A482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7" i="1"/>
  <c r="F38" i="1"/>
  <c r="F39" i="1"/>
  <c r="F27" i="1"/>
  <c r="L5" i="1"/>
  <c r="L6" i="1"/>
  <c r="L7" i="1"/>
  <c r="L9" i="1"/>
  <c r="L11" i="1"/>
  <c r="L17" i="1"/>
  <c r="L18" i="1"/>
  <c r="L20" i="1"/>
  <c r="L21" i="1"/>
  <c r="L22" i="1"/>
  <c r="L23" i="1"/>
  <c r="L4" i="1"/>
  <c r="F6" i="1"/>
  <c r="F5" i="1"/>
  <c r="F7" i="1"/>
  <c r="F8" i="1"/>
  <c r="F9" i="1"/>
  <c r="F11" i="1"/>
  <c r="F13" i="1"/>
  <c r="F14" i="1"/>
  <c r="F18" i="1"/>
  <c r="F19" i="1"/>
  <c r="F20" i="1"/>
  <c r="F4" i="1"/>
  <c r="D9" i="1"/>
  <c r="B9" i="1"/>
  <c r="B20" i="1" s="1"/>
  <c r="C19" i="1" s="1"/>
  <c r="J21" i="1"/>
  <c r="K21" i="1" s="1"/>
  <c r="D39" i="1"/>
  <c r="E39" i="1" s="1"/>
  <c r="D37" i="1"/>
  <c r="E37" i="1" s="1"/>
  <c r="B39" i="1"/>
  <c r="B37" i="1"/>
  <c r="C37" i="1" s="1"/>
  <c r="D20" i="1"/>
  <c r="E9" i="1" s="1"/>
  <c r="H9" i="1"/>
  <c r="J9" i="1"/>
  <c r="J17" i="1"/>
  <c r="J18" i="1"/>
  <c r="H18" i="1"/>
  <c r="D29" i="1"/>
  <c r="D33" i="1" s="1"/>
  <c r="E33" i="1" s="1"/>
  <c r="H21" i="1"/>
  <c r="I21" i="1" s="1"/>
  <c r="B29" i="1"/>
  <c r="C29" i="1" s="1"/>
  <c r="H17" i="1"/>
  <c r="D18" i="1"/>
  <c r="B18" i="1"/>
  <c r="D14" i="1"/>
  <c r="B14" i="1"/>
  <c r="E32" i="1"/>
  <c r="C32" i="1"/>
  <c r="C31" i="1"/>
  <c r="E31" i="1"/>
  <c r="C39" i="1"/>
  <c r="E38" i="1"/>
  <c r="E36" i="1"/>
  <c r="E35" i="1"/>
  <c r="E34" i="1"/>
  <c r="E30" i="1"/>
  <c r="E29" i="1"/>
  <c r="E28" i="1"/>
  <c r="C38" i="1"/>
  <c r="C36" i="1"/>
  <c r="C35" i="1"/>
  <c r="C34" i="1"/>
  <c r="C30" i="1"/>
  <c r="C28" i="1"/>
  <c r="C7" i="1" l="1"/>
  <c r="C9" i="1"/>
  <c r="C11" i="1"/>
  <c r="C12" i="1"/>
  <c r="C17" i="1"/>
  <c r="C13" i="1"/>
  <c r="C14" i="1"/>
  <c r="C15" i="1"/>
  <c r="C16" i="1"/>
  <c r="C18" i="1"/>
  <c r="C8" i="1"/>
  <c r="C4" i="1"/>
  <c r="C5" i="1"/>
  <c r="C6" i="1"/>
  <c r="J22" i="1"/>
  <c r="H22" i="1"/>
  <c r="E12" i="1"/>
  <c r="E13" i="1"/>
  <c r="E18" i="1"/>
  <c r="E15" i="1"/>
  <c r="E5" i="1"/>
  <c r="E16" i="1"/>
  <c r="E8" i="1"/>
  <c r="E14" i="1"/>
  <c r="E6" i="1"/>
  <c r="E19" i="1"/>
  <c r="E7" i="1"/>
  <c r="E17" i="1"/>
  <c r="E11" i="1"/>
  <c r="E4" i="1"/>
  <c r="J23" i="1"/>
  <c r="K12" i="1" s="1"/>
  <c r="B33" i="1"/>
  <c r="H23" i="1"/>
  <c r="I11" i="1" s="1"/>
  <c r="K18" i="1" l="1"/>
  <c r="K7" i="1"/>
  <c r="K4" i="1"/>
  <c r="K15" i="1"/>
  <c r="K16" i="1"/>
  <c r="K17" i="1"/>
  <c r="K22" i="1"/>
  <c r="K6" i="1"/>
  <c r="K9" i="1"/>
  <c r="K5" i="1"/>
  <c r="K11" i="1"/>
  <c r="K13" i="1"/>
  <c r="K20" i="1"/>
  <c r="I17" i="1"/>
  <c r="I15" i="1"/>
  <c r="C33" i="1"/>
  <c r="I20" i="1"/>
  <c r="I12" i="1"/>
  <c r="I5" i="1"/>
  <c r="I22" i="1"/>
  <c r="I18" i="1"/>
  <c r="I9" i="1"/>
  <c r="I7" i="1"/>
  <c r="I13" i="1"/>
  <c r="I6" i="1"/>
  <c r="I16" i="1"/>
  <c r="I4" i="1"/>
</calcChain>
</file>

<file path=xl/sharedStrings.xml><?xml version="1.0" encoding="utf-8"?>
<sst xmlns="http://schemas.openxmlformats.org/spreadsheetml/2006/main" count="59" uniqueCount="56">
  <si>
    <t>Circulantes</t>
  </si>
  <si>
    <t>Activos</t>
  </si>
  <si>
    <t>Clientes y otras cuentas por cobrar</t>
  </si>
  <si>
    <t>Impuestos por recuperar</t>
  </si>
  <si>
    <t>Total de activos circulantes</t>
  </si>
  <si>
    <t>Activos no circulantes</t>
  </si>
  <si>
    <t>Clientes y otras cuentas por cobrar no circulante</t>
  </si>
  <si>
    <t>Inversiones en subsidiarias, negocios conj</t>
  </si>
  <si>
    <t>Activos por derechos de uso</t>
  </si>
  <si>
    <t>Activos intangibles distintos al credito mercantil</t>
  </si>
  <si>
    <t>Total de activos no circulantes</t>
  </si>
  <si>
    <t>Total de activos</t>
  </si>
  <si>
    <t>Pasivos</t>
  </si>
  <si>
    <t>Circulante</t>
  </si>
  <si>
    <t>Proveedores y otras cuentas por pagar a corto plazo</t>
  </si>
  <si>
    <t>Impuestos por pagar a corto plazo</t>
  </si>
  <si>
    <t>Pasivos por arrendamientos a corto plazo</t>
  </si>
  <si>
    <t>Provisiones circulantes</t>
  </si>
  <si>
    <t>Total de pasivos circulantes</t>
  </si>
  <si>
    <t>Pasivos a largo plazo</t>
  </si>
  <si>
    <t>Proveedores y otras cuentas por pagar a largo plazo</t>
  </si>
  <si>
    <t>Otros pasivos financieros a largo plazo</t>
  </si>
  <si>
    <t>Pasivos por arrendamiento a largo plazo</t>
  </si>
  <si>
    <t>Provisiones a largo plazo</t>
  </si>
  <si>
    <t>Provisiones por beneficios a los empleados a LP</t>
  </si>
  <si>
    <t>Pasivo por impuestos diferidos</t>
  </si>
  <si>
    <t>Total pasivos a largo plazo</t>
  </si>
  <si>
    <t>Capital contable</t>
  </si>
  <si>
    <t>Total capital contable</t>
  </si>
  <si>
    <t>Total capital contable y pasivos</t>
  </si>
  <si>
    <t>Total pasivos</t>
  </si>
  <si>
    <t>Otros pasivos financieros a corto plazo</t>
  </si>
  <si>
    <t>Estado de resultados</t>
  </si>
  <si>
    <t>Costo de ventas</t>
  </si>
  <si>
    <t>Utilidad bruta</t>
  </si>
  <si>
    <t>Gastos de venta</t>
  </si>
  <si>
    <t>Utilidad de operación</t>
  </si>
  <si>
    <t>Ingresos financieros</t>
  </si>
  <si>
    <t>Gastos financieros</t>
  </si>
  <si>
    <t>Participacion en la utilidad de asociados y nego</t>
  </si>
  <si>
    <t>Utilidad antes de impuesto</t>
  </si>
  <si>
    <t>Impuestos a la utilidad</t>
  </si>
  <si>
    <t>Utilidad neta</t>
  </si>
  <si>
    <t>Estado de situacion Financiera ORGANIZACION SORIANA, S.A.B. DE C.V.</t>
  </si>
  <si>
    <t>Otros ingresos</t>
  </si>
  <si>
    <t>Otros gastos</t>
  </si>
  <si>
    <t>Activos mantenidos para la venta</t>
  </si>
  <si>
    <t>Otros activos no financieros no circulantes</t>
  </si>
  <si>
    <t>Efectivo y Equivalentes (Caja y Bancos)</t>
  </si>
  <si>
    <t>Inventarios(Almacen)</t>
  </si>
  <si>
    <t>Activo fijo</t>
  </si>
  <si>
    <t>Activo diferido</t>
  </si>
  <si>
    <t xml:space="preserve">Propiedades, planta y equipo </t>
  </si>
  <si>
    <t>Capital social (Bueno)</t>
  </si>
  <si>
    <t>Ingresos (Ventas netas)</t>
  </si>
  <si>
    <t>Diferencia +(-)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</si>
</sst>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9" fontId="0" fillId="3" borderId="0" xfId="1" applyFont="1" applyFill="1"/>
    <xf numFmtId="9" fontId="0" fillId="3" borderId="0" xfId="0" applyNumberFormat="1" applyFill="1"/>
    <xf numFmtId="10" fontId="0" fillId="0" borderId="0" xfId="0" applyNumberFormat="1"/>
    <xf numFmtId="10" fontId="0" fillId="0" borderId="0" xfId="1" applyNumberFormat="1" applyFont="1"/>
    <xf numFmtId="0" fontId="0" fillId="4" borderId="0" xfId="0" applyFill="1"/>
    <xf numFmtId="3" fontId="0" fillId="4" borderId="0" xfId="0" applyNumberFormat="1" applyFill="1"/>
    <xf numFmtId="10" fontId="0" fillId="4" borderId="0" xfId="0" applyNumberFormat="1" applyFill="1"/>
    <xf numFmtId="0" fontId="0" fillId="0" borderId="0" xfId="0" applyFill="1"/>
    <xf numFmtId="0" fontId="0" fillId="0" borderId="0" xfId="0" applyNumberFormat="1"/>
    <xf numFmtId="10" fontId="0" fillId="4" borderId="0" xfId="1" applyNumberFormat="1" applyFont="1" applyFill="1"/>
    <xf numFmtId="0" fontId="0" fillId="5" borderId="0" xfId="0" applyFill="1"/>
    <xf numFmtId="0" fontId="0" fillId="6" borderId="0" xfId="0" applyFill="1"/>
    <xf numFmtId="3" fontId="0" fillId="0" borderId="0" xfId="0" applyNumberFormat="1" applyFill="1"/>
    <xf numFmtId="10" fontId="0" fillId="0" borderId="0" xfId="0" applyNumberFormat="1" applyFill="1"/>
    <xf numFmtId="10" fontId="0" fillId="0" borderId="0" xfId="1" applyNumberFormat="1" applyFont="1" applyFill="1"/>
    <xf numFmtId="0" fontId="2" fillId="2" borderId="0" xfId="2" applyAlignment="1">
      <alignment horizontal="center"/>
    </xf>
    <xf numFmtId="0" fontId="0" fillId="7" borderId="0" xfId="0" applyFill="1"/>
    <xf numFmtId="3" fontId="0" fillId="7" borderId="0" xfId="0" applyNumberFormat="1" applyFill="1"/>
    <xf numFmtId="0" fontId="0" fillId="0" borderId="0" xfId="0" applyNumberFormat="1" applyFill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3CC9-5108-4138-BA6B-781B42F37401}">
  <dimension ref="A1:O42"/>
  <sheetViews>
    <sheetView tabSelected="1" workbookViewId="0">
      <selection activeCell="K1" sqref="K1"/>
    </sheetView>
  </sheetViews>
  <sheetFormatPr baseColWidth="10" defaultRowHeight="15" x14ac:dyDescent="0.25"/>
  <cols>
    <col min="1" max="1" width="43.28515625" customWidth="1"/>
    <col min="2" max="2" width="11.42578125" customWidth="1"/>
    <col min="6" max="6" width="13.42578125" customWidth="1"/>
    <col min="7" max="7" width="40.85546875" customWidth="1"/>
    <col min="11" max="11" width="12" bestFit="1" customWidth="1"/>
    <col min="12" max="12" width="14" customWidth="1"/>
    <col min="13" max="13" width="14.7109375" customWidth="1"/>
  </cols>
  <sheetData>
    <row r="1" spans="1:15" x14ac:dyDescent="0.25">
      <c r="A1" s="19" t="s">
        <v>43</v>
      </c>
      <c r="B1" s="19"/>
      <c r="C1" s="19"/>
      <c r="D1" s="19"/>
      <c r="E1" s="19"/>
      <c r="F1" s="19"/>
      <c r="G1" s="19"/>
      <c r="H1" s="19"/>
      <c r="I1" s="19"/>
      <c r="J1" s="19"/>
    </row>
    <row r="2" spans="1:15" x14ac:dyDescent="0.25">
      <c r="A2" t="s">
        <v>1</v>
      </c>
      <c r="B2">
        <v>2020</v>
      </c>
      <c r="D2">
        <v>2019</v>
      </c>
      <c r="F2" s="20" t="s">
        <v>55</v>
      </c>
      <c r="G2" t="s">
        <v>12</v>
      </c>
      <c r="H2">
        <v>2020</v>
      </c>
      <c r="J2">
        <v>2019</v>
      </c>
      <c r="L2" s="20" t="s">
        <v>55</v>
      </c>
    </row>
    <row r="3" spans="1:15" x14ac:dyDescent="0.25">
      <c r="A3" t="s">
        <v>0</v>
      </c>
      <c r="F3" s="20"/>
      <c r="G3" t="s">
        <v>13</v>
      </c>
      <c r="L3" s="20"/>
    </row>
    <row r="4" spans="1:15" x14ac:dyDescent="0.25">
      <c r="A4" s="8" t="s">
        <v>48</v>
      </c>
      <c r="B4" s="9">
        <v>7627494</v>
      </c>
      <c r="C4" s="10">
        <f>B4*C20/B20</f>
        <v>5.3774732950870541E-2</v>
      </c>
      <c r="D4" s="9">
        <v>1920848</v>
      </c>
      <c r="E4" s="13">
        <f>D4*E20/D20</f>
        <v>1.3183565150228969E-2</v>
      </c>
      <c r="F4" s="21">
        <f>B4-D4</f>
        <v>5706646</v>
      </c>
      <c r="G4" t="s">
        <v>14</v>
      </c>
      <c r="H4" s="1">
        <v>28483721</v>
      </c>
      <c r="I4" s="6">
        <f>H4*I23/H23</f>
        <v>0.20081359490051426</v>
      </c>
      <c r="J4" s="1">
        <v>33149897</v>
      </c>
      <c r="K4" s="6">
        <f>(K23/J23)*J4</f>
        <v>0.22752129623108119</v>
      </c>
      <c r="L4" s="21">
        <f>H4-J4</f>
        <v>-4666176</v>
      </c>
    </row>
    <row r="5" spans="1:15" x14ac:dyDescent="0.25">
      <c r="A5" t="s">
        <v>2</v>
      </c>
      <c r="B5" s="1">
        <v>6574931</v>
      </c>
      <c r="C5" s="6">
        <f>B5*C20/B20</f>
        <v>4.6354039569929548E-2</v>
      </c>
      <c r="D5" s="1">
        <v>6308765</v>
      </c>
      <c r="E5" s="7">
        <f>D5*E20/D20</f>
        <v>4.3299633492595073E-2</v>
      </c>
      <c r="F5" s="21">
        <f t="shared" ref="F5:F20" si="0">B5-D5</f>
        <v>266166</v>
      </c>
      <c r="G5" t="s">
        <v>15</v>
      </c>
      <c r="H5" s="1">
        <v>3743572</v>
      </c>
      <c r="I5" s="6">
        <f>H5*I23/H23</f>
        <v>2.6392624442884691E-2</v>
      </c>
      <c r="J5" s="1">
        <v>2616073</v>
      </c>
      <c r="K5" s="6">
        <f>(K23/J23)*J5</f>
        <v>1.7955178563454761E-2</v>
      </c>
      <c r="L5" s="21">
        <f t="shared" ref="L5:L23" si="1">H5-J5</f>
        <v>1127499</v>
      </c>
    </row>
    <row r="6" spans="1:15" x14ac:dyDescent="0.25">
      <c r="A6" t="s">
        <v>3</v>
      </c>
      <c r="B6" s="1">
        <v>1054859</v>
      </c>
      <c r="C6" s="6">
        <f>B6*C20/B20</f>
        <v>7.4368804519311781E-3</v>
      </c>
      <c r="D6" s="1">
        <v>2728243</v>
      </c>
      <c r="E6" s="7">
        <f>D6*E20/D20</f>
        <v>1.8725047133430723E-2</v>
      </c>
      <c r="F6" s="21">
        <f>B6-D6</f>
        <v>-1673384</v>
      </c>
      <c r="G6" t="s">
        <v>31</v>
      </c>
      <c r="H6" s="1">
        <v>4621000</v>
      </c>
      <c r="I6" s="6">
        <f>H6*I23/H23</f>
        <v>3.2578595403152437E-2</v>
      </c>
      <c r="J6" s="1">
        <v>6839693</v>
      </c>
      <c r="K6" s="6">
        <f>(K23/J23)*J6</f>
        <v>4.6943609423059522E-2</v>
      </c>
      <c r="L6" s="21">
        <f t="shared" si="1"/>
        <v>-2218693</v>
      </c>
    </row>
    <row r="7" spans="1:15" x14ac:dyDescent="0.25">
      <c r="A7" s="8" t="s">
        <v>49</v>
      </c>
      <c r="B7" s="9">
        <v>27715055</v>
      </c>
      <c r="C7" s="10">
        <f>B7*C20/B20</f>
        <v>0.19539440887710818</v>
      </c>
      <c r="D7" s="9">
        <v>34006184</v>
      </c>
      <c r="E7" s="13">
        <f>D7*E20/D20</f>
        <v>0.23339834399945961</v>
      </c>
      <c r="F7" s="21">
        <f t="shared" si="0"/>
        <v>-6291129</v>
      </c>
      <c r="G7" t="s">
        <v>16</v>
      </c>
      <c r="H7" s="1">
        <v>532257</v>
      </c>
      <c r="I7" s="6">
        <f>H7*I23/H23</f>
        <v>3.752474670741334E-3</v>
      </c>
      <c r="J7" s="1">
        <v>499579</v>
      </c>
      <c r="K7" s="6">
        <f>(K23/J23)*J7</f>
        <v>3.4288149266294044E-3</v>
      </c>
      <c r="L7" s="21">
        <f t="shared" si="1"/>
        <v>32678</v>
      </c>
    </row>
    <row r="8" spans="1:15" x14ac:dyDescent="0.25">
      <c r="A8" t="s">
        <v>46</v>
      </c>
      <c r="B8" s="1">
        <v>772061</v>
      </c>
      <c r="C8" s="6">
        <f>B8*C20/B20</f>
        <v>5.4431211741080435E-3</v>
      </c>
      <c r="D8" s="1">
        <v>1530219</v>
      </c>
      <c r="E8" s="7">
        <f>D8*E20/D20</f>
        <v>1.050251861709944E-2</v>
      </c>
      <c r="F8" s="21">
        <f t="shared" si="0"/>
        <v>-758158</v>
      </c>
      <c r="G8" t="s">
        <v>17</v>
      </c>
      <c r="I8" s="6"/>
      <c r="K8" s="6"/>
      <c r="L8" s="21"/>
    </row>
    <row r="9" spans="1:15" x14ac:dyDescent="0.25">
      <c r="A9" s="8" t="s">
        <v>4</v>
      </c>
      <c r="B9" s="9">
        <f>SUM(B4:B8)</f>
        <v>43744400</v>
      </c>
      <c r="C9" s="10">
        <f>B9*C20/B20</f>
        <v>0.30840318302394748</v>
      </c>
      <c r="D9" s="9">
        <f>SUM(D4:D8)</f>
        <v>46494259</v>
      </c>
      <c r="E9" s="13">
        <f>D9*E20/D20</f>
        <v>0.31910910839281381</v>
      </c>
      <c r="F9" s="21">
        <f t="shared" si="0"/>
        <v>-2749859</v>
      </c>
      <c r="G9" s="8" t="s">
        <v>18</v>
      </c>
      <c r="H9" s="9">
        <f>SUM(H4:H7)</f>
        <v>37380550</v>
      </c>
      <c r="I9" s="10">
        <f>H9*I23/H23</f>
        <v>0.26353728941729271</v>
      </c>
      <c r="J9" s="9">
        <f>SUM(J4:J7)</f>
        <v>43105242</v>
      </c>
      <c r="K9" s="10">
        <f>(K23/J23)*J9</f>
        <v>0.29584889914422491</v>
      </c>
      <c r="L9" s="21">
        <f t="shared" si="1"/>
        <v>-5724692</v>
      </c>
      <c r="N9" s="12"/>
      <c r="O9" s="6"/>
    </row>
    <row r="10" spans="1:15" x14ac:dyDescent="0.25">
      <c r="A10" t="s">
        <v>5</v>
      </c>
      <c r="C10" s="6"/>
      <c r="E10" s="7"/>
      <c r="F10" s="21"/>
      <c r="G10" t="s">
        <v>19</v>
      </c>
      <c r="I10" s="6"/>
      <c r="K10" s="6"/>
      <c r="L10" s="21"/>
      <c r="N10" s="11"/>
    </row>
    <row r="11" spans="1:15" x14ac:dyDescent="0.25">
      <c r="A11" s="14" t="s">
        <v>6</v>
      </c>
      <c r="B11" s="1">
        <v>197757</v>
      </c>
      <c r="C11" s="6">
        <f>B11*C20/B20</f>
        <v>1.3942101906819337E-3</v>
      </c>
      <c r="D11" s="1">
        <v>0</v>
      </c>
      <c r="E11" s="7">
        <f>D11*E20/D20</f>
        <v>0</v>
      </c>
      <c r="F11" s="21">
        <f t="shared" si="0"/>
        <v>197757</v>
      </c>
      <c r="G11" t="s">
        <v>20</v>
      </c>
      <c r="H11" s="1">
        <v>485213</v>
      </c>
      <c r="I11" s="6">
        <f>H11*I23/H23</f>
        <v>3.4208089182752224E-3</v>
      </c>
      <c r="J11" s="1">
        <v>246401</v>
      </c>
      <c r="K11" s="6">
        <f>(K23/J23)*J11</f>
        <v>1.6911508024484855E-3</v>
      </c>
      <c r="L11" s="21">
        <f t="shared" si="1"/>
        <v>238812</v>
      </c>
      <c r="N11" s="11"/>
    </row>
    <row r="12" spans="1:15" x14ac:dyDescent="0.25">
      <c r="A12" s="14" t="s">
        <v>7</v>
      </c>
      <c r="B12" s="1">
        <v>2303926</v>
      </c>
      <c r="C12" s="6">
        <f>B12*C20/B20</f>
        <v>1.6242950225666169E-2</v>
      </c>
      <c r="D12" s="1">
        <v>1749032</v>
      </c>
      <c r="E12" s="7">
        <f>D12*E20/D20</f>
        <v>1.2004321696373308E-2</v>
      </c>
      <c r="F12" s="21"/>
      <c r="G12" t="s">
        <v>21</v>
      </c>
      <c r="H12" s="1">
        <v>14765280</v>
      </c>
      <c r="I12" s="6">
        <f>H12*I23/H23</f>
        <v>0.10409696670293411</v>
      </c>
      <c r="J12" s="1">
        <v>16394184</v>
      </c>
      <c r="K12" s="6">
        <f>(K23/J23)*J12</f>
        <v>0.11251998744764884</v>
      </c>
      <c r="L12" s="21"/>
      <c r="N12" s="22"/>
      <c r="O12" s="6"/>
    </row>
    <row r="13" spans="1:15" x14ac:dyDescent="0.25">
      <c r="A13" s="14" t="s">
        <v>52</v>
      </c>
      <c r="B13" s="16">
        <v>66129603</v>
      </c>
      <c r="C13" s="17">
        <f>B13*C20/B20</f>
        <v>0.46622150623416908</v>
      </c>
      <c r="D13" s="16">
        <v>67640984</v>
      </c>
      <c r="E13" s="18">
        <f>D13*E20/D20</f>
        <v>0.46424772776898293</v>
      </c>
      <c r="F13" s="21">
        <f t="shared" si="0"/>
        <v>-1511381</v>
      </c>
      <c r="G13" t="s">
        <v>22</v>
      </c>
      <c r="H13" s="1">
        <v>9495204</v>
      </c>
      <c r="I13" s="6">
        <f>H13*I23/H23</f>
        <v>6.6942308891234495E-2</v>
      </c>
      <c r="J13" s="1">
        <v>9613012</v>
      </c>
      <c r="K13" s="6">
        <f>(K23/J23)*J13</f>
        <v>6.5978031573520071E-2</v>
      </c>
      <c r="L13" s="21"/>
      <c r="N13" s="11"/>
    </row>
    <row r="14" spans="1:15" x14ac:dyDescent="0.25">
      <c r="A14" s="14" t="s">
        <v>50</v>
      </c>
      <c r="B14" s="9">
        <f>B11+B12+B13</f>
        <v>68631286</v>
      </c>
      <c r="C14" s="10">
        <f>B14*C20/B20</f>
        <v>0.48385866665051719</v>
      </c>
      <c r="D14" s="9">
        <f>D11+D12+D13</f>
        <v>69390016</v>
      </c>
      <c r="E14" s="10">
        <f>D14*E20/D20</f>
        <v>0.47625204946535626</v>
      </c>
      <c r="F14" s="21">
        <f t="shared" si="0"/>
        <v>-758730</v>
      </c>
      <c r="G14" t="s">
        <v>23</v>
      </c>
      <c r="I14" s="6"/>
      <c r="K14" s="6"/>
      <c r="L14" s="21"/>
      <c r="N14" s="11"/>
    </row>
    <row r="15" spans="1:15" x14ac:dyDescent="0.25">
      <c r="A15" s="15" t="s">
        <v>8</v>
      </c>
      <c r="B15" s="1">
        <v>9008470</v>
      </c>
      <c r="C15" s="6">
        <f>B15*C20/B20</f>
        <v>6.3510776743440078E-2</v>
      </c>
      <c r="D15" s="1">
        <v>9365698</v>
      </c>
      <c r="E15" s="7">
        <f>D15*E20/D20</f>
        <v>6.4280614478797474E-2</v>
      </c>
      <c r="F15" s="21"/>
      <c r="G15" t="s">
        <v>24</v>
      </c>
      <c r="H15" s="1">
        <v>1492128</v>
      </c>
      <c r="I15" s="6">
        <f>H15*I23/H23</f>
        <v>1.0519678511515912E-2</v>
      </c>
      <c r="J15" s="1">
        <v>1301368</v>
      </c>
      <c r="K15" s="6">
        <f>(K23/J23)*J15</f>
        <v>8.9318206398544681E-3</v>
      </c>
      <c r="L15" s="21"/>
    </row>
    <row r="16" spans="1:15" x14ac:dyDescent="0.25">
      <c r="A16" s="15" t="s">
        <v>9</v>
      </c>
      <c r="B16" s="1">
        <v>20378931</v>
      </c>
      <c r="C16" s="6">
        <f>B16*C20/B20</f>
        <v>0.14367386881578892</v>
      </c>
      <c r="D16" s="1">
        <v>20366698</v>
      </c>
      <c r="E16" s="7">
        <f>D16*E20/D20</f>
        <v>0.13978497516619642</v>
      </c>
      <c r="F16" s="21"/>
      <c r="G16" t="s">
        <v>25</v>
      </c>
      <c r="H16" s="1">
        <v>10677476</v>
      </c>
      <c r="I16" s="6">
        <f>H16*I23/H23</f>
        <v>7.5277466031350451E-2</v>
      </c>
      <c r="J16" s="1">
        <v>11034321</v>
      </c>
      <c r="K16" s="6">
        <f>(K23/J23)*J16</f>
        <v>7.5733056333473381E-2</v>
      </c>
      <c r="L16" s="21"/>
    </row>
    <row r="17" spans="1:12" x14ac:dyDescent="0.25">
      <c r="A17" s="15" t="s">
        <v>47</v>
      </c>
      <c r="B17" s="1">
        <v>79510</v>
      </c>
      <c r="C17" s="6">
        <f>B17*C20/B20</f>
        <v>5.6055488433340186E-4</v>
      </c>
      <c r="D17" s="1">
        <v>83523</v>
      </c>
      <c r="E17" s="7">
        <f>D17*E20/D20</f>
        <v>5.7325249683607142E-4</v>
      </c>
      <c r="F17" s="21"/>
      <c r="G17" s="8" t="s">
        <v>26</v>
      </c>
      <c r="H17" s="9">
        <f>SUM(H15:H16,H11:H13)</f>
        <v>36915301</v>
      </c>
      <c r="I17" s="10">
        <f>H17*I23/H23</f>
        <v>0.26025722905531018</v>
      </c>
      <c r="J17" s="9">
        <f>SUM(J11:J13,J15:J16)</f>
        <v>38589286</v>
      </c>
      <c r="K17" s="10">
        <f>(K23/J23)*J17</f>
        <v>0.26485404679694524</v>
      </c>
      <c r="L17" s="21">
        <f t="shared" si="1"/>
        <v>-1673985</v>
      </c>
    </row>
    <row r="18" spans="1:12" x14ac:dyDescent="0.25">
      <c r="A18" s="15" t="s">
        <v>51</v>
      </c>
      <c r="B18" s="9">
        <f>B15+B17+B16</f>
        <v>29466911</v>
      </c>
      <c r="C18" s="10">
        <f>B18*C20/B20</f>
        <v>0.2077452004435624</v>
      </c>
      <c r="D18" s="9">
        <f>D15+D16+D17</f>
        <v>29815919</v>
      </c>
      <c r="E18" s="10">
        <f>D18*E20/D20</f>
        <v>0.20463884214182995</v>
      </c>
      <c r="F18" s="21">
        <f t="shared" si="0"/>
        <v>-349008</v>
      </c>
      <c r="G18" s="8" t="s">
        <v>30</v>
      </c>
      <c r="H18" s="9">
        <f>H17+H9</f>
        <v>74295851</v>
      </c>
      <c r="I18" s="10">
        <f>H18*I23/H23</f>
        <v>0.52379451847260294</v>
      </c>
      <c r="J18" s="9">
        <f>J17+J9</f>
        <v>81694528</v>
      </c>
      <c r="K18" s="10">
        <f>(K23/J23)*J18</f>
        <v>0.56070294594117009</v>
      </c>
      <c r="L18" s="21">
        <f t="shared" si="1"/>
        <v>-7398677</v>
      </c>
    </row>
    <row r="19" spans="1:12" x14ac:dyDescent="0.25">
      <c r="A19" s="8" t="s">
        <v>10</v>
      </c>
      <c r="B19" s="9">
        <v>98097197</v>
      </c>
      <c r="C19" s="10">
        <f>B19*C20/B20</f>
        <v>0.69159681697605246</v>
      </c>
      <c r="D19" s="9">
        <v>99205935</v>
      </c>
      <c r="E19" s="13">
        <f>D19*E20/D20</f>
        <v>0.68089089160718619</v>
      </c>
      <c r="F19" s="21">
        <f t="shared" si="0"/>
        <v>-1108738</v>
      </c>
      <c r="G19" t="s">
        <v>27</v>
      </c>
      <c r="I19" s="6"/>
      <c r="K19" s="6"/>
      <c r="L19" s="21"/>
    </row>
    <row r="20" spans="1:12" x14ac:dyDescent="0.25">
      <c r="A20" s="2" t="s">
        <v>11</v>
      </c>
      <c r="B20" s="3">
        <f>B19+B9</f>
        <v>141841597</v>
      </c>
      <c r="C20" s="4">
        <v>1</v>
      </c>
      <c r="D20" s="3">
        <f>D19+D9</f>
        <v>145700194</v>
      </c>
      <c r="E20" s="5">
        <v>1</v>
      </c>
      <c r="F20" s="21">
        <f t="shared" si="0"/>
        <v>-3858597</v>
      </c>
      <c r="G20" s="8" t="s">
        <v>53</v>
      </c>
      <c r="H20" s="9">
        <v>63848785</v>
      </c>
      <c r="I20" s="10">
        <f>H20*I23/H23</f>
        <v>0.45014147013587275</v>
      </c>
      <c r="J20" s="9">
        <v>60738729</v>
      </c>
      <c r="K20" s="10">
        <f>J20*K23/J23</f>
        <v>0.41687472976185602</v>
      </c>
      <c r="L20" s="21">
        <f t="shared" si="1"/>
        <v>3110056</v>
      </c>
    </row>
    <row r="21" spans="1:12" x14ac:dyDescent="0.25">
      <c r="G21" s="8" t="s">
        <v>42</v>
      </c>
      <c r="H21" s="9">
        <f>B39</f>
        <v>3696961</v>
      </c>
      <c r="I21" s="10">
        <f>H21*C27/B27</f>
        <v>2.3539504767656396E-2</v>
      </c>
      <c r="J21" s="9">
        <f>D39</f>
        <v>3266937</v>
      </c>
      <c r="K21" s="10">
        <f>J21*E27/D27</f>
        <v>2.0976300541747966E-2</v>
      </c>
      <c r="L21" s="21">
        <f t="shared" si="1"/>
        <v>430024</v>
      </c>
    </row>
    <row r="22" spans="1:12" x14ac:dyDescent="0.25">
      <c r="G22" s="8" t="s">
        <v>28</v>
      </c>
      <c r="H22" s="9">
        <f>H20+H21</f>
        <v>67545746</v>
      </c>
      <c r="I22" s="10">
        <f>H22*I23/H23</f>
        <v>0.47620548152739706</v>
      </c>
      <c r="J22" s="9">
        <f>J21+J20</f>
        <v>64005666</v>
      </c>
      <c r="K22" s="10">
        <f>(K23/J23)*J22</f>
        <v>0.43929705405882991</v>
      </c>
      <c r="L22" s="21">
        <f t="shared" si="1"/>
        <v>3540080</v>
      </c>
    </row>
    <row r="23" spans="1:12" x14ac:dyDescent="0.25">
      <c r="G23" s="2" t="s">
        <v>29</v>
      </c>
      <c r="H23" s="3">
        <f>H22+H18</f>
        <v>141841597</v>
      </c>
      <c r="I23" s="5">
        <v>1</v>
      </c>
      <c r="J23" s="3">
        <f>J22+J18</f>
        <v>145700194</v>
      </c>
      <c r="K23" s="5">
        <v>1</v>
      </c>
      <c r="L23" s="21">
        <f t="shared" si="1"/>
        <v>-3858597</v>
      </c>
    </row>
    <row r="24" spans="1:12" x14ac:dyDescent="0.25">
      <c r="H24" s="1"/>
      <c r="I24" s="6"/>
      <c r="J24" s="1"/>
      <c r="K24" s="6"/>
    </row>
    <row r="25" spans="1:12" x14ac:dyDescent="0.25">
      <c r="A25" s="19" t="s">
        <v>32</v>
      </c>
      <c r="B25" s="19"/>
      <c r="C25" s="19"/>
      <c r="D25" s="19"/>
      <c r="E25" s="19"/>
      <c r="H25" s="1"/>
      <c r="I25" s="6"/>
      <c r="J25" s="1"/>
      <c r="K25" s="6"/>
    </row>
    <row r="26" spans="1:12" x14ac:dyDescent="0.25">
      <c r="B26">
        <v>2020</v>
      </c>
      <c r="D26">
        <v>2019</v>
      </c>
      <c r="F26" s="20" t="s">
        <v>55</v>
      </c>
      <c r="H26" s="1"/>
      <c r="I26" s="6"/>
      <c r="J26" s="1"/>
      <c r="K26" s="6"/>
    </row>
    <row r="27" spans="1:12" x14ac:dyDescent="0.25">
      <c r="A27" s="2" t="s">
        <v>54</v>
      </c>
      <c r="B27" s="3">
        <v>157053474</v>
      </c>
      <c r="C27" s="5">
        <v>1</v>
      </c>
      <c r="D27" s="3">
        <v>155744193</v>
      </c>
      <c r="E27" s="5">
        <v>1</v>
      </c>
      <c r="F27" s="21">
        <f>B27-D27</f>
        <v>1309281</v>
      </c>
      <c r="L27" s="6"/>
    </row>
    <row r="28" spans="1:12" x14ac:dyDescent="0.25">
      <c r="A28" s="11" t="s">
        <v>33</v>
      </c>
      <c r="B28" s="16">
        <v>122954082</v>
      </c>
      <c r="C28" s="17">
        <f>(C27/B27)*B28</f>
        <v>0.78288037105120012</v>
      </c>
      <c r="D28" s="16">
        <v>121053848</v>
      </c>
      <c r="E28" s="17">
        <f>(E27/D27)*D28</f>
        <v>0.77726074833493153</v>
      </c>
      <c r="F28" s="21">
        <f t="shared" ref="F28:F39" si="2">B28-D28</f>
        <v>1900234</v>
      </c>
    </row>
    <row r="29" spans="1:12" x14ac:dyDescent="0.25">
      <c r="A29" s="8" t="s">
        <v>34</v>
      </c>
      <c r="B29" s="9">
        <f>B27-B28</f>
        <v>34099392</v>
      </c>
      <c r="C29" s="10">
        <f>(C27/B27)*B29</f>
        <v>0.21711962894879996</v>
      </c>
      <c r="D29" s="9">
        <f>D27-D28</f>
        <v>34690345</v>
      </c>
      <c r="E29" s="10">
        <f>(E27/D27)*D29</f>
        <v>0.2227392516650685</v>
      </c>
      <c r="F29" s="21">
        <f t="shared" si="2"/>
        <v>-590953</v>
      </c>
    </row>
    <row r="30" spans="1:12" x14ac:dyDescent="0.25">
      <c r="A30" t="s">
        <v>35</v>
      </c>
      <c r="B30" s="1">
        <v>25299438</v>
      </c>
      <c r="C30" s="6">
        <f>(C27/B27)*B30</f>
        <v>0.16108805081255317</v>
      </c>
      <c r="D30" s="1">
        <v>25707725</v>
      </c>
      <c r="E30" s="6">
        <f>(E27/D27)*D30</f>
        <v>0.16506377865401375</v>
      </c>
      <c r="F30" s="21">
        <f t="shared" si="2"/>
        <v>-408287</v>
      </c>
    </row>
    <row r="31" spans="1:12" x14ac:dyDescent="0.25">
      <c r="A31" t="s">
        <v>44</v>
      </c>
      <c r="B31" s="1">
        <v>611237</v>
      </c>
      <c r="C31" s="6">
        <f>(C27/B27)*B31</f>
        <v>3.8919037219132127E-3</v>
      </c>
      <c r="D31" s="1">
        <v>447883</v>
      </c>
      <c r="E31" s="6">
        <f>(E27/D27)*D31</f>
        <v>2.8757605106984629E-3</v>
      </c>
      <c r="F31" s="21">
        <f t="shared" si="2"/>
        <v>163354</v>
      </c>
    </row>
    <row r="32" spans="1:12" x14ac:dyDescent="0.25">
      <c r="A32" t="s">
        <v>45</v>
      </c>
      <c r="B32" s="1">
        <v>319842</v>
      </c>
      <c r="C32" s="6">
        <f>B32*C27/B27</f>
        <v>2.0365165561380704E-3</v>
      </c>
      <c r="D32" s="1">
        <v>217731</v>
      </c>
      <c r="E32" s="6">
        <f>D32*E27/D27</f>
        <v>1.3980039692394824E-3</v>
      </c>
      <c r="F32" s="21">
        <f t="shared" si="2"/>
        <v>102111</v>
      </c>
    </row>
    <row r="33" spans="1:6" x14ac:dyDescent="0.25">
      <c r="A33" s="8" t="s">
        <v>36</v>
      </c>
      <c r="B33" s="9">
        <f>B29-B30+B31-B32</f>
        <v>9091349</v>
      </c>
      <c r="C33" s="10">
        <f>(C27/B27)*B33</f>
        <v>5.7886965302021913E-2</v>
      </c>
      <c r="D33" s="9">
        <f>D29-D30+D31-D32</f>
        <v>9212772</v>
      </c>
      <c r="E33" s="10">
        <f>(E27/D27)*D33</f>
        <v>5.9153229552513717E-2</v>
      </c>
      <c r="F33" s="21">
        <f t="shared" si="2"/>
        <v>-121423</v>
      </c>
    </row>
    <row r="34" spans="1:6" x14ac:dyDescent="0.25">
      <c r="A34" t="s">
        <v>37</v>
      </c>
      <c r="B34" s="1">
        <v>384936</v>
      </c>
      <c r="C34" s="6">
        <f>(C27/B27)*B34</f>
        <v>2.4509868530510825E-3</v>
      </c>
      <c r="D34" s="1">
        <v>272754</v>
      </c>
      <c r="E34" s="6">
        <f>(E27/D27)*D34</f>
        <v>1.7512948299780269E-3</v>
      </c>
      <c r="F34" s="21">
        <f t="shared" si="2"/>
        <v>112182</v>
      </c>
    </row>
    <row r="35" spans="1:6" x14ac:dyDescent="0.25">
      <c r="A35" t="s">
        <v>38</v>
      </c>
      <c r="B35" s="1">
        <v>3267922</v>
      </c>
      <c r="C35" s="6">
        <f>(C27/B27)*B35</f>
        <v>2.0807702731873351E-2</v>
      </c>
      <c r="D35" s="1">
        <v>3664479</v>
      </c>
      <c r="E35" s="6">
        <f>(E27/D27)*D35</f>
        <v>2.352883230773169E-2</v>
      </c>
      <c r="F35" s="21">
        <f t="shared" si="2"/>
        <v>-396557</v>
      </c>
    </row>
    <row r="36" spans="1:6" x14ac:dyDescent="0.25">
      <c r="A36" t="s">
        <v>39</v>
      </c>
      <c r="B36" s="1">
        <v>-395305</v>
      </c>
      <c r="C36" s="6">
        <f>(C27/B27)*B36</f>
        <v>-2.5170089519955478E-3</v>
      </c>
      <c r="D36" s="1">
        <v>-518586</v>
      </c>
      <c r="E36" s="6">
        <f>(E27/D27)*D36</f>
        <v>-3.3297292824266008E-3</v>
      </c>
      <c r="F36" s="21"/>
    </row>
    <row r="37" spans="1:6" x14ac:dyDescent="0.25">
      <c r="A37" s="8" t="s">
        <v>40</v>
      </c>
      <c r="B37" s="9">
        <f>B33-B35+B36+B34</f>
        <v>5813058</v>
      </c>
      <c r="C37" s="10">
        <f>(C27/B27)*B37</f>
        <v>3.7013240471204092E-2</v>
      </c>
      <c r="D37" s="9">
        <f>D33+D36-D35+D34</f>
        <v>5302461</v>
      </c>
      <c r="E37" s="10">
        <f>(E27/D27)*D37</f>
        <v>3.4045962792333455E-2</v>
      </c>
      <c r="F37" s="21">
        <f t="shared" si="2"/>
        <v>510597</v>
      </c>
    </row>
    <row r="38" spans="1:6" x14ac:dyDescent="0.25">
      <c r="A38" t="s">
        <v>41</v>
      </c>
      <c r="B38" s="1">
        <v>2116097</v>
      </c>
      <c r="C38" s="6">
        <f>(C27/B27)*B38</f>
        <v>1.3473735703547698E-2</v>
      </c>
      <c r="D38" s="1">
        <v>2035524</v>
      </c>
      <c r="E38" s="6">
        <f>(E27/D27)*D38</f>
        <v>1.3069662250585484E-2</v>
      </c>
      <c r="F38" s="21">
        <f t="shared" si="2"/>
        <v>80573</v>
      </c>
    </row>
    <row r="39" spans="1:6" x14ac:dyDescent="0.25">
      <c r="A39" s="8" t="s">
        <v>42</v>
      </c>
      <c r="B39" s="9">
        <f>B37-B38</f>
        <v>3696961</v>
      </c>
      <c r="C39" s="10">
        <f>(C27*B39/B27)</f>
        <v>2.3539504767656396E-2</v>
      </c>
      <c r="D39" s="9">
        <f>D37-D38</f>
        <v>3266937</v>
      </c>
      <c r="E39" s="10">
        <f>(E27/D27)*D39</f>
        <v>2.0976300541747969E-2</v>
      </c>
      <c r="F39" s="21">
        <f t="shared" si="2"/>
        <v>430024</v>
      </c>
    </row>
    <row r="41" spans="1:6" x14ac:dyDescent="0.25">
      <c r="B41" s="1"/>
    </row>
    <row r="42" spans="1:6" x14ac:dyDescent="0.25">
      <c r="B42" s="1"/>
    </row>
  </sheetData>
  <mergeCells count="2">
    <mergeCell ref="A1:J1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2021-04-19T23:44:59Z</dcterms:created>
  <dcterms:modified xsi:type="dcterms:W3CDTF">2021-05-07T00:32:57Z</dcterms:modified>
</cp:coreProperties>
</file>