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<sst xmlns="http://schemas.openxmlformats.org/spreadsheetml/2006/main" count="31" uniqueCount="28">
  <si>
    <t>ciclos</t>
  </si>
  <si>
    <t>check CLK</t>
  </si>
  <si>
    <t>check SEG</t>
  </si>
  <si>
    <t>1 ciclo (em seg)</t>
  </si>
  <si>
    <t>Ciclos com Pre-Scaler</t>
  </si>
  <si>
    <t>Ciclos com FOSC/4</t>
  </si>
  <si>
    <t>Freq Oscilador</t>
  </si>
  <si>
    <t>Em 2 Seg, oscila</t>
  </si>
  <si>
    <t>Em 1,5 Seg, oscila</t>
  </si>
  <si>
    <t>Em 1 Seg, oscila</t>
  </si>
  <si>
    <t>Em 0,75 Seg, oscila</t>
  </si>
  <si>
    <t>Em 0,5 Seg, oscila</t>
  </si>
  <si>
    <t>Em 0,25 Seg, oscila</t>
  </si>
  <si>
    <t>Em 0,1 Seg, oscila</t>
  </si>
  <si>
    <t>Em 0,05 Seg, oscila</t>
  </si>
  <si>
    <t>Tempo Desejado (segundos)</t>
  </si>
  <si>
    <t>tempo em fracao de segundos</t>
  </si>
  <si>
    <t>Pre-Scaler</t>
  </si>
  <si>
    <t>Com Fosc/4</t>
  </si>
  <si>
    <t>centesimo seg</t>
  </si>
  <si>
    <t>check</t>
  </si>
  <si>
    <t>(ciclos)</t>
  </si>
  <si>
    <t>obs: para oscilador principal da MCU</t>
  </si>
  <si>
    <t>milisegundo</t>
  </si>
  <si>
    <t>Sem Fosc/4</t>
  </si>
  <si>
    <t>obs: para cristal de 32khz auxiliar</t>
  </si>
  <si>
    <t>microsegundo</t>
  </si>
  <si>
    <t>(um ciclo)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</si>
</sst>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"/>
    <numFmt numFmtId="165" formatCode="#,##0.0000000"/>
    <numFmt numFmtId="166" formatCode="#,##0.###############"/>
    <numFmt numFmtId="167" formatCode="#,##0.0000000"/>
    <numFmt numFmtId="168" formatCode="#,##0.000000000"/>
  </numFmts>
  <fonts count="2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FFFF"/>
      <name val="Arial"/>
    </font>
    <font>
      <b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</fonts>
  <fills count="23">
    <fill>
      <patternFill patternType="none"/>
    </fill>
    <fill>
      <patternFill patternType="gray125">
        <bgColor rgb="FFFFFFFF"/>
      </patternFill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3F3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applyFont="1" fontId="1" applyFill="1">
      <alignment vertical="bottom" horizontal="general" wrapText="1"/>
    </xf>
    <xf applyBorder="1" applyAlignment="1" fillId="0" xfId="0" numFmtId="11" borderId="3" applyFont="1" fontId="2" applyNumberFormat="1">
      <alignment vertical="bottom" horizontal="general" wrapText="1"/>
    </xf>
    <xf applyAlignment="1" fillId="0" xfId="0" numFmtId="164" borderId="0" applyFont="1" fontId="3" applyNumberFormat="1">
      <alignment vertical="bottom" horizontal="center" wrapText="1"/>
    </xf>
    <xf applyAlignment="1" fillId="0" xfId="0" numFmtId="0" borderId="0" fontId="0">
      <alignment vertical="bottom" horizontal="left" wrapText="1"/>
    </xf>
    <xf applyAlignment="1" fillId="3" xfId="0" numFmtId="0" borderId="0" applyFont="1" fontId="4" applyFill="1">
      <alignment vertical="bottom" horizontal="general" wrapText="1"/>
    </xf>
    <xf applyBorder="1" applyAlignment="1" fillId="0" xfId="0" numFmtId="165" borderId="4" fontId="0" applyNumberFormat="1">
      <alignment vertical="bottom" horizontal="center" wrapText="1"/>
    </xf>
    <xf applyAlignment="1" fillId="4" xfId="0" numFmtId="3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general" wrapText="1"/>
    </xf>
    <xf applyAlignment="1" fillId="6" xfId="0" numFmtId="11" borderId="0" applyFont="1" fontId="5" applyNumberFormat="1" applyFill="1">
      <alignment vertical="bottom" horizontal="general" wrapText="1"/>
    </xf>
    <xf applyBorder="1" applyAlignment="1" fillId="0" xfId="0" numFmtId="11" borderId="5" fontId="0" applyNumberFormat="1">
      <alignment vertical="bottom" horizontal="center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7" xfId="0" numFmtId="0" borderId="8" applyFont="1" fontId="6" applyFill="1">
      <alignment vertical="bottom" horizontal="general" wrapText="1"/>
    </xf>
    <xf applyAlignment="1" fillId="0" xfId="0" numFmtId="0" borderId="0" applyFont="1" fontId="7">
      <alignment vertical="bottom" horizontal="general" wrapText="1"/>
    </xf>
    <xf applyAlignment="1" fillId="8" xfId="0" numFmtId="166" borderId="0" applyFont="1" fontId="8" applyNumberFormat="1" applyFill="1">
      <alignment vertical="bottom" horizontal="general" wrapText="1"/>
    </xf>
    <xf applyAlignment="1" fillId="0" xfId="0" numFmtId="4" borderId="0" applyFont="1" fontId="9" applyNumberFormat="1">
      <alignment vertical="bottom" horizontal="general" wrapText="1"/>
    </xf>
    <xf applyAlignment="1" fillId="9" xfId="0" numFmtId="0" borderId="0" applyFont="1" fontId="10" applyFill="1">
      <alignment vertical="bottom" horizontal="general" wrapText="1"/>
    </xf>
    <xf applyAlignment="1" fillId="0" xfId="0" numFmtId="11" borderId="0" fontId="0" applyNumberFormat="1">
      <alignment vertical="bottom" horizontal="center" wrapText="1"/>
    </xf>
    <xf applyAlignment="1" fillId="0" xfId="0" numFmtId="11" borderId="0" applyFont="1" fontId="11" applyNumberFormat="1">
      <alignment vertical="bottom" horizontal="center" wrapText="1"/>
    </xf>
    <xf applyBorder="1" applyAlignment="1" fillId="0" xfId="0" numFmtId="3" borderId="9" fontId="0" applyNumberFormat="1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167" borderId="0" fontId="0" applyNumberFormat="1">
      <alignment vertical="bottom" horizontal="center" wrapText="1"/>
    </xf>
    <xf applyAlignment="1" fillId="11" xfId="0" numFmtId="3" borderId="0" applyFont="1" fontId="12" applyNumberFormat="1" applyFill="1">
      <alignment vertical="bottom" horizontal="left" wrapText="1"/>
    </xf>
    <xf applyBorder="1" applyAlignment="1" fillId="0" xfId="0" numFmtId="0" borderId="11" fontId="0">
      <alignment vertical="bottom" horizontal="general" wrapText="1"/>
    </xf>
    <xf applyAlignment="1" fillId="12" xfId="0" numFmtId="3" borderId="0" fontId="0" applyNumberFormat="1" applyFill="1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Alignment="1" fillId="0" xfId="0" numFmtId="4" borderId="0" fontId="0" applyNumberFormat="1">
      <alignment vertical="bottom" horizontal="right" wrapText="1"/>
    </xf>
    <xf applyAlignment="1" fillId="14" xfId="0" numFmtId="0" borderId="0" applyFont="1" fontId="13" applyFill="1">
      <alignment vertical="bottom" horizontal="general" wrapText="1"/>
    </xf>
    <xf applyBorder="1" applyAlignment="1" fillId="15" xfId="0" numFmtId="0" borderId="13" applyFont="1" fontId="14" applyFill="1">
      <alignment vertical="bottom" horizontal="general" wrapText="1"/>
    </xf>
    <xf applyAlignment="1" fillId="16" xfId="0" numFmtId="11" borderId="0" applyFont="1" fontId="15" applyNumberFormat="1" applyFill="1">
      <alignment vertical="bottom" horizontal="general" wrapText="1"/>
    </xf>
    <xf applyBorder="1" applyAlignment="1" fillId="17" xfId="0" numFmtId="0" borderId="14" fontId="0" applyFill="1">
      <alignment vertical="bottom" horizontal="center" wrapText="1"/>
    </xf>
    <xf applyBorder="1" applyAlignment="1" fillId="0" xfId="0" numFmtId="0" borderId="15" fontId="0">
      <alignment vertical="bottom" horizontal="general" wrapText="1"/>
    </xf>
    <xf applyBorder="1" applyAlignment="1" fillId="0" xfId="0" numFmtId="3" borderId="16" fontId="0" applyNumberFormat="1">
      <alignment vertical="bottom" horizontal="left" wrapText="1"/>
    </xf>
    <xf applyAlignment="1" fillId="0" xfId="0" numFmtId="3" borderId="0" fontId="0" applyNumberFormat="1">
      <alignment vertical="bottom" horizontal="general" wrapText="1"/>
    </xf>
    <xf applyAlignment="1" fillId="0" xfId="0" numFmtId="3" borderId="0" applyFont="1" fontId="16" applyNumberFormat="1">
      <alignment vertical="bottom" horizontal="general" wrapText="1"/>
    </xf>
    <xf applyAlignment="1" fillId="0" xfId="0" numFmtId="4" borderId="0" applyFont="1" fontId="17" applyNumberFormat="1">
      <alignment vertical="bottom" horizontal="right" wrapText="1"/>
    </xf>
    <xf applyAlignment="1" fillId="18" xfId="0" numFmtId="0" borderId="0" applyFont="1" fontId="18" applyFill="1">
      <alignment vertical="bottom" horizontal="general" wrapText="1"/>
    </xf>
    <xf applyBorder="1" applyAlignment="1" fillId="0" xfId="0" numFmtId="0" borderId="17" fontId="0">
      <alignment vertical="bottom" horizontal="center" wrapText="1"/>
    </xf>
    <xf applyAlignment="1" fillId="19" xfId="0" numFmtId="3" borderId="0" applyFont="1" fontId="19" applyNumberFormat="1" applyFill="1">
      <alignment vertical="bottom" horizontal="general" wrapText="1"/>
    </xf>
    <xf applyAlignment="1" fillId="20" xfId="0" numFmtId="11" borderId="0" fontId="0" applyNumberFormat="1" applyFill="1">
      <alignment vertical="bottom" horizontal="general" wrapText="1"/>
    </xf>
    <xf applyAlignment="1" fillId="21" xfId="0" numFmtId="168" borderId="0" applyFont="1" fontId="20" applyNumberFormat="1" applyFill="1">
      <alignment vertical="bottom" horizontal="center" wrapText="1"/>
    </xf>
    <xf applyBorder="1" applyAlignment="1" fillId="0" xfId="0" numFmtId="0" borderId="18" fontId="0">
      <alignment vertical="bottom" horizontal="general" wrapText="1"/>
    </xf>
    <xf applyBorder="1" applyAlignment="1" fillId="22" xfId="0" numFmtId="11" borderId="19" applyFont="1" fontId="21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.86"/>
    <col min="2" customWidth="1" max="2" width="22.43"/>
    <col min="3" customWidth="1" max="3" width="9.14"/>
    <col min="4" customWidth="1" max="4" width="3.43"/>
    <col min="5" customWidth="1" max="5" width="20.14"/>
    <col min="6" customWidth="1" max="6" width="10.29"/>
    <col min="7" customWidth="1" max="7" width="9.14"/>
    <col min="8" customWidth="1" max="8" width="10.57"/>
    <col min="9" customWidth="1" max="9" width="8.57"/>
    <col min="12" customWidth="1" max="12" width="14.0"/>
  </cols>
  <sheetData>
    <row r="2">
      <c t="s" s="5" r="F2">
        <v>0</v>
      </c>
      <c t="s" s="24" r="G2">
        <v>1</v>
      </c>
      <c t="s" s="24" r="H2">
        <v>2</v>
      </c>
      <c t="s" s="24" r="I2">
        <v>0</v>
      </c>
      <c t="s" s="43" r="J2">
        <v>3</v>
      </c>
      <c s="43" r="K2"/>
      <c t="s" s="24" r="L2">
        <v>4</v>
      </c>
      <c t="s" s="24" r="M2">
        <v>5</v>
      </c>
    </row>
    <row r="3">
      <c t="s" r="B3">
        <v>6</v>
      </c>
      <c s="16" r="C3">
        <v>32768</v>
      </c>
      <c t="s" s="23" r="E3">
        <v>7</v>
      </c>
      <c s="8" r="F3">
        <f>$C$3*2</f>
        <v>65536</v>
      </c>
      <c r="G3">
        <f>F3/(2)</f>
        <v>32768</v>
      </c>
      <c s="31" r="H3">
        <f>F3/$C$3</f>
        <v>2</v>
      </c>
      <c s="39" r="I3">
        <f>F3</f>
        <v>65536</v>
      </c>
      <c s="11" r="J3"/>
      <c s="7" r="K3"/>
      <c s="32" r="L3">
        <f>I3*$C$14</f>
        <v>65536</v>
      </c>
      <c s="32" r="M3">
        <f>L3/4</f>
        <v>16384</v>
      </c>
    </row>
    <row r="4">
      <c t="s" s="23" r="E4">
        <v>8</v>
      </c>
      <c s="8" r="F4">
        <f>$C$3*(1.5)</f>
        <v>49152</v>
      </c>
      <c r="G4">
        <f>F4/(1.5)</f>
        <v>32768</v>
      </c>
      <c s="31" r="H4">
        <f>F4/$C$3</f>
        <v>1.5</v>
      </c>
      <c s="39" r="I4">
        <f>F4</f>
        <v>49152</v>
      </c>
      <c s="19" r="J4"/>
      <c s="25" r="K4"/>
      <c s="32" r="L4">
        <f>I4*$C$14</f>
        <v>49152</v>
      </c>
      <c s="32" r="M4">
        <f>L4/4</f>
        <v>12288</v>
      </c>
    </row>
    <row r="5">
      <c t="s" s="33" r="E5">
        <v>9</v>
      </c>
      <c s="26" r="F5">
        <f>$C$3*(1)</f>
        <v>32768</v>
      </c>
      <c s="15" r="G5">
        <f>F5/(1)</f>
        <v>32768</v>
      </c>
      <c s="17" r="H5">
        <f>F5/$C$3</f>
        <v>1</v>
      </c>
      <c s="39" r="I5">
        <f>F5</f>
        <v>32768</v>
      </c>
      <c s="20" r="J5">
        <f>1/F5</f>
        <v>0.000030517578125</v>
      </c>
      <c s="4" r="K5">
        <f>J5</f>
        <v>0.000030517578125</v>
      </c>
      <c s="41" r="L5">
        <f>I5*$C$14</f>
        <v>32768</v>
      </c>
      <c s="41" r="M5">
        <f>L5/4</f>
        <v>8192</v>
      </c>
    </row>
    <row r="6">
      <c t="s" s="23" r="E6">
        <v>10</v>
      </c>
      <c s="8" r="F6">
        <f>$C$3*(0.75)</f>
        <v>24576</v>
      </c>
      <c r="G6">
        <f>F6/(0.75)</f>
        <v>32768</v>
      </c>
      <c s="31" r="H6">
        <f>F6/$C$3</f>
        <v>0.75</v>
      </c>
      <c s="39" r="I6">
        <f>F6</f>
        <v>24576</v>
      </c>
      <c s="19" r="J6"/>
      <c s="25" r="K6"/>
      <c s="32" r="L6">
        <f>I6*$C$14</f>
        <v>24576</v>
      </c>
      <c s="32" r="M6">
        <f>L6/4</f>
        <v>6144</v>
      </c>
    </row>
    <row r="7">
      <c t="s" s="23" r="E7">
        <v>11</v>
      </c>
      <c s="8" r="F7">
        <f>$C$3*0.5</f>
        <v>16384</v>
      </c>
      <c r="G7">
        <f>F7/(0.5)</f>
        <v>32768</v>
      </c>
      <c s="31" r="H7">
        <f>F7/$C$3</f>
        <v>0.5</v>
      </c>
      <c s="39" r="I7">
        <f>F7</f>
        <v>16384</v>
      </c>
      <c s="19" r="J7"/>
      <c s="25" r="K7"/>
      <c s="32" r="L7">
        <f>I7*$C$14</f>
        <v>16384</v>
      </c>
      <c s="32" r="M7">
        <f>L7/4</f>
        <v>4096</v>
      </c>
    </row>
    <row r="8">
      <c t="s" s="23" r="E8">
        <v>12</v>
      </c>
      <c s="8" r="F8">
        <f>$C$3*(0.5/2)</f>
        <v>8192</v>
      </c>
      <c r="G8">
        <f>F8/(0.5/2)</f>
        <v>32768</v>
      </c>
      <c s="31" r="H8">
        <f>F8/$C$3</f>
        <v>0.25</v>
      </c>
      <c s="39" r="I8">
        <f>F8</f>
        <v>8192</v>
      </c>
      <c s="19" r="J8"/>
      <c s="25" r="K8"/>
      <c s="32" r="L8">
        <f>I8*$C$14</f>
        <v>8192</v>
      </c>
      <c s="32" r="M8">
        <f>L8/4</f>
        <v>2048</v>
      </c>
    </row>
    <row r="9">
      <c t="s" s="33" r="E9">
        <v>13</v>
      </c>
      <c s="26" r="F9">
        <f>$C$3*(0.1)</f>
        <v>3276.8</v>
      </c>
      <c s="15" r="G9">
        <f>F9/(0.1)</f>
        <v>32768</v>
      </c>
      <c s="17" r="H9">
        <f>F9/$C$3</f>
        <v>0.1</v>
      </c>
      <c s="40" r="I9">
        <f>F9</f>
        <v>3276.8</v>
      </c>
      <c s="19" r="J9"/>
      <c s="25" r="K9"/>
      <c s="41" r="L9">
        <f>I9*$C$14</f>
        <v>3276.8</v>
      </c>
      <c s="41" r="M9">
        <f>L9/4</f>
        <v>819.2</v>
      </c>
    </row>
    <row r="10">
      <c t="s" s="23" r="E10">
        <v>14</v>
      </c>
      <c s="8" r="F10">
        <f>$C$3*(0.05)</f>
        <v>1638.4</v>
      </c>
      <c r="G10">
        <f>F10/(0.05)</f>
        <v>32768</v>
      </c>
      <c s="31" r="H10">
        <f>F10/$C$3</f>
        <v>0.05</v>
      </c>
      <c s="39" r="I10">
        <f>H10*$C$3</f>
        <v>1638.4</v>
      </c>
      <c s="32" r="L10">
        <f>I10*$C$14</f>
        <v>1638.4</v>
      </c>
      <c s="32" r="M10">
        <f>L10/4</f>
        <v>409.6</v>
      </c>
    </row>
    <row r="11">
      <c r="H11">
        <v>0.04</v>
      </c>
      <c s="39" r="I11">
        <f>H11*$C$3</f>
        <v>1310.72</v>
      </c>
    </row>
    <row r="12">
      <c r="H12">
        <v>0.03</v>
      </c>
      <c s="39" r="I12">
        <f>H12*$C$3</f>
        <v>983.04</v>
      </c>
    </row>
    <row r="13">
      <c t="s" s="37" r="B13">
        <v>15</v>
      </c>
      <c s="2" r="C13">
        <v>1</v>
      </c>
      <c s="37" r="D13"/>
      <c s="37" r="E13"/>
      <c s="37" r="F13"/>
      <c s="30" r="H13">
        <v>0.02</v>
      </c>
      <c s="28" r="I13">
        <f>H13*$C$3</f>
        <v>655.36</v>
      </c>
      <c t="s" s="36" r="J13">
        <v>16</v>
      </c>
      <c s="36" r="K13"/>
    </row>
    <row r="14">
      <c s="12" r="A14"/>
      <c t="s" s="29" r="B14">
        <v>17</v>
      </c>
      <c s="14" r="C14">
        <v>1</v>
      </c>
      <c s="13" r="D14"/>
      <c t="s" s="13" r="E14">
        <v>18</v>
      </c>
      <c s="47" r="F14"/>
      <c s="1" r="G14"/>
      <c s="6" r="H14">
        <v>0.01</v>
      </c>
      <c s="44" r="I14">
        <f>H14*$C$3</f>
        <v>327.68</v>
      </c>
      <c s="48" r="J14">
        <f>H14</f>
        <v>0.01</v>
      </c>
      <c t="s" s="34" r="K14">
        <v>19</v>
      </c>
    </row>
    <row r="15">
      <c s="12" r="A15"/>
      <c s="1" r="B15"/>
      <c t="s" s="24" r="E15">
        <v>20</v>
      </c>
      <c t="s" s="12" r="F15">
        <v>20</v>
      </c>
      <c s="1" r="G15"/>
      <c s="30" r="H15">
        <v>0.005</v>
      </c>
      <c s="28" r="I15">
        <f>H15*$C$3</f>
        <v>163.84</v>
      </c>
      <c s="9" r="J15"/>
      <c s="9" r="K15"/>
    </row>
    <row r="16">
      <c s="12" r="A16"/>
      <c s="21" r="B16">
        <f>(C13*(C3/4))*C14</f>
        <v>8192</v>
      </c>
      <c t="s" r="C16">
        <v>21</v>
      </c>
      <c s="39" r="E16">
        <f>B16*4</f>
        <v>32768</v>
      </c>
      <c s="38" r="F16">
        <f>E16/C14</f>
        <v>32768</v>
      </c>
      <c s="1" r="G16"/>
      <c s="30" r="H16">
        <v>0.0025</v>
      </c>
      <c s="28" r="I16">
        <f>H16*$C$3</f>
        <v>81.92</v>
      </c>
      <c s="9" r="J16"/>
      <c s="9" r="K16"/>
    </row>
    <row r="17">
      <c s="12" r="A17"/>
      <c s="27" r="B17">
        <f>65536-B16</f>
        <v>57344</v>
      </c>
      <c t="str" s="3" r="C17">
        <f>DEC2HEX(B17)</f>
        <v>E000</v>
      </c>
      <c s="37" r="D17"/>
      <c t="s" s="22" r="E17">
        <v>22</v>
      </c>
      <c s="22" r="F17"/>
      <c s="1" r="G17"/>
      <c s="6" r="H17">
        <v>0.001</v>
      </c>
      <c s="44" r="I17">
        <f>H17*$C$3</f>
        <v>32.768</v>
      </c>
      <c s="10" r="J17">
        <f>H17</f>
        <v>0.001</v>
      </c>
      <c t="s" s="42" r="K17">
        <v>23</v>
      </c>
    </row>
    <row r="18">
      <c s="13" r="B18"/>
      <c s="13" r="C18"/>
      <c s="13" r="D18"/>
      <c s="13" r="E18"/>
      <c s="13" r="F18"/>
      <c s="30" r="H18">
        <v>0.0005</v>
      </c>
      <c s="28" r="I18">
        <f>H18*$C$3</f>
        <v>16.384</v>
      </c>
      <c s="9" r="J18"/>
      <c s="9" r="K18"/>
    </row>
    <row r="19">
      <c s="37" r="B19"/>
      <c s="37" r="C19"/>
      <c s="37" r="D19"/>
      <c s="37" r="E19"/>
      <c s="37" r="F19"/>
      <c s="30" r="H19">
        <v>0.00025</v>
      </c>
      <c s="28" r="I19">
        <f>H19*$C$3</f>
        <v>8.192</v>
      </c>
      <c s="45" r="J19"/>
      <c s="9" r="K19"/>
    </row>
    <row r="20">
      <c s="12" r="A20"/>
      <c t="s" s="29" r="B20">
        <v>17</v>
      </c>
      <c s="13" r="C20">
        <f>C14</f>
        <v>1</v>
      </c>
      <c s="13" r="D20"/>
      <c t="s" s="13" r="E20">
        <v>24</v>
      </c>
      <c s="47" r="F20"/>
      <c s="1" r="G20"/>
      <c s="30" r="H20">
        <v>0.0001</v>
      </c>
      <c s="28" r="I20">
        <f>H20*$C$3</f>
        <v>3.2768</v>
      </c>
      <c s="45" r="J20">
        <f>H20</f>
        <v>0.0001</v>
      </c>
      <c s="9" r="K20"/>
    </row>
    <row r="21">
      <c s="12" r="A21"/>
      <c s="1" r="B21"/>
      <c s="12" r="F21"/>
      <c s="1" r="G21"/>
      <c s="30" r="H21">
        <v>0.00005</v>
      </c>
      <c s="28" r="I21">
        <f>H21*$C$3</f>
        <v>1.6384</v>
      </c>
      <c s="9" r="J21"/>
      <c s="9" r="K21"/>
    </row>
    <row r="22">
      <c s="12" r="A22"/>
      <c s="21" r="B22">
        <f>($C$13*($C$3))*$C$14</f>
        <v>32768</v>
      </c>
      <c s="12" r="F22"/>
      <c s="1" r="G22"/>
      <c s="30" r="H22">
        <v>0.000025</v>
      </c>
      <c s="28" r="I22">
        <f>H22*$C$3</f>
        <v>0.8192</v>
      </c>
      <c s="45" r="J22"/>
      <c s="9" r="K22"/>
    </row>
    <row r="23">
      <c s="12" r="A23"/>
      <c s="27" r="B23">
        <f>65536-B22</f>
        <v>32768</v>
      </c>
      <c t="str" s="3" r="C23">
        <f>DEC2HEX(B23)</f>
        <v>8000</v>
      </c>
      <c s="37" r="D23"/>
      <c t="s" s="22" r="E23">
        <v>25</v>
      </c>
      <c s="22" r="F23"/>
      <c s="1" r="G23"/>
      <c s="30" r="H23">
        <v>0.00001</v>
      </c>
      <c s="28" r="I23">
        <f>H23*$C$3</f>
        <v>0.32768</v>
      </c>
      <c s="45" r="J23">
        <f>H23</f>
        <v>0.00001</v>
      </c>
      <c s="9" r="K23"/>
    </row>
    <row r="24">
      <c s="13" r="B24"/>
      <c s="13" r="C24"/>
      <c s="13" r="D24"/>
      <c s="13" r="E24"/>
      <c s="13" r="F24"/>
      <c s="30" r="H24">
        <v>0.000005</v>
      </c>
      <c s="28" r="I24">
        <f>H24*$C$3</f>
        <v>0.16384</v>
      </c>
      <c s="9" r="J24"/>
      <c s="9" r="K24"/>
    </row>
    <row r="25">
      <c s="30" r="H25">
        <v>0.0000025</v>
      </c>
      <c s="28" r="I25">
        <f>H25*$C$3</f>
        <v>0.08192</v>
      </c>
      <c s="9" r="J25"/>
      <c s="9" r="K25"/>
    </row>
    <row r="26">
      <c s="6" r="H26">
        <v>0.000001</v>
      </c>
      <c s="6" r="I26">
        <f>H26*$C$3</f>
        <v>0.032768</v>
      </c>
      <c s="10" r="J26">
        <f>H26</f>
        <v>0.000001</v>
      </c>
      <c t="s" s="42" r="K26">
        <v>26</v>
      </c>
    </row>
    <row r="28">
      <c s="46" r="H28">
        <f>K5</f>
        <v>0.000030517578125</v>
      </c>
      <c s="18" r="I28">
        <f>H28*$C$3</f>
        <v>1</v>
      </c>
      <c s="35" r="J28">
        <f>H28</f>
        <v>0.000030517578125</v>
      </c>
      <c t="s" r="K28">
        <v>27</v>
      </c>
    </row>
  </sheetData>
  <mergeCells count="4">
    <mergeCell ref="J2:K2"/>
    <mergeCell ref="J13:K13"/>
    <mergeCell ref="E17:F17"/>
    <mergeCell ref="E23:F23"/>
  </mergeCells>
</worksheet>
</file>