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vincent/BTEmodel/PowerSimData/powersimdata/design/investment/Data/"/>
    </mc:Choice>
  </mc:AlternateContent>
  <xr:revisionPtr revIDLastSave="0" documentId="13_ncr:1_{C139F608-AE60-0341-961C-33385526E723}" xr6:coauthVersionLast="45" xr6:coauthVersionMax="45" xr10:uidLastSave="{00000000-0000-0000-0000-000000000000}"/>
  <bookViews>
    <workbookView xWindow="1560" yWindow="2860" windowWidth="31040" windowHeight="16940" activeTab="3" xr2:uid="{2FC3F342-4B8A-1F4C-81EC-C4BE30AD420C}"/>
  </bookViews>
  <sheets>
    <sheet name="LineBase" sheetId="1" r:id="rId1"/>
    <sheet name="LineRegMult" sheetId="2" r:id="rId2"/>
    <sheet name="SubstationBase" sheetId="6" r:id="rId3"/>
    <sheet name="SubstationRegMult" sheetId="7" r:id="rId4"/>
    <sheet name="HVDCTerminal" sheetId="5" r:id="rId5"/>
    <sheet name="HVDC" sheetId="3" r:id="rId6"/>
    <sheet name="Transformers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" l="1"/>
  <c r="B5" i="4"/>
  <c r="B4" i="4"/>
  <c r="B3" i="4"/>
  <c r="B2" i="4"/>
  <c r="AA4" i="2"/>
  <c r="AA5" i="2" s="1"/>
  <c r="AA3" i="2"/>
  <c r="Y11" i="2"/>
  <c r="Y4" i="2"/>
  <c r="Y5" i="2" s="1"/>
  <c r="Y3" i="2"/>
  <c r="Z3" i="2" s="1"/>
  <c r="AB3" i="2" s="1"/>
  <c r="AC3" i="2" s="1"/>
  <c r="AD3" i="2" s="1"/>
  <c r="AD7" i="2"/>
  <c r="AD8" i="2"/>
  <c r="AD9" i="2"/>
  <c r="AD10" i="2"/>
  <c r="AD11" i="2"/>
  <c r="AC7" i="2"/>
  <c r="AC8" i="2"/>
  <c r="AC9" i="2"/>
  <c r="AC10" i="2"/>
  <c r="AC11" i="2"/>
  <c r="AB7" i="2"/>
  <c r="AB8" i="2"/>
  <c r="AB9" i="2"/>
  <c r="AB10" i="2"/>
  <c r="AB11" i="2"/>
  <c r="Z4" i="2"/>
  <c r="AB4" i="2" s="1"/>
  <c r="AC4" i="2" s="1"/>
  <c r="AD4" i="2" s="1"/>
  <c r="Z11" i="2"/>
  <c r="Z2" i="2"/>
  <c r="AC2" i="2" s="1"/>
  <c r="AD2" i="2" s="1"/>
  <c r="U6" i="7"/>
  <c r="U4" i="7"/>
  <c r="U3" i="7"/>
  <c r="U2" i="7"/>
  <c r="M4" i="7"/>
  <c r="N4" i="7" s="1"/>
  <c r="B4" i="7"/>
  <c r="K2" i="7"/>
  <c r="K4" i="7"/>
  <c r="G2" i="7"/>
  <c r="H2" i="7" s="1"/>
  <c r="I11" i="2"/>
  <c r="I10" i="2"/>
  <c r="Q10" i="2"/>
  <c r="O7" i="2"/>
  <c r="N7" i="2"/>
  <c r="L8" i="2"/>
  <c r="L7" i="2"/>
  <c r="M9" i="2"/>
  <c r="L9" i="2"/>
  <c r="K9" i="2"/>
  <c r="F7" i="2"/>
  <c r="D10" i="2"/>
  <c r="C8" i="2"/>
  <c r="C7" i="2"/>
  <c r="U9" i="2"/>
  <c r="V9" i="2" s="1"/>
  <c r="V8" i="2"/>
  <c r="V7" i="2"/>
  <c r="N3" i="2"/>
  <c r="O3" i="2" s="1"/>
  <c r="L4" i="2"/>
  <c r="K3" i="2"/>
  <c r="G3" i="2"/>
  <c r="H3" i="2"/>
  <c r="I3" i="2"/>
  <c r="J3" i="2"/>
  <c r="G5" i="2"/>
  <c r="H5" i="2" s="1"/>
  <c r="I5" i="2" s="1"/>
  <c r="J5" i="2" s="1"/>
  <c r="F3" i="2"/>
  <c r="E4" i="2"/>
  <c r="E3" i="2"/>
  <c r="D3" i="2"/>
  <c r="C4" i="2"/>
  <c r="T4" i="2"/>
  <c r="T5" i="2" s="1"/>
  <c r="T3" i="2"/>
  <c r="W4" i="2"/>
  <c r="V3" i="2" s="1"/>
  <c r="U3" i="2" s="1"/>
  <c r="W3" i="2"/>
  <c r="X5" i="2"/>
  <c r="X3" i="2"/>
  <c r="W2" i="2"/>
  <c r="V2" i="2"/>
  <c r="P2" i="2"/>
  <c r="N2" i="2"/>
  <c r="O2" i="2" s="1"/>
  <c r="M2" i="2"/>
  <c r="L2" i="2"/>
  <c r="F2" i="2"/>
  <c r="G2" i="2" s="1"/>
  <c r="H2" i="2" s="1"/>
  <c r="I2" i="2" s="1"/>
  <c r="J2" i="2" s="1"/>
  <c r="D2" i="2"/>
  <c r="Z5" i="2" l="1"/>
  <c r="AB5" i="2" s="1"/>
  <c r="AC5" i="2" s="1"/>
  <c r="AD5" i="2" s="1"/>
  <c r="Y8" i="2" l="1"/>
  <c r="Z7" i="2"/>
  <c r="Y9" i="2" l="1"/>
  <c r="Z8" i="2"/>
  <c r="Y10" i="2" l="1"/>
  <c r="Z10" i="2" s="1"/>
  <c r="Z9" i="2"/>
</calcChain>
</file>

<file path=xl/sharedStrings.xml><?xml version="1.0" encoding="utf-8"?>
<sst xmlns="http://schemas.openxmlformats.org/spreadsheetml/2006/main" count="70" uniqueCount="34">
  <si>
    <t>MW</t>
  </si>
  <si>
    <t>FRCC</t>
  </si>
  <si>
    <t>NE</t>
  </si>
  <si>
    <t>NEISO</t>
  </si>
  <si>
    <t>SOCO</t>
  </si>
  <si>
    <t>TVA</t>
  </si>
  <si>
    <t>VACAR</t>
  </si>
  <si>
    <t>Base Cost ($M/4 Bay SS)</t>
  </si>
  <si>
    <t>kV_cost</t>
  </si>
  <si>
    <t>costMWmi</t>
  </si>
  <si>
    <t>costTerm</t>
  </si>
  <si>
    <t>NP15</t>
  </si>
  <si>
    <t>SP15</t>
  </si>
  <si>
    <t>MISO MI</t>
  </si>
  <si>
    <t>MISO IN</t>
  </si>
  <si>
    <t>MISO W</t>
  </si>
  <si>
    <t>MISO MO-IL</t>
  </si>
  <si>
    <t>ERCOT</t>
  </si>
  <si>
    <t>SPP N</t>
  </si>
  <si>
    <t>SPP S</t>
  </si>
  <si>
    <t>NYISO A-F</t>
  </si>
  <si>
    <t>NYISO J-K</t>
  </si>
  <si>
    <t>ENT</t>
  </si>
  <si>
    <t>MAPP US</t>
  </si>
  <si>
    <t>MISO WUMS</t>
  </si>
  <si>
    <t>NonRTO Midwest</t>
  </si>
  <si>
    <t>NYISO GHI</t>
  </si>
  <si>
    <t>PJM E</t>
  </si>
  <si>
    <t>PJM ROM</t>
  </si>
  <si>
    <t>PJM ROR</t>
  </si>
  <si>
    <t>RMPA</t>
  </si>
  <si>
    <t>AZ-NM-SNV Coal</t>
  </si>
  <si>
    <t>NWPP Coal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</si>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</sst>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4D18-FA0B-5948-8CF3-CA95BB3B1027}">
  <dimension ref="A1:C11"/>
  <sheetViews>
    <sheetView workbookViewId="0">
      <selection activeCell="D12" sqref="D12"/>
    </sheetView>
  </sheetViews>
  <sheetFormatPr baseColWidth="10" defaultRowHeight="16" x14ac:dyDescent="0.2"/>
  <cols>
    <col min="2" max="2" width="13.83203125" customWidth="1"/>
  </cols>
  <sheetData>
    <row r="1" spans="1:3" x14ac:dyDescent="0.2">
      <c r="A1" t="s">
        <v>8</v>
      </c>
      <c r="B1" t="s">
        <v>0</v>
      </c>
      <c r="C1" t="s">
        <v>9</v>
      </c>
    </row>
    <row r="2" spans="1:3" x14ac:dyDescent="0.2">
      <c r="A2">
        <v>229</v>
      </c>
      <c r="B2">
        <v>300</v>
      </c>
      <c r="C2">
        <v>3666.67</v>
      </c>
    </row>
    <row r="3" spans="1:3" x14ac:dyDescent="0.2">
      <c r="A3">
        <v>230</v>
      </c>
      <c r="B3">
        <v>600</v>
      </c>
      <c r="C3">
        <v>2000</v>
      </c>
    </row>
    <row r="4" spans="1:3" x14ac:dyDescent="0.2">
      <c r="A4">
        <v>230</v>
      </c>
      <c r="B4">
        <v>900</v>
      </c>
      <c r="C4">
        <v>1777.78</v>
      </c>
    </row>
    <row r="5" spans="1:3" x14ac:dyDescent="0.2">
      <c r="A5">
        <v>230</v>
      </c>
      <c r="B5">
        <v>1200</v>
      </c>
      <c r="C5">
        <v>1500</v>
      </c>
    </row>
    <row r="6" spans="1:3" x14ac:dyDescent="0.2">
      <c r="A6">
        <v>345</v>
      </c>
      <c r="B6">
        <v>500</v>
      </c>
      <c r="C6">
        <v>39600</v>
      </c>
    </row>
    <row r="7" spans="1:3" x14ac:dyDescent="0.2">
      <c r="A7">
        <v>345</v>
      </c>
      <c r="B7">
        <v>900</v>
      </c>
      <c r="C7">
        <v>2333.33</v>
      </c>
    </row>
    <row r="8" spans="1:3" x14ac:dyDescent="0.2">
      <c r="A8">
        <v>345</v>
      </c>
      <c r="B8">
        <v>1800</v>
      </c>
      <c r="C8">
        <v>1388.89</v>
      </c>
    </row>
    <row r="9" spans="1:3" x14ac:dyDescent="0.2">
      <c r="A9">
        <v>345</v>
      </c>
      <c r="B9">
        <v>3600</v>
      </c>
      <c r="C9">
        <v>777.78</v>
      </c>
    </row>
    <row r="10" spans="1:3" x14ac:dyDescent="0.2">
      <c r="A10">
        <v>500</v>
      </c>
      <c r="B10">
        <v>2600</v>
      </c>
      <c r="C10">
        <v>1346.15</v>
      </c>
    </row>
    <row r="11" spans="1:3" x14ac:dyDescent="0.2">
      <c r="A11">
        <v>765</v>
      </c>
      <c r="B11">
        <v>4000</v>
      </c>
      <c r="C11">
        <v>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63F7-3237-954C-B6DF-6F750677C35B}">
  <dimension ref="A1:AD11"/>
  <sheetViews>
    <sheetView zoomScale="167" zoomScaleNormal="167" workbookViewId="0">
      <pane xSplit="1" topLeftCell="B1" activePane="topRight" state="frozen"/>
      <selection pane="topRight" activeCell="F6" sqref="F6"/>
    </sheetView>
  </sheetViews>
  <sheetFormatPr baseColWidth="10" defaultRowHeight="16" x14ac:dyDescent="0.2"/>
  <sheetData>
    <row r="1" spans="1:30" x14ac:dyDescent="0.2">
      <c r="A1" t="s">
        <v>8</v>
      </c>
      <c r="B1" t="s">
        <v>0</v>
      </c>
      <c r="C1" t="s">
        <v>22</v>
      </c>
      <c r="D1" t="s">
        <v>1</v>
      </c>
      <c r="E1" t="s">
        <v>23</v>
      </c>
      <c r="F1" t="s">
        <v>14</v>
      </c>
      <c r="G1" t="s">
        <v>13</v>
      </c>
      <c r="H1" t="s">
        <v>16</v>
      </c>
      <c r="I1" t="s">
        <v>15</v>
      </c>
      <c r="J1" t="s">
        <v>24</v>
      </c>
      <c r="K1" t="s">
        <v>2</v>
      </c>
      <c r="L1" t="s">
        <v>3</v>
      </c>
      <c r="M1" t="s">
        <v>25</v>
      </c>
      <c r="N1" t="s">
        <v>20</v>
      </c>
      <c r="O1" t="s">
        <v>26</v>
      </c>
      <c r="P1" t="s">
        <v>21</v>
      </c>
      <c r="Q1" t="s">
        <v>27</v>
      </c>
      <c r="R1" t="s">
        <v>28</v>
      </c>
      <c r="S1" t="s">
        <v>29</v>
      </c>
      <c r="T1" t="s">
        <v>4</v>
      </c>
      <c r="U1" t="s">
        <v>18</v>
      </c>
      <c r="V1" t="s">
        <v>19</v>
      </c>
      <c r="W1" t="s">
        <v>5</v>
      </c>
      <c r="X1" t="s">
        <v>6</v>
      </c>
      <c r="Y1" t="s">
        <v>11</v>
      </c>
      <c r="Z1" t="s">
        <v>12</v>
      </c>
      <c r="AA1" t="s">
        <v>17</v>
      </c>
      <c r="AB1" t="s">
        <v>30</v>
      </c>
      <c r="AC1" t="s">
        <v>31</v>
      </c>
      <c r="AD1" t="s">
        <v>32</v>
      </c>
    </row>
    <row r="2" spans="1:30" x14ac:dyDescent="0.2">
      <c r="A2">
        <v>229</v>
      </c>
      <c r="B2">
        <v>300</v>
      </c>
      <c r="C2">
        <v>1.4</v>
      </c>
      <c r="D2">
        <f>AVERAGE(0.7,1.4)</f>
        <v>1.0499999999999998</v>
      </c>
      <c r="E2">
        <v>0.7</v>
      </c>
      <c r="F2">
        <f>AVERAGE(0.5,1.6)</f>
        <v>1.05</v>
      </c>
      <c r="G2">
        <f>F2</f>
        <v>1.05</v>
      </c>
      <c r="H2">
        <f>G2</f>
        <v>1.05</v>
      </c>
      <c r="I2">
        <f>H2</f>
        <v>1.05</v>
      </c>
      <c r="J2">
        <f>I2</f>
        <v>1.05</v>
      </c>
      <c r="K2">
        <v>0.9</v>
      </c>
      <c r="L2">
        <f>AVERAGE(1.8,2.7)</f>
        <v>2.25</v>
      </c>
      <c r="M2">
        <f>AVERAGE(1.4,2.3)</f>
        <v>1.8499999999999999</v>
      </c>
      <c r="N2">
        <f>AVERAGE(0.9,1.8)</f>
        <v>1.35</v>
      </c>
      <c r="O2">
        <f>N2</f>
        <v>1.35</v>
      </c>
      <c r="P2">
        <f>AVERAGE(9.1,18.2)</f>
        <v>13.649999999999999</v>
      </c>
      <c r="U2">
        <v>0.9</v>
      </c>
      <c r="V2">
        <f>U2</f>
        <v>0.9</v>
      </c>
      <c r="W2">
        <f>AVERAGE(0.7,1.2)</f>
        <v>0.95</v>
      </c>
      <c r="X2">
        <v>0.9</v>
      </c>
      <c r="Y2">
        <v>2.25</v>
      </c>
      <c r="Z2">
        <f>Y2</f>
        <v>2.25</v>
      </c>
      <c r="AA2">
        <v>1</v>
      </c>
      <c r="AB2">
        <v>1</v>
      </c>
      <c r="AC2">
        <f>AB2</f>
        <v>1</v>
      </c>
      <c r="AD2">
        <f>AC2</f>
        <v>1</v>
      </c>
    </row>
    <row r="3" spans="1:30" x14ac:dyDescent="0.2">
      <c r="A3">
        <v>230</v>
      </c>
      <c r="B3">
        <v>600</v>
      </c>
      <c r="C3">
        <v>1.6</v>
      </c>
      <c r="D3">
        <f>AVERAGE(1.3,2.2)</f>
        <v>1.75</v>
      </c>
      <c r="E3">
        <f>AVERAGE(0.8,1.3)</f>
        <v>1.05</v>
      </c>
      <c r="F3">
        <f>AVERAGE(0.4,0.9)</f>
        <v>0.65</v>
      </c>
      <c r="G3">
        <f t="shared" ref="G3:J3" si="0">AVERAGE(0.4,0.9)</f>
        <v>0.65</v>
      </c>
      <c r="H3">
        <f t="shared" si="0"/>
        <v>0.65</v>
      </c>
      <c r="I3">
        <f t="shared" si="0"/>
        <v>0.65</v>
      </c>
      <c r="J3">
        <f t="shared" si="0"/>
        <v>0.65</v>
      </c>
      <c r="K3">
        <f>AVERAGE(0.7,1.4)</f>
        <v>1.0499999999999998</v>
      </c>
      <c r="N3">
        <f>AVERAGE(1.3,2.6)</f>
        <v>1.9500000000000002</v>
      </c>
      <c r="O3">
        <f>N3</f>
        <v>1.9500000000000002</v>
      </c>
      <c r="T3">
        <f>AVERAGE(0.7,1.7)</f>
        <v>1.2</v>
      </c>
      <c r="U3">
        <f>V3</f>
        <v>1.0499999999999998</v>
      </c>
      <c r="V3">
        <f>W4</f>
        <v>1.0499999999999998</v>
      </c>
      <c r="W3">
        <f>AVERAGE(0.8,1.7)</f>
        <v>1.25</v>
      </c>
      <c r="X3">
        <f>X2</f>
        <v>0.9</v>
      </c>
      <c r="Y3">
        <f>Y2</f>
        <v>2.25</v>
      </c>
      <c r="Z3">
        <f t="shared" ref="Z3:AD11" si="1">Y3</f>
        <v>2.25</v>
      </c>
      <c r="AA3">
        <f>AA2</f>
        <v>1</v>
      </c>
      <c r="AB3">
        <f t="shared" si="1"/>
        <v>1</v>
      </c>
      <c r="AC3">
        <f t="shared" si="1"/>
        <v>1</v>
      </c>
      <c r="AD3">
        <f t="shared" si="1"/>
        <v>1</v>
      </c>
    </row>
    <row r="4" spans="1:30" x14ac:dyDescent="0.2">
      <c r="A4">
        <v>230</v>
      </c>
      <c r="B4">
        <v>900</v>
      </c>
      <c r="C4">
        <f>AVERAGE(0.9,1.6)</f>
        <v>1.25</v>
      </c>
      <c r="D4">
        <v>1.6</v>
      </c>
      <c r="E4">
        <f>AVERAGE(0.6,1.1)</f>
        <v>0.85000000000000009</v>
      </c>
      <c r="F4">
        <v>0.7</v>
      </c>
      <c r="G4">
        <v>0.7</v>
      </c>
      <c r="H4">
        <v>0.7</v>
      </c>
      <c r="I4">
        <v>0.7</v>
      </c>
      <c r="J4">
        <v>0.7</v>
      </c>
      <c r="K4">
        <v>0.7</v>
      </c>
      <c r="L4">
        <f>AVERAGE(1.9,3.8)</f>
        <v>2.8499999999999996</v>
      </c>
      <c r="T4">
        <f>AVERAGE(0.6,1.3)</f>
        <v>0.95</v>
      </c>
      <c r="U4">
        <v>0.7</v>
      </c>
      <c r="V4">
        <v>0.7</v>
      </c>
      <c r="W4">
        <f>AVERAGE(0.7,1.4)</f>
        <v>1.0499999999999998</v>
      </c>
      <c r="X4">
        <v>0.75</v>
      </c>
      <c r="Y4">
        <f t="shared" ref="Y4:Y10" si="2">Y3</f>
        <v>2.25</v>
      </c>
      <c r="Z4">
        <f t="shared" si="1"/>
        <v>2.25</v>
      </c>
      <c r="AA4">
        <f t="shared" ref="AA4:AA5" si="3">AA3</f>
        <v>1</v>
      </c>
      <c r="AB4">
        <f t="shared" si="1"/>
        <v>1</v>
      </c>
      <c r="AC4">
        <f t="shared" si="1"/>
        <v>1</v>
      </c>
      <c r="AD4">
        <f t="shared" si="1"/>
        <v>1</v>
      </c>
    </row>
    <row r="5" spans="1:30" x14ac:dyDescent="0.2">
      <c r="A5">
        <v>230</v>
      </c>
      <c r="B5">
        <v>1200</v>
      </c>
      <c r="C5">
        <v>1.4</v>
      </c>
      <c r="D5">
        <v>1.4</v>
      </c>
      <c r="E5">
        <v>1.05</v>
      </c>
      <c r="F5">
        <v>1.1000000000000001</v>
      </c>
      <c r="G5">
        <f>F5</f>
        <v>1.1000000000000001</v>
      </c>
      <c r="H5">
        <f t="shared" ref="H5:J5" si="4">G5</f>
        <v>1.1000000000000001</v>
      </c>
      <c r="I5">
        <f t="shared" si="4"/>
        <v>1.1000000000000001</v>
      </c>
      <c r="J5">
        <f t="shared" si="4"/>
        <v>1.1000000000000001</v>
      </c>
      <c r="K5">
        <v>1</v>
      </c>
      <c r="T5">
        <f>T4</f>
        <v>0.95</v>
      </c>
      <c r="U5">
        <v>1</v>
      </c>
      <c r="V5">
        <v>1</v>
      </c>
      <c r="W5">
        <v>1</v>
      </c>
      <c r="X5">
        <f>X4</f>
        <v>0.75</v>
      </c>
      <c r="Y5">
        <f t="shared" si="2"/>
        <v>2.25</v>
      </c>
      <c r="Z5">
        <f t="shared" si="1"/>
        <v>2.25</v>
      </c>
      <c r="AA5">
        <f t="shared" si="3"/>
        <v>1</v>
      </c>
      <c r="AB5">
        <f t="shared" si="1"/>
        <v>1</v>
      </c>
      <c r="AC5">
        <f t="shared" si="1"/>
        <v>1</v>
      </c>
      <c r="AD5">
        <f t="shared" si="1"/>
        <v>1</v>
      </c>
    </row>
    <row r="6" spans="1:30" x14ac:dyDescent="0.2">
      <c r="A6">
        <v>345</v>
      </c>
      <c r="B6">
        <v>500</v>
      </c>
      <c r="L6">
        <v>0.65</v>
      </c>
      <c r="P6">
        <v>1.35</v>
      </c>
    </row>
    <row r="7" spans="1:30" x14ac:dyDescent="0.2">
      <c r="A7">
        <v>345</v>
      </c>
      <c r="B7">
        <v>900</v>
      </c>
      <c r="C7">
        <f>AVERAGE(1.4,2.2)</f>
        <v>1.8</v>
      </c>
      <c r="E7">
        <v>0.65</v>
      </c>
      <c r="F7">
        <f>E7</f>
        <v>0.65</v>
      </c>
      <c r="G7">
        <v>0.6</v>
      </c>
      <c r="H7">
        <v>0.45</v>
      </c>
      <c r="I7">
        <v>0.6</v>
      </c>
      <c r="J7">
        <v>0.65</v>
      </c>
      <c r="K7">
        <v>0.75</v>
      </c>
      <c r="L7">
        <f>AVERAGE(1.4,2.9)</f>
        <v>2.15</v>
      </c>
      <c r="M7">
        <v>1.35</v>
      </c>
      <c r="N7">
        <f>AVERAGE(1.7,2.4)</f>
        <v>2.0499999999999998</v>
      </c>
      <c r="O7">
        <f>AVERAGE(1.7,4.3)</f>
        <v>3</v>
      </c>
      <c r="U7">
        <v>0.75</v>
      </c>
      <c r="V7">
        <f>U7</f>
        <v>0.75</v>
      </c>
      <c r="Y7">
        <v>2.25</v>
      </c>
      <c r="Z7">
        <f t="shared" si="1"/>
        <v>2.25</v>
      </c>
      <c r="AA7">
        <v>1</v>
      </c>
      <c r="AB7">
        <f t="shared" ref="AB7:AD7" si="5">AA7</f>
        <v>1</v>
      </c>
      <c r="AC7">
        <f t="shared" si="5"/>
        <v>1</v>
      </c>
      <c r="AD7">
        <f t="shared" si="5"/>
        <v>1</v>
      </c>
    </row>
    <row r="8" spans="1:30" x14ac:dyDescent="0.2">
      <c r="A8">
        <v>345</v>
      </c>
      <c r="B8">
        <v>1800</v>
      </c>
      <c r="C8">
        <f>AVERAGE(1.3,2.1)</f>
        <v>1.7000000000000002</v>
      </c>
      <c r="E8">
        <v>0.75</v>
      </c>
      <c r="F8">
        <v>0.7</v>
      </c>
      <c r="G8">
        <v>0.65</v>
      </c>
      <c r="H8">
        <v>0.5</v>
      </c>
      <c r="I8">
        <v>0.65</v>
      </c>
      <c r="J8">
        <v>0.7</v>
      </c>
      <c r="K8">
        <v>0.6</v>
      </c>
      <c r="L8">
        <f>AVERAGE(0.8,2)</f>
        <v>1.4</v>
      </c>
      <c r="M8">
        <v>1.1000000000000001</v>
      </c>
      <c r="S8">
        <v>1.45</v>
      </c>
      <c r="U8">
        <v>0.6</v>
      </c>
      <c r="V8">
        <f>U8</f>
        <v>0.6</v>
      </c>
      <c r="Y8">
        <f t="shared" si="2"/>
        <v>2.25</v>
      </c>
      <c r="Z8">
        <f t="shared" si="1"/>
        <v>2.25</v>
      </c>
      <c r="AA8">
        <v>1</v>
      </c>
      <c r="AB8">
        <f t="shared" ref="AB8:AD8" si="6">AA8</f>
        <v>1</v>
      </c>
      <c r="AC8">
        <f t="shared" si="6"/>
        <v>1</v>
      </c>
      <c r="AD8">
        <f t="shared" si="6"/>
        <v>1</v>
      </c>
    </row>
    <row r="9" spans="1:30" x14ac:dyDescent="0.2">
      <c r="A9">
        <v>345</v>
      </c>
      <c r="B9">
        <v>3600</v>
      </c>
      <c r="F9">
        <v>0.75</v>
      </c>
      <c r="G9">
        <v>0.85</v>
      </c>
      <c r="H9">
        <v>0.75</v>
      </c>
      <c r="I9">
        <v>0.8</v>
      </c>
      <c r="J9">
        <v>0.95</v>
      </c>
      <c r="K9">
        <f>AVERAGE(0.6,1.1)</f>
        <v>0.85000000000000009</v>
      </c>
      <c r="L9">
        <f>AVERAGE(1.1,2.1)</f>
        <v>1.6</v>
      </c>
      <c r="M9">
        <f>AVERAGE(1.4,2.1)</f>
        <v>1.75</v>
      </c>
      <c r="U9">
        <f>AVERAGE(0.6,1.1)</f>
        <v>0.85000000000000009</v>
      </c>
      <c r="V9">
        <f>U9</f>
        <v>0.85000000000000009</v>
      </c>
      <c r="Y9">
        <f t="shared" si="2"/>
        <v>2.25</v>
      </c>
      <c r="Z9">
        <f t="shared" si="1"/>
        <v>2.25</v>
      </c>
      <c r="AA9">
        <v>1</v>
      </c>
      <c r="AB9">
        <f t="shared" ref="AB9:AD10" si="7">AA9</f>
        <v>1</v>
      </c>
      <c r="AC9">
        <f t="shared" si="7"/>
        <v>1</v>
      </c>
      <c r="AD9">
        <f t="shared" si="7"/>
        <v>1</v>
      </c>
    </row>
    <row r="10" spans="1:30" x14ac:dyDescent="0.2">
      <c r="A10">
        <v>500</v>
      </c>
      <c r="B10">
        <v>2600</v>
      </c>
      <c r="C10">
        <v>1.4</v>
      </c>
      <c r="D10">
        <f>AVERAGE(0.7,1.2)</f>
        <v>0.95</v>
      </c>
      <c r="E10">
        <v>0.55000000000000004</v>
      </c>
      <c r="F10">
        <v>0.6</v>
      </c>
      <c r="H10">
        <v>0.6</v>
      </c>
      <c r="I10">
        <f>H10</f>
        <v>0.6</v>
      </c>
      <c r="J10">
        <v>0.7</v>
      </c>
      <c r="K10">
        <v>0.7</v>
      </c>
      <c r="M10">
        <v>1.2</v>
      </c>
      <c r="Q10">
        <f>AVERAGE(3.6,4.4)</f>
        <v>4</v>
      </c>
      <c r="R10">
        <v>2.2999999999999998</v>
      </c>
      <c r="S10">
        <v>1.25</v>
      </c>
      <c r="T10">
        <v>0.9</v>
      </c>
      <c r="U10">
        <v>0.7</v>
      </c>
      <c r="V10">
        <v>0.7</v>
      </c>
      <c r="W10">
        <v>0.75</v>
      </c>
      <c r="X10">
        <v>0.45</v>
      </c>
      <c r="Y10">
        <f t="shared" si="2"/>
        <v>2.25</v>
      </c>
      <c r="Z10">
        <f t="shared" si="1"/>
        <v>2.25</v>
      </c>
      <c r="AA10">
        <v>1</v>
      </c>
      <c r="AB10">
        <f t="shared" si="7"/>
        <v>1</v>
      </c>
      <c r="AC10">
        <f t="shared" si="7"/>
        <v>1</v>
      </c>
      <c r="AD10">
        <f t="shared" si="7"/>
        <v>1</v>
      </c>
    </row>
    <row r="11" spans="1:30" x14ac:dyDescent="0.2">
      <c r="A11">
        <v>765</v>
      </c>
      <c r="B11">
        <v>4000</v>
      </c>
      <c r="C11">
        <v>0.85</v>
      </c>
      <c r="F11">
        <v>0.6</v>
      </c>
      <c r="G11">
        <v>0.7</v>
      </c>
      <c r="H11">
        <v>0.55000000000000004</v>
      </c>
      <c r="I11">
        <f>H11</f>
        <v>0.55000000000000004</v>
      </c>
      <c r="J11">
        <v>0.65</v>
      </c>
      <c r="K11">
        <v>0.6</v>
      </c>
      <c r="Q11">
        <v>2.75</v>
      </c>
      <c r="R11">
        <v>2.5499999999999998</v>
      </c>
      <c r="S11">
        <v>0.85</v>
      </c>
      <c r="U11">
        <v>0.6</v>
      </c>
      <c r="V11">
        <v>0.6</v>
      </c>
      <c r="Y11">
        <f>Y10</f>
        <v>2.25</v>
      </c>
      <c r="Z11">
        <f t="shared" si="1"/>
        <v>2.25</v>
      </c>
      <c r="AA11">
        <v>1</v>
      </c>
      <c r="AB11">
        <f t="shared" ref="AB11:AD11" si="8">AA11</f>
        <v>1</v>
      </c>
      <c r="AC11">
        <f t="shared" si="8"/>
        <v>1</v>
      </c>
      <c r="AD11">
        <f t="shared" si="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57E2-022F-E84F-BACF-51F0CC9B66EA}">
  <dimension ref="A1:B6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8</v>
      </c>
      <c r="B1" t="s">
        <v>7</v>
      </c>
    </row>
    <row r="2" spans="1:2" x14ac:dyDescent="0.2">
      <c r="A2">
        <v>229</v>
      </c>
      <c r="B2">
        <v>7.8</v>
      </c>
    </row>
    <row r="3" spans="1:2" x14ac:dyDescent="0.2">
      <c r="A3">
        <v>230</v>
      </c>
      <c r="B3">
        <v>9.5</v>
      </c>
    </row>
    <row r="4" spans="1:2" x14ac:dyDescent="0.2">
      <c r="A4">
        <v>345</v>
      </c>
      <c r="B4">
        <v>16</v>
      </c>
    </row>
    <row r="5" spans="1:2" x14ac:dyDescent="0.2">
      <c r="A5">
        <v>500</v>
      </c>
      <c r="B5">
        <v>26.5</v>
      </c>
    </row>
    <row r="6" spans="1:2" x14ac:dyDescent="0.2">
      <c r="A6">
        <v>765</v>
      </c>
      <c r="B6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1ED7-0453-A749-A0B7-2C956946F6DC}">
  <dimension ref="A1:AC6"/>
  <sheetViews>
    <sheetView tabSelected="1" zoomScaleNormal="100" workbookViewId="0">
      <selection activeCell="E10" sqref="E10"/>
    </sheetView>
  </sheetViews>
  <sheetFormatPr baseColWidth="10" defaultRowHeight="16" x14ac:dyDescent="0.2"/>
  <sheetData>
    <row r="1" spans="1:29" x14ac:dyDescent="0.2">
      <c r="A1" t="s">
        <v>8</v>
      </c>
      <c r="B1" t="s">
        <v>22</v>
      </c>
      <c r="C1" t="s">
        <v>1</v>
      </c>
      <c r="D1" t="s">
        <v>23</v>
      </c>
      <c r="E1" t="s">
        <v>14</v>
      </c>
      <c r="F1" t="s">
        <v>13</v>
      </c>
      <c r="G1" t="s">
        <v>16</v>
      </c>
      <c r="H1" t="s">
        <v>15</v>
      </c>
      <c r="I1" t="s">
        <v>24</v>
      </c>
      <c r="J1" t="s">
        <v>2</v>
      </c>
      <c r="K1" t="s">
        <v>3</v>
      </c>
      <c r="L1" t="s">
        <v>25</v>
      </c>
      <c r="M1" t="s">
        <v>20</v>
      </c>
      <c r="N1" t="s">
        <v>26</v>
      </c>
      <c r="O1" t="s">
        <v>21</v>
      </c>
      <c r="P1" t="s">
        <v>27</v>
      </c>
      <c r="Q1" t="s">
        <v>28</v>
      </c>
      <c r="R1" t="s">
        <v>29</v>
      </c>
      <c r="S1" t="s">
        <v>4</v>
      </c>
      <c r="T1" t="s">
        <v>18</v>
      </c>
      <c r="U1" t="s">
        <v>19</v>
      </c>
      <c r="V1" t="s">
        <v>5</v>
      </c>
      <c r="W1" t="s">
        <v>6</v>
      </c>
      <c r="X1" t="s">
        <v>11</v>
      </c>
      <c r="Y1" t="s">
        <v>12</v>
      </c>
      <c r="Z1" t="s">
        <v>17</v>
      </c>
      <c r="AA1" t="s">
        <v>30</v>
      </c>
      <c r="AB1" t="s">
        <v>31</v>
      </c>
      <c r="AC1" t="s">
        <v>32</v>
      </c>
    </row>
    <row r="2" spans="1:29" x14ac:dyDescent="0.2">
      <c r="A2">
        <v>229</v>
      </c>
      <c r="B2">
        <v>1.05</v>
      </c>
      <c r="D2">
        <v>0.55000000000000004</v>
      </c>
      <c r="E2">
        <v>2.2999999999999998</v>
      </c>
      <c r="F2">
        <v>2.2999999999999998</v>
      </c>
      <c r="G2">
        <f>F2</f>
        <v>2.2999999999999998</v>
      </c>
      <c r="H2">
        <f>G2</f>
        <v>2.2999999999999998</v>
      </c>
      <c r="I2">
        <v>0.9</v>
      </c>
      <c r="J2">
        <v>0.35</v>
      </c>
      <c r="K2">
        <f>AVERAGE(2.6,3.9)</f>
        <v>3.25</v>
      </c>
      <c r="L2">
        <v>0.55000000000000004</v>
      </c>
      <c r="T2">
        <v>0.35</v>
      </c>
      <c r="U2">
        <f>T2</f>
        <v>0.35</v>
      </c>
      <c r="V2">
        <v>0.9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2">
      <c r="A3">
        <v>230</v>
      </c>
      <c r="B3">
        <v>1</v>
      </c>
      <c r="C3">
        <v>0.7</v>
      </c>
      <c r="D3">
        <v>0.7</v>
      </c>
      <c r="E3">
        <v>1.9</v>
      </c>
      <c r="F3">
        <v>1.9</v>
      </c>
      <c r="G3">
        <v>1.9</v>
      </c>
      <c r="H3">
        <v>1.9</v>
      </c>
      <c r="I3">
        <v>1</v>
      </c>
      <c r="J3">
        <v>0.5</v>
      </c>
      <c r="S3">
        <v>0.7</v>
      </c>
      <c r="T3">
        <v>0.5</v>
      </c>
      <c r="U3">
        <f>T3</f>
        <v>0.5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">
      <c r="A4">
        <v>345</v>
      </c>
      <c r="B4">
        <f>AVERAGE(0.5,1.2)</f>
        <v>0.85</v>
      </c>
      <c r="D4">
        <v>1.35</v>
      </c>
      <c r="E4">
        <v>1.5</v>
      </c>
      <c r="F4">
        <v>1.5</v>
      </c>
      <c r="G4">
        <v>1.5</v>
      </c>
      <c r="H4">
        <v>1.5</v>
      </c>
      <c r="I4">
        <v>0.85</v>
      </c>
      <c r="J4">
        <v>0.55000000000000004</v>
      </c>
      <c r="K4">
        <f>AVERAGE(1.7,2.6)</f>
        <v>2.15</v>
      </c>
      <c r="L4">
        <v>1</v>
      </c>
      <c r="M4">
        <f>AVERAGE(0.9,1.9)</f>
        <v>1.4</v>
      </c>
      <c r="N4">
        <f>M4</f>
        <v>1.4</v>
      </c>
      <c r="T4">
        <v>0.55000000000000004</v>
      </c>
      <c r="U4">
        <f>T4</f>
        <v>0.55000000000000004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2">
      <c r="A5">
        <v>500</v>
      </c>
      <c r="B5">
        <v>0.45</v>
      </c>
      <c r="C5">
        <v>0.95</v>
      </c>
      <c r="D5">
        <v>1.2</v>
      </c>
      <c r="L5">
        <v>0.95</v>
      </c>
      <c r="S5">
        <v>0.95</v>
      </c>
      <c r="V5">
        <v>0.85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2">
      <c r="A6">
        <v>765</v>
      </c>
      <c r="B6">
        <v>1</v>
      </c>
      <c r="E6">
        <v>1</v>
      </c>
      <c r="F6">
        <v>1</v>
      </c>
      <c r="G6">
        <v>1</v>
      </c>
      <c r="H6">
        <v>1</v>
      </c>
      <c r="J6">
        <v>0.9</v>
      </c>
      <c r="T6">
        <v>0.9</v>
      </c>
      <c r="U6">
        <f>T6</f>
        <v>0.9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478D-B910-7744-95B7-257274A1019B}">
  <dimension ref="A1:A2"/>
  <sheetViews>
    <sheetView workbookViewId="0">
      <selection activeCell="D23" sqref="D23"/>
    </sheetView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>
        <f>550*1000000</f>
        <v>550000000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A785-5AE9-D840-8AA5-F2C1D2648831}">
  <dimension ref="A1:C2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9</v>
      </c>
    </row>
    <row r="2" spans="1:3" x14ac:dyDescent="0.2">
      <c r="A2">
        <v>500</v>
      </c>
      <c r="B2">
        <v>3500</v>
      </c>
      <c r="C2">
        <v>457.14285714285717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4B72-AD72-F14F-A149-9A0201BB0515}">
  <dimension ref="A1:B5"/>
  <sheetViews>
    <sheetView workbookViewId="0">
      <selection activeCell="F6" sqref="F6"/>
    </sheetView>
  </sheetViews>
  <sheetFormatPr baseColWidth="10" defaultRowHeight="16" x14ac:dyDescent="0.2"/>
  <sheetData>
    <row r="1" spans="1:2" x14ac:dyDescent="0.2">
      <c r="A1" t="s">
        <v>8</v>
      </c>
      <c r="B1" t="s">
        <v>33</v>
      </c>
    </row>
    <row r="2" spans="1:2" x14ac:dyDescent="0.2">
      <c r="A2">
        <v>230</v>
      </c>
      <c r="B2">
        <f>5.5*1000000</f>
        <v>5500000</v>
      </c>
    </row>
    <row r="3" spans="1:2" x14ac:dyDescent="0.2">
      <c r="A3">
        <v>345</v>
      </c>
      <c r="B3">
        <f>8.5*1000000</f>
        <v>8500000</v>
      </c>
    </row>
    <row r="4" spans="1:2" x14ac:dyDescent="0.2">
      <c r="A4">
        <v>500</v>
      </c>
      <c r="B4">
        <f>22.75*1000000</f>
        <v>22750000</v>
      </c>
    </row>
    <row r="5" spans="1:2" x14ac:dyDescent="0.2">
      <c r="A5">
        <v>765</v>
      </c>
      <c r="B5">
        <f>42.5*1000000</f>
        <v>42500000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LineBase</vt:lpstr>
      <vt:lpstr>LineRegMult</vt:lpstr>
      <vt:lpstr>SubstationBase</vt:lpstr>
      <vt:lpstr>SubstationRegMult</vt:lpstr>
      <vt:lpstr>HVDCTerminal</vt:lpstr>
      <vt:lpstr>HVDC</vt:lpstr>
      <vt:lpstr>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2020-09-11T20:01:51Z</dcterms:created>
  <dcterms:modified xsi:type="dcterms:W3CDTF">2020-09-15T02:01:47Z</dcterms:modified>
</cp:coreProperties>
</file>