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uldrew\GitHub\PowerSimData\powersimdata\scaling\clean_capacity_scaling\tests\"/>
    </mc:Choice>
  </mc:AlternateContent>
  <xr:revisionPtr revIDLastSave="0" documentId="13_ncr:1_{CEBD92E6-2710-4F74-B767-727157EEBDE4}" xr6:coauthVersionLast="45" xr6:coauthVersionMax="45" xr10:uidLastSave="{00000000-0000-0000-0000-000000000000}"/>
  <bookViews>
    <workbookView xWindow="420" yWindow="12450" windowWidth="50535" windowHeight="7800" xr2:uid="{4F2B8826-FCAD-4655-BFDE-6C7BDB7AF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AB7" i="1"/>
  <c r="Y7" i="1"/>
  <c r="V7" i="1"/>
  <c r="U7" i="1"/>
  <c r="T7" i="1"/>
  <c r="AF7" i="1" s="1"/>
  <c r="S7" i="1"/>
  <c r="AE7" i="1" s="1"/>
  <c r="AB6" i="1"/>
  <c r="V6" i="1"/>
  <c r="U6" i="1"/>
  <c r="T6" i="1"/>
  <c r="AF6" i="1" s="1"/>
  <c r="S6" i="1"/>
  <c r="AE6" i="1" s="1"/>
  <c r="AD7" i="1" l="1"/>
  <c r="AD6" i="1"/>
  <c r="AC7" i="1"/>
  <c r="AG7" i="1" s="1"/>
  <c r="AI7" i="1" s="1"/>
  <c r="AC6" i="1"/>
  <c r="AG6" i="1" s="1"/>
  <c r="AI6" i="1" s="1"/>
  <c r="AH6" i="1" l="1"/>
  <c r="AJ6" i="1" s="1"/>
  <c r="AH7" i="1"/>
  <c r="AJ7" i="1" s="1"/>
  <c r="U4" i="1"/>
  <c r="S4" i="1"/>
  <c r="AE4" i="1" s="1"/>
  <c r="Y5" i="1"/>
  <c r="Y4" i="1"/>
  <c r="Y3" i="1"/>
  <c r="AK7" i="1" l="1"/>
  <c r="AK6" i="1"/>
  <c r="V5" i="1"/>
  <c r="U5" i="1"/>
  <c r="V4" i="1"/>
  <c r="T5" i="1"/>
  <c r="AF5" i="1" s="1"/>
  <c r="S5" i="1"/>
  <c r="AE5" i="1" s="1"/>
  <c r="T4" i="1"/>
  <c r="AF4" i="1" s="1"/>
  <c r="H2" i="1"/>
  <c r="I3" i="1"/>
  <c r="V3" i="1" s="1"/>
  <c r="H3" i="1"/>
  <c r="I2" i="1"/>
  <c r="V2" i="1" s="1"/>
  <c r="AB5" i="1"/>
  <c r="AC5" i="1" s="1"/>
  <c r="AB4" i="1"/>
  <c r="AC4" i="1" s="1"/>
  <c r="AB3" i="1"/>
  <c r="AB2" i="1"/>
  <c r="AG4" i="1" l="1"/>
  <c r="AI4" i="1" s="1"/>
  <c r="AG5" i="1"/>
  <c r="AI5" i="1" s="1"/>
  <c r="T2" i="1"/>
  <c r="AF2" i="1" s="1"/>
  <c r="K3" i="1"/>
  <c r="AD3" i="1" s="1"/>
  <c r="AD5" i="1"/>
  <c r="AD4" i="1"/>
  <c r="U2" i="1"/>
  <c r="K2" i="1"/>
  <c r="AD2" i="1" s="1"/>
  <c r="T3" i="1"/>
  <c r="AF3" i="1" s="1"/>
  <c r="S3" i="1"/>
  <c r="AE3" i="1" s="1"/>
  <c r="U3" i="1"/>
  <c r="S2" i="1"/>
  <c r="AE2" i="1" s="1"/>
  <c r="AH5" i="1" l="1"/>
  <c r="AJ5" i="1" s="1"/>
  <c r="AH4" i="1"/>
  <c r="AJ4" i="1" s="1"/>
  <c r="AC2" i="1"/>
  <c r="AC3" i="1"/>
  <c r="AG3" i="1" s="1"/>
  <c r="AK5" i="1" l="1"/>
  <c r="AK4" i="1"/>
  <c r="AG2" i="1"/>
  <c r="AH2" i="1" s="1"/>
  <c r="AJ2" i="1" s="1"/>
  <c r="AI3" i="1"/>
  <c r="AH3" i="1"/>
  <c r="AJ3" i="1" s="1"/>
  <c r="AI2" i="1" l="1"/>
  <c r="AK2" i="1"/>
  <c r="AK3" i="1"/>
</calcChain>
</file>

<file path=xl/sharedStrings.xml><?xml version="1.0" encoding="utf-8"?>
<sst xmlns="http://schemas.openxmlformats.org/spreadsheetml/2006/main" count="60" uniqueCount="48">
  <si>
    <t>Renewables</t>
  </si>
  <si>
    <t>Clean</t>
  </si>
  <si>
    <t>Geothermal, Solar, Wind</t>
  </si>
  <si>
    <t>Geothermal, Hydro, Solar, Wind</t>
  </si>
  <si>
    <t>Geothermal, Hydro, Nuclear, Solar, Wind</t>
  </si>
  <si>
    <t>Independently</t>
  </si>
  <si>
    <t>CE_Type</t>
  </si>
  <si>
    <t>Externally Calculated CE_Total Gen (if any)</t>
  </si>
  <si>
    <t>Previous Case's CE-eligible Gen</t>
  </si>
  <si>
    <t>Atlantic1</t>
  </si>
  <si>
    <t>Pacific1</t>
  </si>
  <si>
    <t>Atlantic2</t>
  </si>
  <si>
    <t>Pacific2</t>
  </si>
  <si>
    <t>Pacific3</t>
  </si>
  <si>
    <t>Atlantic3</t>
  </si>
  <si>
    <t>region_name</t>
  </si>
  <si>
    <t>ce_target_fraction</t>
  </si>
  <si>
    <t>allowed_resources</t>
  </si>
  <si>
    <t>geothermal_generation</t>
  </si>
  <si>
    <t>geothermal_capacity</t>
  </si>
  <si>
    <t>hydro_generation</t>
  </si>
  <si>
    <t>hydro_capacity</t>
  </si>
  <si>
    <t>nuclear_generation</t>
  </si>
  <si>
    <t>nuclear_capacity</t>
  </si>
  <si>
    <t>solar_generation</t>
  </si>
  <si>
    <t>solar_capacity</t>
  </si>
  <si>
    <t>wind_generation</t>
  </si>
  <si>
    <t>wind_capacity</t>
  </si>
  <si>
    <t>no_cong_wind_cf</t>
  </si>
  <si>
    <t>no_cong_solar_cf</t>
  </si>
  <si>
    <t>prev_sim_solar_cf</t>
  </si>
  <si>
    <t>prev_sim_wind_cf</t>
  </si>
  <si>
    <t>total_demand</t>
  </si>
  <si>
    <t>strategy</t>
  </si>
  <si>
    <t>solar_percentage</t>
  </si>
  <si>
    <t>solar_addl_curtailment</t>
  </si>
  <si>
    <t>wind_addl_curtailment</t>
  </si>
  <si>
    <t>prev_solar_curtailment</t>
  </si>
  <si>
    <t>prev_wind_curtailment</t>
  </si>
  <si>
    <t>ce_target</t>
  </si>
  <si>
    <t>ce_shortfall</t>
  </si>
  <si>
    <t>ce_overgeneration</t>
  </si>
  <si>
    <t>solar_expected_capacity_factor</t>
  </si>
  <si>
    <t>wind_expected_capacity_factor</t>
  </si>
  <si>
    <t>solar_added_capacity</t>
  </si>
  <si>
    <t>wind_added_capacity</t>
  </si>
  <si>
    <t>next_case_solar_capacity</t>
  </si>
  <si>
    <t>next_case_wind_capacity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</si>
</sst>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#,##0.00000"/>
    <numFmt numFmtId="166" formatCode="#,##0.000"/>
    <numFmt numFmtId="167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9" fontId="0" fillId="0" borderId="0" xfId="1" applyFont="1"/>
    <xf numFmtId="3" fontId="0" fillId="0" borderId="1" xfId="0" applyNumberFormat="1" applyBorder="1"/>
    <xf numFmtId="165" fontId="0" fillId="0" borderId="0" xfId="0" applyNumberFormat="1"/>
    <xf numFmtId="165" fontId="0" fillId="0" borderId="0" xfId="0" applyNumberFormat="1" applyFill="1"/>
    <xf numFmtId="164" fontId="0" fillId="0" borderId="0" xfId="0" applyNumberFormat="1"/>
    <xf numFmtId="166" fontId="0" fillId="0" borderId="0" xfId="0" applyNumberFormat="1"/>
    <xf numFmtId="167" fontId="0" fillId="0" borderId="0" xfId="0" applyNumberFormat="1" applyFill="1"/>
    <xf numFmtId="165" fontId="0" fillId="0" borderId="1" xfId="0" applyNumberFormat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A22F-D3CD-4B25-A328-36ED12ECEA24}">
  <dimension ref="A1:AN8"/>
  <sheetViews>
    <sheetView tabSelected="1" zoomScale="90" zoomScaleNormal="90" workbookViewId="0">
      <pane xSplit="2" ySplit="1" topLeftCell="N2" activePane="bottomRight" state="frozen"/>
      <selection pane="topRight" activeCell="D1" sqref="D1"/>
      <selection pane="bottomLeft" activeCell="A3" sqref="A3"/>
      <selection pane="bottomRight" activeCell="AK1" sqref="AK1"/>
    </sheetView>
  </sheetViews>
  <sheetFormatPr defaultRowHeight="15" x14ac:dyDescent="0.25"/>
  <cols>
    <col min="1" max="1" width="13.28515625" customWidth="1"/>
    <col min="2" max="2" width="17.7109375" customWidth="1"/>
    <col min="3" max="3" width="16.42578125" customWidth="1"/>
    <col min="4" max="4" width="25" style="2" customWidth="1"/>
    <col min="5" max="5" width="23.28515625" style="5" customWidth="1"/>
    <col min="6" max="6" width="19.140625" customWidth="1"/>
    <col min="7" max="7" width="18.28515625" customWidth="1"/>
    <col min="8" max="8" width="19" customWidth="1"/>
    <col min="9" max="9" width="18.140625" customWidth="1"/>
    <col min="10" max="10" width="19.85546875" customWidth="1"/>
    <col min="11" max="11" width="16" customWidth="1"/>
    <col min="12" max="12" width="21.140625" customWidth="1"/>
    <col min="13" max="18" width="16.7109375" customWidth="1"/>
    <col min="19" max="19" width="20.140625" style="5" customWidth="1"/>
    <col min="20" max="20" width="18.28515625" customWidth="1"/>
    <col min="21" max="21" width="22.140625" customWidth="1"/>
    <col min="22" max="22" width="23.5703125" customWidth="1"/>
    <col min="23" max="23" width="17.140625" style="5" customWidth="1"/>
    <col min="24" max="24" width="13.85546875" customWidth="1"/>
    <col min="25" max="25" width="17.42578125" customWidth="1"/>
    <col min="26" max="26" width="25.7109375" customWidth="1"/>
    <col min="27" max="27" width="24.42578125" customWidth="1"/>
    <col min="28" max="28" width="13.42578125" customWidth="1"/>
    <col min="29" max="30" width="17.28515625" customWidth="1"/>
    <col min="31" max="31" width="31" customWidth="1"/>
    <col min="32" max="32" width="31.140625" customWidth="1"/>
    <col min="33" max="33" width="22.85546875" customWidth="1"/>
    <col min="34" max="34" width="21.5703125" customWidth="1"/>
    <col min="35" max="35" width="25.7109375" customWidth="1"/>
    <col min="36" max="36" width="25.5703125" customWidth="1"/>
    <col min="37" max="37" width="16.7109375" customWidth="1"/>
  </cols>
  <sheetData>
    <row r="1" spans="1:40" ht="15.75" customHeight="1" x14ac:dyDescent="0.25">
      <c r="A1" s="2" t="s">
        <v>15</v>
      </c>
      <c r="B1" s="17" t="s">
        <v>16</v>
      </c>
      <c r="C1" s="3" t="s">
        <v>6</v>
      </c>
      <c r="D1" s="17" t="s">
        <v>17</v>
      </c>
      <c r="E1" s="4" t="s">
        <v>18</v>
      </c>
      <c r="F1" s="17" t="s">
        <v>20</v>
      </c>
      <c r="G1" s="17" t="s">
        <v>22</v>
      </c>
      <c r="H1" s="17" t="s">
        <v>24</v>
      </c>
      <c r="I1" s="17" t="s">
        <v>26</v>
      </c>
      <c r="J1" s="3" t="s">
        <v>7</v>
      </c>
      <c r="K1" s="3" t="s">
        <v>8</v>
      </c>
      <c r="L1" s="17" t="s">
        <v>19</v>
      </c>
      <c r="M1" s="17" t="s">
        <v>21</v>
      </c>
      <c r="N1" s="17" t="s">
        <v>23</v>
      </c>
      <c r="O1" s="17" t="s">
        <v>25</v>
      </c>
      <c r="P1" s="17" t="s">
        <v>27</v>
      </c>
      <c r="Q1" s="17" t="s">
        <v>29</v>
      </c>
      <c r="R1" s="17" t="s">
        <v>28</v>
      </c>
      <c r="S1" s="4" t="s">
        <v>30</v>
      </c>
      <c r="T1" s="17" t="s">
        <v>31</v>
      </c>
      <c r="U1" s="3" t="s">
        <v>37</v>
      </c>
      <c r="V1" s="3" t="s">
        <v>38</v>
      </c>
      <c r="W1" s="4" t="s">
        <v>32</v>
      </c>
      <c r="X1" s="3" t="s">
        <v>33</v>
      </c>
      <c r="Y1" s="17" t="s">
        <v>34</v>
      </c>
      <c r="Z1" s="3" t="s">
        <v>35</v>
      </c>
      <c r="AA1" s="3" t="s">
        <v>36</v>
      </c>
      <c r="AB1" s="17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17" t="s">
        <v>44</v>
      </c>
      <c r="AH1" s="17" t="s">
        <v>45</v>
      </c>
      <c r="AI1" s="3" t="s">
        <v>46</v>
      </c>
      <c r="AJ1" s="3" t="s">
        <v>47</v>
      </c>
      <c r="AL1" s="1"/>
      <c r="AM1" s="1"/>
      <c r="AN1" s="1"/>
    </row>
    <row r="2" spans="1:40" s="2" customFormat="1" x14ac:dyDescent="0.25">
      <c r="A2" t="s">
        <v>10</v>
      </c>
      <c r="B2">
        <v>0.25</v>
      </c>
      <c r="C2" t="s">
        <v>0</v>
      </c>
      <c r="D2" t="s">
        <v>2</v>
      </c>
      <c r="E2">
        <v>8000</v>
      </c>
      <c r="F2">
        <v>7000</v>
      </c>
      <c r="G2">
        <v>6000</v>
      </c>
      <c r="H2">
        <f>O2*8784/1000*Q2</f>
        <v>8125.2</v>
      </c>
      <c r="I2">
        <f>P2*8784/1000*R2</f>
        <v>12648.960000000001</v>
      </c>
      <c r="J2"/>
      <c r="K2">
        <f>MAX(J2,E2+H2+I2)</f>
        <v>28774.160000000003</v>
      </c>
      <c r="L2">
        <v>4000</v>
      </c>
      <c r="M2">
        <v>3900</v>
      </c>
      <c r="N2">
        <v>3800</v>
      </c>
      <c r="O2">
        <v>3700</v>
      </c>
      <c r="P2">
        <v>3600</v>
      </c>
      <c r="Q2">
        <v>0.25</v>
      </c>
      <c r="R2">
        <v>0.4</v>
      </c>
      <c r="S2">
        <f>H2/8784*1000/O2</f>
        <v>0.24999999999999997</v>
      </c>
      <c r="T2">
        <f>I2/8784*1000/P2</f>
        <v>0.40000000000000008</v>
      </c>
      <c r="U2">
        <f>(O2*8784/1000*Q2-H2)/(O2*8784/1000*Q2)</f>
        <v>0</v>
      </c>
      <c r="V2">
        <f t="shared" ref="V2:V3" si="0">(P2*8784/1000*R2-I2)/(P2*8784/1000*R2)</f>
        <v>0</v>
      </c>
      <c r="W2">
        <v>200000</v>
      </c>
      <c r="X2" t="s">
        <v>5</v>
      </c>
      <c r="Y2">
        <v>0.75</v>
      </c>
      <c r="Z2">
        <v>0.4</v>
      </c>
      <c r="AA2">
        <v>0</v>
      </c>
      <c r="AB2">
        <f>B2*W2</f>
        <v>50000</v>
      </c>
      <c r="AC2">
        <f>MAX(0,AB2-K2)</f>
        <v>21225.839999999997</v>
      </c>
      <c r="AD2">
        <f>MAX(0,K2-AB2)</f>
        <v>0</v>
      </c>
      <c r="AE2">
        <f>S2*(1-Z2)</f>
        <v>0.14999999999999997</v>
      </c>
      <c r="AF2">
        <f>T2*(1-AA2)</f>
        <v>0.40000000000000008</v>
      </c>
      <c r="AG2">
        <f>IF(Y2=0,0,AC2/(8784/1000*(AE2+AF2*((1-Y2)/Y2))))</f>
        <v>8528.5438765670169</v>
      </c>
      <c r="AH2">
        <f>IF(Y2=0,1000*AC2/8784/AF2,((1-Y2)/Y2)*AG2)</f>
        <v>2842.847958855672</v>
      </c>
      <c r="AI2">
        <f>O2+AG2</f>
        <v>12228.543876567017</v>
      </c>
      <c r="AJ2">
        <f>P2+AH2</f>
        <v>6442.847958855672</v>
      </c>
      <c r="AK2">
        <f>AG2/(AG2+AH2)</f>
        <v>0.75000000000000011</v>
      </c>
      <c r="AL2" s="3"/>
      <c r="AM2" s="3"/>
      <c r="AN2" s="3"/>
    </row>
    <row r="3" spans="1:40" x14ac:dyDescent="0.25">
      <c r="A3" t="s">
        <v>9</v>
      </c>
      <c r="B3">
        <v>0.3</v>
      </c>
      <c r="C3" t="s">
        <v>0</v>
      </c>
      <c r="D3" t="s">
        <v>3</v>
      </c>
      <c r="E3">
        <v>8500</v>
      </c>
      <c r="F3">
        <v>7500</v>
      </c>
      <c r="G3">
        <v>6500</v>
      </c>
      <c r="H3">
        <f t="shared" ref="H3" si="1">O3*8784/1000*Q3</f>
        <v>11067.84</v>
      </c>
      <c r="I3">
        <f>P3*8784/1000*R3</f>
        <v>12605.039999999999</v>
      </c>
      <c r="K3">
        <f>MAX(J3,E3+H3+I3+F3)</f>
        <v>39672.879999999997</v>
      </c>
      <c r="L3">
        <v>4500</v>
      </c>
      <c r="M3">
        <v>4400</v>
      </c>
      <c r="N3">
        <v>4300</v>
      </c>
      <c r="O3">
        <v>4200</v>
      </c>
      <c r="P3">
        <v>4100</v>
      </c>
      <c r="Q3">
        <v>0.3</v>
      </c>
      <c r="R3">
        <v>0.35</v>
      </c>
      <c r="S3">
        <f>H3/8784*1000/O3</f>
        <v>0.3</v>
      </c>
      <c r="T3">
        <f>I3/8784*1000/P3</f>
        <v>0.34999999999999992</v>
      </c>
      <c r="U3">
        <f t="shared" ref="U3" si="2">(O3*8784/1000*Q3-H3)/(O3*8784/1000*Q3)</f>
        <v>0</v>
      </c>
      <c r="V3">
        <f t="shared" si="0"/>
        <v>0</v>
      </c>
      <c r="W3">
        <v>300000</v>
      </c>
      <c r="X3" t="s">
        <v>5</v>
      </c>
      <c r="Y3">
        <f>O3/(O3+P3)</f>
        <v>0.50602409638554213</v>
      </c>
      <c r="Z3">
        <v>0</v>
      </c>
      <c r="AA3">
        <v>0</v>
      </c>
      <c r="AB3">
        <f>B3*W3</f>
        <v>90000</v>
      </c>
      <c r="AC3">
        <f>MAX(0,AB3-K3)</f>
        <v>50327.12</v>
      </c>
      <c r="AD3">
        <f>MAX(0,K3-AB3)</f>
        <v>0</v>
      </c>
      <c r="AE3">
        <f>S3*(1-Z3)</f>
        <v>0.3</v>
      </c>
      <c r="AF3">
        <f>T3*(1-AA3)</f>
        <v>0.34999999999999992</v>
      </c>
      <c r="AG3">
        <f>IF(Y3=0,0,AC3/(8784/1000*(AE3+AF3*((1-Y3)/Y3))))</f>
        <v>8928.9475551770629</v>
      </c>
      <c r="AH3">
        <f>IF(Y3=0,1000*AC3/8784/AF3,((1-Y3)/Y3)*AG3)</f>
        <v>8716.3535657680877</v>
      </c>
      <c r="AI3">
        <f>O3+AG3</f>
        <v>13128.947555177063</v>
      </c>
      <c r="AJ3">
        <f>P3+AH3</f>
        <v>12816.353565768088</v>
      </c>
      <c r="AK3">
        <f>AG3/(AG3+AH3)</f>
        <v>0.50602409638554213</v>
      </c>
    </row>
    <row r="4" spans="1:40" s="2" customFormat="1" x14ac:dyDescent="0.25">
      <c r="A4" t="s">
        <v>12</v>
      </c>
      <c r="B4">
        <v>0.25</v>
      </c>
      <c r="C4" t="s">
        <v>0</v>
      </c>
      <c r="D4" t="s">
        <v>2</v>
      </c>
      <c r="E4">
        <v>8000</v>
      </c>
      <c r="F4">
        <v>7000</v>
      </c>
      <c r="G4">
        <v>6000</v>
      </c>
      <c r="H4">
        <v>7000</v>
      </c>
      <c r="I4">
        <v>11000</v>
      </c>
      <c r="J4"/>
      <c r="K4">
        <f>MAX(J4,E4+H4+I4)</f>
        <v>26000</v>
      </c>
      <c r="L4">
        <v>4000</v>
      </c>
      <c r="M4">
        <v>3900</v>
      </c>
      <c r="N4">
        <v>3800</v>
      </c>
      <c r="O4">
        <v>3700</v>
      </c>
      <c r="P4">
        <v>3600</v>
      </c>
      <c r="Q4">
        <v>0.25</v>
      </c>
      <c r="R4">
        <v>0.4</v>
      </c>
      <c r="S4">
        <f>H4/8784*1000/O4</f>
        <v>0.21537931373996949</v>
      </c>
      <c r="T4">
        <f>I4/8784*1000/P4</f>
        <v>0.34785468528637925</v>
      </c>
      <c r="U4">
        <f>(O4*8784/1000*Q4-H4)/(O4*8784/1000*Q4)</f>
        <v>0.13848274504012206</v>
      </c>
      <c r="V4">
        <f t="shared" ref="V4:V5" si="3">(P4*8784/1000*R4-I4)/(P4*8784/1000*R4)</f>
        <v>0.13036328678405187</v>
      </c>
      <c r="W4">
        <v>200000</v>
      </c>
      <c r="X4" t="s">
        <v>5</v>
      </c>
      <c r="Y4">
        <f>O4/(O4+P4)</f>
        <v>0.50684931506849318</v>
      </c>
      <c r="Z4">
        <v>0</v>
      </c>
      <c r="AA4">
        <v>0</v>
      </c>
      <c r="AB4">
        <f>B4*W4</f>
        <v>50000</v>
      </c>
      <c r="AC4">
        <f>MAX(0,AB4-K4)</f>
        <v>24000</v>
      </c>
      <c r="AD4">
        <f>MAX(0,K4-AB4)</f>
        <v>0</v>
      </c>
      <c r="AE4">
        <f>S4*(1-Z4)</f>
        <v>0.21537931373996949</v>
      </c>
      <c r="AF4">
        <f>T4*(1-AA4)</f>
        <v>0.34785468528637925</v>
      </c>
      <c r="AG4">
        <f>IF(Y4=0,0,AC4/(8784/1000*(AE4+AF4*((1-Y4)/Y4))))</f>
        <v>4933.3333333333321</v>
      </c>
      <c r="AH4">
        <f>IF(Y4=0,1000*AC4/8784/AF4,((1-Y4)/Y4)*AG4)</f>
        <v>4799.9999999999982</v>
      </c>
      <c r="AI4">
        <f>O4+AG4</f>
        <v>8633.3333333333321</v>
      </c>
      <c r="AJ4">
        <f>P4+AH4</f>
        <v>8399.9999999999982</v>
      </c>
      <c r="AK4">
        <f>AG4/(AG4+AH4)</f>
        <v>0.50684931506849318</v>
      </c>
      <c r="AL4" s="3"/>
      <c r="AM4" s="3"/>
      <c r="AN4" s="3"/>
    </row>
    <row r="5" spans="1:40" x14ac:dyDescent="0.25">
      <c r="A5" t="s">
        <v>11</v>
      </c>
      <c r="B5">
        <v>0.4</v>
      </c>
      <c r="C5" t="s">
        <v>1</v>
      </c>
      <c r="D5" t="s">
        <v>4</v>
      </c>
      <c r="E5">
        <v>8500</v>
      </c>
      <c r="F5">
        <v>7500</v>
      </c>
      <c r="G5">
        <v>6500</v>
      </c>
      <c r="H5">
        <v>10500</v>
      </c>
      <c r="I5">
        <v>11500</v>
      </c>
      <c r="K5">
        <f>MAX(J5,E5+H5+I5+F5+G5)</f>
        <v>44500</v>
      </c>
      <c r="L5">
        <v>4500</v>
      </c>
      <c r="M5">
        <v>4400</v>
      </c>
      <c r="N5">
        <v>4300</v>
      </c>
      <c r="O5">
        <v>4200</v>
      </c>
      <c r="P5">
        <v>4100</v>
      </c>
      <c r="Q5">
        <v>0.3</v>
      </c>
      <c r="R5">
        <v>0.35</v>
      </c>
      <c r="S5">
        <f>H5/8784*1000/O5</f>
        <v>0.28460837887067392</v>
      </c>
      <c r="T5">
        <f>I5/8784*1000/P5</f>
        <v>0.31931671775734155</v>
      </c>
      <c r="U5">
        <f t="shared" ref="U5" si="4">(O5*8784/1000*Q5-H5)/(O5*8784/1000*Q5)</f>
        <v>5.1305403764420172E-2</v>
      </c>
      <c r="V5">
        <f t="shared" si="3"/>
        <v>8.7666520693309907E-2</v>
      </c>
      <c r="W5">
        <v>300000</v>
      </c>
      <c r="X5" t="s">
        <v>5</v>
      </c>
      <c r="Y5">
        <f>O5/(O5+P5)</f>
        <v>0.50602409638554213</v>
      </c>
      <c r="Z5">
        <v>0</v>
      </c>
      <c r="AA5">
        <v>0</v>
      </c>
      <c r="AB5">
        <f>B5*W5</f>
        <v>120000</v>
      </c>
      <c r="AC5">
        <f>MAX(0,AB5-K5)</f>
        <v>75500</v>
      </c>
      <c r="AD5">
        <f>MAX(0,K5-AB5)</f>
        <v>0</v>
      </c>
      <c r="AE5">
        <f>S5*(1-Z5)</f>
        <v>0.28460837887067392</v>
      </c>
      <c r="AF5">
        <f>T5*(1-AA5)</f>
        <v>0.31931671775734155</v>
      </c>
      <c r="AG5">
        <f>IF(Y5=0,0,AC5/(8784/1000*(AE5+AF5*((1-Y5)/Y5))))</f>
        <v>14413.63636363636</v>
      </c>
      <c r="AH5">
        <f>IF(Y5=0,1000*AC5/8784/AF5,((1-Y5)/Y5)*AG5)</f>
        <v>14070.454545454546</v>
      </c>
      <c r="AI5">
        <f>O5+AG5</f>
        <v>18613.63636363636</v>
      </c>
      <c r="AJ5">
        <f>P5+AH5</f>
        <v>18170.454545454544</v>
      </c>
      <c r="AK5">
        <f>AG5/(AG5+AH5)</f>
        <v>0.50602409638554213</v>
      </c>
    </row>
    <row r="6" spans="1:40" s="2" customFormat="1" x14ac:dyDescent="0.25">
      <c r="A6" t="s">
        <v>13</v>
      </c>
      <c r="B6">
        <v>0.25</v>
      </c>
      <c r="C6" t="s">
        <v>0</v>
      </c>
      <c r="D6" t="s">
        <v>2</v>
      </c>
      <c r="E6">
        <v>8000</v>
      </c>
      <c r="F6">
        <v>7000</v>
      </c>
      <c r="G6">
        <v>6000</v>
      </c>
      <c r="H6">
        <v>7000</v>
      </c>
      <c r="I6">
        <v>11000</v>
      </c>
      <c r="J6"/>
      <c r="K6">
        <f>MAX(J6,E6+H6+I6)</f>
        <v>26000</v>
      </c>
      <c r="L6">
        <v>4000</v>
      </c>
      <c r="M6">
        <v>3900</v>
      </c>
      <c r="N6">
        <v>3800</v>
      </c>
      <c r="O6">
        <v>3700</v>
      </c>
      <c r="P6">
        <v>3600</v>
      </c>
      <c r="Q6">
        <v>0.25</v>
      </c>
      <c r="R6">
        <v>0.4</v>
      </c>
      <c r="S6">
        <f>H6/8784*1000/O6</f>
        <v>0.21537931373996949</v>
      </c>
      <c r="T6">
        <f>I6/8784*1000/P6</f>
        <v>0.34785468528637925</v>
      </c>
      <c r="U6">
        <f>(O6*8784/1000*Q6-H6)/(O6*8784/1000*Q6)</f>
        <v>0.13848274504012206</v>
      </c>
      <c r="V6">
        <f t="shared" ref="V6:V7" si="5">(P6*8784/1000*R6-I6)/(P6*8784/1000*R6)</f>
        <v>0.13036328678405187</v>
      </c>
      <c r="W6">
        <v>200000</v>
      </c>
      <c r="X6" t="s">
        <v>5</v>
      </c>
      <c r="Y6">
        <v>1</v>
      </c>
      <c r="Z6">
        <v>0</v>
      </c>
      <c r="AA6">
        <v>0</v>
      </c>
      <c r="AB6">
        <f>B6*W6</f>
        <v>50000</v>
      </c>
      <c r="AC6">
        <f>MAX(0,AB6-K6)</f>
        <v>24000</v>
      </c>
      <c r="AD6">
        <f>MAX(0,K6-AB6)</f>
        <v>0</v>
      </c>
      <c r="AE6">
        <f>S6*(1-Z6)</f>
        <v>0.21537931373996949</v>
      </c>
      <c r="AF6">
        <f>T6*(1-AA6)</f>
        <v>0.34785468528637925</v>
      </c>
      <c r="AG6">
        <f>IF(Y6=0,0,AC6/(8784/1000*(AE6+AF6*((1-Y6)/Y6))))</f>
        <v>12685.714285714284</v>
      </c>
      <c r="AH6">
        <f>IF(Y6=0,1000*AC6/8784/AF6,((1-Y6)/Y6)*AG6)</f>
        <v>0</v>
      </c>
      <c r="AI6">
        <f>O6+AG6</f>
        <v>16385.714285714283</v>
      </c>
      <c r="AJ6">
        <f>P6+AH6</f>
        <v>3600</v>
      </c>
      <c r="AK6">
        <f>AG6/(AG6+AH6)</f>
        <v>1</v>
      </c>
      <c r="AL6" s="3"/>
      <c r="AM6" s="3"/>
      <c r="AN6" s="3"/>
    </row>
    <row r="7" spans="1:40" x14ac:dyDescent="0.25">
      <c r="A7" t="s">
        <v>14</v>
      </c>
      <c r="B7">
        <v>0.4</v>
      </c>
      <c r="C7" t="s">
        <v>1</v>
      </c>
      <c r="D7" t="s">
        <v>4</v>
      </c>
      <c r="E7">
        <v>8500</v>
      </c>
      <c r="F7">
        <v>7500</v>
      </c>
      <c r="G7">
        <v>6500</v>
      </c>
      <c r="H7">
        <v>10500</v>
      </c>
      <c r="I7">
        <v>11500</v>
      </c>
      <c r="K7">
        <f>MAX(J7,E7+H7+I7+F7+G7)</f>
        <v>44500</v>
      </c>
      <c r="L7">
        <v>4500</v>
      </c>
      <c r="M7">
        <v>4400</v>
      </c>
      <c r="N7">
        <v>4300</v>
      </c>
      <c r="O7">
        <v>4200</v>
      </c>
      <c r="P7">
        <v>4100</v>
      </c>
      <c r="Q7">
        <v>0.3</v>
      </c>
      <c r="R7">
        <v>0.35</v>
      </c>
      <c r="S7">
        <f>H7/8784*1000/O7</f>
        <v>0.28460837887067392</v>
      </c>
      <c r="T7">
        <f>I7/8784*1000/P7</f>
        <v>0.31931671775734155</v>
      </c>
      <c r="U7">
        <f t="shared" ref="U7" si="6">(O7*8784/1000*Q7-H7)/(O7*8784/1000*Q7)</f>
        <v>5.1305403764420172E-2</v>
      </c>
      <c r="V7">
        <f t="shared" si="5"/>
        <v>8.7666520693309907E-2</v>
      </c>
      <c r="W7">
        <v>300000</v>
      </c>
      <c r="X7" t="s">
        <v>5</v>
      </c>
      <c r="Y7">
        <f>O7/(O7+P7)</f>
        <v>0.50602409638554213</v>
      </c>
      <c r="Z7">
        <v>0</v>
      </c>
      <c r="AA7">
        <v>0</v>
      </c>
      <c r="AB7">
        <f>B7*W7</f>
        <v>120000</v>
      </c>
      <c r="AC7">
        <f>MAX(0,AB7-K7)</f>
        <v>75500</v>
      </c>
      <c r="AD7">
        <f>MAX(0,K7-AB7)</f>
        <v>0</v>
      </c>
      <c r="AE7">
        <f>S7*(1-Z7)</f>
        <v>0.28460837887067392</v>
      </c>
      <c r="AF7">
        <f>T7*(1-AA7)</f>
        <v>0.31931671775734155</v>
      </c>
      <c r="AG7">
        <f>IF(Y7=0,0,AC7/(8784/1000*(AE7+AF7*((1-Y7)/Y7))))</f>
        <v>14413.63636363636</v>
      </c>
      <c r="AH7">
        <f>IF(Y7=0,1000*AC7/8784/AF7,((1-Y7)/Y7)*AG7)</f>
        <v>14070.454545454546</v>
      </c>
      <c r="AI7">
        <f>O7+AG7</f>
        <v>18613.63636363636</v>
      </c>
      <c r="AJ7">
        <f>P7+AH7</f>
        <v>18170.454545454544</v>
      </c>
      <c r="AK7">
        <f>AG7/(AG7+AH7)</f>
        <v>0.50602409638554213</v>
      </c>
    </row>
    <row r="8" spans="1:40" x14ac:dyDescent="0.25">
      <c r="B8" s="6"/>
      <c r="E8" s="1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4"/>
      <c r="R8" s="14"/>
      <c r="S8" s="15"/>
      <c r="T8" s="14"/>
      <c r="U8" s="16"/>
      <c r="V8" s="16"/>
      <c r="W8" s="7"/>
      <c r="Y8" s="12"/>
      <c r="Z8" s="12"/>
      <c r="AA8" s="12"/>
      <c r="AB8" s="11"/>
      <c r="AC8" s="11"/>
      <c r="AE8" s="10"/>
      <c r="AF8" s="10"/>
      <c r="AG8" s="8"/>
      <c r="AH8" s="8"/>
      <c r="AI8" s="9"/>
      <c r="AJ8" s="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Livengood</dc:creator>
  <cp:lastModifiedBy>Daniel Muldrew</cp:lastModifiedBy>
  <dcterms:created xsi:type="dcterms:W3CDTF">2020-01-21T22:10:05Z</dcterms:created>
  <dcterms:modified xsi:type="dcterms:W3CDTF">2020-02-18T21:43:19Z</dcterms:modified>
</cp:coreProperties>
</file>