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Users\ESS\Documents\Укргазбанк кредитование\"/>
    </mc:Choice>
  </mc:AlternateContent>
  <bookViews>
    <workbookView xWindow="60" yWindow="45" windowWidth="14955" windowHeight="11640" activeTab="1"/>
  </bookViews>
  <sheets>
    <sheet name="ПАСПОРТ" sheetId="5" r:id="rId1"/>
    <sheet name="Додаток до Паспорту " sheetId="6" r:id="rId2"/>
    <sheet name="Лист1" sheetId="7" state="hidden" r:id="rId3"/>
  </sheets>
  <definedNames>
    <definedName name="avans2" localSheetId="1">'Додаток до Паспорту '!$J$7</definedName>
    <definedName name="avans2">#REF!</definedName>
    <definedName name="data2" localSheetId="1">'Додаток до Паспорту '!$J$15</definedName>
    <definedName name="data2">#REF!</definedName>
    <definedName name="PROC2" localSheetId="1">'Додаток до Паспорту '!$J$14</definedName>
    <definedName name="proc2">#REF!</definedName>
    <definedName name="stoimost2">#REF!</definedName>
    <definedName name="strok2" localSheetId="1">'Додаток до Паспорту '!$J$13</definedName>
    <definedName name="strok2">#REF!</definedName>
    <definedName name="sumcred2" localSheetId="1">'Додаток до Паспорту '!$J$9</definedName>
    <definedName name="sumkred2" localSheetId="1">'Додаток до Паспорту '!$J$8</definedName>
    <definedName name="sumkred2">#REF!</definedName>
    <definedName name="sumproplat2" localSheetId="1">'Додаток до Паспорту '!$J$16</definedName>
    <definedName name="sumproplat2">#REF!</definedName>
    <definedName name="_xlnm.Print_Area" localSheetId="0">ПАСПОРТ!$A$3:$B$57</definedName>
  </definedNames>
  <calcPr calcId="162913" refMode="R1C1"/>
</workbook>
</file>

<file path=xl/calcChain.xml><?xml version="1.0" encoding="utf-8"?>
<calcChain xmlns="http://schemas.openxmlformats.org/spreadsheetml/2006/main">
  <c r="J8" i="6" l="1"/>
  <c r="B37" i="6" s="1"/>
  <c r="A21" i="7"/>
  <c r="A20" i="7"/>
  <c r="A19" i="7"/>
  <c r="A18" i="7"/>
  <c r="J14" i="6" s="1" a="1"/>
  <c r="J14" i="6" s="1"/>
  <c r="J16" i="6" s="1"/>
  <c r="A17" i="7"/>
  <c r="A11" i="7"/>
  <c r="C11" i="7" s="1"/>
  <c r="A10" i="7"/>
  <c r="C10" i="7" s="1"/>
  <c r="A9" i="7"/>
  <c r="C9" i="7" s="1"/>
  <c r="A8" i="7"/>
  <c r="C8" i="7" s="1"/>
  <c r="A7" i="7"/>
  <c r="C7" i="7" s="1"/>
  <c r="A6" i="7"/>
  <c r="C6" i="7" s="1"/>
  <c r="A5" i="7"/>
  <c r="C5" i="7" s="1"/>
  <c r="C4" i="7"/>
  <c r="D3" i="7"/>
  <c r="K1" i="7"/>
  <c r="K3" i="7"/>
  <c r="J1" i="7"/>
  <c r="J3" i="7" s="1"/>
  <c r="I1" i="7"/>
  <c r="I3" i="7"/>
  <c r="H1" i="7"/>
  <c r="H3" i="7" s="1"/>
  <c r="G1" i="7"/>
  <c r="G3" i="7"/>
  <c r="F1" i="7"/>
  <c r="F3" i="7" s="1"/>
  <c r="E1" i="7"/>
  <c r="E3" i="7"/>
  <c r="A3" i="6"/>
  <c r="B95" i="6"/>
  <c r="B96" i="6" s="1"/>
  <c r="B97" i="6" s="1"/>
  <c r="B98" i="6" s="1"/>
  <c r="B99" i="6" s="1"/>
  <c r="B100" i="6" s="1"/>
  <c r="B101" i="6" s="1"/>
  <c r="B102" i="6" s="1"/>
  <c r="B103" i="6" s="1"/>
  <c r="B104" i="6" s="1"/>
  <c r="B105" i="6" s="1"/>
  <c r="B106" i="6" s="1"/>
  <c r="B107" i="6" s="1"/>
  <c r="B108" i="6" s="1"/>
  <c r="B109" i="6" s="1"/>
  <c r="B110" i="6" s="1"/>
  <c r="B111" i="6" s="1"/>
  <c r="B112" i="6" s="1"/>
  <c r="B113" i="6" s="1"/>
  <c r="B114" i="6" s="1"/>
  <c r="B115" i="6" s="1"/>
  <c r="B116" i="6" s="1"/>
  <c r="B117" i="6" s="1"/>
  <c r="B118" i="6" s="1"/>
  <c r="B119" i="6" s="1"/>
  <c r="B120" i="6" s="1"/>
  <c r="B121" i="6" s="1"/>
  <c r="B122" i="6" s="1"/>
  <c r="B123" i="6" s="1"/>
  <c r="B124" i="6" s="1"/>
  <c r="B125" i="6" s="1"/>
  <c r="B126" i="6" s="1"/>
  <c r="B127" i="6" s="1"/>
  <c r="B128" i="6" s="1"/>
  <c r="B129" i="6" s="1"/>
  <c r="B130" i="6" s="1"/>
  <c r="B131" i="6" s="1"/>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87" i="6" s="1"/>
  <c r="B188" i="6" s="1"/>
  <c r="B189" i="6" s="1"/>
  <c r="B190" i="6" s="1"/>
  <c r="B191" i="6" s="1"/>
  <c r="B192" i="6" s="1"/>
  <c r="B193" i="6" s="1"/>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248" i="6" s="1"/>
  <c r="B249" i="6" s="1"/>
  <c r="B250" i="6" s="1"/>
  <c r="B251" i="6" s="1"/>
  <c r="B252" i="6" s="1"/>
  <c r="B253" i="6" s="1"/>
  <c r="B254" i="6" s="1"/>
  <c r="B255" i="6" s="1"/>
  <c r="B256" i="6" s="1"/>
  <c r="B257" i="6" s="1"/>
  <c r="B258" i="6" s="1"/>
  <c r="B259" i="6" s="1"/>
  <c r="B260" i="6" s="1"/>
  <c r="B261" i="6" s="1"/>
  <c r="B262" i="6" s="1"/>
  <c r="B263" i="6" s="1"/>
  <c r="B264" i="6" s="1"/>
  <c r="B265" i="6" s="1"/>
  <c r="B266" i="6" s="1"/>
  <c r="B267" i="6" s="1"/>
  <c r="B268" i="6" s="1"/>
  <c r="B269" i="6" s="1"/>
  <c r="B270" i="6" s="1"/>
  <c r="B271" i="6" s="1"/>
  <c r="B272" i="6" s="1"/>
  <c r="B273" i="6" s="1"/>
  <c r="B274" i="6" s="1"/>
  <c r="B275" i="6" s="1"/>
  <c r="B276" i="6" s="1"/>
  <c r="B277" i="6" s="1"/>
  <c r="B278" i="6" s="1"/>
  <c r="B279" i="6" s="1"/>
  <c r="B280" i="6" s="1"/>
  <c r="B281" i="6" s="1"/>
  <c r="B282" i="6" s="1"/>
  <c r="B283" i="6" s="1"/>
  <c r="B284" i="6" s="1"/>
  <c r="B285" i="6" s="1"/>
  <c r="B286" i="6" s="1"/>
  <c r="B287" i="6" s="1"/>
  <c r="B288" i="6" s="1"/>
  <c r="B289" i="6" s="1"/>
  <c r="B290" i="6" s="1"/>
  <c r="B291" i="6" s="1"/>
  <c r="B292" i="6" s="1"/>
  <c r="B293" i="6" s="1"/>
  <c r="B294" i="6" s="1"/>
  <c r="B295" i="6" s="1"/>
  <c r="B296" i="6" s="1"/>
  <c r="B297" i="6" s="1"/>
  <c r="B298" i="6" s="1"/>
  <c r="B299" i="6" s="1"/>
  <c r="B300" i="6" s="1"/>
  <c r="B301" i="6" s="1"/>
  <c r="B302" i="6" s="1"/>
  <c r="B303" i="6" s="1"/>
  <c r="B304" i="6" s="1"/>
  <c r="B305" i="6" s="1"/>
  <c r="B306" i="6" s="1"/>
  <c r="B307" i="6" s="1"/>
  <c r="B308" i="6" s="1"/>
  <c r="B309" i="6" s="1"/>
  <c r="B310" i="6" s="1"/>
  <c r="B311" i="6" s="1"/>
  <c r="B312" i="6" s="1"/>
  <c r="B313" i="6" s="1"/>
  <c r="B314" i="6" s="1"/>
  <c r="B315" i="6" s="1"/>
  <c r="B316" i="6" s="1"/>
  <c r="B317" i="6" s="1"/>
  <c r="B318" i="6" s="1"/>
  <c r="B319" i="6" s="1"/>
  <c r="B320" i="6" s="1"/>
  <c r="B321" i="6" s="1"/>
  <c r="B322" i="6" s="1"/>
  <c r="B323" i="6" s="1"/>
  <c r="B324" i="6" s="1"/>
  <c r="B325" i="6" s="1"/>
  <c r="B326" i="6" s="1"/>
  <c r="B327" i="6" s="1"/>
  <c r="B328" i="6" s="1"/>
  <c r="B329" i="6" s="1"/>
  <c r="B330" i="6" s="1"/>
  <c r="B331" i="6" s="1"/>
  <c r="B332" i="6" s="1"/>
  <c r="B333" i="6" s="1"/>
  <c r="B334" i="6" s="1"/>
  <c r="B335" i="6" s="1"/>
  <c r="C90" i="6"/>
  <c r="A16" i="6"/>
  <c r="J10" i="6"/>
  <c r="B50" i="5"/>
  <c r="B55" i="5"/>
  <c r="A50" i="5"/>
  <c r="C37" i="6" l="1"/>
  <c r="D37" i="6"/>
  <c r="C95" i="6" l="1"/>
  <c r="E37" i="6"/>
  <c r="C96" i="6" l="1"/>
  <c r="B38" i="6"/>
  <c r="D38" i="6" l="1"/>
  <c r="E38" i="6" s="1"/>
  <c r="C38" i="6"/>
  <c r="C97" i="6" l="1"/>
  <c r="B39" i="6"/>
  <c r="D39" i="6" l="1"/>
  <c r="E39" i="6" s="1"/>
  <c r="C39" i="6"/>
  <c r="B40" i="6" l="1"/>
  <c r="D40" i="6" s="1"/>
  <c r="C40" i="6"/>
  <c r="C98" i="6"/>
  <c r="E40" i="6" l="1"/>
  <c r="C99" i="6" s="1"/>
  <c r="B41" i="6"/>
  <c r="C41" i="6" l="1"/>
  <c r="D41" i="6"/>
  <c r="E41" i="6" s="1"/>
  <c r="C100" i="6" l="1"/>
  <c r="B42" i="6"/>
  <c r="D42" i="6" l="1"/>
  <c r="E42" i="6" s="1"/>
  <c r="C101" i="6" s="1"/>
  <c r="C42" i="6"/>
  <c r="B43" i="6" l="1"/>
  <c r="C43" i="6" s="1"/>
  <c r="D43" i="6"/>
  <c r="E43" i="6" s="1"/>
  <c r="C102" i="6" l="1"/>
  <c r="B44" i="6"/>
  <c r="C44" i="6" l="1"/>
  <c r="D44" i="6"/>
  <c r="E44" i="6" s="1"/>
  <c r="C103" i="6" s="1"/>
  <c r="B45" i="6" l="1"/>
  <c r="C45" i="6" s="1"/>
  <c r="D45" i="6" l="1"/>
  <c r="E45" i="6" s="1"/>
  <c r="C104" i="6" s="1"/>
  <c r="B46" i="6" l="1"/>
  <c r="C46" i="6" s="1"/>
  <c r="D46" i="6" l="1"/>
  <c r="E46" i="6" s="1"/>
  <c r="C105" i="6" s="1"/>
  <c r="B47" i="6" l="1"/>
  <c r="D47" i="6" l="1"/>
  <c r="E47" i="6" s="1"/>
  <c r="C106" i="6" s="1"/>
  <c r="C47" i="6"/>
  <c r="B48" i="6" l="1"/>
  <c r="C48" i="6" l="1"/>
  <c r="C49" i="6" s="1"/>
  <c r="D48" i="6"/>
  <c r="D49" i="6" s="1"/>
  <c r="E48" i="6" l="1"/>
  <c r="F37" i="6"/>
  <c r="G37" i="6" l="1"/>
  <c r="H37" i="6"/>
  <c r="I37" i="6" s="1"/>
  <c r="C107" i="6"/>
  <c r="E49" i="6"/>
  <c r="C108" i="6" l="1"/>
  <c r="F38" i="6"/>
  <c r="G38" i="6" l="1"/>
  <c r="H38" i="6"/>
  <c r="I38" i="6" l="1"/>
  <c r="C109" i="6" l="1"/>
  <c r="F39" i="6"/>
  <c r="H39" i="6" l="1"/>
  <c r="I39" i="6" s="1"/>
  <c r="G39" i="6"/>
  <c r="C110" i="6" l="1"/>
  <c r="F40" i="6"/>
  <c r="H40" i="6" l="1"/>
  <c r="I40" i="6" s="1"/>
  <c r="G40" i="6"/>
  <c r="F41" i="6" l="1"/>
  <c r="G41" i="6" s="1"/>
  <c r="C111" i="6"/>
  <c r="H41" i="6" l="1"/>
  <c r="I41" i="6" s="1"/>
  <c r="C112" i="6" l="1"/>
  <c r="F42" i="6"/>
  <c r="G42" i="6" l="1"/>
  <c r="H42" i="6"/>
  <c r="I42" i="6" s="1"/>
  <c r="C113" i="6" s="1"/>
  <c r="F43" i="6" l="1"/>
  <c r="H43" i="6" l="1"/>
  <c r="I43" i="6" s="1"/>
  <c r="C114" i="6" s="1"/>
  <c r="G43" i="6"/>
  <c r="F44" i="6" l="1"/>
  <c r="H44" i="6" s="1"/>
  <c r="G44" i="6" l="1"/>
  <c r="I44" i="6"/>
  <c r="C115" i="6" s="1"/>
  <c r="F45" i="6" l="1"/>
  <c r="H45" i="6" l="1"/>
  <c r="I45" i="6" s="1"/>
  <c r="C116" i="6" s="1"/>
  <c r="G45" i="6"/>
  <c r="F46" i="6" l="1"/>
  <c r="H46" i="6" s="1"/>
  <c r="I46" i="6" s="1"/>
  <c r="C117" i="6" s="1"/>
  <c r="G46" i="6" l="1"/>
  <c r="F47" i="6" s="1"/>
  <c r="H47" i="6" l="1"/>
  <c r="I47" i="6" s="1"/>
  <c r="C118" i="6" s="1"/>
  <c r="G47" i="6"/>
  <c r="F48" i="6" l="1"/>
  <c r="G48" i="6"/>
  <c r="G49" i="6" s="1"/>
  <c r="H48" i="6" l="1"/>
  <c r="H49" i="6" s="1"/>
  <c r="I48" i="6"/>
  <c r="C119" i="6" l="1"/>
  <c r="I49" i="6"/>
  <c r="J37" i="6"/>
  <c r="K37" i="6" l="1"/>
  <c r="L37" i="6" s="1"/>
  <c r="M37" i="6" l="1"/>
  <c r="C120" i="6"/>
  <c r="J38" i="6"/>
  <c r="K38" i="6" l="1"/>
  <c r="L38" i="6"/>
  <c r="M38" i="6" s="1"/>
  <c r="C121" i="6" l="1"/>
  <c r="J39" i="6"/>
  <c r="K39" i="6" l="1"/>
  <c r="L39" i="6"/>
  <c r="M39" i="6" l="1"/>
  <c r="C122" i="6" l="1"/>
  <c r="J40" i="6"/>
  <c r="K40" i="6" l="1"/>
  <c r="L40" i="6" s="1"/>
  <c r="M40" i="6" l="1"/>
  <c r="J41" i="6" s="1"/>
  <c r="K41" i="6" s="1"/>
  <c r="L41" i="6" s="1"/>
  <c r="C123" i="6"/>
  <c r="M41" i="6" l="1"/>
  <c r="C124" i="6" l="1"/>
  <c r="J42" i="6"/>
  <c r="K42" i="6" l="1"/>
  <c r="L42" i="6" s="1"/>
  <c r="M42" i="6" l="1"/>
  <c r="C125" i="6" s="1"/>
  <c r="J43" i="6"/>
  <c r="K43" i="6"/>
  <c r="L43" i="6"/>
  <c r="M43" i="6" s="1"/>
  <c r="C126" i="6" s="1"/>
  <c r="J44" i="6" l="1"/>
  <c r="K44" i="6" l="1"/>
  <c r="L44" i="6"/>
  <c r="M44" i="6" s="1"/>
  <c r="C127" i="6" s="1"/>
  <c r="J45" i="6" l="1"/>
  <c r="K45" i="6" l="1"/>
  <c r="L45" i="6" l="1"/>
  <c r="M45" i="6" l="1"/>
  <c r="C128" i="6" s="1"/>
  <c r="J46" i="6" l="1"/>
  <c r="K46" i="6" s="1"/>
  <c r="L46" i="6" s="1"/>
  <c r="M46" i="6" s="1"/>
  <c r="C129" i="6" s="1"/>
  <c r="J47" i="6" l="1"/>
  <c r="K47" i="6"/>
  <c r="L47" i="6"/>
  <c r="M47" i="6"/>
  <c r="C130" i="6" s="1"/>
  <c r="J48" i="6" l="1"/>
  <c r="K48" i="6"/>
  <c r="K49" i="6" s="1"/>
  <c r="L48" i="6"/>
  <c r="L49" i="6" s="1"/>
  <c r="M48" i="6" l="1"/>
  <c r="N37" i="6"/>
  <c r="O37" i="6" l="1"/>
  <c r="P37" i="6" s="1"/>
  <c r="Q37" i="6" s="1"/>
  <c r="C131" i="6"/>
  <c r="M49" i="6"/>
  <c r="C132" i="6" l="1"/>
  <c r="N38" i="6"/>
  <c r="O38" i="6" l="1"/>
  <c r="P38" i="6"/>
  <c r="Q38" i="6" s="1"/>
  <c r="C133" i="6" l="1"/>
  <c r="N39" i="6"/>
  <c r="O39" i="6" l="1"/>
  <c r="P39" i="6"/>
  <c r="Q39" i="6"/>
  <c r="N40" i="6" s="1"/>
  <c r="O40" i="6" l="1"/>
  <c r="C134" i="6"/>
  <c r="P40" i="6" l="1"/>
  <c r="Q40" i="6" s="1"/>
  <c r="C135" i="6" s="1"/>
  <c r="N41" i="6" l="1"/>
  <c r="O41" i="6" l="1"/>
  <c r="P41" i="6"/>
  <c r="Q41" i="6" s="1"/>
  <c r="C136" i="6" s="1"/>
  <c r="N42" i="6" l="1"/>
  <c r="O42" i="6" l="1"/>
  <c r="P42" i="6" s="1"/>
  <c r="Q42" i="6" l="1"/>
  <c r="C137" i="6" s="1"/>
  <c r="N43" i="6"/>
  <c r="O43" i="6" l="1"/>
  <c r="P43" i="6"/>
  <c r="Q43" i="6" l="1"/>
  <c r="C138" i="6" s="1"/>
  <c r="N44" i="6"/>
  <c r="O44" i="6" l="1"/>
  <c r="P44" i="6" l="1"/>
  <c r="Q44" i="6" s="1"/>
  <c r="C139" i="6" s="1"/>
  <c r="N45" i="6" l="1"/>
  <c r="O45" i="6" l="1"/>
  <c r="P45" i="6" s="1"/>
  <c r="Q45" i="6" l="1"/>
  <c r="C140" i="6" s="1"/>
  <c r="N46" i="6"/>
  <c r="O46" i="6" l="1"/>
  <c r="P46" i="6" s="1"/>
  <c r="Q46" i="6" l="1"/>
  <c r="C141" i="6" s="1"/>
  <c r="N47" i="6"/>
  <c r="O47" i="6" l="1"/>
  <c r="P47" i="6" s="1"/>
  <c r="Q47" i="6" l="1"/>
  <c r="C142" i="6" s="1"/>
  <c r="N48" i="6"/>
  <c r="O48" i="6" l="1"/>
  <c r="O49" i="6" s="1"/>
  <c r="P48" i="6" l="1"/>
  <c r="P49" i="6" l="1"/>
  <c r="Q48" i="6"/>
  <c r="R37" i="6"/>
  <c r="S37" i="6" l="1"/>
  <c r="T37" i="6" s="1"/>
  <c r="C143" i="6"/>
  <c r="Q49" i="6"/>
  <c r="U37" i="6" l="1"/>
  <c r="C144" i="6" s="1"/>
  <c r="R38" i="6"/>
  <c r="S38" i="6" l="1"/>
  <c r="T38" i="6"/>
  <c r="U38" i="6"/>
  <c r="C145" i="6" s="1"/>
  <c r="R39" i="6"/>
  <c r="S39" i="6" l="1"/>
  <c r="T39" i="6"/>
  <c r="U39" i="6"/>
  <c r="C146" i="6" s="1"/>
  <c r="R40" i="6" l="1"/>
  <c r="S40" i="6"/>
  <c r="T40" i="6" l="1"/>
  <c r="U40" i="6" s="1"/>
  <c r="C147" i="6" s="1"/>
  <c r="R41" i="6" l="1"/>
  <c r="S41" i="6" l="1"/>
  <c r="T41" i="6" l="1"/>
  <c r="U41" i="6"/>
  <c r="C148" i="6" s="1"/>
  <c r="R42" i="6" l="1"/>
  <c r="S42" i="6"/>
  <c r="T42" i="6" s="1"/>
  <c r="U42" i="6" l="1"/>
  <c r="C149" i="6" s="1"/>
  <c r="R43" i="6" l="1"/>
  <c r="S43" i="6" s="1"/>
  <c r="T43" i="6"/>
  <c r="U43" i="6" s="1"/>
  <c r="C150" i="6" s="1"/>
  <c r="R44" i="6" l="1"/>
  <c r="S44" i="6" l="1"/>
  <c r="T44" i="6" s="1"/>
  <c r="U44" i="6" l="1"/>
  <c r="C151" i="6" s="1"/>
  <c r="R45" i="6"/>
  <c r="S45" i="6" l="1"/>
  <c r="T45" i="6" l="1"/>
  <c r="U45" i="6" s="1"/>
  <c r="C152" i="6" s="1"/>
  <c r="R46" i="6" l="1"/>
  <c r="S46" i="6" l="1"/>
  <c r="T46" i="6"/>
  <c r="U46" i="6" s="1"/>
  <c r="R47" i="6" l="1"/>
  <c r="S47" i="6"/>
  <c r="T47" i="6"/>
  <c r="U47" i="6" s="1"/>
  <c r="C154" i="6" s="1"/>
  <c r="C153" i="6"/>
  <c r="R48" i="6" l="1"/>
  <c r="S48" i="6" s="1"/>
  <c r="S49" i="6" l="1"/>
  <c r="T48" i="6"/>
  <c r="T49" i="6" s="1"/>
  <c r="U48" i="6"/>
  <c r="C155" i="6" s="1"/>
  <c r="V37" i="6"/>
  <c r="U49" i="6" l="1"/>
  <c r="W37" i="6"/>
  <c r="Y37" i="6" s="1"/>
  <c r="C156" i="6" s="1"/>
  <c r="X37" i="6"/>
  <c r="V38" i="6"/>
  <c r="W38" i="6" l="1"/>
  <c r="X38" i="6"/>
  <c r="Y38" i="6"/>
  <c r="C157" i="6" s="1"/>
  <c r="V39" i="6"/>
  <c r="W39" i="6" s="1"/>
  <c r="X39" i="6" l="1"/>
  <c r="V40" i="6"/>
  <c r="Y39" i="6"/>
  <c r="W40" i="6" l="1"/>
  <c r="X40" i="6"/>
  <c r="Y40" i="6" s="1"/>
  <c r="C158" i="6"/>
  <c r="C159" i="6" l="1"/>
  <c r="V41" i="6"/>
  <c r="W41" i="6" l="1"/>
  <c r="X41" i="6"/>
  <c r="Y41" i="6" s="1"/>
  <c r="V42" i="6" l="1"/>
  <c r="C160" i="6"/>
  <c r="W42" i="6"/>
  <c r="X42" i="6" s="1"/>
  <c r="Y42" i="6" s="1"/>
  <c r="C161" i="6" s="1"/>
  <c r="V43" i="6" l="1"/>
  <c r="W43" i="6" l="1"/>
  <c r="X43" i="6"/>
  <c r="V44" i="6" s="1"/>
  <c r="Y43" i="6" l="1"/>
  <c r="C162" i="6" s="1"/>
  <c r="W44" i="6"/>
  <c r="X44" i="6"/>
  <c r="V45" i="6" s="1"/>
  <c r="Y44" i="6" l="1"/>
  <c r="C163" i="6" s="1"/>
  <c r="W45" i="6"/>
  <c r="X45" i="6" s="1"/>
  <c r="Y45" i="6" l="1"/>
  <c r="C164" i="6" s="1"/>
  <c r="V46" i="6"/>
  <c r="W46" i="6" l="1"/>
  <c r="X46" i="6"/>
  <c r="V47" i="6" s="1"/>
  <c r="W47" i="6" l="1"/>
  <c r="Y46" i="6"/>
  <c r="C165" i="6" s="1"/>
  <c r="X47" i="6" l="1"/>
  <c r="Y47" i="6" s="1"/>
  <c r="C166" i="6" s="1"/>
  <c r="V48" i="6" l="1"/>
  <c r="W48" i="6" s="1"/>
  <c r="W49" i="6" s="1"/>
  <c r="X48" i="6"/>
  <c r="X49" i="6" s="1"/>
  <c r="Z37" i="6" l="1"/>
  <c r="Y48" i="6"/>
  <c r="C167" i="6" l="1"/>
  <c r="Y49" i="6"/>
  <c r="AA37" i="6"/>
  <c r="AB37" i="6" s="1"/>
  <c r="AC37" i="6" l="1"/>
  <c r="Z38" i="6"/>
  <c r="AA38" i="6" l="1"/>
  <c r="AB38" i="6"/>
  <c r="C168" i="6"/>
  <c r="AC38" i="6" l="1"/>
  <c r="Z39" i="6"/>
  <c r="AA39" i="6" l="1"/>
  <c r="AB39" i="6"/>
  <c r="Z40" i="6" s="1"/>
  <c r="AC39" i="6"/>
  <c r="C170" i="6" s="1"/>
  <c r="C169" i="6"/>
  <c r="AA40" i="6" l="1"/>
  <c r="AB40" i="6"/>
  <c r="AC40" i="6" l="1"/>
  <c r="C171" i="6" s="1"/>
  <c r="Z41" i="6"/>
  <c r="AA41" i="6" l="1"/>
  <c r="AB41" i="6"/>
  <c r="AC41" i="6" s="1"/>
  <c r="Z42" i="6"/>
  <c r="C172" i="6" l="1"/>
  <c r="AA42" i="6"/>
  <c r="AB42" i="6" s="1"/>
  <c r="AC42" i="6" l="1"/>
  <c r="C173" i="6" s="1"/>
  <c r="Z43" i="6"/>
  <c r="AA43" i="6" l="1"/>
  <c r="AB43" i="6" s="1"/>
  <c r="AC43" i="6" s="1"/>
  <c r="C174" i="6" s="1"/>
  <c r="Z44" i="6" l="1"/>
  <c r="AA44" i="6" l="1"/>
  <c r="AB44" i="6" s="1"/>
  <c r="Z45" i="6" l="1"/>
  <c r="AC44" i="6"/>
  <c r="C175" i="6" s="1"/>
  <c r="AA45" i="6" l="1"/>
  <c r="AB45" i="6" s="1"/>
  <c r="AC45" i="6" l="1"/>
  <c r="C176" i="6" s="1"/>
  <c r="Z46" i="6"/>
  <c r="AA46" i="6" l="1"/>
  <c r="AB46" i="6"/>
  <c r="Z47" i="6" s="1"/>
  <c r="AC46" i="6" l="1"/>
  <c r="C177" i="6" s="1"/>
  <c r="AA47" i="6"/>
  <c r="AB47" i="6"/>
  <c r="AC47" i="6" s="1"/>
  <c r="C178" i="6" s="1"/>
  <c r="Z48" i="6" l="1"/>
  <c r="AA48" i="6" l="1"/>
  <c r="AA49" i="6" s="1"/>
  <c r="AB48" i="6"/>
  <c r="AB49" i="6" s="1"/>
  <c r="B52" i="6" l="1"/>
  <c r="AC48" i="6"/>
  <c r="C179" i="6" l="1"/>
  <c r="AC49" i="6"/>
  <c r="C52" i="6"/>
  <c r="D52" i="6" s="1"/>
  <c r="E52" i="6" s="1"/>
  <c r="C180" i="6" l="1"/>
  <c r="B53" i="6"/>
  <c r="C53" i="6" l="1"/>
  <c r="D53" i="6" s="1"/>
  <c r="B54" i="6" s="1"/>
  <c r="C54" i="6" l="1"/>
  <c r="D54" i="6" s="1"/>
  <c r="E53" i="6"/>
  <c r="E54" i="6" l="1"/>
  <c r="C182" i="6" s="1"/>
  <c r="B55" i="6"/>
  <c r="C181" i="6"/>
  <c r="C55" i="6" l="1"/>
  <c r="D55" i="6" l="1"/>
  <c r="B56" i="6" s="1"/>
  <c r="E55" i="6"/>
  <c r="C56" i="6" l="1"/>
  <c r="D56" i="6" s="1"/>
  <c r="B57" i="6" s="1"/>
  <c r="C183" i="6"/>
  <c r="C57" i="6" l="1"/>
  <c r="D57" i="6" s="1"/>
  <c r="E56" i="6"/>
  <c r="E57" i="6" l="1"/>
  <c r="C185" i="6" s="1"/>
  <c r="B58" i="6"/>
  <c r="C184" i="6"/>
  <c r="C58" i="6" l="1"/>
  <c r="D58" i="6"/>
  <c r="E58" i="6" l="1"/>
  <c r="C186" i="6" s="1"/>
  <c r="B59" i="6"/>
  <c r="C59" i="6" s="1"/>
  <c r="D59" i="6" l="1"/>
  <c r="E59" i="6" s="1"/>
  <c r="C187" i="6" s="1"/>
  <c r="B60" i="6"/>
  <c r="C60" i="6" l="1"/>
  <c r="D60" i="6" s="1"/>
  <c r="B61" i="6" l="1"/>
  <c r="E60" i="6"/>
  <c r="C188" i="6" s="1"/>
  <c r="C61" i="6" l="1"/>
  <c r="D61" i="6"/>
  <c r="E61" i="6" s="1"/>
  <c r="C189" i="6" s="1"/>
  <c r="B62" i="6" l="1"/>
  <c r="C62" i="6" l="1"/>
  <c r="D62" i="6"/>
  <c r="B63" i="6" l="1"/>
  <c r="C63" i="6"/>
  <c r="C64" i="6" s="1"/>
  <c r="D63" i="6"/>
  <c r="D64" i="6" s="1"/>
  <c r="E62" i="6"/>
  <c r="C190" i="6" s="1"/>
  <c r="F52" i="6" l="1"/>
  <c r="E63" i="6"/>
  <c r="C191" i="6" l="1"/>
  <c r="E64" i="6"/>
  <c r="G52" i="6"/>
  <c r="H52" i="6" l="1"/>
  <c r="I52" i="6" l="1"/>
  <c r="F53" i="6"/>
  <c r="G53" i="6" l="1"/>
  <c r="C192" i="6"/>
  <c r="H53" i="6" l="1"/>
  <c r="F54" i="6" l="1"/>
  <c r="I53" i="6"/>
  <c r="C193" i="6" l="1"/>
  <c r="G54" i="6"/>
  <c r="H54" i="6" s="1"/>
  <c r="F55" i="6" l="1"/>
  <c r="I54" i="6"/>
  <c r="C194" i="6" l="1"/>
  <c r="G55" i="6"/>
  <c r="H55" i="6" s="1"/>
  <c r="F56" i="6" l="1"/>
  <c r="I55" i="6"/>
  <c r="C195" i="6" l="1"/>
  <c r="G56" i="6"/>
  <c r="H56" i="6" l="1"/>
  <c r="F57" i="6" s="1"/>
  <c r="G57" i="6"/>
  <c r="H57" i="6" l="1"/>
  <c r="I57" i="6" s="1"/>
  <c r="C197" i="6" s="1"/>
  <c r="F58" i="6"/>
  <c r="I56" i="6"/>
  <c r="C196" i="6" s="1"/>
  <c r="G58" i="6" l="1"/>
  <c r="H58" i="6" s="1"/>
  <c r="I58" i="6" s="1"/>
  <c r="C198" i="6" s="1"/>
  <c r="F59" i="6" l="1"/>
  <c r="G59" i="6" s="1"/>
  <c r="H59" i="6" s="1"/>
  <c r="F60" i="6"/>
  <c r="I59" i="6" l="1"/>
  <c r="C199" i="6" s="1"/>
  <c r="G60" i="6"/>
  <c r="H60" i="6" l="1"/>
  <c r="I60" i="6" s="1"/>
  <c r="C200" i="6" s="1"/>
  <c r="F61" i="6" l="1"/>
  <c r="G61" i="6" l="1"/>
  <c r="H61" i="6" s="1"/>
  <c r="I61" i="6" s="1"/>
  <c r="C201" i="6" s="1"/>
  <c r="F62" i="6" l="1"/>
  <c r="G62" i="6"/>
  <c r="H62" i="6"/>
  <c r="F63" i="6" s="1"/>
  <c r="G63" i="6" l="1"/>
  <c r="G64" i="6" s="1"/>
  <c r="I62" i="6"/>
  <c r="C202" i="6" s="1"/>
  <c r="H63" i="6" l="1"/>
  <c r="H64" i="6" s="1"/>
  <c r="I63" i="6"/>
  <c r="J52" i="6"/>
  <c r="K52" i="6" l="1"/>
  <c r="L52" i="6"/>
  <c r="M52" i="6" s="1"/>
  <c r="C203" i="6"/>
  <c r="I64" i="6"/>
  <c r="J53" i="6" l="1"/>
  <c r="C204" i="6"/>
  <c r="K53" i="6"/>
  <c r="L53" i="6" s="1"/>
  <c r="J54" i="6" l="1"/>
  <c r="M53" i="6"/>
  <c r="C205" i="6" l="1"/>
  <c r="K54" i="6"/>
  <c r="L54" i="6" l="1"/>
  <c r="M54" i="6" s="1"/>
  <c r="C206" i="6" l="1"/>
  <c r="J55" i="6"/>
  <c r="K55" i="6" l="1"/>
  <c r="L55" i="6" s="1"/>
  <c r="J56" i="6" l="1"/>
  <c r="M55" i="6"/>
  <c r="C207" i="6" l="1"/>
  <c r="K56" i="6"/>
  <c r="L56" i="6" s="1"/>
  <c r="M56" i="6" l="1"/>
  <c r="J57" i="6"/>
  <c r="K57" i="6" l="1"/>
  <c r="L57" i="6" s="1"/>
  <c r="M57" i="6" s="1"/>
  <c r="C209" i="6" s="1"/>
  <c r="C208" i="6"/>
  <c r="J58" i="6" l="1"/>
  <c r="K58" i="6" s="1"/>
  <c r="L58" i="6" s="1"/>
  <c r="M58" i="6" s="1"/>
  <c r="C210" i="6" s="1"/>
  <c r="J59" i="6" l="1"/>
  <c r="K59" i="6" s="1"/>
  <c r="L59" i="6" l="1"/>
  <c r="J60" i="6" s="1"/>
  <c r="K60" i="6" s="1"/>
  <c r="M59" i="6" l="1"/>
  <c r="C211" i="6" s="1"/>
  <c r="L60" i="6"/>
  <c r="J61" i="6" s="1"/>
  <c r="K61" i="6"/>
  <c r="L61" i="6" s="1"/>
  <c r="J62" i="6" s="1"/>
  <c r="M60" i="6"/>
  <c r="C212" i="6" s="1"/>
  <c r="K62" i="6" l="1"/>
  <c r="L62" i="6" s="1"/>
  <c r="M61" i="6"/>
  <c r="C213" i="6" s="1"/>
  <c r="J63" i="6" l="1"/>
  <c r="M62" i="6"/>
  <c r="C214" i="6" s="1"/>
  <c r="K63" i="6" l="1"/>
  <c r="K64" i="6" s="1"/>
  <c r="L63" i="6" l="1"/>
  <c r="L64" i="6" s="1"/>
  <c r="M63" i="6" l="1"/>
  <c r="C215" i="6" s="1"/>
  <c r="N52" i="6"/>
  <c r="O52" i="6"/>
  <c r="P52" i="6" s="1"/>
  <c r="Q52" i="6" s="1"/>
  <c r="M64" i="6" l="1"/>
  <c r="C216" i="6"/>
  <c r="N53" i="6"/>
  <c r="O53" i="6" l="1"/>
  <c r="P53" i="6"/>
  <c r="N54" i="6" s="1"/>
  <c r="O54" i="6" l="1"/>
  <c r="P54" i="6"/>
  <c r="Q53" i="6"/>
  <c r="Q54" i="6" l="1"/>
  <c r="C218" i="6" s="1"/>
  <c r="C217" i="6"/>
  <c r="N55" i="6"/>
  <c r="O55" i="6" l="1"/>
  <c r="P55" i="6" s="1"/>
  <c r="N56" i="6" l="1"/>
  <c r="Q55" i="6"/>
  <c r="C219" i="6" l="1"/>
  <c r="O56" i="6"/>
  <c r="P56" i="6" l="1"/>
  <c r="Q56" i="6" s="1"/>
  <c r="N57" i="6"/>
  <c r="C220" i="6" l="1"/>
  <c r="O57" i="6"/>
  <c r="P57" i="6" l="1"/>
  <c r="N58" i="6" s="1"/>
  <c r="O58" i="6" s="1"/>
  <c r="P58" i="6" l="1"/>
  <c r="N59" i="6" s="1"/>
  <c r="O59" i="6" s="1"/>
  <c r="Q57" i="6"/>
  <c r="C221" i="6" s="1"/>
  <c r="Q58" i="6" l="1"/>
  <c r="C222" i="6" s="1"/>
  <c r="P59" i="6"/>
  <c r="N60" i="6" s="1"/>
  <c r="O60" i="6" l="1"/>
  <c r="P60" i="6"/>
  <c r="N61" i="6" s="1"/>
  <c r="Q59" i="6"/>
  <c r="C223" i="6" s="1"/>
  <c r="O61" i="6" l="1"/>
  <c r="P61" i="6"/>
  <c r="N62" i="6" s="1"/>
  <c r="Q60" i="6"/>
  <c r="C224" i="6" s="1"/>
  <c r="O62" i="6" l="1"/>
  <c r="P62" i="6"/>
  <c r="N63" i="6" s="1"/>
  <c r="Q61" i="6"/>
  <c r="C225" i="6" s="1"/>
  <c r="O63" i="6" l="1"/>
  <c r="O64" i="6" s="1"/>
  <c r="Q62" i="6"/>
  <c r="C226" i="6" s="1"/>
  <c r="P63" i="6" l="1"/>
  <c r="P64" i="6" s="1"/>
  <c r="R52" i="6" l="1"/>
  <c r="Q63" i="6"/>
  <c r="C227" i="6" l="1"/>
  <c r="Q64" i="6"/>
  <c r="S52" i="6"/>
  <c r="T52" i="6" s="1"/>
  <c r="U52" i="6" s="1"/>
  <c r="C228" i="6" l="1"/>
  <c r="R53" i="6"/>
  <c r="S53" i="6" l="1"/>
  <c r="T53" i="6" l="1"/>
  <c r="U53" i="6" l="1"/>
  <c r="R54" i="6"/>
  <c r="S54" i="6" l="1"/>
  <c r="T54" i="6"/>
  <c r="R55" i="6"/>
  <c r="U54" i="6"/>
  <c r="C230" i="6" s="1"/>
  <c r="C229" i="6"/>
  <c r="S55" i="6" l="1"/>
  <c r="T55" i="6" s="1"/>
  <c r="U55" i="6" l="1"/>
  <c r="R56" i="6"/>
  <c r="S56" i="6" l="1"/>
  <c r="T56" i="6" s="1"/>
  <c r="R57" i="6" s="1"/>
  <c r="C231" i="6"/>
  <c r="S57" i="6" l="1"/>
  <c r="T57" i="6" s="1"/>
  <c r="U57" i="6" s="1"/>
  <c r="C233" i="6" s="1"/>
  <c r="U56" i="6"/>
  <c r="R58" i="6" l="1"/>
  <c r="C232" i="6"/>
  <c r="S58" i="6" l="1"/>
  <c r="T58" i="6" s="1"/>
  <c r="U58" i="6" s="1"/>
  <c r="C234" i="6" s="1"/>
  <c r="R59" i="6" l="1"/>
  <c r="S59" i="6" l="1"/>
  <c r="T59" i="6"/>
  <c r="R60" i="6"/>
  <c r="U59" i="6"/>
  <c r="C235" i="6" s="1"/>
  <c r="S60" i="6" l="1"/>
  <c r="T60" i="6" s="1"/>
  <c r="R61" i="6" l="1"/>
  <c r="U60" i="6"/>
  <c r="C236" i="6" s="1"/>
  <c r="S61" i="6" l="1"/>
  <c r="T61" i="6" s="1"/>
  <c r="R62" i="6" s="1"/>
  <c r="S62" i="6" l="1"/>
  <c r="U61" i="6"/>
  <c r="C237" i="6" s="1"/>
  <c r="T62" i="6" l="1"/>
  <c r="U62" i="6" s="1"/>
  <c r="C238" i="6" s="1"/>
  <c r="R63" i="6" l="1"/>
  <c r="S63" i="6"/>
  <c r="S64" i="6" s="1"/>
  <c r="T63" i="6"/>
  <c r="T64" i="6" s="1"/>
  <c r="V52" i="6" l="1"/>
  <c r="W52" i="6"/>
  <c r="U63" i="6"/>
  <c r="C239" i="6" l="1"/>
  <c r="U64" i="6"/>
  <c r="X52" i="6"/>
  <c r="V53" i="6" l="1"/>
  <c r="Y52" i="6"/>
  <c r="C240" i="6" l="1"/>
  <c r="W53" i="6"/>
  <c r="X53" i="6" s="1"/>
  <c r="Y53" i="6" l="1"/>
  <c r="C241" i="6" s="1"/>
  <c r="V54" i="6"/>
  <c r="W54" i="6"/>
  <c r="X54" i="6" s="1"/>
  <c r="V55" i="6" l="1"/>
  <c r="Y54" i="6"/>
  <c r="C242" i="6" l="1"/>
  <c r="W55" i="6"/>
  <c r="X55" i="6" l="1"/>
  <c r="V56" i="6"/>
  <c r="Y55" i="6"/>
  <c r="W56" i="6" l="1"/>
  <c r="C243" i="6"/>
  <c r="X56" i="6" l="1"/>
  <c r="Y56" i="6" s="1"/>
  <c r="C244" i="6" l="1"/>
  <c r="V57" i="6"/>
  <c r="W57" i="6" l="1"/>
  <c r="X57" i="6" l="1"/>
  <c r="Y57" i="6" s="1"/>
  <c r="C245" i="6" s="1"/>
  <c r="V58" i="6" l="1"/>
  <c r="W58" i="6" l="1"/>
  <c r="X58" i="6"/>
  <c r="Y58" i="6" l="1"/>
  <c r="C246" i="6" s="1"/>
  <c r="V59" i="6"/>
  <c r="W59" i="6" l="1"/>
  <c r="X59" i="6"/>
  <c r="V60" i="6" s="1"/>
  <c r="Y59" i="6"/>
  <c r="C247" i="6" s="1"/>
  <c r="W60" i="6" l="1"/>
  <c r="X60" i="6"/>
  <c r="V61" i="6" s="1"/>
  <c r="Y60" i="6" l="1"/>
  <c r="C248" i="6" s="1"/>
  <c r="W61" i="6"/>
  <c r="X61" i="6"/>
  <c r="V62" i="6" s="1"/>
  <c r="Y61" i="6" l="1"/>
  <c r="C249" i="6" s="1"/>
  <c r="W62" i="6"/>
  <c r="X62" i="6" l="1"/>
  <c r="Y62" i="6" s="1"/>
  <c r="C250" i="6" s="1"/>
  <c r="V63" i="6" l="1"/>
  <c r="W63" i="6" l="1"/>
  <c r="X63" i="6" s="1"/>
  <c r="X64" i="6" s="1"/>
  <c r="W64" i="6" l="1"/>
  <c r="Z52" i="6"/>
  <c r="AA52" i="6" s="1"/>
  <c r="Y63" i="6"/>
  <c r="AB52" i="6"/>
  <c r="C251" i="6" l="1"/>
  <c r="Y64" i="6"/>
  <c r="AC52" i="6"/>
  <c r="Z53" i="6"/>
  <c r="AA53" i="6" l="1"/>
  <c r="AB53" i="6"/>
  <c r="Z54" i="6" s="1"/>
  <c r="C252" i="6"/>
  <c r="AA54" i="6" l="1"/>
  <c r="AC53" i="6"/>
  <c r="C253" i="6" l="1"/>
  <c r="AB54" i="6"/>
  <c r="Z55" i="6" l="1"/>
  <c r="AC54" i="6"/>
  <c r="C254" i="6" l="1"/>
  <c r="AA55" i="6"/>
  <c r="AB55" i="6" l="1"/>
  <c r="Z56" i="6" s="1"/>
  <c r="AA56" i="6"/>
  <c r="AC55" i="6" l="1"/>
  <c r="C255" i="6" s="1"/>
  <c r="AB56" i="6"/>
  <c r="AC56" i="6" s="1"/>
  <c r="Z57" i="6"/>
  <c r="C256" i="6" l="1"/>
  <c r="AA57" i="6"/>
  <c r="AB57" i="6" l="1"/>
  <c r="Z58" i="6" s="1"/>
  <c r="AA58" i="6" s="1"/>
  <c r="AB58" i="6" s="1"/>
  <c r="AC57" i="6" l="1"/>
  <c r="C257" i="6" s="1"/>
  <c r="AC58" i="6"/>
  <c r="C258" i="6" s="1"/>
  <c r="Z59" i="6"/>
  <c r="AA59" i="6" l="1"/>
  <c r="AB59" i="6" s="1"/>
  <c r="Z60" i="6" l="1"/>
  <c r="AC59" i="6"/>
  <c r="C259" i="6" s="1"/>
  <c r="AA60" i="6" l="1"/>
  <c r="AB60" i="6" l="1"/>
  <c r="AC60" i="6" s="1"/>
  <c r="C260" i="6" s="1"/>
  <c r="Z61" i="6" l="1"/>
  <c r="AA61" i="6" l="1"/>
  <c r="AB61" i="6"/>
  <c r="AC61" i="6" s="1"/>
  <c r="C261" i="6" s="1"/>
  <c r="Z62" i="6" l="1"/>
  <c r="AA62" i="6" l="1"/>
  <c r="AB62" i="6"/>
  <c r="Z63" i="6" l="1"/>
  <c r="AA63" i="6"/>
  <c r="AA64" i="6" s="1"/>
  <c r="AC62" i="6"/>
  <c r="C262" i="6" s="1"/>
  <c r="AB63" i="6" l="1"/>
  <c r="AB64" i="6" s="1"/>
  <c r="B67" i="6" l="1"/>
  <c r="AC63" i="6"/>
  <c r="C263" i="6" l="1"/>
  <c r="AC64" i="6"/>
  <c r="C67" i="6"/>
  <c r="D67" i="6" s="1"/>
  <c r="B68" i="6" s="1"/>
  <c r="C68" i="6" l="1"/>
  <c r="D68" i="6" s="1"/>
  <c r="E67" i="6"/>
  <c r="B69" i="6" l="1"/>
  <c r="E68" i="6"/>
  <c r="C265" i="6" s="1"/>
  <c r="C69" i="6"/>
  <c r="D69" i="6"/>
  <c r="C264" i="6"/>
  <c r="E69" i="6" l="1"/>
  <c r="B70" i="6"/>
  <c r="C70" i="6" l="1"/>
  <c r="D70" i="6"/>
  <c r="B71" i="6" s="1"/>
  <c r="C266" i="6"/>
  <c r="E70" i="6" l="1"/>
  <c r="C267" i="6" s="1"/>
  <c r="C71" i="6"/>
  <c r="D71" i="6"/>
  <c r="E71" i="6" s="1"/>
  <c r="B72" i="6" l="1"/>
  <c r="C268" i="6"/>
  <c r="C72" i="6"/>
  <c r="D72" i="6" s="1"/>
  <c r="E72" i="6" s="1"/>
  <c r="C269" i="6" l="1"/>
  <c r="B73" i="6"/>
  <c r="C73" i="6" l="1"/>
  <c r="D73" i="6"/>
  <c r="E73" i="6" s="1"/>
  <c r="C270" i="6" s="1"/>
  <c r="B74" i="6"/>
  <c r="C74" i="6" l="1"/>
  <c r="D74" i="6"/>
  <c r="E74" i="6" s="1"/>
  <c r="C271" i="6" s="1"/>
  <c r="B75" i="6"/>
  <c r="C75" i="6" l="1"/>
  <c r="D75" i="6"/>
  <c r="E75" i="6" s="1"/>
  <c r="C272" i="6" s="1"/>
  <c r="B76" i="6" l="1"/>
  <c r="C76" i="6"/>
  <c r="D76" i="6"/>
  <c r="B77" i="6" s="1"/>
  <c r="C77" i="6" l="1"/>
  <c r="D77" i="6"/>
  <c r="B78" i="6" s="1"/>
  <c r="E76" i="6"/>
  <c r="C273" i="6" s="1"/>
  <c r="E77" i="6" l="1"/>
  <c r="C274" i="6" s="1"/>
  <c r="C78" i="6"/>
  <c r="C79" i="6" s="1"/>
  <c r="D78" i="6" l="1"/>
  <c r="D79" i="6" l="1"/>
  <c r="E78" i="6"/>
  <c r="F67" i="6"/>
  <c r="G67" i="6" l="1"/>
  <c r="H67" i="6" s="1"/>
  <c r="C275" i="6"/>
  <c r="E79" i="6"/>
  <c r="F68" i="6" l="1"/>
  <c r="I67" i="6"/>
  <c r="G68" i="6" l="1"/>
  <c r="C276" i="6"/>
  <c r="H68" i="6" l="1"/>
  <c r="I68" i="6" l="1"/>
  <c r="F69" i="6"/>
  <c r="G69" i="6" l="1"/>
  <c r="C277" i="6"/>
  <c r="H69" i="6" l="1"/>
  <c r="F70" i="6" l="1"/>
  <c r="I69" i="6"/>
  <c r="C278" i="6" l="1"/>
  <c r="G70" i="6"/>
  <c r="H70" i="6" l="1"/>
  <c r="I70" i="6" s="1"/>
  <c r="C279" i="6" s="1"/>
  <c r="F71" i="6" l="1"/>
  <c r="G71" i="6" s="1"/>
  <c r="H71" i="6" s="1"/>
  <c r="F72" i="6" s="1"/>
  <c r="G72" i="6" s="1"/>
  <c r="I71" i="6"/>
  <c r="H72" i="6" l="1"/>
  <c r="F73" i="6" s="1"/>
  <c r="I72" i="6"/>
  <c r="C281" i="6" s="1"/>
  <c r="G73" i="6"/>
  <c r="H73" i="6"/>
  <c r="C280" i="6"/>
  <c r="F74" i="6" l="1"/>
  <c r="I73" i="6"/>
  <c r="C282" i="6" s="1"/>
  <c r="G74" i="6"/>
  <c r="H74" i="6" s="1"/>
  <c r="I74" i="6" l="1"/>
  <c r="C283" i="6" s="1"/>
  <c r="F75" i="6"/>
  <c r="G75" i="6" l="1"/>
  <c r="H75" i="6" s="1"/>
  <c r="F76" i="6" s="1"/>
  <c r="I75" i="6" l="1"/>
  <c r="C284" i="6" s="1"/>
  <c r="G76" i="6"/>
  <c r="H76" i="6" s="1"/>
  <c r="F77" i="6" s="1"/>
  <c r="G77" i="6" l="1"/>
  <c r="H77" i="6"/>
  <c r="F78" i="6" s="1"/>
  <c r="I76" i="6"/>
  <c r="C285" i="6" s="1"/>
  <c r="G78" i="6" l="1"/>
  <c r="G79" i="6" s="1"/>
  <c r="H78" i="6"/>
  <c r="H79" i="6" s="1"/>
  <c r="I77" i="6"/>
  <c r="C286" i="6" s="1"/>
  <c r="I78" i="6" l="1"/>
  <c r="J67" i="6"/>
  <c r="K67" i="6" l="1"/>
  <c r="C287" i="6"/>
  <c r="I79" i="6"/>
  <c r="L67" i="6" l="1"/>
  <c r="M67" i="6" s="1"/>
  <c r="J68" i="6" l="1"/>
  <c r="C288" i="6"/>
  <c r="K68" i="6"/>
  <c r="L68" i="6"/>
  <c r="M68" i="6" l="1"/>
  <c r="J69" i="6"/>
  <c r="K69" i="6" l="1"/>
  <c r="C289" i="6"/>
  <c r="L69" i="6" l="1"/>
  <c r="J70" i="6" l="1"/>
  <c r="M69" i="6"/>
  <c r="C290" i="6" l="1"/>
  <c r="K70" i="6"/>
  <c r="L70" i="6"/>
  <c r="M70" i="6" s="1"/>
  <c r="J71" i="6" l="1"/>
  <c r="K71" i="6"/>
  <c r="L71" i="6"/>
  <c r="C291" i="6"/>
  <c r="M71" i="6" l="1"/>
  <c r="C292" i="6"/>
  <c r="J72" i="6"/>
  <c r="K72" i="6" l="1"/>
  <c r="L72" i="6"/>
  <c r="M72" i="6" s="1"/>
  <c r="C293" i="6" s="1"/>
  <c r="J73" i="6" l="1"/>
  <c r="K73" i="6" l="1"/>
  <c r="L73" i="6" l="1"/>
  <c r="M73" i="6" s="1"/>
  <c r="C294" i="6" s="1"/>
  <c r="J74" i="6"/>
  <c r="K74" i="6" l="1"/>
  <c r="L74" i="6" s="1"/>
  <c r="M74" i="6" s="1"/>
  <c r="C295" i="6" s="1"/>
  <c r="J75" i="6" l="1"/>
  <c r="K75" i="6"/>
  <c r="L75" i="6"/>
  <c r="M75" i="6" s="1"/>
  <c r="C296" i="6" s="1"/>
  <c r="J76" i="6" l="1"/>
  <c r="K76" i="6" s="1"/>
  <c r="L76" i="6" l="1"/>
  <c r="M76" i="6" s="1"/>
  <c r="C297" i="6" s="1"/>
  <c r="J77" i="6" l="1"/>
  <c r="K77" i="6" s="1"/>
  <c r="L77" i="6" l="1"/>
  <c r="J78" i="6" s="1"/>
  <c r="K78" i="6" s="1"/>
  <c r="K79" i="6" s="1"/>
  <c r="L78" i="6" l="1"/>
  <c r="L79" i="6" s="1"/>
  <c r="M77" i="6"/>
  <c r="C298" i="6" s="1"/>
  <c r="N67" i="6"/>
  <c r="M78" i="6" l="1"/>
  <c r="M79" i="6" s="1"/>
  <c r="O67" i="6"/>
  <c r="P67" i="6" s="1"/>
  <c r="N68" i="6" s="1"/>
  <c r="C299" i="6"/>
  <c r="O68" i="6" l="1"/>
  <c r="P68" i="6"/>
  <c r="N69" i="6" s="1"/>
  <c r="Q67" i="6"/>
  <c r="Q68" i="6" l="1"/>
  <c r="C301" i="6" s="1"/>
  <c r="O69" i="6"/>
  <c r="P69" i="6" s="1"/>
  <c r="Q69" i="6" s="1"/>
  <c r="C300" i="6"/>
  <c r="C302" i="6" l="1"/>
  <c r="N70" i="6"/>
  <c r="O70" i="6" l="1"/>
  <c r="P70" i="6" l="1"/>
  <c r="Q70" i="6" s="1"/>
  <c r="C303" i="6" l="1"/>
  <c r="N71" i="6"/>
  <c r="O71" i="6" l="1"/>
  <c r="P71" i="6" s="1"/>
  <c r="Q71" i="6" l="1"/>
  <c r="N72" i="6"/>
  <c r="O72" i="6" l="1"/>
  <c r="P72" i="6" s="1"/>
  <c r="C304" i="6"/>
  <c r="Q72" i="6" l="1"/>
  <c r="N73" i="6"/>
  <c r="O73" i="6" l="1"/>
  <c r="P73" i="6" s="1"/>
  <c r="C305" i="6"/>
  <c r="N74" i="6" l="1"/>
  <c r="Q73" i="6"/>
  <c r="C306" i="6" s="1"/>
  <c r="O74" i="6"/>
  <c r="P74" i="6" l="1"/>
  <c r="Q74" i="6" s="1"/>
  <c r="C307" i="6" s="1"/>
  <c r="N75" i="6"/>
  <c r="O75" i="6" l="1"/>
  <c r="P75" i="6"/>
  <c r="Q75" i="6" s="1"/>
  <c r="C308" i="6" s="1"/>
  <c r="N76" i="6" l="1"/>
  <c r="O76" i="6" l="1"/>
  <c r="P76" i="6" s="1"/>
  <c r="N77" i="6" l="1"/>
  <c r="Q76" i="6"/>
  <c r="C309" i="6" s="1"/>
  <c r="O77" i="6" l="1"/>
  <c r="P77" i="6" l="1"/>
  <c r="N78" i="6" s="1"/>
  <c r="O78" i="6" l="1"/>
  <c r="O79" i="6" s="1"/>
  <c r="P78" i="6"/>
  <c r="P79" i="6" s="1"/>
  <c r="Q77" i="6"/>
  <c r="C310" i="6" s="1"/>
  <c r="Q78" i="6" l="1"/>
  <c r="C311" i="6" s="1"/>
  <c r="Q79" i="6"/>
  <c r="R67" i="6"/>
  <c r="S67" i="6" l="1"/>
  <c r="T67" i="6" l="1"/>
  <c r="U67" i="6" s="1"/>
  <c r="R68" i="6" l="1"/>
  <c r="S68" i="6"/>
  <c r="T68" i="6"/>
  <c r="R69" i="6" s="1"/>
  <c r="C312" i="6"/>
  <c r="S69" i="6" l="1"/>
  <c r="T69" i="6"/>
  <c r="U69" i="6"/>
  <c r="C314" i="6" s="1"/>
  <c r="U68" i="6"/>
  <c r="C313" i="6" l="1"/>
  <c r="R70" i="6"/>
  <c r="S70" i="6" l="1"/>
  <c r="T70" i="6"/>
  <c r="U70" i="6" l="1"/>
  <c r="R71" i="6"/>
  <c r="S71" i="6" l="1"/>
  <c r="C315" i="6"/>
  <c r="T71" i="6" l="1"/>
  <c r="R72" i="6" s="1"/>
  <c r="S72" i="6" l="1"/>
  <c r="U71" i="6"/>
  <c r="T72" i="6" l="1"/>
  <c r="R73" i="6" s="1"/>
  <c r="C316" i="6"/>
  <c r="S73" i="6" l="1"/>
  <c r="T73" i="6"/>
  <c r="R74" i="6" s="1"/>
  <c r="U72" i="6"/>
  <c r="U73" i="6" l="1"/>
  <c r="C318" i="6" s="1"/>
  <c r="S74" i="6"/>
  <c r="T74" i="6"/>
  <c r="R75" i="6" s="1"/>
  <c r="C317" i="6"/>
  <c r="U74" i="6" l="1"/>
  <c r="C319" i="6" s="1"/>
  <c r="S75" i="6"/>
  <c r="T75" i="6" l="1"/>
  <c r="R76" i="6" s="1"/>
  <c r="S76" i="6" l="1"/>
  <c r="T76" i="6" s="1"/>
  <c r="U75" i="6"/>
  <c r="C320" i="6" s="1"/>
  <c r="U76" i="6" l="1"/>
  <c r="C321" i="6" s="1"/>
  <c r="R77" i="6"/>
  <c r="S77" i="6" l="1"/>
  <c r="T77" i="6" s="1"/>
  <c r="R78" i="6" s="1"/>
  <c r="U77" i="6" l="1"/>
  <c r="C322" i="6" s="1"/>
  <c r="S78" i="6"/>
  <c r="S79" i="6" s="1"/>
  <c r="T78" i="6"/>
  <c r="T79" i="6" s="1"/>
  <c r="U78" i="6" l="1"/>
  <c r="U79" i="6" s="1"/>
  <c r="C323" i="6"/>
  <c r="V67" i="6"/>
  <c r="W67" i="6" l="1"/>
  <c r="X67" i="6"/>
  <c r="Y67" i="6" l="1"/>
  <c r="V68" i="6"/>
  <c r="C324" i="6" l="1"/>
  <c r="W68" i="6"/>
  <c r="X68" i="6" s="1"/>
  <c r="Y68" i="6" l="1"/>
  <c r="V69" i="6"/>
  <c r="C325" i="6" l="1"/>
  <c r="W69" i="6"/>
  <c r="X69" i="6"/>
  <c r="Y69" i="6" l="1"/>
  <c r="V70" i="6"/>
  <c r="C326" i="6" l="1"/>
  <c r="W70" i="6"/>
  <c r="X70" i="6"/>
  <c r="Y70" i="6" s="1"/>
  <c r="V71" i="6" l="1"/>
  <c r="C327" i="6"/>
  <c r="W71" i="6"/>
  <c r="X71" i="6"/>
  <c r="V72" i="6" l="1"/>
  <c r="W72" i="6"/>
  <c r="Y71" i="6"/>
  <c r="X72" i="6" l="1"/>
  <c r="V73" i="6" s="1"/>
  <c r="C328" i="6"/>
  <c r="Y72" i="6"/>
  <c r="C329" i="6" s="1"/>
  <c r="W73" i="6" l="1"/>
  <c r="X73" i="6"/>
  <c r="Y73" i="6" s="1"/>
  <c r="C330" i="6" s="1"/>
  <c r="V74" i="6" l="1"/>
  <c r="W74" i="6" l="1"/>
  <c r="X74" i="6" l="1"/>
  <c r="V75" i="6" s="1"/>
  <c r="W75" i="6" l="1"/>
  <c r="X75" i="6"/>
  <c r="V76" i="6" s="1"/>
  <c r="Y74" i="6"/>
  <c r="C331" i="6" s="1"/>
  <c r="W76" i="6" l="1"/>
  <c r="X76" i="6"/>
  <c r="Y76" i="6" s="1"/>
  <c r="C333" i="6" s="1"/>
  <c r="Y75" i="6"/>
  <c r="C332" i="6" s="1"/>
  <c r="V77" i="6" l="1"/>
  <c r="W77" i="6" l="1"/>
  <c r="X77" i="6" l="1"/>
  <c r="Y77" i="6" s="1"/>
  <c r="C334" i="6" l="1"/>
  <c r="V78" i="6"/>
  <c r="W78" i="6" l="1"/>
  <c r="W79" i="6" s="1"/>
  <c r="X78" i="6"/>
  <c r="X79" i="6" s="1"/>
  <c r="Z67" i="6" l="1"/>
  <c r="Y78" i="6"/>
  <c r="C335" i="6" l="1"/>
  <c r="K85" i="6" s="1"/>
  <c r="Y79" i="6"/>
  <c r="AA67" i="6"/>
  <c r="AB67" i="6"/>
  <c r="Z68" i="6" s="1"/>
  <c r="AC67" i="6" l="1"/>
  <c r="AA68" i="6"/>
  <c r="AB68" i="6" s="1"/>
  <c r="Z69" i="6" l="1"/>
  <c r="AC68" i="6"/>
  <c r="AA69" i="6" l="1"/>
  <c r="AB69" i="6"/>
  <c r="Z70" i="6" s="1"/>
  <c r="AA70" i="6" l="1"/>
  <c r="AB70" i="6" s="1"/>
  <c r="AC70" i="6"/>
  <c r="Z71" i="6"/>
  <c r="AC69" i="6"/>
  <c r="AA71" i="6" l="1"/>
  <c r="AB71" i="6"/>
  <c r="Z72" i="6" s="1"/>
  <c r="AC71" i="6" l="1"/>
  <c r="AA72" i="6"/>
  <c r="AB72" i="6" s="1"/>
  <c r="Z73" i="6" s="1"/>
  <c r="AA73" i="6" l="1"/>
  <c r="AB73" i="6"/>
  <c r="AC73" i="6" s="1"/>
  <c r="Z74" i="6"/>
  <c r="AC72" i="6"/>
  <c r="AA74" i="6" l="1"/>
  <c r="AB74" i="6" s="1"/>
  <c r="Z75" i="6" l="1"/>
  <c r="AC74" i="6"/>
  <c r="AA75" i="6" l="1"/>
  <c r="AB75" i="6" s="1"/>
  <c r="AC75" i="6"/>
  <c r="Z76" i="6"/>
  <c r="AA76" i="6" l="1"/>
  <c r="AB76" i="6"/>
  <c r="Z77" i="6" s="1"/>
  <c r="AC76" i="6" l="1"/>
  <c r="AA77" i="6"/>
  <c r="AB77" i="6"/>
  <c r="Z78" i="6" s="1"/>
  <c r="AA78" i="6" l="1"/>
  <c r="AA79" i="6" s="1"/>
  <c r="K82" i="6" s="1"/>
  <c r="AB78" i="6"/>
  <c r="AB79" i="6" s="1"/>
  <c r="K83" i="6" s="1"/>
  <c r="K81" i="6" s="1"/>
  <c r="AC77" i="6"/>
  <c r="AC78" i="6" l="1"/>
  <c r="AC79" i="6" s="1"/>
  <c r="K84" i="6" s="1"/>
</calcChain>
</file>

<file path=xl/sharedStrings.xml><?xml version="1.0" encoding="utf-8"?>
<sst xmlns="http://schemas.openxmlformats.org/spreadsheetml/2006/main" count="291" uniqueCount="177">
  <si>
    <t>Есть</t>
  </si>
  <si>
    <t>Нет</t>
  </si>
  <si>
    <t>Класика</t>
  </si>
  <si>
    <t xml:space="preserve">ТИПОВА ФОРМА </t>
  </si>
  <si>
    <t>Паспорт споживчого кредиту за програмою/продуктом (надалі - Паспорт):</t>
  </si>
  <si>
    <t>Інформація та контактні дані кредитодавця</t>
  </si>
  <si>
    <t>Найменування кредитодавця (Банку):</t>
  </si>
  <si>
    <t>ПУБЛІЧНЕ АКЦІОНЕРНЕ ТОВАРИСТВО АКЦІОНЕРНИЙ БАНК «УКРГАЗБАНК»</t>
  </si>
  <si>
    <t>Адреса державної реєстрації кредитодавця (Банку):</t>
  </si>
  <si>
    <t>03087, м. Київ, вул. Єреванська, 1</t>
  </si>
  <si>
    <t>Поштова адреса кредитодавця (Банку):</t>
  </si>
  <si>
    <t>01030 м. Київ , вул. Б. Хмельницького, 16-22</t>
  </si>
  <si>
    <t>Найменування  структурного підрозділу Банку, в якому поширюється інформація:</t>
  </si>
  <si>
    <t>Необхідно зазначити назву дирекції та відділення (зазначається підрозділом Банку, до якого звернувся споживач)</t>
  </si>
  <si>
    <t>Місцезнаходження та адреса структурного підрозділу Банку, в якому поширюється інформація:</t>
  </si>
  <si>
    <t>Необхідно зазначити фактичну адресу відділення (зазначається підрозділом Банку, до якого звернувся споживач)</t>
  </si>
  <si>
    <t>Ліцензія/Свідоцтво</t>
  </si>
  <si>
    <t>Номер контактного телефону (контакт-центр)</t>
  </si>
  <si>
    <t>Адреса електронної пошти (контакт-центр)</t>
  </si>
  <si>
    <t>Адреса офіційного веб-сайту</t>
  </si>
  <si>
    <t>Основні умови кредитування з урахуванням побажань споживача</t>
  </si>
  <si>
    <t>Тип кредиту</t>
  </si>
  <si>
    <t>Мета отримання кредиту</t>
  </si>
  <si>
    <t>Спосіб надання кредиту</t>
  </si>
  <si>
    <t>Можливі види (форми) забезпечення кредиту</t>
  </si>
  <si>
    <t>Необхідність проведення оцінки забезпечення кредиту</t>
  </si>
  <si>
    <t>Мінімальний розмір власного платежу , %</t>
  </si>
  <si>
    <t>Інформація щодо реальної річної процентної ставки та орієнтовної загальної вартості кредиту для споживача</t>
  </si>
  <si>
    <t>Процентна ставка (номінальна), відсотків річних</t>
  </si>
  <si>
    <t>Тип процентної ставки</t>
  </si>
  <si>
    <t>Платежі за додаткові та супутні послуги кредитодавця, обов’язкові для укладання договору (оплачуються у грн.):</t>
  </si>
  <si>
    <t>Застереження: витрати на такі послуги можуть змінюватися протягом строку дії договору про споживчий кредит.</t>
  </si>
  <si>
    <t>Орієнтовна загальна вартість кредиту для споживача за весь строк користування кредитом (у т.ч. тіло кредиту, відсотки, комісії та інші платежі), грн.</t>
  </si>
  <si>
    <t>Порядок повернення кредиту: кількість та розмір платежів (графік платежів)</t>
  </si>
  <si>
    <t>послуги нотаріуса</t>
  </si>
  <si>
    <t>пеня</t>
  </si>
  <si>
    <t>штрафи</t>
  </si>
  <si>
    <t>процентна ставка, яка застосовується при невиконанні зобов’язання щодо повернення кредиту</t>
  </si>
  <si>
    <t>Інші важливі правові аспекти</t>
  </si>
  <si>
    <t>Споживач має право безкоштовно отримати копію проекту договору про споживчий кредит у письмовій чи електронній формі за своїм вибором. Це положення не застосовується у разі відмови кредитодавця від продовження процесу укладання договору зі споживачем.</t>
  </si>
  <si>
    <t>Споживач має право відмовитися від договору про споживчий кредит протягом 14 календарних днів у порядку та на умовах, визначених Законом України "Про споживче кредитування".</t>
  </si>
  <si>
    <t xml:space="preserve">Споживач має право достроково повернути споживчий кредит без будь-якої додаткової плати, пов’язаної з достроковим поверненням. </t>
  </si>
  <si>
    <t>Умови договору про споживчий кредит можуть відрізнятися від інформації, наведеної в цьому Паспорті споживчого кредиту, та будуть залежати від проведеної кредитодавцем оцінки кредитоспроможності споживача з урахуванням, зокрема, наданої ним інформації про майновий та сімейний стан, розмір доходів тощо.</t>
  </si>
  <si>
    <t>Дата надання інформації:</t>
  </si>
  <si>
    <t xml:space="preserve">Ця інформація зберігає чинність та є актуальною до: </t>
  </si>
  <si>
    <t xml:space="preserve">Підпис кредитодавця: </t>
  </si>
  <si>
    <t>ПІБ та підпис  працівника Банку</t>
  </si>
  <si>
    <t>Підтверджую отримання та ознайомлення з інформацією про умови кредитування та орієнтовну загальну вартість кредиту, надані виходячи із обраних мною умов кредитування.</t>
  </si>
  <si>
    <t>Підтверджую отримання мною всіх пояснень, необхідних для забезпечення можливості оцінити, чи адаптовано договір до моїх потреб та фінансової ситуації, зокрема шляхом роз’яснення наведеної інформації, в тому числі суттєвих характеристик запропонованих послуг та певних наслідків, які вони можуть мати для мене, в тому числі в разі невиконання мною зобов’язань за таким договором.</t>
  </si>
  <si>
    <t>Підпис споживача:</t>
  </si>
  <si>
    <t>Строк кредитування, міс.</t>
  </si>
  <si>
    <t>Схема погашення кредиту</t>
  </si>
  <si>
    <t>Ануїтет</t>
  </si>
  <si>
    <t xml:space="preserve">Власний платіж (внесок), %  </t>
  </si>
  <si>
    <t>грн.</t>
  </si>
  <si>
    <t>Процентна ставка (номінальна), % річних</t>
  </si>
  <si>
    <t>Обрані споживачем умови кредитування</t>
  </si>
  <si>
    <t>1 міс.</t>
  </si>
  <si>
    <t>2.міс</t>
  </si>
  <si>
    <t>3 міс.</t>
  </si>
  <si>
    <t>Місяць</t>
  </si>
  <si>
    <t>Усього</t>
  </si>
  <si>
    <t>1 - й рік</t>
  </si>
  <si>
    <t>2 - й рік</t>
  </si>
  <si>
    <t>3 - й рік</t>
  </si>
  <si>
    <t>4 - й рік</t>
  </si>
  <si>
    <t>5 - й рік</t>
  </si>
  <si>
    <t>6 - й рік</t>
  </si>
  <si>
    <t>7 - й рік</t>
  </si>
  <si>
    <t>8 - й рік</t>
  </si>
  <si>
    <t>9 - й рік</t>
  </si>
  <si>
    <t>10 - й рік</t>
  </si>
  <si>
    <t>11 - й рік</t>
  </si>
  <si>
    <t>12 - й рік</t>
  </si>
  <si>
    <t>13 - й рік</t>
  </si>
  <si>
    <t>14 - й рік</t>
  </si>
  <si>
    <t>15 - й рік</t>
  </si>
  <si>
    <t>16 - й рік</t>
  </si>
  <si>
    <t>17 - й рік</t>
  </si>
  <si>
    <t>18 - й рік</t>
  </si>
  <si>
    <t>19 - й рік</t>
  </si>
  <si>
    <t>20 - й рік</t>
  </si>
  <si>
    <t>21 - й рік</t>
  </si>
  <si>
    <t>Залишок по кредиту</t>
  </si>
  <si>
    <t>Проценти до сплати</t>
  </si>
  <si>
    <t>Загальний платіж</t>
  </si>
  <si>
    <t>Додаток до цього Паспорту є невід'ємною  його частиною</t>
  </si>
  <si>
    <t>ПІБ, підпис.</t>
  </si>
  <si>
    <t>Дата</t>
  </si>
  <si>
    <t>Значення у цій колонці зазначається  департаментом роздрібного банкінгу  згідно умов програми/продукту кредитування та можуть корегуватися (додаватися або вилучатися )</t>
  </si>
  <si>
    <t>Значення у цій колонці зазначається підрозділом Банку, до якого звернувся споживач</t>
  </si>
  <si>
    <t>4. міс.</t>
  </si>
  <si>
    <t>5.міс</t>
  </si>
  <si>
    <t>6.міс.</t>
  </si>
  <si>
    <t>7.міс.</t>
  </si>
  <si>
    <t>8.міс</t>
  </si>
  <si>
    <t>9.міс.</t>
  </si>
  <si>
    <t>10.міс.</t>
  </si>
  <si>
    <t>11.міс</t>
  </si>
  <si>
    <t>12 міс.</t>
  </si>
  <si>
    <t>Ліцензія НБУ № 123 від 06.10.2011</t>
  </si>
  <si>
    <t>0 800 309 000
358 з мобільного</t>
  </si>
  <si>
    <t>contactcentre@ukrgasbank.com</t>
  </si>
  <si>
    <t>http://www.ukrgasbank.com</t>
  </si>
  <si>
    <t>Фіксована</t>
  </si>
  <si>
    <t>Наведено у Додатку до цього Паспорту</t>
  </si>
  <si>
    <t>Наслідки прострочення виконання та/або невиконання зобов’язань за договором про споживчий кредит</t>
  </si>
  <si>
    <t>згідно законодавства України (якщо буде мати місце)</t>
  </si>
  <si>
    <t>НІ, згідно п.6 статті 15 ЗУ "Про споживче кредитування" (право на відмову від договору про споживчий кредит не застосовується щодо договорів, виконання зобов'язань за якими забезпечено шляхом укладання нотаріально посвідчених договорів (правочинів)</t>
  </si>
  <si>
    <t>1. Комісія за надання кредиту</t>
  </si>
  <si>
    <t xml:space="preserve">Відкриття поточного рахунку, грн. </t>
  </si>
  <si>
    <t xml:space="preserve">2. Відкриття поточного рахунку, грн. </t>
  </si>
  <si>
    <t>3. Переказ кредитних коштів з поточного рахунку Позичальника, виданих АБ "УКРГАЗБАНК" на умовах цільових програм кредитування, %</t>
  </si>
  <si>
    <t>Ні, оформлення договору забезпечення здійснюється без нотаріального посвідчення.</t>
  </si>
  <si>
    <t>процентна ставка на залишок простроченої заборгованості встановлюється на рівні 48% річних.</t>
  </si>
  <si>
    <t>0,5% від суми кредиту</t>
  </si>
  <si>
    <t>4,5% від суми кредиту</t>
  </si>
  <si>
    <t>"ЕКО ЕНЕРГІЯ SIMPLE"</t>
  </si>
  <si>
    <t>послуги страховика</t>
  </si>
  <si>
    <t>споживчий кредит
з можливим терміном кредитування до 5 років (включно), і обмеженням суми кредиту: 
від 1 000,00 по 250 000,00 (включно) - на придбання та встановлення теплових насосів, 
від 1 000,00 по 1 000 000,00 (включно) - на придбання та встановлення сонячної енергетичної станції та/або вітрової електростанції та/або комбінованої вітро-сонячної генеруючої системи</t>
  </si>
  <si>
    <t>Кредити надаються  шляхом безготівкового перерахування кредитних коштів на поточний рахунок Позичальника, відкритий в Банку, з  подальшим перерахуванням кредитних коштів на рахунок суб’єкта господарювання, який здійснює продаж та встановлення СЕС/ВЕС/ТН/КВСС, відповідно до наданого рахунку-фактури або договору (іншого документу) на придбання та встановлення СЕС /ВЕС/ТН/КВСС (реквізити зазначаються в кредитному договорі). До таких операцій застосовуються тарифи на розрахунково-касове обслуговування, які діють на момент здійснення таких операцій та затверджені колегіальним органом Банка</t>
  </si>
  <si>
    <r>
      <rPr>
        <b/>
        <sz val="11"/>
        <color indexed="8"/>
        <rFont val="Times New Roman"/>
        <family val="1"/>
        <charset val="204"/>
      </rPr>
      <t xml:space="preserve">на придбання та встановлення комбінованих вітро-сонячних генеруючих систем (КВСС), </t>
    </r>
    <r>
      <rPr>
        <sz val="11"/>
        <color indexed="8"/>
        <rFont val="Times New Roman"/>
        <family val="1"/>
        <charset val="204"/>
      </rPr>
      <t>а саме на:
• придбання обладнання (будь-які види сонячних батарей (колектори, модулі, панелі, фото батареї тощо), контролери заряду, інвертори, акумуляторні батареї);
• придбання обладнання (будь-які види вітроенергетичного обладнання (вітроагрегат, вітродвигун, тощо), контролер заряду, акумуляторні батареї, інвертор напруги, система передачі вітрової потужності на навантаження (споживачу),  електромашинний генератор, опора, опорно-поворотний пристрій, система управління КВСС, тощо);
• витратні матеріали (кабелі, кріплення, електрофурнітура тощо);
• проектно-монтажні роботи (за умови придбання обладнання)
Кредитуванню підлягає як повноцінний Проект (розробка проектної документації, придбання обладнання/матеріалів, монтажні роботи встановлення СЕС/ВЕС/ТН/КВСС тощо), так і окремо придбання обладнання/матеріалів, які передаються в заставу.</t>
    </r>
  </si>
  <si>
    <r>
      <rPr>
        <b/>
        <sz val="11"/>
        <color indexed="8"/>
        <rFont val="Times New Roman"/>
        <family val="1"/>
        <charset val="204"/>
      </rPr>
      <t>на придбання та встановлення сонячної енергетичної станції (далі - СЕС)</t>
    </r>
    <r>
      <rPr>
        <sz val="11"/>
        <color indexed="8"/>
        <rFont val="Times New Roman"/>
        <family val="1"/>
        <charset val="204"/>
      </rPr>
      <t xml:space="preserve"> , а саме на: 
• придбання обладнання (будь-які види сонячних батарей (колектори, модулі, панелі, фото батареї тощо), контролери заряду, інвертори, акумуляторні батареї);
• витратні матеріали (кабелі, кріплення, електрофурнітура);
• проектно-монтажні роботи (за умови придбання обладнання)
та/або 
</t>
    </r>
    <r>
      <rPr>
        <b/>
        <sz val="11"/>
        <color indexed="8"/>
        <rFont val="Times New Roman"/>
        <family val="1"/>
        <charset val="204"/>
      </rPr>
      <t xml:space="preserve">на придбання та встановлення вітрової електростанції (далі - ВЕС) </t>
    </r>
    <r>
      <rPr>
        <sz val="11"/>
        <color indexed="8"/>
        <rFont val="Times New Roman"/>
        <family val="1"/>
        <charset val="204"/>
      </rPr>
      <t xml:space="preserve">, а саме на
• придбання обладнання (будь-які види вітроенергетичного обладнання (вітроагрегат, вітродвигун, тощо), контролер заряду, акумуляторні батареї, інвертор напруги, система передачі вітрової потужності на навантаження (споживачу),  електромашинний генератор, опора, опорно-поворотний пристрій, система управління ВЕС, тощо);
• витратні матеріали (кабелі, кріплення, електрофурнітура тощо);
• проектно-монтажні роботи (за умови придбання обладнання)
</t>
    </r>
    <r>
      <rPr>
        <b/>
        <sz val="11"/>
        <color indexed="8"/>
        <rFont val="Times New Roman"/>
        <family val="1"/>
        <charset val="204"/>
      </rPr>
      <t>на придбання та встановлення теплових насосів</t>
    </r>
    <r>
      <rPr>
        <sz val="11"/>
        <color indexed="8"/>
        <rFont val="Times New Roman"/>
        <family val="1"/>
        <charset val="204"/>
      </rPr>
      <t xml:space="preserve"> та відповідного додаткового обладнання до них (далі - ТН)</t>
    </r>
  </si>
  <si>
    <t>Ні, вартість застави встановлюється у розмірі вартості обладнання/матеріалів, згідно рахунку-фактури  або договору на придбання та встановлення СЕС /ТН/ВЕС/КВСС</t>
  </si>
  <si>
    <t>15%  від вартості придбання та встановлення СЕС/ТН (з урахуванням ПДВ)
25%  від вартості придбання та встановлення КВСС (з урахуванням ПДВ)
30%  від вартості придбання та встановлення ВЕС (з урахуванням ПДВ)</t>
  </si>
  <si>
    <t>•Застава обладнання/матеріалів ТН/ВЕС/СЕС/КВСС  (договір застави не посвідчується  нотаріально). Вартість застави встановлюється у розмірі вартості обладнання/матеріалів, згідно рахунку-фактури  або договору (іншого документу) на придбання та встановлення СЕС /ВЕС/ТН/КВСС ( з урахуванням ПДВ/ без ПДВ згідно рахунку-фактури  або договору (іншого документу) на придбання та встановлення СЕС /ВЕС/ТН/КВСС ) та є справедливою вартістю;
• Обов’язкова порука чоловіка/дружини, якщо Позичальник одружений, або жінки/чоловіка, яка/ий проживає із Позичальником однією сім’єю, без реєстрації шлюбу (в т.ч. резидента, який не є громадянином України, або громадянина України, який є нерезидентом);
• у разі, якщо Позичальник моряк (та не одружений) – обов’язкова порука близьких родичів першого ступеня спорідненості (батько/мати/повнолітні діти);
• якщо вік Позичальника на момент подання документів до банку щодо оформлення кредиту є меншим за 25 років, порука близьких родичів або у разі їх відсутності будь-якої третьої особи є обов’язковою</t>
  </si>
  <si>
    <t>4. Комісія за внесення запису про реєстрацію обтяження предмету застави в Державному реєстрі обтяжень рухомого майна (далі - ДРОРМ)</t>
  </si>
  <si>
    <t>750,00 грн.</t>
  </si>
  <si>
    <t>Комісія за внесення запису про реєстрацію обтяження предмету застави в  ДРОРМ, з ПДВ</t>
  </si>
  <si>
    <t>Окремо плата не стягується</t>
  </si>
  <si>
    <t>5. Відкриття поточного рахунку, операції за яким здійснюються з використанням електронних платіжних засобів, згідно Тарифного плану "Кредитна картка"  (пакет "ЕКО - кредитка") (далі - "ЕКО-кредитка")</t>
  </si>
  <si>
    <t>Відкриття поточного рахунку, операції за яким здійснюються з використанням електронних платіжних засобів ("ЕКО-кредитка")</t>
  </si>
  <si>
    <t>окремо плата не стягується</t>
  </si>
  <si>
    <t>Додаток 6 до протоколу Кредитної Ради АБ "УКРГАЗБАНК" від 14.01.2019 №9/5</t>
  </si>
  <si>
    <t>Платежі за додаткові та супутні послуги третіх осіб, обов'язкові для укладення договору/отримання кредиту (оплачуються у грн.)</t>
  </si>
  <si>
    <t>Додаток 6.1. до протоколу Кредитної Ради АБ "УКРГАЗБАНК" від 14.01.2020 №9/5</t>
  </si>
  <si>
    <t>Вартість забезпечення, грн.</t>
  </si>
  <si>
    <t>1/%</t>
  </si>
  <si>
    <t>Сума кредиту, грн.</t>
  </si>
  <si>
    <t>на придбання АВТО</t>
  </si>
  <si>
    <t>оплату Комісії за надання кредиту</t>
  </si>
  <si>
    <t>оплату страхового платежу за перший рік страхування за договором страхування життя або від нещасного випадку</t>
  </si>
  <si>
    <t>оплату страхового платежу за перший рік страхування за договором страхування транспортного засобу (КАСКО)</t>
  </si>
  <si>
    <t>Платежі за додаткові та супутні послуги кредитодавця, обов'язкові для укладання договору  (оплачується в грн.):</t>
  </si>
  <si>
    <t>Комісія за надання кредиту</t>
  </si>
  <si>
    <t>Переказ/видача коштів з поточного рахунку споживача за тарифним планом "Приватний", % від суми переказу (суми кредиту)</t>
  </si>
  <si>
    <t>Платежі за додаткові та супутні послуги третіх осіб, обов'язкові для укладення договору/отримання, 
обслуговування та повернення кредиту (оплачуються у грн.)</t>
  </si>
  <si>
    <t>Послуги нотаріуса, грн.</t>
  </si>
  <si>
    <t>Державне мито за посвідчення договору забезпечення, % від вартості забезпечення</t>
  </si>
  <si>
    <t>Страхування предмету забезпечення, % від вартості забезпечення
 (щорічно, після отримання правовстановлюючих документів на нерухомість)</t>
  </si>
  <si>
    <t>Страхування особисто Позичальника, % від суми залишку заборгованості по кредиту (щорічно)</t>
  </si>
  <si>
    <t>Оцінка предмету забезпечення СОД, грн.</t>
  </si>
  <si>
    <t>Вартiсть послуг нотарiуса щодо державної реєстрацiї припинення iпотеки в ДРРП, грн. ( в кінці строку кредиту)</t>
  </si>
  <si>
    <t>…</t>
  </si>
  <si>
    <t>Додаткові платежі на користь Банку/третіх осіб</t>
  </si>
  <si>
    <t>Загальні витрати за кредитом (проценти за користуваннґ кредитом, комісії та інші обов'язкові платежі за додаткові та супутні послуги кредитодавця,кредитного посередника (за наявності) та третії осіб, пов'язані з отриманням, обслуговуванням та поверненням кредиту), грн., з них:</t>
  </si>
  <si>
    <t xml:space="preserve"> - Платежі за додаткові та супутні послуги кредитодавця, пов'язані з отриманням, обслуговуванням та поверненням кредиту, грн.</t>
  </si>
  <si>
    <t xml:space="preserve"> - Платежі за додаткові та супутні послуги третіх осіб, пов'язані з отриманням, обслуговуванням та поверненням кредиту), грн.</t>
  </si>
  <si>
    <t>Орієнтовна реальна річна процентна ставка, % річних</t>
  </si>
  <si>
    <t>Застереження: наведені обчислення орієнтовної реальної річної процентної ставки та орієнтовної загальної вартості кредиту для споживача є репрезентативними та базуються на обраних споживачем умовах кредитування, викладених вище, і на припущенні, що договір про споживчий кредит залишатиметься дійсним протягом погодженого строку, а кредитодавець і споживач виконають свої обов’язки на умовах та у строки, визначені в договорі. </t>
  </si>
  <si>
    <t>Орієнтовна реальна річна процентна ставка обчислена на основі припущення, що процентна ставка та інші платежі за послуги кредитодавця залишатимуться незмінними та застосовуватимуться протягом строку дії договору про споживчий кредит. 
Орієнтовна реальна річна процентна ставка обчислена з використанням фінансової функції ЧИСТВНДОХ програмного продукту Microsoft Excel.</t>
  </si>
  <si>
    <t>Застереження: використання інших способів надання кредиту та/або зміна інших вищезазначених умов кредитування можуть мати наслідком застосування іншої орієнтовної реальної річної процентної ставки та орієнтовної загальної вартості кредиту для споживача.</t>
  </si>
  <si>
    <t>Відповідно тарифів відповідного тарифного плану, згідно якого відкривається поточний рахунок Позичальника в Банку</t>
  </si>
  <si>
    <t>комісія за управління коштами в частині обслуговування кредитної заборгованості</t>
  </si>
  <si>
    <t>0,5% (без ПДВ) від суми наданого кредиту, зазначеної у кредитному договорі  (з урахуванням змін і доповнень до кредитного договору) (входить до суми періодичного платежу при погашенні кредитної заборгованості ануїтетними платежами).
Встановлюється у разі невиконання Позичальником договірних зобов’язань, а саме:
 - неподання Позичальником до Банку у визначені кредитним договором строки інформації про фінансовий стан Позичальника (за умови направлення Банком Позичальнику окремого запиту);
- порушення умов страхування майна, яке береться в  забезпечення (далі все разом та кожне окремо - невиконання договірних зобов’язань). 
Застосовується з місяця, в якому Позичальником здійснено порушення договірних зобов’язань, та зберігається до повного погашення кредитної заборгованості (у т.ч. погашення простроченої заборгованості по тілу кредиту, процентам та комісіям (якщо буде мати місце прострочення).</t>
  </si>
  <si>
    <t>Процентні ставки</t>
  </si>
  <si>
    <t>від 10% по 19,99%</t>
  </si>
  <si>
    <t>від 30% по 39,99%</t>
  </si>
  <si>
    <t>від 40% по 49,99%</t>
  </si>
  <si>
    <t>від 50% по 59,99%</t>
  </si>
  <si>
    <t>від 60% і більше</t>
  </si>
  <si>
    <t>від 15% до 29,99%</t>
  </si>
  <si>
    <t xml:space="preserve">від 30  до 49,99 </t>
  </si>
  <si>
    <t xml:space="preserve">від 50  до 59,99 </t>
  </si>
  <si>
    <t>від 60  і більше</t>
  </si>
  <si>
    <t>від 15% по 29,99%</t>
  </si>
  <si>
    <t>Так, страхування в акредитованих в Банку страхових компаніях майна, яке передається в забезпечення -- обладнання/матеріалів, згідно рахунку-фактури або договору (іншого документу) на придбання та встановлення СЕС /ВЕС/ТН/КВСС (мінімальний орієнтовний розмір страхового тарифу не менше  2,36% від вартості майна; договір страхування укладається на весь термін кредитування).
Страховими партнерами для цієї програми в рамках продукту "ЕКО ЕНЕРГІЯ"  є:
ПрАТ «СК «ВУСО»
ПрАТ «Страхова група «ТАС»
ПрАТ «СК «Юнівес»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</si>
</sst>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numFmt numFmtId="165" formatCode="0.0000"/>
    <numFmt numFmtId="166" formatCode="0.000000"/>
  </numFmts>
  <fonts count="24" x14ac:knownFonts="1">
    <font>
      <sz val="10"/>
      <name val="Arial Cyr"/>
      <charset val="204"/>
    </font>
    <font>
      <u/>
      <sz val="10"/>
      <color indexed="12"/>
      <name val="Arial Cyr"/>
      <charset val="204"/>
    </font>
    <font>
      <sz val="10"/>
      <name val="Arial Cyr"/>
      <charset val="204"/>
    </font>
    <font>
      <sz val="11"/>
      <color indexed="8"/>
      <name val="Times New Roman"/>
      <family val="1"/>
      <charset val="204"/>
    </font>
    <font>
      <sz val="11"/>
      <name val="Times New Roman"/>
      <family val="1"/>
      <charset val="204"/>
    </font>
    <font>
      <u/>
      <sz val="11"/>
      <name val="Times New Roman"/>
      <family val="1"/>
      <charset val="204"/>
    </font>
    <font>
      <u/>
      <sz val="11"/>
      <color indexed="12"/>
      <name val="Times New Roman"/>
      <family val="1"/>
      <charset val="204"/>
    </font>
    <font>
      <sz val="11"/>
      <color indexed="9"/>
      <name val="Times New Roman"/>
      <family val="1"/>
      <charset val="204"/>
    </font>
    <font>
      <sz val="11"/>
      <color indexed="12"/>
      <name val="Times New Roman"/>
      <family val="1"/>
      <charset val="204"/>
    </font>
    <font>
      <i/>
      <sz val="10"/>
      <name val="Arial Cyr"/>
      <charset val="204"/>
    </font>
    <font>
      <b/>
      <sz val="14"/>
      <name val="Times New Roman"/>
      <family val="1"/>
      <charset val="204"/>
    </font>
    <font>
      <b/>
      <sz val="11"/>
      <color indexed="8"/>
      <name val="Times New Roman"/>
      <family val="1"/>
      <charset val="204"/>
    </font>
    <font>
      <i/>
      <sz val="11"/>
      <name val="Times New Roman"/>
      <family val="1"/>
      <charset val="204"/>
    </font>
    <font>
      <sz val="10"/>
      <name val="Times New Roman"/>
      <family val="1"/>
      <charset val="204"/>
    </font>
    <font>
      <sz val="11"/>
      <color theme="1"/>
      <name val="Calibri"/>
      <family val="2"/>
      <scheme val="minor"/>
    </font>
    <font>
      <sz val="11"/>
      <color theme="1"/>
      <name val="Times New Roman"/>
      <family val="1"/>
      <charset val="204"/>
    </font>
    <font>
      <sz val="11"/>
      <color rgb="FFFF0000"/>
      <name val="Times New Roman"/>
      <family val="1"/>
      <charset val="204"/>
    </font>
    <font>
      <sz val="11"/>
      <color theme="0" tint="-0.34998626667073579"/>
      <name val="Calibri"/>
      <family val="2"/>
      <scheme val="minor"/>
    </font>
    <font>
      <b/>
      <sz val="9"/>
      <color theme="1"/>
      <name val="Times New Roman"/>
      <family val="1"/>
      <charset val="204"/>
    </font>
    <font>
      <b/>
      <sz val="9"/>
      <color rgb="FF000000"/>
      <name val="Times New Roman"/>
      <family val="1"/>
      <charset val="204"/>
    </font>
    <font>
      <sz val="18"/>
      <color theme="0" tint="-0.34998626667073579"/>
      <name val="Calibri"/>
      <family val="2"/>
      <scheme val="minor"/>
    </font>
    <font>
      <b/>
      <sz val="14"/>
      <color theme="1"/>
      <name val="Times New Roman"/>
      <family val="1"/>
      <charset val="204"/>
    </font>
    <font>
      <sz val="11"/>
      <color theme="1" tint="0.499984740745262"/>
      <name val="Times New Roman"/>
      <family val="1"/>
      <charset val="204"/>
    </font>
    <font>
      <i/>
      <sz val="11"/>
      <color rgb="FFFF0000"/>
      <name val="Times New Roman"/>
      <family val="1"/>
      <charset val="204"/>
    </font>
  </fonts>
  <fills count="8">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s>
  <borders count="41">
    <border>
      <left/>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double">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top/>
      <bottom style="thin">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14" fillId="0" borderId="0"/>
    <xf numFmtId="9" fontId="2" fillId="0" borderId="0" applyFont="0" applyFill="0" applyBorder="0" applyAlignment="0" applyProtection="0"/>
  </cellStyleXfs>
  <cellXfs count="193">
    <xf numFmtId="0" fontId="0" fillId="0" borderId="0" xfId="0"/>
    <xf numFmtId="0" fontId="14" fillId="0" borderId="0" xfId="2" applyAlignment="1">
      <alignment horizontal="left" vertical="center" wrapText="1"/>
    </xf>
    <xf numFmtId="0" fontId="15" fillId="0" borderId="1" xfId="2" applyFont="1" applyBorder="1" applyAlignment="1">
      <alignment horizontal="left" vertical="center" wrapText="1"/>
    </xf>
    <xf numFmtId="0" fontId="15" fillId="3" borderId="2" xfId="2" applyFont="1" applyFill="1" applyBorder="1" applyAlignment="1">
      <alignment horizontal="center" vertical="center" wrapText="1"/>
    </xf>
    <xf numFmtId="0" fontId="15" fillId="3" borderId="3" xfId="2" applyFont="1" applyFill="1" applyBorder="1" applyAlignment="1">
      <alignment horizontal="center" vertical="center" wrapText="1"/>
    </xf>
    <xf numFmtId="0" fontId="4" fillId="0" borderId="0" xfId="0" applyFont="1" applyFill="1" applyProtection="1">
      <protection hidden="1"/>
    </xf>
    <xf numFmtId="0" fontId="4" fillId="0" borderId="0" xfId="0" applyFont="1" applyProtection="1">
      <protection hidden="1"/>
    </xf>
    <xf numFmtId="0" fontId="4" fillId="0" borderId="0" xfId="0" applyFont="1" applyAlignment="1" applyProtection="1">
      <protection hidden="1"/>
    </xf>
    <xf numFmtId="0" fontId="4" fillId="4" borderId="0" xfId="0" applyFont="1" applyFill="1" applyProtection="1">
      <protection hidden="1"/>
    </xf>
    <xf numFmtId="0" fontId="4" fillId="0" borderId="4" xfId="0" applyFont="1" applyFill="1" applyBorder="1" applyAlignment="1" applyProtection="1">
      <alignment horizontal="center" vertical="center" wrapText="1" shrinkToFit="1"/>
      <protection hidden="1"/>
    </xf>
    <xf numFmtId="164" fontId="4" fillId="0" borderId="5" xfId="0" applyNumberFormat="1" applyFont="1" applyFill="1" applyBorder="1" applyAlignment="1" applyProtection="1">
      <alignment horizontal="left" shrinkToFit="1"/>
      <protection hidden="1"/>
    </xf>
    <xf numFmtId="4" fontId="4" fillId="0" borderId="6" xfId="0" applyNumberFormat="1" applyFont="1" applyFill="1" applyBorder="1" applyAlignment="1" applyProtection="1">
      <alignment shrinkToFit="1"/>
      <protection hidden="1"/>
    </xf>
    <xf numFmtId="4" fontId="4" fillId="0" borderId="3" xfId="0" applyNumberFormat="1" applyFont="1" applyFill="1" applyBorder="1" applyAlignment="1" applyProtection="1">
      <alignment shrinkToFit="1"/>
      <protection hidden="1"/>
    </xf>
    <xf numFmtId="4" fontId="4" fillId="0" borderId="7" xfId="0" applyNumberFormat="1" applyFont="1" applyFill="1" applyBorder="1" applyProtection="1">
      <protection hidden="1"/>
    </xf>
    <xf numFmtId="4" fontId="4" fillId="0" borderId="8" xfId="0" applyNumberFormat="1" applyFont="1" applyFill="1" applyBorder="1" applyProtection="1">
      <protection hidden="1"/>
    </xf>
    <xf numFmtId="4" fontId="4" fillId="0" borderId="0" xfId="0" applyNumberFormat="1" applyFont="1" applyFill="1" applyBorder="1" applyAlignment="1" applyProtection="1">
      <protection hidden="1"/>
    </xf>
    <xf numFmtId="0" fontId="6" fillId="0" borderId="0" xfId="1" applyFont="1" applyAlignment="1" applyProtection="1">
      <alignment horizontal="center" vertical="center"/>
      <protection hidden="1"/>
    </xf>
    <xf numFmtId="0" fontId="5" fillId="0" borderId="0" xfId="0" applyFont="1" applyFill="1" applyProtection="1">
      <protection hidden="1"/>
    </xf>
    <xf numFmtId="0" fontId="5" fillId="0" borderId="0" xfId="0" applyFont="1" applyFill="1" applyBorder="1" applyProtection="1">
      <protection hidden="1"/>
    </xf>
    <xf numFmtId="0" fontId="4" fillId="0" borderId="0" xfId="0" applyFont="1" applyAlignment="1" applyProtection="1">
      <alignment horizontal="center" vertical="center"/>
      <protection hidden="1"/>
    </xf>
    <xf numFmtId="0" fontId="4" fillId="0" borderId="0" xfId="0" applyFont="1" applyBorder="1" applyProtection="1">
      <protection hidden="1"/>
    </xf>
    <xf numFmtId="0" fontId="7" fillId="0" borderId="0" xfId="0" applyFont="1" applyFill="1" applyProtection="1">
      <protection hidden="1"/>
    </xf>
    <xf numFmtId="166" fontId="8" fillId="0" borderId="0" xfId="0" applyNumberFormat="1" applyFont="1" applyFill="1" applyBorder="1" applyProtection="1">
      <protection hidden="1"/>
    </xf>
    <xf numFmtId="4" fontId="4" fillId="0" borderId="0" xfId="0" applyNumberFormat="1" applyFont="1" applyProtection="1">
      <protection hidden="1"/>
    </xf>
    <xf numFmtId="0" fontId="4" fillId="0" borderId="0" xfId="0" applyFont="1" applyFill="1" applyBorder="1" applyProtection="1">
      <protection hidden="1"/>
    </xf>
    <xf numFmtId="0" fontId="4" fillId="2" borderId="9" xfId="0" applyFont="1" applyFill="1" applyBorder="1" applyAlignment="1" applyProtection="1">
      <alignment horizontal="left" vertical="center"/>
      <protection hidden="1"/>
    </xf>
    <xf numFmtId="165" fontId="4" fillId="0" borderId="0" xfId="0" applyNumberFormat="1" applyFont="1" applyFill="1" applyAlignment="1" applyProtection="1">
      <protection hidden="1"/>
    </xf>
    <xf numFmtId="4" fontId="4" fillId="0" borderId="10" xfId="0" applyNumberFormat="1" applyFont="1" applyFill="1" applyBorder="1" applyAlignment="1" applyProtection="1">
      <alignment shrinkToFit="1"/>
      <protection hidden="1"/>
    </xf>
    <xf numFmtId="0" fontId="5" fillId="0" borderId="11" xfId="0" applyFont="1" applyFill="1" applyBorder="1" applyAlignment="1" applyProtection="1">
      <alignment vertical="top"/>
      <protection hidden="1"/>
    </xf>
    <xf numFmtId="4" fontId="4" fillId="0" borderId="8" xfId="0" applyNumberFormat="1" applyFont="1" applyFill="1" applyBorder="1" applyAlignment="1" applyProtection="1">
      <protection hidden="1"/>
    </xf>
    <xf numFmtId="0" fontId="4" fillId="0" borderId="0" xfId="0" applyFont="1" applyFill="1" applyBorder="1" applyAlignment="1" applyProtection="1">
      <alignment horizontal="right"/>
      <protection hidden="1"/>
    </xf>
    <xf numFmtId="0" fontId="4" fillId="0" borderId="0" xfId="0" applyFont="1" applyFill="1" applyAlignment="1" applyProtection="1">
      <alignment horizontal="center"/>
      <protection hidden="1"/>
    </xf>
    <xf numFmtId="14" fontId="0" fillId="0" borderId="0" xfId="0" applyNumberFormat="1" applyProtection="1">
      <protection hidden="1"/>
    </xf>
    <xf numFmtId="14" fontId="0" fillId="4" borderId="0" xfId="0" applyNumberFormat="1" applyFill="1" applyProtection="1">
      <protection hidden="1"/>
    </xf>
    <xf numFmtId="4" fontId="4" fillId="4" borderId="0" xfId="0" applyNumberFormat="1" applyFont="1" applyFill="1" applyProtection="1">
      <protection hidden="1"/>
    </xf>
    <xf numFmtId="0" fontId="4" fillId="0" borderId="12" xfId="0" applyFont="1" applyFill="1" applyBorder="1" applyAlignment="1" applyProtection="1">
      <alignment horizontal="left" shrinkToFit="1"/>
      <protection hidden="1"/>
    </xf>
    <xf numFmtId="4" fontId="4" fillId="3" borderId="13" xfId="0" applyNumberFormat="1" applyFont="1" applyFill="1" applyBorder="1" applyAlignment="1" applyProtection="1">
      <protection hidden="1"/>
    </xf>
    <xf numFmtId="0" fontId="4" fillId="3" borderId="0" xfId="0" applyFont="1" applyFill="1" applyAlignment="1" applyProtection="1">
      <protection hidden="1"/>
    </xf>
    <xf numFmtId="0" fontId="15" fillId="3" borderId="14" xfId="2" applyFont="1" applyFill="1" applyBorder="1" applyAlignment="1">
      <alignment horizontal="left" vertical="center" wrapText="1"/>
    </xf>
    <xf numFmtId="0" fontId="15" fillId="0" borderId="14" xfId="2" applyFont="1" applyBorder="1" applyAlignment="1">
      <alignment horizontal="left" vertical="center" wrapText="1"/>
    </xf>
    <xf numFmtId="0" fontId="15" fillId="0" borderId="15" xfId="2" applyFont="1" applyBorder="1" applyAlignment="1">
      <alignment horizontal="left" vertical="center" wrapText="1"/>
    </xf>
    <xf numFmtId="0" fontId="14" fillId="0" borderId="0" xfId="2" applyAlignment="1">
      <alignment horizontal="center" vertical="center" wrapText="1"/>
    </xf>
    <xf numFmtId="0" fontId="1" fillId="3" borderId="2" xfId="1" applyFill="1" applyBorder="1" applyAlignment="1" applyProtection="1">
      <alignment horizontal="left" vertical="center" wrapText="1"/>
    </xf>
    <xf numFmtId="0" fontId="1" fillId="3" borderId="16" xfId="1" applyFill="1" applyBorder="1" applyAlignment="1" applyProtection="1">
      <alignment horizontal="left" vertical="center" wrapText="1"/>
    </xf>
    <xf numFmtId="0" fontId="4" fillId="3" borderId="2" xfId="2" applyFont="1" applyFill="1" applyBorder="1" applyAlignment="1">
      <alignment horizontal="left" vertical="center" wrapText="1"/>
    </xf>
    <xf numFmtId="14" fontId="15" fillId="3" borderId="3" xfId="2" applyNumberFormat="1" applyFont="1" applyFill="1" applyBorder="1" applyAlignment="1">
      <alignment horizontal="center" vertical="center" wrapText="1"/>
    </xf>
    <xf numFmtId="14" fontId="15" fillId="0" borderId="2" xfId="2" applyNumberFormat="1" applyFont="1" applyBorder="1" applyAlignment="1">
      <alignment horizontal="center" vertical="center" wrapText="1"/>
    </xf>
    <xf numFmtId="0" fontId="15" fillId="3" borderId="16" xfId="2" applyFont="1" applyFill="1" applyBorder="1" applyAlignment="1">
      <alignment horizontal="center" vertical="center" wrapText="1"/>
    </xf>
    <xf numFmtId="0" fontId="16" fillId="4" borderId="2" xfId="2" applyFont="1" applyFill="1" applyBorder="1" applyAlignment="1" applyProtection="1">
      <alignment horizontal="left" vertical="center" wrapText="1"/>
      <protection locked="0"/>
    </xf>
    <xf numFmtId="0" fontId="15" fillId="4" borderId="2" xfId="2" applyFont="1" applyFill="1" applyBorder="1" applyAlignment="1" applyProtection="1">
      <alignment horizontal="center" vertical="center" wrapText="1"/>
      <protection locked="0"/>
    </xf>
    <xf numFmtId="0" fontId="14" fillId="0" borderId="0" xfId="2" applyAlignment="1">
      <alignment horizontal="center" vertical="center" wrapText="1"/>
    </xf>
    <xf numFmtId="0" fontId="14" fillId="0" borderId="0" xfId="2" applyAlignment="1">
      <alignment horizontal="center" vertical="center" wrapText="1"/>
    </xf>
    <xf numFmtId="0" fontId="5" fillId="0" borderId="17" xfId="0" applyFont="1" applyFill="1" applyBorder="1" applyAlignment="1" applyProtection="1">
      <alignment horizontal="center" vertical="center" wrapText="1"/>
      <protection hidden="1"/>
    </xf>
    <xf numFmtId="0" fontId="1" fillId="3" borderId="15" xfId="1" applyFill="1" applyBorder="1" applyAlignment="1" applyProtection="1">
      <alignment horizontal="center" vertical="center" wrapText="1"/>
    </xf>
    <xf numFmtId="0" fontId="15" fillId="3" borderId="2" xfId="2" applyFont="1" applyFill="1" applyBorder="1" applyAlignment="1">
      <alignment horizontal="left" vertical="justify" wrapText="1"/>
    </xf>
    <xf numFmtId="0" fontId="15" fillId="3" borderId="3" xfId="2" applyFont="1" applyFill="1" applyBorder="1" applyAlignment="1">
      <alignment horizontal="left" vertical="center" wrapText="1"/>
    </xf>
    <xf numFmtId="0" fontId="15" fillId="3" borderId="2" xfId="2" applyFont="1" applyFill="1" applyBorder="1" applyAlignment="1">
      <alignment horizontal="left" vertical="center" wrapText="1"/>
    </xf>
    <xf numFmtId="0" fontId="15" fillId="0" borderId="3" xfId="2" applyFont="1" applyBorder="1" applyAlignment="1">
      <alignment horizontal="left" vertical="center" wrapText="1"/>
    </xf>
    <xf numFmtId="0" fontId="15" fillId="0" borderId="2" xfId="2" applyFont="1" applyBorder="1" applyAlignment="1">
      <alignment horizontal="left" vertical="center" wrapText="1"/>
    </xf>
    <xf numFmtId="0" fontId="17" fillId="0" borderId="0" xfId="2" applyFont="1" applyAlignment="1">
      <alignment horizontal="right" vertical="center" wrapText="1"/>
    </xf>
    <xf numFmtId="14" fontId="15" fillId="3" borderId="18" xfId="2" applyNumberFormat="1" applyFont="1" applyFill="1" applyBorder="1" applyAlignment="1">
      <alignment horizontal="center" vertical="center" wrapText="1"/>
    </xf>
    <xf numFmtId="0" fontId="4" fillId="3" borderId="3" xfId="2" applyFont="1" applyFill="1" applyBorder="1" applyAlignment="1" applyProtection="1">
      <alignment horizontal="left" vertical="center" wrapText="1"/>
    </xf>
    <xf numFmtId="0" fontId="4" fillId="3" borderId="2" xfId="2" applyFont="1" applyFill="1" applyBorder="1" applyAlignment="1" applyProtection="1">
      <alignment horizontal="left" vertical="center" wrapText="1"/>
      <protection hidden="1"/>
    </xf>
    <xf numFmtId="0" fontId="14" fillId="0" borderId="0" xfId="2" applyAlignment="1">
      <alignment horizontal="center" vertical="center" wrapText="1"/>
    </xf>
    <xf numFmtId="0" fontId="15" fillId="3" borderId="19" xfId="2" applyFont="1" applyFill="1" applyBorder="1" applyAlignment="1">
      <alignment horizontal="left" vertical="center" wrapText="1"/>
    </xf>
    <xf numFmtId="0" fontId="3" fillId="0" borderId="20" xfId="2" applyFont="1" applyBorder="1" applyAlignment="1">
      <alignment horizontal="left" vertical="center" wrapText="1"/>
    </xf>
    <xf numFmtId="0" fontId="15" fillId="0" borderId="21" xfId="2" applyFont="1" applyBorder="1" applyAlignment="1">
      <alignment horizontal="left" vertical="center" wrapText="1"/>
    </xf>
    <xf numFmtId="0" fontId="15" fillId="3" borderId="3" xfId="2" applyFont="1" applyFill="1" applyBorder="1" applyAlignment="1">
      <alignment horizontal="left" vertical="center" wrapText="1"/>
    </xf>
    <xf numFmtId="0" fontId="14" fillId="0" borderId="0" xfId="2" applyAlignment="1">
      <alignment horizontal="center" vertical="center" wrapText="1"/>
    </xf>
    <xf numFmtId="0" fontId="14" fillId="0" borderId="0" xfId="2" applyAlignment="1">
      <alignment horizontal="center" vertical="center" wrapText="1"/>
    </xf>
    <xf numFmtId="0" fontId="15" fillId="3" borderId="3" xfId="2" applyFont="1" applyFill="1" applyBorder="1" applyAlignment="1">
      <alignment horizontal="left" vertical="center" wrapText="1"/>
    </xf>
    <xf numFmtId="0" fontId="14" fillId="0" borderId="0" xfId="2" applyAlignment="1">
      <alignment horizontal="center" vertical="center" wrapText="1"/>
    </xf>
    <xf numFmtId="0" fontId="15" fillId="3" borderId="3" xfId="2" applyFont="1" applyFill="1" applyBorder="1" applyAlignment="1" applyProtection="1">
      <alignment horizontal="left" vertical="center" wrapText="1"/>
    </xf>
    <xf numFmtId="0" fontId="15" fillId="3" borderId="3" xfId="2" applyFont="1" applyFill="1" applyBorder="1" applyAlignment="1" applyProtection="1">
      <alignment horizontal="center" vertical="center" wrapText="1"/>
    </xf>
    <xf numFmtId="0" fontId="15" fillId="0" borderId="3" xfId="2" applyFont="1" applyFill="1" applyBorder="1" applyAlignment="1" applyProtection="1">
      <alignment horizontal="left" vertical="center" wrapText="1"/>
    </xf>
    <xf numFmtId="0" fontId="15" fillId="0" borderId="2" xfId="2" applyFont="1" applyFill="1" applyBorder="1" applyAlignment="1" applyProtection="1">
      <alignment horizontal="center" vertical="center" wrapText="1"/>
    </xf>
    <xf numFmtId="10" fontId="4" fillId="0" borderId="0" xfId="0" applyNumberFormat="1" applyFont="1" applyProtection="1">
      <protection hidden="1"/>
    </xf>
    <xf numFmtId="10" fontId="4" fillId="0" borderId="0" xfId="0" applyNumberFormat="1" applyFont="1" applyFill="1" applyProtection="1">
      <protection hidden="1"/>
    </xf>
    <xf numFmtId="0" fontId="0" fillId="0" borderId="22" xfId="0" applyBorder="1" applyAlignment="1">
      <alignment horizontal="right"/>
    </xf>
    <xf numFmtId="0" fontId="4" fillId="2" borderId="0" xfId="0" applyFont="1" applyFill="1" applyBorder="1" applyAlignment="1" applyProtection="1">
      <alignment horizontal="left" vertical="center"/>
      <protection hidden="1"/>
    </xf>
    <xf numFmtId="0" fontId="0" fillId="0" borderId="22" xfId="0" applyBorder="1" applyAlignment="1">
      <alignment horizontal="right" wrapText="1"/>
    </xf>
    <xf numFmtId="0" fontId="4" fillId="0" borderId="23" xfId="0" applyFont="1" applyFill="1" applyBorder="1" applyAlignment="1" applyProtection="1">
      <alignment horizontal="left" shrinkToFit="1"/>
      <protection hidden="1"/>
    </xf>
    <xf numFmtId="0" fontId="0" fillId="0" borderId="0" xfId="0" applyFill="1"/>
    <xf numFmtId="2" fontId="16" fillId="4" borderId="24" xfId="3" applyNumberFormat="1" applyFont="1" applyFill="1" applyBorder="1" applyAlignment="1" applyProtection="1">
      <alignment horizontal="right"/>
      <protection hidden="1"/>
    </xf>
    <xf numFmtId="2" fontId="16" fillId="4" borderId="22" xfId="3" applyNumberFormat="1" applyFont="1" applyFill="1" applyBorder="1" applyAlignment="1" applyProtection="1">
      <alignment horizontal="right"/>
      <protection hidden="1"/>
    </xf>
    <xf numFmtId="10" fontId="4" fillId="3" borderId="20" xfId="3" applyNumberFormat="1" applyFont="1" applyFill="1" applyBorder="1" applyAlignment="1" applyProtection="1">
      <protection hidden="1"/>
    </xf>
    <xf numFmtId="0" fontId="15" fillId="3" borderId="2" xfId="2" applyFont="1" applyFill="1" applyBorder="1" applyAlignment="1" applyProtection="1">
      <alignment horizontal="center" vertical="center" wrapText="1"/>
    </xf>
    <xf numFmtId="0" fontId="4" fillId="3" borderId="14" xfId="2" applyFont="1" applyFill="1" applyBorder="1" applyAlignment="1" applyProtection="1">
      <alignment horizontal="left" vertical="center" wrapText="1"/>
    </xf>
    <xf numFmtId="10" fontId="0" fillId="0" borderId="0" xfId="0" applyNumberFormat="1"/>
    <xf numFmtId="9" fontId="0" fillId="0" borderId="0" xfId="0" applyNumberFormat="1"/>
    <xf numFmtId="0" fontId="14" fillId="0" borderId="0" xfId="2"/>
    <xf numFmtId="0" fontId="18" fillId="5" borderId="13" xfId="0" applyFont="1" applyFill="1" applyBorder="1" applyAlignment="1">
      <alignment horizontal="center" vertical="center" wrapText="1"/>
    </xf>
    <xf numFmtId="2" fontId="15" fillId="5" borderId="13" xfId="0" applyNumberFormat="1" applyFont="1" applyFill="1" applyBorder="1" applyAlignment="1" applyProtection="1">
      <alignment horizontal="center" vertical="center" wrapText="1"/>
      <protection hidden="1"/>
    </xf>
    <xf numFmtId="0" fontId="19" fillId="5" borderId="25" xfId="0" applyFont="1" applyFill="1" applyBorder="1" applyAlignment="1">
      <alignment horizontal="center" vertical="center" wrapText="1"/>
    </xf>
    <xf numFmtId="0" fontId="13" fillId="5" borderId="26" xfId="0" applyFont="1" applyFill="1" applyBorder="1" applyAlignment="1">
      <alignment horizontal="center" vertical="center" wrapText="1"/>
    </xf>
    <xf numFmtId="0" fontId="19" fillId="5" borderId="27" xfId="0" applyFont="1" applyFill="1" applyBorder="1" applyAlignment="1">
      <alignment horizontal="center" vertical="center" wrapText="1"/>
    </xf>
    <xf numFmtId="0" fontId="13" fillId="5" borderId="28" xfId="0" applyFont="1" applyFill="1" applyBorder="1" applyAlignment="1">
      <alignment horizontal="center" vertical="center" wrapText="1"/>
    </xf>
    <xf numFmtId="0" fontId="15" fillId="0" borderId="32" xfId="2" applyFont="1" applyBorder="1" applyAlignment="1">
      <alignment horizontal="center" vertical="center" wrapText="1"/>
    </xf>
    <xf numFmtId="0" fontId="15" fillId="0" borderId="33" xfId="2" applyFont="1" applyBorder="1" applyAlignment="1">
      <alignment horizontal="center" vertical="center" wrapText="1"/>
    </xf>
    <xf numFmtId="0" fontId="15" fillId="0" borderId="36" xfId="2" applyFont="1" applyBorder="1" applyAlignment="1">
      <alignment horizontal="left" vertical="center" wrapText="1"/>
    </xf>
    <xf numFmtId="0" fontId="0" fillId="0" borderId="5" xfId="0" applyBorder="1" applyAlignment="1">
      <alignment horizontal="left" vertical="center" wrapText="1"/>
    </xf>
    <xf numFmtId="0" fontId="14" fillId="0" borderId="0" xfId="2" applyAlignment="1">
      <alignment horizontal="center" vertical="center" wrapText="1"/>
    </xf>
    <xf numFmtId="0" fontId="15" fillId="0" borderId="3" xfId="2" applyFont="1" applyBorder="1" applyAlignment="1">
      <alignment horizontal="center" vertical="center" wrapText="1"/>
    </xf>
    <xf numFmtId="0" fontId="15" fillId="0" borderId="2" xfId="2" applyFont="1" applyBorder="1" applyAlignment="1">
      <alignment horizontal="center" vertical="center" wrapText="1"/>
    </xf>
    <xf numFmtId="0" fontId="15" fillId="3" borderId="3" xfId="2" applyFont="1" applyFill="1" applyBorder="1" applyAlignment="1">
      <alignment horizontal="left" vertical="center" wrapText="1"/>
    </xf>
    <xf numFmtId="0" fontId="15" fillId="3" borderId="2" xfId="2" applyFont="1" applyFill="1" applyBorder="1" applyAlignment="1">
      <alignment horizontal="left" vertical="center" wrapText="1"/>
    </xf>
    <xf numFmtId="0" fontId="15" fillId="0" borderId="1" xfId="2" applyFont="1" applyBorder="1" applyAlignment="1">
      <alignment horizontal="center" vertical="center" wrapText="1"/>
    </xf>
    <xf numFmtId="0" fontId="15" fillId="0" borderId="34" xfId="2" applyFont="1" applyBorder="1" applyAlignment="1">
      <alignment horizontal="left" vertical="center" wrapText="1"/>
    </xf>
    <xf numFmtId="0" fontId="15" fillId="0" borderId="35" xfId="2" applyFont="1" applyBorder="1" applyAlignment="1">
      <alignment horizontal="left" vertical="center" wrapText="1"/>
    </xf>
    <xf numFmtId="0" fontId="15" fillId="0" borderId="3" xfId="2" applyFont="1" applyBorder="1" applyAlignment="1">
      <alignment horizontal="left" vertical="center" wrapText="1"/>
    </xf>
    <xf numFmtId="0" fontId="15" fillId="0" borderId="2" xfId="2" applyFont="1" applyBorder="1" applyAlignment="1">
      <alignment horizontal="left" vertical="center" wrapText="1"/>
    </xf>
    <xf numFmtId="0" fontId="20" fillId="0" borderId="0" xfId="2" applyFont="1" applyAlignment="1">
      <alignment horizontal="center" vertical="center" wrapText="1"/>
    </xf>
    <xf numFmtId="0" fontId="15" fillId="0" borderId="29" xfId="2" applyFont="1" applyBorder="1" applyAlignment="1">
      <alignment horizontal="center" vertical="center" wrapText="1"/>
    </xf>
    <xf numFmtId="0" fontId="15" fillId="0" borderId="26" xfId="2" applyFont="1" applyBorder="1" applyAlignment="1">
      <alignment horizontal="center" vertical="center" wrapText="1"/>
    </xf>
    <xf numFmtId="0" fontId="21" fillId="3" borderId="30" xfId="2" applyFont="1" applyFill="1" applyBorder="1" applyAlignment="1">
      <alignment horizontal="center" vertical="center" wrapText="1"/>
    </xf>
    <xf numFmtId="0" fontId="21" fillId="3" borderId="31" xfId="2" applyFont="1" applyFill="1" applyBorder="1" applyAlignment="1">
      <alignment horizontal="center" vertical="center" wrapText="1"/>
    </xf>
    <xf numFmtId="0" fontId="4" fillId="0" borderId="0" xfId="0" applyFont="1" applyFill="1" applyAlignment="1" applyProtection="1">
      <alignment horizontal="left" vertical="center"/>
      <protection hidden="1"/>
    </xf>
    <xf numFmtId="0" fontId="22" fillId="0" borderId="0" xfId="0" applyFont="1" applyAlignment="1" applyProtection="1">
      <alignment horizontal="center" vertical="center"/>
      <protection hidden="1"/>
    </xf>
    <xf numFmtId="0" fontId="10" fillId="0" borderId="0" xfId="0" applyFont="1" applyAlignment="1" applyProtection="1">
      <alignment horizontal="center" vertical="center"/>
      <protection hidden="1"/>
    </xf>
    <xf numFmtId="0" fontId="12" fillId="0" borderId="0" xfId="0" applyFont="1" applyAlignment="1" applyProtection="1">
      <alignment horizontal="center"/>
      <protection hidden="1"/>
    </xf>
    <xf numFmtId="0" fontId="23" fillId="0" borderId="24" xfId="1" applyFont="1" applyFill="1" applyBorder="1" applyAlignment="1" applyProtection="1">
      <alignment horizontal="center" vertical="center" wrapText="1"/>
      <protection hidden="1"/>
    </xf>
    <xf numFmtId="0" fontId="23" fillId="0" borderId="37" xfId="1" applyFont="1" applyFill="1" applyBorder="1" applyAlignment="1" applyProtection="1">
      <alignment horizontal="center" vertical="center" wrapText="1"/>
      <protection hidden="1"/>
    </xf>
    <xf numFmtId="0" fontId="23" fillId="0" borderId="22" xfId="1" applyFont="1" applyFill="1" applyBorder="1" applyAlignment="1" applyProtection="1">
      <alignment horizontal="center" vertical="center" wrapText="1"/>
      <protection hidden="1"/>
    </xf>
    <xf numFmtId="0" fontId="23" fillId="0" borderId="24" xfId="1" applyFont="1" applyFill="1" applyBorder="1" applyAlignment="1" applyProtection="1">
      <alignment horizontal="left" vertical="center" wrapText="1"/>
      <protection hidden="1"/>
    </xf>
    <xf numFmtId="0" fontId="9" fillId="0" borderId="22" xfId="0" applyFont="1" applyBorder="1" applyAlignment="1">
      <alignment horizontal="left" vertical="center" wrapText="1"/>
    </xf>
    <xf numFmtId="0" fontId="4" fillId="0" borderId="24" xfId="0" applyFont="1" applyFill="1" applyBorder="1" applyAlignment="1" applyProtection="1">
      <alignment horizontal="left"/>
      <protection hidden="1"/>
    </xf>
    <xf numFmtId="0" fontId="4" fillId="0" borderId="37" xfId="0" applyFont="1" applyFill="1" applyBorder="1" applyAlignment="1" applyProtection="1">
      <alignment horizontal="left"/>
      <protection hidden="1"/>
    </xf>
    <xf numFmtId="0" fontId="4" fillId="0" borderId="22" xfId="0" applyFont="1" applyFill="1" applyBorder="1" applyAlignment="1" applyProtection="1">
      <alignment horizontal="left"/>
      <protection hidden="1"/>
    </xf>
    <xf numFmtId="4" fontId="4" fillId="4" borderId="13" xfId="0" applyNumberFormat="1" applyFont="1" applyFill="1" applyBorder="1" applyAlignment="1" applyProtection="1">
      <alignment horizontal="right"/>
      <protection locked="0"/>
    </xf>
    <xf numFmtId="0" fontId="4" fillId="0" borderId="24" xfId="0" applyFont="1" applyFill="1" applyBorder="1" applyAlignment="1" applyProtection="1">
      <alignment horizontal="left" vertical="top"/>
      <protection hidden="1"/>
    </xf>
    <xf numFmtId="0" fontId="4" fillId="0" borderId="37" xfId="0" applyFont="1" applyFill="1" applyBorder="1" applyAlignment="1" applyProtection="1">
      <alignment horizontal="left" vertical="top"/>
      <protection hidden="1"/>
    </xf>
    <xf numFmtId="0" fontId="4" fillId="0" borderId="22" xfId="0" applyFont="1" applyFill="1" applyBorder="1" applyAlignment="1" applyProtection="1">
      <alignment horizontal="left" vertical="top"/>
      <protection hidden="1"/>
    </xf>
    <xf numFmtId="10" fontId="4" fillId="4" borderId="13" xfId="3" applyNumberFormat="1" applyFont="1" applyFill="1" applyBorder="1" applyAlignment="1" applyProtection="1">
      <alignment horizontal="right"/>
      <protection locked="0"/>
    </xf>
    <xf numFmtId="0" fontId="4" fillId="0" borderId="24" xfId="0" applyFont="1" applyFill="1" applyBorder="1" applyAlignment="1" applyProtection="1">
      <alignment horizontal="left" vertical="center"/>
      <protection hidden="1"/>
    </xf>
    <xf numFmtId="0" fontId="4" fillId="0" borderId="37" xfId="0" applyFont="1" applyFill="1" applyBorder="1" applyAlignment="1" applyProtection="1">
      <alignment horizontal="left" vertical="center"/>
      <protection hidden="1"/>
    </xf>
    <xf numFmtId="0" fontId="4" fillId="0" borderId="22" xfId="0" applyFont="1" applyFill="1" applyBorder="1" applyAlignment="1" applyProtection="1">
      <alignment horizontal="left" vertical="center"/>
      <protection hidden="1"/>
    </xf>
    <xf numFmtId="0" fontId="4" fillId="0" borderId="24" xfId="0" applyFont="1" applyFill="1" applyBorder="1" applyAlignment="1" applyProtection="1">
      <alignment horizontal="right"/>
      <protection hidden="1"/>
    </xf>
    <xf numFmtId="0" fontId="0" fillId="0" borderId="37" xfId="0" applyBorder="1" applyAlignment="1">
      <alignment horizontal="right"/>
    </xf>
    <xf numFmtId="0" fontId="0" fillId="0" borderId="22" xfId="0" applyBorder="1" applyAlignment="1">
      <alignment horizontal="right"/>
    </xf>
    <xf numFmtId="0" fontId="4" fillId="0" borderId="24" xfId="0" applyFont="1" applyFill="1" applyBorder="1" applyAlignment="1" applyProtection="1">
      <alignment horizontal="right" wrapText="1"/>
      <protection hidden="1"/>
    </xf>
    <xf numFmtId="0" fontId="0" fillId="0" borderId="37" xfId="0" applyBorder="1" applyAlignment="1">
      <alignment horizontal="right" wrapText="1"/>
    </xf>
    <xf numFmtId="0" fontId="0" fillId="0" borderId="22" xfId="0" applyBorder="1" applyAlignment="1">
      <alignment horizontal="right" wrapText="1"/>
    </xf>
    <xf numFmtId="0" fontId="4" fillId="6" borderId="24" xfId="0" applyNumberFormat="1" applyFont="1" applyFill="1" applyBorder="1" applyAlignment="1" applyProtection="1">
      <alignment horizontal="right"/>
      <protection locked="0" hidden="1"/>
    </xf>
    <xf numFmtId="0" fontId="4" fillId="6" borderId="22" xfId="0" applyNumberFormat="1" applyFont="1" applyFill="1" applyBorder="1" applyAlignment="1" applyProtection="1">
      <alignment horizontal="right"/>
      <protection locked="0" hidden="1"/>
    </xf>
    <xf numFmtId="0" fontId="4" fillId="0" borderId="24" xfId="0" applyFont="1" applyFill="1" applyBorder="1" applyAlignment="1" applyProtection="1">
      <alignment horizontal="left" shrinkToFit="1"/>
      <protection hidden="1"/>
    </xf>
    <xf numFmtId="0" fontId="4" fillId="0" borderId="37" xfId="0" applyFont="1" applyFill="1" applyBorder="1" applyAlignment="1" applyProtection="1">
      <alignment horizontal="left" shrinkToFit="1"/>
      <protection hidden="1"/>
    </xf>
    <xf numFmtId="4" fontId="4" fillId="7" borderId="40" xfId="0" applyNumberFormat="1" applyFont="1" applyFill="1" applyBorder="1" applyAlignment="1" applyProtection="1">
      <alignment horizontal="right"/>
      <protection locked="0" hidden="1"/>
    </xf>
    <xf numFmtId="4" fontId="4" fillId="7" borderId="12" xfId="0" applyNumberFormat="1" applyFont="1" applyFill="1" applyBorder="1" applyAlignment="1" applyProtection="1">
      <alignment horizontal="right"/>
      <protection locked="0" hidden="1"/>
    </xf>
    <xf numFmtId="1" fontId="4" fillId="4" borderId="13" xfId="0" quotePrefix="1" applyNumberFormat="1" applyFont="1" applyFill="1" applyBorder="1" applyAlignment="1" applyProtection="1">
      <alignment horizontal="right"/>
      <protection locked="0"/>
    </xf>
    <xf numFmtId="1" fontId="4" fillId="4" borderId="22" xfId="0" quotePrefix="1" applyNumberFormat="1" applyFont="1" applyFill="1" applyBorder="1" applyAlignment="1" applyProtection="1">
      <alignment horizontal="right"/>
      <protection locked="0"/>
    </xf>
    <xf numFmtId="2" fontId="4" fillId="4" borderId="24" xfId="3" applyNumberFormat="1" applyFont="1" applyFill="1" applyBorder="1" applyAlignment="1" applyProtection="1">
      <alignment horizontal="right"/>
      <protection hidden="1"/>
    </xf>
    <xf numFmtId="2" fontId="4" fillId="4" borderId="22" xfId="3" applyNumberFormat="1" applyFont="1" applyFill="1" applyBorder="1" applyAlignment="1" applyProtection="1">
      <alignment horizontal="right"/>
      <protection hidden="1"/>
    </xf>
    <xf numFmtId="0" fontId="4" fillId="0" borderId="24" xfId="0" applyFont="1" applyFill="1" applyBorder="1" applyAlignment="1" applyProtection="1">
      <alignment horizontal="left" vertical="center" wrapText="1"/>
      <protection hidden="1"/>
    </xf>
    <xf numFmtId="10" fontId="4" fillId="3" borderId="13" xfId="3" applyNumberFormat="1" applyFont="1" applyFill="1" applyBorder="1" applyAlignment="1" applyProtection="1">
      <alignment horizontal="right"/>
      <protection hidden="1"/>
    </xf>
    <xf numFmtId="0" fontId="4" fillId="0" borderId="24" xfId="0" applyFont="1" applyFill="1" applyBorder="1" applyAlignment="1" applyProtection="1">
      <alignment horizontal="left" vertical="center" shrinkToFit="1"/>
      <protection hidden="1"/>
    </xf>
    <xf numFmtId="0" fontId="16" fillId="0" borderId="37" xfId="0" applyFont="1" applyFill="1" applyBorder="1" applyAlignment="1" applyProtection="1">
      <alignment horizontal="left" vertical="center" shrinkToFit="1"/>
      <protection hidden="1"/>
    </xf>
    <xf numFmtId="0" fontId="16" fillId="0" borderId="22" xfId="0" applyFont="1" applyFill="1" applyBorder="1" applyAlignment="1" applyProtection="1">
      <alignment horizontal="left" vertical="center" shrinkToFit="1"/>
      <protection hidden="1"/>
    </xf>
    <xf numFmtId="4" fontId="4" fillId="0" borderId="13" xfId="0" applyNumberFormat="1" applyFont="1" applyFill="1" applyBorder="1" applyAlignment="1" applyProtection="1">
      <alignment horizontal="right"/>
      <protection locked="0"/>
    </xf>
    <xf numFmtId="0" fontId="4" fillId="0" borderId="22" xfId="0" applyFont="1" applyFill="1" applyBorder="1" applyAlignment="1" applyProtection="1">
      <alignment horizontal="left" shrinkToFit="1"/>
      <protection hidden="1"/>
    </xf>
    <xf numFmtId="10" fontId="4" fillId="0" borderId="13" xfId="3" applyNumberFormat="1" applyFont="1" applyFill="1" applyBorder="1" applyAlignment="1" applyProtection="1">
      <alignment horizontal="right"/>
      <protection locked="0"/>
    </xf>
    <xf numFmtId="4" fontId="4" fillId="0" borderId="24" xfId="0" applyNumberFormat="1" applyFont="1" applyFill="1" applyBorder="1" applyAlignment="1" applyProtection="1">
      <alignment horizontal="right"/>
      <protection locked="0" hidden="1"/>
    </xf>
    <xf numFmtId="4" fontId="4" fillId="0" borderId="22" xfId="0" applyNumberFormat="1" applyFont="1" applyFill="1" applyBorder="1" applyAlignment="1" applyProtection="1">
      <alignment horizontal="right"/>
      <protection locked="0" hidden="1"/>
    </xf>
    <xf numFmtId="10" fontId="4" fillId="0" borderId="24" xfId="3" applyNumberFormat="1" applyFont="1" applyFill="1" applyBorder="1" applyAlignment="1" applyProtection="1">
      <alignment horizontal="right"/>
      <protection locked="0"/>
    </xf>
    <xf numFmtId="10" fontId="4" fillId="0" borderId="22" xfId="3" applyNumberFormat="1" applyFont="1" applyFill="1" applyBorder="1" applyAlignment="1" applyProtection="1">
      <alignment horizontal="right"/>
      <protection locked="0"/>
    </xf>
    <xf numFmtId="0" fontId="16" fillId="0" borderId="24" xfId="0" applyFont="1" applyFill="1" applyBorder="1" applyAlignment="1" applyProtection="1">
      <alignment horizontal="left" vertical="center" shrinkToFit="1"/>
      <protection hidden="1"/>
    </xf>
    <xf numFmtId="2" fontId="16" fillId="4" borderId="24" xfId="3" applyNumberFormat="1" applyFont="1" applyFill="1" applyBorder="1" applyAlignment="1" applyProtection="1">
      <alignment horizontal="right"/>
      <protection hidden="1"/>
    </xf>
    <xf numFmtId="2" fontId="16" fillId="4" borderId="22" xfId="3" applyNumberFormat="1" applyFont="1" applyFill="1" applyBorder="1" applyAlignment="1" applyProtection="1">
      <alignment horizontal="right"/>
      <protection hidden="1"/>
    </xf>
    <xf numFmtId="0" fontId="4" fillId="0" borderId="24" xfId="0" applyFont="1" applyFill="1" applyBorder="1" applyAlignment="1" applyProtection="1">
      <alignment horizontal="left" vertical="center" wrapText="1" shrinkToFit="1"/>
      <protection hidden="1"/>
    </xf>
    <xf numFmtId="0" fontId="4" fillId="0" borderId="37" xfId="0" applyFont="1" applyFill="1" applyBorder="1" applyAlignment="1" applyProtection="1">
      <alignment horizontal="left" vertical="center" shrinkToFit="1"/>
      <protection hidden="1"/>
    </xf>
    <xf numFmtId="0" fontId="4" fillId="0" borderId="22" xfId="0" applyFont="1" applyFill="1" applyBorder="1" applyAlignment="1" applyProtection="1">
      <alignment horizontal="left" vertical="center" shrinkToFit="1"/>
      <protection hidden="1"/>
    </xf>
    <xf numFmtId="0" fontId="16" fillId="0" borderId="24" xfId="0" applyFont="1" applyFill="1" applyBorder="1" applyAlignment="1" applyProtection="1">
      <alignment horizontal="left" vertical="center" wrapText="1"/>
      <protection hidden="1"/>
    </xf>
    <xf numFmtId="0" fontId="16" fillId="0" borderId="37" xfId="0" applyFont="1" applyFill="1" applyBorder="1" applyAlignment="1" applyProtection="1">
      <alignment horizontal="left" vertical="center"/>
      <protection hidden="1"/>
    </xf>
    <xf numFmtId="0" fontId="16" fillId="0" borderId="22" xfId="0" applyFont="1" applyFill="1" applyBorder="1" applyAlignment="1" applyProtection="1">
      <alignment horizontal="left" vertical="center"/>
      <protection hidden="1"/>
    </xf>
    <xf numFmtId="10" fontId="4" fillId="3" borderId="24" xfId="3" applyNumberFormat="1" applyFont="1" applyFill="1" applyBorder="1" applyAlignment="1" applyProtection="1">
      <alignment horizontal="right"/>
      <protection locked="0"/>
    </xf>
    <xf numFmtId="10" fontId="4" fillId="3" borderId="22" xfId="3" applyNumberFormat="1" applyFont="1" applyFill="1" applyBorder="1" applyAlignment="1" applyProtection="1">
      <alignment horizontal="right"/>
      <protection locked="0"/>
    </xf>
    <xf numFmtId="0" fontId="4" fillId="0" borderId="38" xfId="0" applyFont="1" applyFill="1" applyBorder="1" applyAlignment="1" applyProtection="1">
      <alignment horizontal="center" vertical="center" textRotation="45"/>
      <protection hidden="1"/>
    </xf>
    <xf numFmtId="0" fontId="4" fillId="0" borderId="39" xfId="0" applyFont="1" applyFill="1" applyBorder="1" applyAlignment="1" applyProtection="1">
      <alignment horizontal="center" vertical="center" textRotation="45"/>
      <protection hidden="1"/>
    </xf>
    <xf numFmtId="0" fontId="5" fillId="0" borderId="29" xfId="0" applyFont="1" applyFill="1" applyBorder="1" applyAlignment="1" applyProtection="1">
      <alignment horizontal="center" vertical="center" wrapText="1"/>
      <protection hidden="1"/>
    </xf>
    <xf numFmtId="0" fontId="5" fillId="0" borderId="17" xfId="0" applyFont="1" applyFill="1" applyBorder="1" applyAlignment="1" applyProtection="1">
      <alignment horizontal="center" vertical="center" wrapText="1"/>
      <protection hidden="1"/>
    </xf>
    <xf numFmtId="0" fontId="5" fillId="0" borderId="26" xfId="0" applyFont="1" applyFill="1" applyBorder="1" applyAlignment="1" applyProtection="1">
      <alignment horizontal="center" vertical="center" wrapText="1"/>
      <protection hidden="1"/>
    </xf>
    <xf numFmtId="0" fontId="4" fillId="0" borderId="24" xfId="0" applyFont="1" applyFill="1" applyBorder="1" applyAlignment="1" applyProtection="1">
      <alignment horizontal="center" vertical="center" wrapText="1" shrinkToFit="1"/>
      <protection hidden="1"/>
    </xf>
    <xf numFmtId="0" fontId="4" fillId="0" borderId="37" xfId="0" applyFont="1" applyFill="1" applyBorder="1" applyAlignment="1" applyProtection="1">
      <alignment horizontal="center" vertical="center" wrapText="1" shrinkToFit="1"/>
      <protection hidden="1"/>
    </xf>
    <xf numFmtId="0" fontId="4" fillId="0" borderId="22" xfId="0" applyFont="1" applyFill="1" applyBorder="1" applyAlignment="1" applyProtection="1">
      <alignment horizontal="center" vertical="center" wrapText="1" shrinkToFit="1"/>
      <protection hidden="1"/>
    </xf>
    <xf numFmtId="0" fontId="4" fillId="3" borderId="13" xfId="2" applyFont="1" applyFill="1" applyBorder="1" applyAlignment="1">
      <alignment horizontal="left" vertical="center" wrapText="1"/>
    </xf>
    <xf numFmtId="0" fontId="15" fillId="0" borderId="13" xfId="2" applyFont="1" applyBorder="1" applyAlignment="1">
      <alignment horizontal="center" vertical="center" wrapText="1"/>
    </xf>
    <xf numFmtId="0" fontId="15" fillId="4" borderId="13" xfId="2" applyFont="1" applyFill="1" applyBorder="1" applyAlignment="1" applyProtection="1">
      <alignment horizontal="center" vertical="center" wrapText="1"/>
      <protection locked="0"/>
    </xf>
    <xf numFmtId="0" fontId="15" fillId="3" borderId="13" xfId="2" applyFont="1" applyFill="1" applyBorder="1" applyAlignment="1">
      <alignment horizontal="center" vertical="center" wrapText="1"/>
    </xf>
    <xf numFmtId="4" fontId="4" fillId="0" borderId="24" xfId="0" applyNumberFormat="1" applyFont="1" applyFill="1" applyBorder="1" applyAlignment="1" applyProtection="1">
      <alignment horizontal="center"/>
      <protection locked="0"/>
    </xf>
    <xf numFmtId="4" fontId="4" fillId="0" borderId="22" xfId="0" applyNumberFormat="1" applyFont="1" applyFill="1" applyBorder="1" applyAlignment="1" applyProtection="1">
      <alignment horizontal="center"/>
      <protection locked="0"/>
    </xf>
    <xf numFmtId="0" fontId="4" fillId="3" borderId="20" xfId="2" applyFont="1" applyFill="1" applyBorder="1" applyAlignment="1">
      <alignment horizontal="left" vertical="center" wrapText="1"/>
    </xf>
    <xf numFmtId="0" fontId="2" fillId="3" borderId="13" xfId="0" applyFont="1" applyFill="1" applyBorder="1" applyAlignment="1">
      <alignment horizontal="left"/>
    </xf>
    <xf numFmtId="14" fontId="15" fillId="3" borderId="13" xfId="2" applyNumberFormat="1" applyFont="1" applyFill="1" applyBorder="1" applyAlignment="1" applyProtection="1">
      <alignment horizontal="center" vertical="center" wrapText="1"/>
    </xf>
    <xf numFmtId="0" fontId="14" fillId="0" borderId="0" xfId="2" applyAlignment="1">
      <alignment horizontal="center"/>
    </xf>
  </cellXfs>
  <cellStyles count="4">
    <cellStyle name="Гиперссылка" xfId="1" builtinId="8"/>
    <cellStyle name="Обычный" xfId="0" builtinId="0"/>
    <cellStyle name="Обычный 2" xfId="2"/>
    <cellStyle name="Процентный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Lines="40" dropStyle="combo" dx="22" fmlaRange="$AG$7:$AG$8" sel="2" val="0"/>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219075</xdr:colOff>
      <xdr:row>2</xdr:row>
      <xdr:rowOff>57150</xdr:rowOff>
    </xdr:from>
    <xdr:to>
      <xdr:col>1</xdr:col>
      <xdr:colOff>3971925</xdr:colOff>
      <xdr:row>2</xdr:row>
      <xdr:rowOff>476250</xdr:rowOff>
    </xdr:to>
    <xdr:pic>
      <xdr:nvPicPr>
        <xdr:cNvPr id="5383" name="Picture 2" descr="C:\Users\ozimovchenko\Documents\лого\2.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09975" y="57150"/>
          <a:ext cx="375285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3381375</xdr:colOff>
      <xdr:row>23</xdr:row>
      <xdr:rowOff>390525</xdr:rowOff>
    </xdr:from>
    <xdr:to>
      <xdr:col>1</xdr:col>
      <xdr:colOff>4876800</xdr:colOff>
      <xdr:row>25</xdr:row>
      <xdr:rowOff>0</xdr:rowOff>
    </xdr:to>
    <xdr:pic>
      <xdr:nvPicPr>
        <xdr:cNvPr id="5384" name="Рисунок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81375" y="18792825"/>
          <a:ext cx="4886325" cy="1676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9525</xdr:colOff>
          <xdr:row>13</xdr:row>
          <xdr:rowOff>171450</xdr:rowOff>
        </xdr:from>
        <xdr:to>
          <xdr:col>11</xdr:col>
          <xdr:colOff>9525</xdr:colOff>
          <xdr:row>14</xdr:row>
          <xdr:rowOff>171450</xdr:rowOff>
        </xdr:to>
        <xdr:sp macro="" textlink="">
          <xdr:nvSpPr>
            <xdr:cNvPr id="6145" name="Drop Down 1" hidden="1">
              <a:extLst>
                <a:ext uri="{63B3BB69-23CF-44E3-9099-C40C66FF867C}">
                  <a14:compatExt spid="_x0000_s61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xdr:twoCellAnchor editAs="oneCell">
    <xdr:from>
      <xdr:col>11</xdr:col>
      <xdr:colOff>314325</xdr:colOff>
      <xdr:row>7</xdr:row>
      <xdr:rowOff>171450</xdr:rowOff>
    </xdr:from>
    <xdr:to>
      <xdr:col>20</xdr:col>
      <xdr:colOff>771525</xdr:colOff>
      <xdr:row>17</xdr:row>
      <xdr:rowOff>47625</xdr:rowOff>
    </xdr:to>
    <xdr:pic>
      <xdr:nvPicPr>
        <xdr:cNvPr id="6165" name="Рисунок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0" y="1057275"/>
          <a:ext cx="7486650"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ukrgasbank.com/" TargetMode="External"/><Relationship Id="rId1" Type="http://schemas.openxmlformats.org/officeDocument/2006/relationships/hyperlink" Target="mailto:contactcentre@ukrgasbank.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A24" zoomScaleNormal="100" workbookViewId="0">
      <selection activeCell="F34" sqref="F34"/>
    </sheetView>
  </sheetViews>
  <sheetFormatPr defaultRowHeight="15" x14ac:dyDescent="0.2"/>
  <cols>
    <col min="1" max="1" width="50.85546875" style="1" customWidth="1"/>
    <col min="2" max="2" width="73.42578125" style="41" customWidth="1"/>
    <col min="3" max="3" width="10" style="41" customWidth="1"/>
    <col min="4" max="5" width="10.42578125" style="41" customWidth="1"/>
    <col min="6" max="6" width="9.140625" style="41"/>
    <col min="7" max="7" width="10" style="41" customWidth="1"/>
    <col min="8" max="8" width="10.85546875" style="41" customWidth="1"/>
    <col min="9" max="16384" width="9.140625" style="41"/>
  </cols>
  <sheetData>
    <row r="1" spans="1:2" ht="30" hidden="1" x14ac:dyDescent="0.2">
      <c r="B1" s="59" t="s">
        <v>133</v>
      </c>
    </row>
    <row r="2" spans="1:2" ht="18.75" hidden="1" customHeight="1" x14ac:dyDescent="0.2">
      <c r="A2" s="111" t="s">
        <v>3</v>
      </c>
      <c r="B2" s="111"/>
    </row>
    <row r="3" spans="1:2" ht="38.25" customHeight="1" thickBot="1" x14ac:dyDescent="0.25"/>
    <row r="4" spans="1:2" ht="18.75" customHeight="1" thickBot="1" x14ac:dyDescent="0.25">
      <c r="A4" s="112" t="s">
        <v>4</v>
      </c>
      <c r="B4" s="113"/>
    </row>
    <row r="5" spans="1:2" ht="18.75" customHeight="1" thickBot="1" x14ac:dyDescent="0.25">
      <c r="A5" s="114" t="s">
        <v>117</v>
      </c>
      <c r="B5" s="115"/>
    </row>
    <row r="6" spans="1:2" ht="20.25" customHeight="1" x14ac:dyDescent="0.2">
      <c r="A6" s="97" t="s">
        <v>5</v>
      </c>
      <c r="B6" s="98"/>
    </row>
    <row r="7" spans="1:2" ht="29.25" customHeight="1" x14ac:dyDescent="0.2">
      <c r="A7" s="57" t="s">
        <v>6</v>
      </c>
      <c r="B7" s="58" t="s">
        <v>7</v>
      </c>
    </row>
    <row r="8" spans="1:2" ht="18.75" customHeight="1" x14ac:dyDescent="0.2">
      <c r="A8" s="57" t="s">
        <v>8</v>
      </c>
      <c r="B8" s="58" t="s">
        <v>9</v>
      </c>
    </row>
    <row r="9" spans="1:2" ht="19.5" customHeight="1" x14ac:dyDescent="0.2">
      <c r="A9" s="57" t="s">
        <v>10</v>
      </c>
      <c r="B9" s="58" t="s">
        <v>11</v>
      </c>
    </row>
    <row r="10" spans="1:2" ht="33.75" customHeight="1" x14ac:dyDescent="0.2">
      <c r="A10" s="57" t="s">
        <v>12</v>
      </c>
      <c r="B10" s="48" t="s">
        <v>13</v>
      </c>
    </row>
    <row r="11" spans="1:2" ht="36.75" customHeight="1" x14ac:dyDescent="0.2">
      <c r="A11" s="57" t="s">
        <v>14</v>
      </c>
      <c r="B11" s="48" t="s">
        <v>15</v>
      </c>
    </row>
    <row r="12" spans="1:2" ht="21.75" customHeight="1" x14ac:dyDescent="0.2">
      <c r="A12" s="57" t="s">
        <v>16</v>
      </c>
      <c r="B12" s="44" t="s">
        <v>100</v>
      </c>
    </row>
    <row r="13" spans="1:2" ht="28.5" customHeight="1" x14ac:dyDescent="0.2">
      <c r="A13" s="57" t="s">
        <v>17</v>
      </c>
      <c r="B13" s="56" t="s">
        <v>101</v>
      </c>
    </row>
    <row r="14" spans="1:2" ht="16.5" customHeight="1" x14ac:dyDescent="0.2">
      <c r="A14" s="57" t="s">
        <v>18</v>
      </c>
      <c r="B14" s="42" t="s">
        <v>102</v>
      </c>
    </row>
    <row r="15" spans="1:2" ht="17.25" customHeight="1" thickBot="1" x14ac:dyDescent="0.25">
      <c r="A15" s="2" t="s">
        <v>19</v>
      </c>
      <c r="B15" s="43" t="s">
        <v>103</v>
      </c>
    </row>
    <row r="16" spans="1:2" ht="21" customHeight="1" x14ac:dyDescent="0.2">
      <c r="A16" s="97" t="s">
        <v>20</v>
      </c>
      <c r="B16" s="98"/>
    </row>
    <row r="17" spans="1:2" ht="125.25" customHeight="1" x14ac:dyDescent="0.2">
      <c r="A17" s="57" t="s">
        <v>21</v>
      </c>
      <c r="B17" s="40" t="s">
        <v>119</v>
      </c>
    </row>
    <row r="18" spans="1:2" ht="249.75" customHeight="1" x14ac:dyDescent="0.2">
      <c r="A18" s="99" t="s">
        <v>22</v>
      </c>
      <c r="B18" s="65" t="s">
        <v>122</v>
      </c>
    </row>
    <row r="19" spans="1:2" s="63" customFormat="1" ht="223.5" customHeight="1" x14ac:dyDescent="0.2">
      <c r="A19" s="100"/>
      <c r="B19" s="66" t="s">
        <v>121</v>
      </c>
    </row>
    <row r="20" spans="1:2" ht="148.5" customHeight="1" x14ac:dyDescent="0.2">
      <c r="A20" s="57" t="s">
        <v>23</v>
      </c>
      <c r="B20" s="64" t="s">
        <v>120</v>
      </c>
    </row>
    <row r="21" spans="1:2" ht="260.25" customHeight="1" x14ac:dyDescent="0.2">
      <c r="A21" s="57" t="s">
        <v>24</v>
      </c>
      <c r="B21" s="58" t="s">
        <v>125</v>
      </c>
    </row>
    <row r="22" spans="1:2" ht="45.75" customHeight="1" x14ac:dyDescent="0.2">
      <c r="A22" s="57" t="s">
        <v>25</v>
      </c>
      <c r="B22" s="54" t="s">
        <v>123</v>
      </c>
    </row>
    <row r="23" spans="1:2" ht="57" customHeight="1" thickBot="1" x14ac:dyDescent="0.25">
      <c r="A23" s="39" t="s">
        <v>26</v>
      </c>
      <c r="B23" s="40" t="s">
        <v>124</v>
      </c>
    </row>
    <row r="24" spans="1:2" ht="30.75" customHeight="1" x14ac:dyDescent="0.2">
      <c r="A24" s="97" t="s">
        <v>27</v>
      </c>
      <c r="B24" s="98"/>
    </row>
    <row r="25" spans="1:2" ht="132" customHeight="1" x14ac:dyDescent="0.2">
      <c r="A25" s="57" t="s">
        <v>28</v>
      </c>
      <c r="B25" s="3"/>
    </row>
    <row r="26" spans="1:2" ht="22.5" customHeight="1" x14ac:dyDescent="0.2">
      <c r="A26" s="57" t="s">
        <v>29</v>
      </c>
      <c r="B26" s="58" t="s">
        <v>104</v>
      </c>
    </row>
    <row r="27" spans="1:2" ht="45" customHeight="1" x14ac:dyDescent="0.2">
      <c r="A27" s="55" t="s">
        <v>30</v>
      </c>
      <c r="B27" s="56"/>
    </row>
    <row r="28" spans="1:2" s="50" customFormat="1" ht="21.75" customHeight="1" x14ac:dyDescent="0.2">
      <c r="A28" s="55" t="s">
        <v>109</v>
      </c>
      <c r="B28" s="3" t="s">
        <v>115</v>
      </c>
    </row>
    <row r="29" spans="1:2" s="51" customFormat="1" ht="44.25" customHeight="1" x14ac:dyDescent="0.2">
      <c r="A29" s="55" t="s">
        <v>111</v>
      </c>
      <c r="B29" s="86" t="s">
        <v>162</v>
      </c>
    </row>
    <row r="30" spans="1:2" s="51" customFormat="1" ht="42.75" customHeight="1" x14ac:dyDescent="0.2">
      <c r="A30" s="55" t="s">
        <v>112</v>
      </c>
      <c r="B30" s="3" t="s">
        <v>116</v>
      </c>
    </row>
    <row r="31" spans="1:2" s="68" customFormat="1" ht="45" customHeight="1" x14ac:dyDescent="0.2">
      <c r="A31" s="67" t="s">
        <v>126</v>
      </c>
      <c r="B31" s="3" t="s">
        <v>127</v>
      </c>
    </row>
    <row r="32" spans="1:2" s="69" customFormat="1" ht="45" customHeight="1" x14ac:dyDescent="0.2">
      <c r="A32" s="72" t="s">
        <v>130</v>
      </c>
      <c r="B32" s="73" t="s">
        <v>129</v>
      </c>
    </row>
    <row r="33" spans="1:11" s="71" customFormat="1" ht="45" customHeight="1" x14ac:dyDescent="0.2">
      <c r="A33" s="74" t="s">
        <v>134</v>
      </c>
      <c r="B33" s="75"/>
    </row>
    <row r="34" spans="1:11" s="71" customFormat="1" ht="194.25" customHeight="1" x14ac:dyDescent="0.2">
      <c r="A34" s="61" t="s">
        <v>118</v>
      </c>
      <c r="B34" s="62" t="s">
        <v>176</v>
      </c>
    </row>
    <row r="35" spans="1:11" s="71" customFormat="1" ht="45" customHeight="1" x14ac:dyDescent="0.2">
      <c r="A35" s="70" t="s">
        <v>34</v>
      </c>
      <c r="B35" s="44" t="s">
        <v>113</v>
      </c>
    </row>
    <row r="36" spans="1:11" ht="18.75" customHeight="1" x14ac:dyDescent="0.2">
      <c r="A36" s="104" t="s">
        <v>31</v>
      </c>
      <c r="B36" s="105"/>
    </row>
    <row r="37" spans="1:11" ht="34.5" customHeight="1" thickBot="1" x14ac:dyDescent="0.25">
      <c r="A37" s="38" t="s">
        <v>33</v>
      </c>
      <c r="B37" s="53" t="s">
        <v>105</v>
      </c>
    </row>
    <row r="38" spans="1:11" ht="21.75" customHeight="1" x14ac:dyDescent="0.2">
      <c r="A38" s="97" t="s">
        <v>106</v>
      </c>
      <c r="B38" s="98"/>
      <c r="E38" s="101"/>
      <c r="F38" s="101"/>
      <c r="G38" s="101"/>
      <c r="H38" s="101"/>
      <c r="I38" s="101"/>
      <c r="J38" s="101"/>
      <c r="K38" s="101"/>
    </row>
    <row r="39" spans="1:11" x14ac:dyDescent="0.2">
      <c r="A39" s="57" t="s">
        <v>35</v>
      </c>
      <c r="B39" s="56" t="s">
        <v>107</v>
      </c>
    </row>
    <row r="40" spans="1:11" x14ac:dyDescent="0.2">
      <c r="A40" s="57" t="s">
        <v>36</v>
      </c>
      <c r="B40" s="56" t="s">
        <v>107</v>
      </c>
    </row>
    <row r="41" spans="1:11" ht="43.5" customHeight="1" x14ac:dyDescent="0.2">
      <c r="A41" s="57" t="s">
        <v>37</v>
      </c>
      <c r="B41" s="56" t="s">
        <v>114</v>
      </c>
    </row>
    <row r="42" spans="1:11" ht="225.75" thickBot="1" x14ac:dyDescent="0.25">
      <c r="A42" s="87" t="s">
        <v>163</v>
      </c>
      <c r="B42" s="64" t="s">
        <v>164</v>
      </c>
    </row>
    <row r="43" spans="1:11" ht="43.5" customHeight="1" x14ac:dyDescent="0.2">
      <c r="A43" s="97" t="s">
        <v>38</v>
      </c>
      <c r="B43" s="98"/>
    </row>
    <row r="44" spans="1:11" ht="36.75" customHeight="1" x14ac:dyDescent="0.2">
      <c r="A44" s="102" t="s">
        <v>39</v>
      </c>
      <c r="B44" s="103"/>
    </row>
    <row r="45" spans="1:11" ht="60" customHeight="1" x14ac:dyDescent="0.2">
      <c r="A45" s="107" t="s">
        <v>86</v>
      </c>
      <c r="B45" s="108"/>
    </row>
    <row r="46" spans="1:11" ht="69" customHeight="1" x14ac:dyDescent="0.2">
      <c r="A46" s="57" t="s">
        <v>40</v>
      </c>
      <c r="B46" s="3" t="s">
        <v>108</v>
      </c>
    </row>
    <row r="47" spans="1:11" ht="50.25" customHeight="1" x14ac:dyDescent="0.2">
      <c r="A47" s="109" t="s">
        <v>41</v>
      </c>
      <c r="B47" s="110"/>
    </row>
    <row r="48" spans="1:11" ht="47.25" customHeight="1" x14ac:dyDescent="0.2">
      <c r="A48" s="109" t="s">
        <v>42</v>
      </c>
      <c r="B48" s="110"/>
    </row>
    <row r="49" spans="1:2" ht="19.5" customHeight="1" x14ac:dyDescent="0.2">
      <c r="A49" s="4" t="s">
        <v>43</v>
      </c>
      <c r="B49" s="3" t="s">
        <v>44</v>
      </c>
    </row>
    <row r="50" spans="1:2" ht="31.5" customHeight="1" x14ac:dyDescent="0.2">
      <c r="A50" s="45">
        <f ca="1">TODAY()</f>
        <v>44130</v>
      </c>
      <c r="B50" s="60">
        <f ca="1">TODAY()</f>
        <v>44130</v>
      </c>
    </row>
    <row r="51" spans="1:2" ht="17.25" customHeight="1" x14ac:dyDescent="0.2">
      <c r="A51" s="102" t="s">
        <v>45</v>
      </c>
      <c r="B51" s="49"/>
    </row>
    <row r="52" spans="1:2" ht="38.25" customHeight="1" x14ac:dyDescent="0.2">
      <c r="A52" s="102"/>
      <c r="B52" s="3" t="s">
        <v>46</v>
      </c>
    </row>
    <row r="53" spans="1:2" ht="54.75" customHeight="1" x14ac:dyDescent="0.2">
      <c r="A53" s="107" t="s">
        <v>47</v>
      </c>
      <c r="B53" s="108"/>
    </row>
    <row r="54" spans="1:2" ht="61.5" customHeight="1" x14ac:dyDescent="0.2">
      <c r="A54" s="109" t="s">
        <v>48</v>
      </c>
      <c r="B54" s="110"/>
    </row>
    <row r="55" spans="1:2" ht="30.75" customHeight="1" x14ac:dyDescent="0.2">
      <c r="A55" s="4" t="s">
        <v>88</v>
      </c>
      <c r="B55" s="46">
        <f ca="1">TODAY()</f>
        <v>44130</v>
      </c>
    </row>
    <row r="56" spans="1:2" ht="17.25" customHeight="1" x14ac:dyDescent="0.2">
      <c r="A56" s="102" t="s">
        <v>49</v>
      </c>
      <c r="B56" s="49"/>
    </row>
    <row r="57" spans="1:2" ht="15.75" thickBot="1" x14ac:dyDescent="0.25">
      <c r="A57" s="106"/>
      <c r="B57" s="47" t="s">
        <v>87</v>
      </c>
    </row>
  </sheetData>
  <sheetProtection password="CA9C" sheet="1" formatCells="0" formatColumns="0" formatRows="0" insertColumns="0" insertRows="0" insertHyperlinks="0" deleteColumns="0" deleteRows="0" sort="0" autoFilter="0" pivotTables="0"/>
  <mergeCells count="19">
    <mergeCell ref="A2:B2"/>
    <mergeCell ref="A4:B4"/>
    <mergeCell ref="A5:B5"/>
    <mergeCell ref="A6:B6"/>
    <mergeCell ref="A16:B16"/>
    <mergeCell ref="A56:A57"/>
    <mergeCell ref="A45:B45"/>
    <mergeCell ref="A47:B47"/>
    <mergeCell ref="A48:B48"/>
    <mergeCell ref="A51:A52"/>
    <mergeCell ref="A54:B54"/>
    <mergeCell ref="A53:B53"/>
    <mergeCell ref="A24:B24"/>
    <mergeCell ref="A18:A19"/>
    <mergeCell ref="E38:K38"/>
    <mergeCell ref="A43:B43"/>
    <mergeCell ref="A44:B44"/>
    <mergeCell ref="A36:B36"/>
    <mergeCell ref="A38:B38"/>
  </mergeCells>
  <hyperlinks>
    <hyperlink ref="B14" r:id="rId1"/>
    <hyperlink ref="B15" r:id="rId2"/>
    <hyperlink ref="B37" location="'Додаток до Паспорту'!A1" display="Наведено у Додатку до цього Паспорту"/>
  </hyperlinks>
  <pageMargins left="3.937007874015748E-2" right="3.937007874015748E-2" top="0.15748031496062992" bottom="0.15748031496062992" header="3.937007874015748E-2" footer="3.937007874015748E-2"/>
  <pageSetup paperSize="9" scale="58" orientation="portrait" r:id="rId3"/>
  <rowBreaks count="1" manualBreakCount="1">
    <brk id="21" max="1" man="1"/>
  </rowBreaks>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M336"/>
  <sheetViews>
    <sheetView tabSelected="1" topLeftCell="A3" zoomScaleNormal="100" workbookViewId="0">
      <selection activeCell="J14" sqref="J14:K14"/>
    </sheetView>
  </sheetViews>
  <sheetFormatPr defaultRowHeight="12.75" x14ac:dyDescent="0.2"/>
  <cols>
    <col min="1" max="1" width="10.7109375" customWidth="1"/>
    <col min="2" max="2" width="14.28515625" customWidth="1"/>
    <col min="3" max="3" width="12" customWidth="1"/>
    <col min="4" max="5" width="12.42578125" customWidth="1"/>
    <col min="6" max="6" width="13.140625" customWidth="1"/>
    <col min="7" max="7" width="11.5703125" customWidth="1"/>
    <col min="8" max="8" width="12.140625" customWidth="1"/>
    <col min="9" max="9" width="12.28515625" customWidth="1"/>
    <col min="10" max="10" width="14.140625" customWidth="1"/>
    <col min="11" max="11" width="13" customWidth="1"/>
    <col min="12" max="13" width="12.42578125" customWidth="1"/>
    <col min="14" max="14" width="12.140625" customWidth="1"/>
    <col min="15" max="15" width="11" customWidth="1"/>
    <col min="16" max="17" width="12" customWidth="1"/>
    <col min="18" max="18" width="11.28515625" customWidth="1"/>
    <col min="19" max="19" width="10.5703125" customWidth="1"/>
    <col min="20" max="20" width="11.5703125" customWidth="1"/>
    <col min="21" max="21" width="13.28515625" customWidth="1"/>
    <col min="22" max="22" width="11.140625" hidden="1" customWidth="1"/>
    <col min="23" max="23" width="10.42578125" hidden="1" customWidth="1"/>
    <col min="24" max="25" width="12.7109375" hidden="1" customWidth="1"/>
    <col min="26" max="26" width="11.7109375" hidden="1" customWidth="1"/>
    <col min="27" max="27" width="11.140625" hidden="1" customWidth="1"/>
    <col min="28" max="28" width="11.5703125" hidden="1" customWidth="1"/>
    <col min="29" max="29" width="10.7109375" hidden="1" customWidth="1"/>
    <col min="30" max="32" width="9.140625" hidden="1" customWidth="1"/>
    <col min="33" max="33" width="8.42578125" hidden="1" customWidth="1"/>
    <col min="34" max="34" width="5.28515625" hidden="1" customWidth="1"/>
    <col min="35" max="39" width="9.140625" hidden="1" customWidth="1"/>
    <col min="40" max="56" width="9.140625" customWidth="1"/>
    <col min="247" max="247" width="13.7109375" customWidth="1"/>
  </cols>
  <sheetData>
    <row r="1" spans="1:247" ht="27.75" hidden="1" customHeight="1" x14ac:dyDescent="0.25">
      <c r="A1" s="116" t="s">
        <v>135</v>
      </c>
      <c r="B1" s="116"/>
      <c r="C1" s="116"/>
      <c r="D1" s="116"/>
      <c r="E1" s="116"/>
      <c r="F1" s="116"/>
      <c r="G1" s="116"/>
      <c r="H1" s="116"/>
      <c r="I1" s="116"/>
      <c r="J1" s="116"/>
      <c r="K1" s="116"/>
      <c r="L1" s="7"/>
      <c r="M1" s="7"/>
      <c r="N1" s="7"/>
      <c r="O1" s="7"/>
      <c r="P1" s="7"/>
      <c r="Q1" s="7"/>
      <c r="R1" s="7"/>
      <c r="S1" s="6"/>
      <c r="T1" s="5"/>
      <c r="U1" s="5"/>
      <c r="V1" s="5"/>
      <c r="W1" s="6"/>
      <c r="X1" s="6"/>
      <c r="Y1" s="6"/>
      <c r="Z1" s="6"/>
      <c r="AA1" s="6"/>
      <c r="AB1" s="6"/>
      <c r="AC1" s="6"/>
      <c r="AD1" s="6"/>
      <c r="AE1" s="6"/>
      <c r="AF1" s="6"/>
      <c r="AG1" s="6"/>
      <c r="AH1" s="6"/>
    </row>
    <row r="2" spans="1:247" ht="27.75" hidden="1" customHeight="1" x14ac:dyDescent="0.25">
      <c r="A2" s="117" t="s">
        <v>3</v>
      </c>
      <c r="B2" s="117"/>
      <c r="C2" s="117"/>
      <c r="D2" s="117"/>
      <c r="E2" s="117"/>
      <c r="F2" s="117"/>
      <c r="G2" s="117"/>
      <c r="H2" s="117"/>
      <c r="I2" s="117"/>
      <c r="J2" s="117"/>
      <c r="K2" s="117"/>
      <c r="L2" s="7"/>
      <c r="M2" s="7"/>
      <c r="N2" s="7"/>
      <c r="O2" s="7"/>
      <c r="P2" s="7"/>
      <c r="Q2" s="7"/>
      <c r="R2" s="7"/>
      <c r="S2" s="5"/>
      <c r="T2" s="5"/>
      <c r="U2" s="5"/>
      <c r="V2" s="5"/>
      <c r="W2" s="6"/>
      <c r="X2" s="6"/>
      <c r="Y2" s="6"/>
      <c r="Z2" s="6"/>
      <c r="AA2" s="6"/>
      <c r="AB2" s="6"/>
      <c r="AC2" s="6"/>
      <c r="AD2" s="6"/>
      <c r="AE2" s="6"/>
      <c r="AF2" s="6"/>
      <c r="AG2" s="6"/>
      <c r="AH2" s="6"/>
    </row>
    <row r="3" spans="1:247" ht="24.75" customHeight="1" x14ac:dyDescent="0.25">
      <c r="A3" s="118" t="str">
        <f>ПАСПОРТ!A5</f>
        <v>"ЕКО ЕНЕРГІЯ SIMPLE"</v>
      </c>
      <c r="B3" s="118"/>
      <c r="C3" s="118"/>
      <c r="D3" s="118"/>
      <c r="E3" s="118"/>
      <c r="F3" s="118"/>
      <c r="G3" s="118"/>
      <c r="H3" s="118"/>
      <c r="I3" s="118"/>
      <c r="J3" s="118"/>
      <c r="K3" s="118"/>
      <c r="L3" s="37"/>
      <c r="M3" s="37"/>
      <c r="N3" s="37"/>
      <c r="O3" s="37"/>
      <c r="P3" s="37"/>
      <c r="Q3" s="37"/>
      <c r="R3" s="37"/>
      <c r="S3" s="37"/>
      <c r="T3" s="37"/>
      <c r="U3" s="37"/>
      <c r="V3" s="5"/>
      <c r="W3" s="6"/>
      <c r="X3" s="6"/>
      <c r="Y3" s="6"/>
      <c r="Z3" s="6"/>
      <c r="AA3" s="6"/>
      <c r="AB3" s="6"/>
      <c r="AC3" s="6"/>
      <c r="AD3" s="6"/>
      <c r="AE3" s="6"/>
      <c r="AF3" s="6"/>
      <c r="AG3" s="6"/>
      <c r="AH3" s="6"/>
    </row>
    <row r="4" spans="1:247" s="6" customFormat="1" ht="16.5" customHeight="1" x14ac:dyDescent="0.25">
      <c r="A4" s="119" t="s">
        <v>56</v>
      </c>
      <c r="B4" s="119"/>
      <c r="C4" s="119"/>
      <c r="D4" s="119"/>
      <c r="E4" s="119"/>
      <c r="F4" s="119"/>
      <c r="G4" s="119"/>
      <c r="H4" s="119"/>
      <c r="I4" s="119"/>
      <c r="J4" s="119"/>
      <c r="K4" s="119"/>
      <c r="L4" s="37"/>
      <c r="M4" s="37"/>
      <c r="N4" s="37"/>
      <c r="O4" s="37"/>
      <c r="P4" s="37"/>
      <c r="Q4" s="37"/>
      <c r="R4" s="37"/>
      <c r="S4" s="37"/>
      <c r="T4" s="37"/>
      <c r="U4" s="37"/>
      <c r="V4" s="5"/>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row>
    <row r="5" spans="1:247" s="6" customFormat="1" ht="43.5" hidden="1" customHeight="1" x14ac:dyDescent="0.25">
      <c r="A5" s="120" t="s">
        <v>89</v>
      </c>
      <c r="B5" s="121"/>
      <c r="C5" s="121"/>
      <c r="D5" s="121"/>
      <c r="E5" s="121"/>
      <c r="F5" s="121"/>
      <c r="G5" s="121"/>
      <c r="H5" s="121"/>
      <c r="I5" s="122"/>
      <c r="J5" s="123" t="s">
        <v>90</v>
      </c>
      <c r="K5" s="124"/>
      <c r="L5" s="37"/>
      <c r="M5" s="37"/>
      <c r="N5" s="37"/>
      <c r="O5" s="37"/>
      <c r="P5" s="37"/>
      <c r="Q5" s="37"/>
      <c r="R5" s="37"/>
      <c r="S5" s="37"/>
      <c r="T5" s="37"/>
      <c r="U5" s="37"/>
      <c r="V5" s="5"/>
      <c r="W5" s="5"/>
      <c r="X5" s="5"/>
      <c r="Y5" s="5"/>
      <c r="Z5" s="5"/>
      <c r="AA5" s="5"/>
      <c r="AB5" s="5"/>
      <c r="AC5" s="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row>
    <row r="6" spans="1:247" s="6" customFormat="1" ht="13.5" customHeight="1" x14ac:dyDescent="0.25">
      <c r="A6" s="125" t="s">
        <v>136</v>
      </c>
      <c r="B6" s="126"/>
      <c r="C6" s="126"/>
      <c r="D6" s="126"/>
      <c r="E6" s="126"/>
      <c r="F6" s="126"/>
      <c r="G6" s="126"/>
      <c r="H6" s="126"/>
      <c r="I6" s="127"/>
      <c r="J6" s="128">
        <v>285000</v>
      </c>
      <c r="K6" s="128"/>
      <c r="L6" s="37"/>
      <c r="M6" s="37"/>
      <c r="N6" s="37"/>
      <c r="O6" s="37"/>
      <c r="P6" s="37"/>
      <c r="Q6" s="37"/>
      <c r="R6" s="37"/>
      <c r="S6" s="37"/>
      <c r="T6" s="37"/>
      <c r="U6" s="37"/>
      <c r="V6" s="5"/>
      <c r="W6" s="5"/>
      <c r="X6" s="5"/>
      <c r="Y6" s="5"/>
      <c r="Z6" s="5"/>
      <c r="AA6" s="5"/>
      <c r="AB6" s="5"/>
      <c r="AC6" s="5"/>
      <c r="AD6" s="76" t="s">
        <v>137</v>
      </c>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row>
    <row r="7" spans="1:247" s="6" customFormat="1" ht="15" x14ac:dyDescent="0.25">
      <c r="A7" s="129" t="s">
        <v>53</v>
      </c>
      <c r="B7" s="130"/>
      <c r="C7" s="130"/>
      <c r="D7" s="130"/>
      <c r="E7" s="130"/>
      <c r="F7" s="130"/>
      <c r="G7" s="130"/>
      <c r="H7" s="130"/>
      <c r="I7" s="131"/>
      <c r="J7" s="132">
        <v>0.3</v>
      </c>
      <c r="K7" s="132"/>
      <c r="L7" s="37"/>
      <c r="M7" s="37"/>
      <c r="N7" s="37"/>
      <c r="O7" s="37"/>
      <c r="P7" s="37"/>
      <c r="Q7" s="37"/>
      <c r="R7" s="37"/>
      <c r="S7" s="37"/>
      <c r="T7" s="37"/>
      <c r="U7" s="37"/>
      <c r="X7" s="16"/>
      <c r="Y7" s="16"/>
      <c r="Z7" s="16"/>
      <c r="AA7" s="16"/>
      <c r="AB7" s="16"/>
      <c r="AC7" s="17"/>
      <c r="AD7" s="77">
        <v>7.0000000000000001E-3</v>
      </c>
      <c r="AE7" s="5"/>
      <c r="AG7" s="5" t="s">
        <v>2</v>
      </c>
      <c r="AH7" s="25" t="s">
        <v>0</v>
      </c>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row>
    <row r="8" spans="1:247" s="6" customFormat="1" ht="15" x14ac:dyDescent="0.25">
      <c r="A8" s="133" t="s">
        <v>138</v>
      </c>
      <c r="B8" s="134"/>
      <c r="C8" s="134"/>
      <c r="D8" s="134"/>
      <c r="E8" s="134"/>
      <c r="F8" s="134"/>
      <c r="G8" s="134"/>
      <c r="H8" s="134"/>
      <c r="I8" s="135"/>
      <c r="J8" s="128">
        <f>J6*(1-avans2)</f>
        <v>199500</v>
      </c>
      <c r="K8" s="128"/>
      <c r="L8" s="37"/>
      <c r="M8" s="37"/>
      <c r="N8" s="37"/>
      <c r="O8" s="37"/>
      <c r="P8" s="37"/>
      <c r="Q8" s="37"/>
      <c r="R8" s="37"/>
      <c r="S8" s="37"/>
      <c r="T8" s="37"/>
      <c r="U8" s="37"/>
      <c r="AC8" s="18"/>
      <c r="AD8" s="77">
        <v>5.0000000000000001E-3</v>
      </c>
      <c r="AE8" s="5"/>
      <c r="AG8" s="6" t="s">
        <v>52</v>
      </c>
      <c r="AH8" s="25" t="s">
        <v>1</v>
      </c>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row>
    <row r="9" spans="1:247" s="6" customFormat="1" ht="15" hidden="1" customHeight="1" x14ac:dyDescent="0.25">
      <c r="A9" s="136" t="s">
        <v>139</v>
      </c>
      <c r="B9" s="137"/>
      <c r="C9" s="137"/>
      <c r="D9" s="137"/>
      <c r="E9" s="137"/>
      <c r="F9" s="137"/>
      <c r="G9" s="137"/>
      <c r="H9" s="138"/>
      <c r="I9" s="78"/>
      <c r="J9" s="128">
        <v>100000</v>
      </c>
      <c r="K9" s="128"/>
      <c r="L9" s="37"/>
      <c r="M9" s="37"/>
      <c r="N9" s="37"/>
      <c r="O9" s="37"/>
      <c r="P9" s="37"/>
      <c r="Q9" s="37"/>
      <c r="R9" s="37"/>
      <c r="S9" s="37"/>
      <c r="T9" s="37"/>
      <c r="U9" s="37"/>
      <c r="AC9" s="18"/>
      <c r="AD9" s="5"/>
      <c r="AE9" s="5"/>
      <c r="AH9" s="7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row>
    <row r="10" spans="1:247" s="6" customFormat="1" ht="15" hidden="1" customHeight="1" x14ac:dyDescent="0.25">
      <c r="A10" s="136" t="s">
        <v>140</v>
      </c>
      <c r="B10" s="137"/>
      <c r="C10" s="137"/>
      <c r="D10" s="137"/>
      <c r="E10" s="137"/>
      <c r="F10" s="137"/>
      <c r="G10" s="137"/>
      <c r="H10" s="138"/>
      <c r="I10" s="78"/>
      <c r="J10" s="128">
        <f>J9*J23</f>
        <v>0</v>
      </c>
      <c r="K10" s="128"/>
      <c r="L10" s="37"/>
      <c r="M10" s="37"/>
      <c r="N10" s="37"/>
      <c r="O10" s="37"/>
      <c r="P10" s="37"/>
      <c r="Q10" s="37"/>
      <c r="R10" s="37"/>
      <c r="S10" s="37"/>
      <c r="T10" s="37"/>
      <c r="U10" s="37"/>
      <c r="AC10" s="18"/>
      <c r="AD10" s="5"/>
      <c r="AE10" s="5"/>
      <c r="AH10" s="79"/>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row>
    <row r="11" spans="1:247" s="6" customFormat="1" ht="15" hidden="1" customHeight="1" x14ac:dyDescent="0.25">
      <c r="A11" s="139" t="s">
        <v>141</v>
      </c>
      <c r="B11" s="140"/>
      <c r="C11" s="140"/>
      <c r="D11" s="140"/>
      <c r="E11" s="140"/>
      <c r="F11" s="140"/>
      <c r="G11" s="140"/>
      <c r="H11" s="141"/>
      <c r="I11" s="80"/>
      <c r="J11" s="128">
        <v>0</v>
      </c>
      <c r="K11" s="128"/>
      <c r="L11" s="37"/>
      <c r="M11" s="37"/>
      <c r="N11" s="37"/>
      <c r="O11" s="37"/>
      <c r="P11" s="37"/>
      <c r="Q11" s="37"/>
      <c r="R11" s="37"/>
      <c r="S11" s="37"/>
      <c r="T11" s="37"/>
      <c r="U11" s="37"/>
      <c r="AC11" s="18"/>
      <c r="AD11" s="5"/>
      <c r="AE11" s="5"/>
      <c r="AH11" s="79"/>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row>
    <row r="12" spans="1:247" s="6" customFormat="1" ht="15" hidden="1" customHeight="1" x14ac:dyDescent="0.25">
      <c r="A12" s="139" t="s">
        <v>142</v>
      </c>
      <c r="B12" s="140"/>
      <c r="C12" s="140"/>
      <c r="D12" s="140"/>
      <c r="E12" s="140"/>
      <c r="F12" s="140"/>
      <c r="G12" s="140"/>
      <c r="H12" s="141"/>
      <c r="I12" s="80"/>
      <c r="J12" s="128">
        <v>60</v>
      </c>
      <c r="K12" s="128"/>
      <c r="L12" s="37"/>
      <c r="M12" s="37"/>
      <c r="N12" s="37"/>
      <c r="O12" s="37"/>
      <c r="P12" s="37"/>
      <c r="Q12" s="37"/>
      <c r="R12" s="37"/>
      <c r="S12" s="37"/>
      <c r="T12" s="37"/>
      <c r="U12" s="37"/>
      <c r="AC12" s="18"/>
      <c r="AD12" s="5"/>
      <c r="AE12" s="5"/>
      <c r="AH12" s="79"/>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row>
    <row r="13" spans="1:247" s="6" customFormat="1" ht="15" x14ac:dyDescent="0.25">
      <c r="A13" s="133" t="s">
        <v>50</v>
      </c>
      <c r="B13" s="134"/>
      <c r="C13" s="134"/>
      <c r="D13" s="134"/>
      <c r="E13" s="134"/>
      <c r="F13" s="134"/>
      <c r="G13" s="134"/>
      <c r="H13" s="134"/>
      <c r="I13" s="135"/>
      <c r="J13" s="148">
        <v>60</v>
      </c>
      <c r="K13" s="149"/>
      <c r="L13" s="37"/>
      <c r="M13" s="37"/>
      <c r="N13" s="37"/>
      <c r="O13" s="37"/>
      <c r="P13" s="37"/>
      <c r="Q13" s="37"/>
      <c r="R13" s="37"/>
      <c r="S13" s="37"/>
      <c r="T13" s="37"/>
      <c r="U13" s="37"/>
      <c r="X13" s="19"/>
      <c r="Y13" s="19"/>
      <c r="Z13" s="19"/>
      <c r="AA13" s="19"/>
      <c r="AB13" s="19"/>
      <c r="AC13" s="18"/>
      <c r="AD13" s="5"/>
      <c r="AE13" s="5"/>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row>
    <row r="14" spans="1:247" s="6" customFormat="1" ht="15" x14ac:dyDescent="0.25">
      <c r="A14" s="133" t="s">
        <v>55</v>
      </c>
      <c r="B14" s="134"/>
      <c r="C14" s="134"/>
      <c r="D14" s="134"/>
      <c r="E14" s="134"/>
      <c r="F14" s="134"/>
      <c r="G14" s="134"/>
      <c r="H14" s="134"/>
      <c r="I14" s="135"/>
      <c r="J14" s="150">
        <f t="array" ref="J14">SUM(IF(Лист1!$A$16:$A$21&lt;=avans2,IF(Лист1!$B$16:$B$21&gt;avans2,IF(Лист1!$D$1:$K$1&lt;strok2/12,IF(Лист1!$D$2:$K$2&gt;=strok2/12,Лист1!$D$16:$K$21,0),0),0),0))</f>
        <v>14.09</v>
      </c>
      <c r="K14" s="151"/>
      <c r="L14" s="37"/>
      <c r="M14" s="37"/>
      <c r="N14" s="37"/>
      <c r="O14" s="37"/>
      <c r="P14" s="37"/>
      <c r="Q14" s="37"/>
      <c r="R14" s="37"/>
      <c r="S14" s="37"/>
      <c r="T14" s="37"/>
      <c r="U14" s="37"/>
      <c r="X14" s="19"/>
      <c r="Y14" s="19"/>
      <c r="Z14" s="19"/>
      <c r="AA14" s="19"/>
      <c r="AB14" s="19"/>
      <c r="AC14" s="24"/>
      <c r="AD14" s="5"/>
      <c r="AE14" s="5"/>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row>
    <row r="15" spans="1:247" s="6" customFormat="1" ht="14.25" customHeight="1" x14ac:dyDescent="0.25">
      <c r="A15" s="133" t="s">
        <v>51</v>
      </c>
      <c r="B15" s="134"/>
      <c r="C15" s="134"/>
      <c r="D15" s="134"/>
      <c r="E15" s="134"/>
      <c r="F15" s="134"/>
      <c r="G15" s="134"/>
      <c r="H15" s="134"/>
      <c r="I15" s="135"/>
      <c r="J15" s="142">
        <v>2</v>
      </c>
      <c r="K15" s="143"/>
      <c r="L15" s="37"/>
      <c r="M15" s="37"/>
      <c r="N15" s="37"/>
      <c r="O15" s="37"/>
      <c r="P15" s="37"/>
      <c r="Q15" s="37"/>
      <c r="R15" s="37"/>
      <c r="S15" s="37"/>
      <c r="T15" s="37"/>
      <c r="U15" s="37"/>
      <c r="V15" s="5"/>
      <c r="W15" s="5"/>
      <c r="X15" s="5"/>
      <c r="Y15" s="5"/>
      <c r="Z15" s="5"/>
      <c r="AA15" s="5"/>
      <c r="AB15" s="5"/>
      <c r="AC15" s="20"/>
      <c r="AD15" s="5"/>
      <c r="AE15" s="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row>
    <row r="16" spans="1:247" s="6" customFormat="1" ht="8.25" hidden="1" customHeight="1" x14ac:dyDescent="0.25">
      <c r="A16" s="144" t="str">
        <f>CONCATENATE("Месячный платеж по кредиту, ",O34)</f>
        <v xml:space="preserve">Месячный платеж по кредиту, </v>
      </c>
      <c r="B16" s="145"/>
      <c r="C16" s="145"/>
      <c r="D16" s="145"/>
      <c r="E16" s="145"/>
      <c r="F16" s="145"/>
      <c r="G16" s="145"/>
      <c r="H16" s="35"/>
      <c r="I16" s="81"/>
      <c r="J16" s="146">
        <f>IF(data2=1,sumkred2/strok2,sumkred2*PROC2/100/((1-POWER(1+PROC2/1200,-strok2))*12))</f>
        <v>4651.3298370898492</v>
      </c>
      <c r="K16" s="147"/>
      <c r="L16" s="37"/>
      <c r="M16" s="37"/>
      <c r="N16" s="37"/>
      <c r="O16" s="37"/>
      <c r="P16" s="37"/>
      <c r="Q16" s="37"/>
      <c r="R16" s="37"/>
      <c r="S16" s="37"/>
      <c r="T16" s="37"/>
      <c r="U16" s="37"/>
      <c r="V16" s="26"/>
      <c r="W16" s="5"/>
      <c r="X16" s="5"/>
      <c r="Y16" s="5"/>
      <c r="Z16" s="5"/>
      <c r="AA16" s="5"/>
      <c r="AB16" s="5"/>
      <c r="AC16" s="20"/>
      <c r="AD16" s="5"/>
      <c r="AE16" s="5"/>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row>
    <row r="17" spans="1:247" s="6" customFormat="1" ht="15.75" customHeight="1" x14ac:dyDescent="0.25">
      <c r="A17" s="144" t="s">
        <v>143</v>
      </c>
      <c r="B17" s="145"/>
      <c r="C17" s="145"/>
      <c r="D17" s="145"/>
      <c r="E17" s="145"/>
      <c r="F17" s="145"/>
      <c r="G17" s="145"/>
      <c r="H17" s="145"/>
      <c r="I17" s="145"/>
      <c r="J17" s="145"/>
      <c r="K17" s="158"/>
      <c r="L17" s="37"/>
      <c r="M17" s="37"/>
      <c r="N17" s="37"/>
      <c r="O17" s="37"/>
      <c r="P17" s="37"/>
      <c r="Q17" s="37"/>
      <c r="R17" s="37"/>
      <c r="S17" s="37"/>
      <c r="T17" s="37"/>
      <c r="U17" s="37"/>
      <c r="V17" s="26"/>
      <c r="W17" s="5"/>
      <c r="X17" s="5"/>
      <c r="Y17" s="5"/>
      <c r="Z17" s="5"/>
      <c r="AA17" s="5"/>
      <c r="AB17" s="5"/>
      <c r="AC17" s="20"/>
      <c r="AD17" s="5"/>
      <c r="AE17" s="5"/>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row>
    <row r="18" spans="1:247" s="6" customFormat="1" ht="18.75" customHeight="1" x14ac:dyDescent="0.25">
      <c r="A18" s="144" t="s">
        <v>144</v>
      </c>
      <c r="B18" s="145"/>
      <c r="C18" s="145"/>
      <c r="D18" s="145"/>
      <c r="E18" s="145"/>
      <c r="F18" s="145"/>
      <c r="G18" s="145"/>
      <c r="H18" s="145"/>
      <c r="I18" s="158"/>
      <c r="J18" s="159">
        <v>5.0000000000000001E-3</v>
      </c>
      <c r="K18" s="159"/>
      <c r="L18" s="37"/>
      <c r="M18" s="37"/>
      <c r="N18" s="37"/>
      <c r="O18" s="37"/>
      <c r="P18" s="37"/>
      <c r="Q18" s="37"/>
      <c r="R18" s="37"/>
      <c r="S18" s="37"/>
      <c r="T18" s="37"/>
      <c r="U18" s="37"/>
      <c r="V18" s="26"/>
      <c r="W18" s="5"/>
      <c r="X18" s="5"/>
      <c r="Y18" s="5"/>
      <c r="Z18" s="5"/>
      <c r="AA18" s="5"/>
      <c r="AB18" s="5"/>
      <c r="AC18" s="20"/>
      <c r="AD18" s="5"/>
      <c r="AE18" s="5"/>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row>
    <row r="19" spans="1:247" s="6" customFormat="1" ht="19.5" customHeight="1" x14ac:dyDescent="0.25">
      <c r="A19" s="144" t="s">
        <v>110</v>
      </c>
      <c r="B19" s="145"/>
      <c r="C19" s="145"/>
      <c r="D19" s="145"/>
      <c r="E19" s="145"/>
      <c r="F19" s="145"/>
      <c r="G19" s="145"/>
      <c r="H19" s="145"/>
      <c r="I19" s="158"/>
      <c r="J19" s="160">
        <v>0</v>
      </c>
      <c r="K19" s="161"/>
      <c r="L19" s="37"/>
      <c r="M19" s="37"/>
      <c r="N19" s="37"/>
      <c r="O19" s="37"/>
      <c r="P19" s="37"/>
      <c r="Q19" s="37"/>
      <c r="R19" s="37"/>
      <c r="S19" s="37"/>
      <c r="T19" s="37"/>
      <c r="U19" s="37"/>
      <c r="V19" s="26"/>
      <c r="W19" s="5"/>
      <c r="X19" s="5"/>
      <c r="Y19" s="5"/>
      <c r="Z19" s="5"/>
      <c r="AA19" s="5"/>
      <c r="AB19" s="5"/>
      <c r="AC19" s="20"/>
      <c r="AD19" s="5"/>
      <c r="AE19" s="5"/>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row>
    <row r="20" spans="1:247" s="6" customFormat="1" ht="19.5" customHeight="1" x14ac:dyDescent="0.25">
      <c r="A20" s="144" t="s">
        <v>145</v>
      </c>
      <c r="B20" s="145"/>
      <c r="C20" s="145"/>
      <c r="D20" s="145"/>
      <c r="E20" s="145"/>
      <c r="F20" s="145"/>
      <c r="G20" s="145"/>
      <c r="H20" s="145"/>
      <c r="I20" s="158"/>
      <c r="J20" s="162">
        <v>4.4999999999999998E-2</v>
      </c>
      <c r="K20" s="163"/>
      <c r="L20" s="37"/>
      <c r="M20" s="37"/>
      <c r="N20" s="37"/>
      <c r="O20" s="37"/>
      <c r="P20" s="37"/>
      <c r="Q20" s="37"/>
      <c r="R20" s="37"/>
      <c r="S20" s="37"/>
      <c r="T20" s="37"/>
      <c r="U20" s="37"/>
      <c r="V20" s="26"/>
      <c r="W20" s="5"/>
      <c r="X20" s="5"/>
      <c r="Y20" s="5"/>
      <c r="Z20" s="5"/>
      <c r="AA20" s="5"/>
      <c r="AB20" s="5"/>
      <c r="AC20" s="20"/>
      <c r="AD20" s="5"/>
      <c r="AE20" s="5"/>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row>
    <row r="21" spans="1:247" s="6" customFormat="1" ht="19.5" customHeight="1" x14ac:dyDescent="0.25">
      <c r="A21" s="144" t="s">
        <v>128</v>
      </c>
      <c r="B21" s="145"/>
      <c r="C21" s="145"/>
      <c r="D21" s="145"/>
      <c r="E21" s="145"/>
      <c r="F21" s="145"/>
      <c r="G21" s="145"/>
      <c r="H21" s="145"/>
      <c r="I21" s="158"/>
      <c r="J21" s="157">
        <v>750</v>
      </c>
      <c r="K21" s="157"/>
      <c r="L21" s="37"/>
      <c r="M21" s="37"/>
      <c r="N21" s="37"/>
      <c r="O21" s="37"/>
      <c r="P21" s="37"/>
      <c r="Q21" s="37"/>
      <c r="R21" s="37"/>
      <c r="S21" s="37"/>
      <c r="T21" s="37"/>
      <c r="U21" s="37"/>
      <c r="V21" s="26"/>
      <c r="W21" s="5"/>
      <c r="X21" s="5"/>
      <c r="Y21" s="5"/>
      <c r="Z21" s="5"/>
      <c r="AA21" s="5"/>
      <c r="AB21" s="5"/>
      <c r="AC21" s="20"/>
      <c r="AD21" s="5"/>
      <c r="AE21" s="5"/>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row>
    <row r="22" spans="1:247" s="6" customFormat="1" ht="23.25" customHeight="1" x14ac:dyDescent="0.25">
      <c r="A22" s="144" t="s">
        <v>131</v>
      </c>
      <c r="B22" s="145"/>
      <c r="C22" s="145"/>
      <c r="D22" s="145"/>
      <c r="E22" s="145"/>
      <c r="F22" s="145"/>
      <c r="G22" s="145"/>
      <c r="H22" s="145"/>
      <c r="I22" s="158"/>
      <c r="J22" s="187" t="s">
        <v>132</v>
      </c>
      <c r="K22" s="188"/>
      <c r="L22" s="37"/>
      <c r="M22" s="37"/>
      <c r="N22" s="37"/>
      <c r="O22" s="37"/>
      <c r="P22" s="37"/>
      <c r="Q22" s="37"/>
      <c r="R22" s="37"/>
      <c r="S22" s="37"/>
      <c r="T22" s="37"/>
      <c r="U22" s="37"/>
      <c r="V22" s="26"/>
      <c r="W22" s="5"/>
      <c r="X22" s="5"/>
      <c r="Y22" s="5"/>
      <c r="Z22" s="5"/>
      <c r="AA22" s="5"/>
      <c r="AB22" s="5"/>
      <c r="AC22" s="20"/>
      <c r="AD22" s="5"/>
      <c r="AE22" s="5"/>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row>
    <row r="23" spans="1:247" s="6" customFormat="1" ht="32.25" customHeight="1" x14ac:dyDescent="0.25">
      <c r="A23" s="152" t="s">
        <v>146</v>
      </c>
      <c r="B23" s="134"/>
      <c r="C23" s="134"/>
      <c r="D23" s="134"/>
      <c r="E23" s="134"/>
      <c r="F23" s="134"/>
      <c r="G23" s="134"/>
      <c r="H23" s="134"/>
      <c r="I23" s="135"/>
      <c r="J23" s="153"/>
      <c r="K23" s="153"/>
      <c r="L23" s="37"/>
      <c r="M23" s="37"/>
      <c r="N23" s="37"/>
      <c r="O23" s="37"/>
      <c r="P23" s="37"/>
      <c r="Q23" s="37"/>
      <c r="R23" s="37"/>
      <c r="S23" s="37"/>
      <c r="T23" s="37"/>
      <c r="U23" s="37"/>
      <c r="V23" s="26"/>
      <c r="W23" s="5"/>
      <c r="X23" s="5"/>
      <c r="Y23" s="5"/>
      <c r="Z23" s="5"/>
      <c r="AA23" s="5"/>
      <c r="AB23" s="5"/>
      <c r="AC23" s="24"/>
      <c r="AD23" s="5"/>
      <c r="AE23" s="5"/>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row>
    <row r="24" spans="1:247" s="5" customFormat="1" ht="15" x14ac:dyDescent="0.25">
      <c r="A24" s="154" t="s">
        <v>147</v>
      </c>
      <c r="B24" s="155"/>
      <c r="C24" s="155"/>
      <c r="D24" s="155"/>
      <c r="E24" s="155"/>
      <c r="F24" s="155"/>
      <c r="G24" s="155"/>
      <c r="H24" s="155"/>
      <c r="I24" s="156"/>
      <c r="J24" s="157">
        <v>0</v>
      </c>
      <c r="K24" s="157"/>
      <c r="L24" s="37"/>
      <c r="M24" s="37"/>
      <c r="N24" s="37"/>
      <c r="O24" s="37"/>
      <c r="P24" s="37"/>
      <c r="Q24" s="37"/>
      <c r="R24" s="37"/>
      <c r="S24" s="37"/>
      <c r="T24" s="37"/>
      <c r="U24" s="37"/>
      <c r="V24" s="26"/>
      <c r="AC24" s="24"/>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c r="EJ24" s="82"/>
      <c r="EK24" s="82"/>
      <c r="EL24" s="82"/>
      <c r="EM24" s="82"/>
      <c r="EN24" s="82"/>
      <c r="EO24" s="82"/>
      <c r="EP24" s="82"/>
      <c r="EQ24" s="82"/>
      <c r="ER24" s="82"/>
      <c r="ES24" s="82"/>
      <c r="ET24" s="82"/>
      <c r="EU24" s="82"/>
      <c r="EV24" s="82"/>
      <c r="EW24" s="82"/>
      <c r="EX24" s="82"/>
      <c r="EY24" s="82"/>
      <c r="EZ24" s="82"/>
      <c r="FA24" s="82"/>
      <c r="FB24" s="82"/>
      <c r="FC24" s="82"/>
      <c r="FD24" s="82"/>
      <c r="FE24" s="82"/>
      <c r="FF24" s="82"/>
      <c r="FG24" s="82"/>
      <c r="FH24" s="82"/>
      <c r="FI24" s="82"/>
      <c r="FJ24" s="82"/>
      <c r="FK24" s="82"/>
      <c r="FL24" s="82"/>
      <c r="FM24" s="82"/>
      <c r="FN24" s="82"/>
      <c r="FO24" s="82"/>
      <c r="FP24" s="82"/>
      <c r="FQ24" s="82"/>
      <c r="FR24" s="82"/>
      <c r="FS24" s="82"/>
      <c r="FT24" s="82"/>
      <c r="FU24" s="82"/>
      <c r="FV24" s="82"/>
      <c r="FW24" s="82"/>
      <c r="FX24" s="82"/>
      <c r="FY24" s="82"/>
      <c r="FZ24" s="82"/>
      <c r="GA24" s="82"/>
      <c r="GB24" s="82"/>
      <c r="GC24" s="82"/>
      <c r="GD24" s="82"/>
      <c r="GE24" s="82"/>
      <c r="GF24" s="82"/>
      <c r="GG24" s="82"/>
      <c r="GH24" s="82"/>
      <c r="GI24" s="82"/>
      <c r="GJ24" s="82"/>
      <c r="GK24" s="82"/>
      <c r="GL24" s="82"/>
      <c r="GM24" s="82"/>
      <c r="GN24" s="82"/>
      <c r="GO24" s="82"/>
      <c r="GP24" s="82"/>
      <c r="GQ24" s="82"/>
      <c r="GR24" s="82"/>
      <c r="GS24" s="82"/>
      <c r="GT24" s="82"/>
      <c r="GU24" s="82"/>
      <c r="GV24" s="82"/>
      <c r="GW24" s="82"/>
      <c r="GX24" s="82"/>
      <c r="GY24" s="82"/>
      <c r="GZ24" s="82"/>
      <c r="HA24" s="82"/>
      <c r="HB24" s="82"/>
      <c r="HC24" s="82"/>
      <c r="HD24" s="82"/>
      <c r="HE24" s="82"/>
      <c r="HF24" s="82"/>
      <c r="HG24" s="82"/>
      <c r="HH24" s="82"/>
      <c r="HI24" s="82"/>
      <c r="HJ24" s="82"/>
      <c r="HK24" s="82"/>
      <c r="HL24" s="82"/>
      <c r="HM24" s="82"/>
      <c r="HN24" s="82"/>
      <c r="HO24" s="82"/>
      <c r="HP24" s="82"/>
      <c r="HQ24" s="82"/>
      <c r="HR24" s="82"/>
      <c r="HS24" s="82"/>
      <c r="HT24" s="82"/>
      <c r="HU24" s="82"/>
      <c r="HV24" s="82"/>
      <c r="HW24" s="82"/>
      <c r="HX24" s="82"/>
      <c r="HY24" s="82"/>
      <c r="HZ24" s="82"/>
      <c r="IA24" s="82"/>
      <c r="IB24" s="82"/>
      <c r="IC24" s="82"/>
      <c r="ID24" s="82"/>
      <c r="IE24" s="82"/>
      <c r="IF24" s="82"/>
      <c r="IG24" s="82"/>
      <c r="IH24" s="82"/>
      <c r="II24" s="82"/>
      <c r="IJ24" s="82"/>
      <c r="IK24" s="82"/>
      <c r="IL24" s="82"/>
      <c r="IM24" s="82"/>
    </row>
    <row r="25" spans="1:247" s="5" customFormat="1" ht="15" hidden="1" customHeight="1" x14ac:dyDescent="0.25">
      <c r="A25" s="154" t="s">
        <v>148</v>
      </c>
      <c r="B25" s="168"/>
      <c r="C25" s="168"/>
      <c r="D25" s="168"/>
      <c r="E25" s="168"/>
      <c r="F25" s="168"/>
      <c r="G25" s="168"/>
      <c r="H25" s="168"/>
      <c r="I25" s="169"/>
      <c r="J25" s="162">
        <v>0</v>
      </c>
      <c r="K25" s="163"/>
      <c r="L25" s="37"/>
      <c r="M25" s="37"/>
      <c r="N25" s="37"/>
      <c r="O25" s="37"/>
      <c r="P25" s="37"/>
      <c r="Q25" s="37"/>
      <c r="R25" s="37"/>
      <c r="S25" s="37"/>
      <c r="T25" s="37"/>
      <c r="U25" s="37"/>
      <c r="V25" s="26"/>
      <c r="AC25" s="24"/>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c r="EJ25" s="82"/>
      <c r="EK25" s="82"/>
      <c r="EL25" s="82"/>
      <c r="EM25" s="82"/>
      <c r="EN25" s="82"/>
      <c r="EO25" s="82"/>
      <c r="EP25" s="82"/>
      <c r="EQ25" s="82"/>
      <c r="ER25" s="82"/>
      <c r="ES25" s="82"/>
      <c r="ET25" s="82"/>
      <c r="EU25" s="82"/>
      <c r="EV25" s="82"/>
      <c r="EW25" s="82"/>
      <c r="EX25" s="82"/>
      <c r="EY25" s="82"/>
      <c r="EZ25" s="82"/>
      <c r="FA25" s="82"/>
      <c r="FB25" s="82"/>
      <c r="FC25" s="82"/>
      <c r="FD25" s="82"/>
      <c r="FE25" s="82"/>
      <c r="FF25" s="82"/>
      <c r="FG25" s="82"/>
      <c r="FH25" s="82"/>
      <c r="FI25" s="82"/>
      <c r="FJ25" s="82"/>
      <c r="FK25" s="82"/>
      <c r="FL25" s="82"/>
      <c r="FM25" s="82"/>
      <c r="FN25" s="82"/>
      <c r="FO25" s="82"/>
      <c r="FP25" s="82"/>
      <c r="FQ25" s="82"/>
      <c r="FR25" s="82"/>
      <c r="FS25" s="82"/>
      <c r="FT25" s="82"/>
      <c r="FU25" s="82"/>
      <c r="FV25" s="82"/>
      <c r="FW25" s="82"/>
      <c r="FX25" s="82"/>
      <c r="FY25" s="82"/>
      <c r="FZ25" s="82"/>
      <c r="GA25" s="82"/>
      <c r="GB25" s="82"/>
      <c r="GC25" s="82"/>
      <c r="GD25" s="82"/>
      <c r="GE25" s="82"/>
      <c r="GF25" s="82"/>
      <c r="GG25" s="82"/>
      <c r="GH25" s="82"/>
      <c r="GI25" s="82"/>
      <c r="GJ25" s="82"/>
      <c r="GK25" s="82"/>
      <c r="GL25" s="82"/>
      <c r="GM25" s="82"/>
      <c r="GN25" s="82"/>
      <c r="GO25" s="82"/>
      <c r="GP25" s="82"/>
      <c r="GQ25" s="82"/>
      <c r="GR25" s="82"/>
      <c r="GS25" s="82"/>
      <c r="GT25" s="82"/>
      <c r="GU25" s="82"/>
      <c r="GV25" s="82"/>
      <c r="GW25" s="82"/>
      <c r="GX25" s="82"/>
      <c r="GY25" s="82"/>
      <c r="GZ25" s="82"/>
      <c r="HA25" s="82"/>
      <c r="HB25" s="82"/>
      <c r="HC25" s="82"/>
      <c r="HD25" s="82"/>
      <c r="HE25" s="82"/>
      <c r="HF25" s="82"/>
      <c r="HG25" s="82"/>
      <c r="HH25" s="82"/>
      <c r="HI25" s="82"/>
      <c r="HJ25" s="82"/>
      <c r="HK25" s="82"/>
      <c r="HL25" s="82"/>
      <c r="HM25" s="82"/>
      <c r="HN25" s="82"/>
      <c r="HO25" s="82"/>
      <c r="HP25" s="82"/>
      <c r="HQ25" s="82"/>
      <c r="HR25" s="82"/>
      <c r="HS25" s="82"/>
      <c r="HT25" s="82"/>
      <c r="HU25" s="82"/>
      <c r="HV25" s="82"/>
      <c r="HW25" s="82"/>
      <c r="HX25" s="82"/>
      <c r="HY25" s="82"/>
      <c r="HZ25" s="82"/>
      <c r="IA25" s="82"/>
      <c r="IB25" s="82"/>
      <c r="IC25" s="82"/>
      <c r="ID25" s="82"/>
      <c r="IE25" s="82"/>
      <c r="IF25" s="82"/>
      <c r="IG25" s="82"/>
      <c r="IH25" s="82"/>
      <c r="II25" s="82"/>
      <c r="IJ25" s="82"/>
      <c r="IK25" s="82"/>
      <c r="IL25" s="82"/>
      <c r="IM25" s="82"/>
    </row>
    <row r="26" spans="1:247" s="5" customFormat="1" ht="15" x14ac:dyDescent="0.25">
      <c r="A26" s="167" t="s">
        <v>149</v>
      </c>
      <c r="B26" s="168"/>
      <c r="C26" s="168"/>
      <c r="D26" s="168"/>
      <c r="E26" s="168"/>
      <c r="F26" s="168"/>
      <c r="G26" s="168"/>
      <c r="H26" s="168"/>
      <c r="I26" s="169"/>
      <c r="J26" s="159">
        <v>2.3599999999999999E-2</v>
      </c>
      <c r="K26" s="159"/>
      <c r="L26" s="37"/>
      <c r="M26" s="37"/>
      <c r="N26" s="37"/>
      <c r="O26" s="37"/>
      <c r="P26" s="37"/>
      <c r="Q26" s="37"/>
      <c r="R26" s="37"/>
      <c r="S26" s="37"/>
      <c r="T26" s="37"/>
      <c r="U26" s="37"/>
      <c r="V26" s="26"/>
      <c r="AC26" s="24"/>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c r="BM26" s="82"/>
      <c r="BN26" s="82"/>
      <c r="BO26" s="82"/>
      <c r="BP26" s="82"/>
      <c r="BQ26" s="82"/>
      <c r="BR26" s="82"/>
      <c r="BS26" s="82"/>
      <c r="BT26" s="82"/>
      <c r="BU26" s="82"/>
      <c r="BV26" s="82"/>
      <c r="BW26" s="82"/>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c r="EJ26" s="82"/>
      <c r="EK26" s="82"/>
      <c r="EL26" s="82"/>
      <c r="EM26" s="82"/>
      <c r="EN26" s="82"/>
      <c r="EO26" s="82"/>
      <c r="EP26" s="82"/>
      <c r="EQ26" s="82"/>
      <c r="ER26" s="82"/>
      <c r="ES26" s="82"/>
      <c r="ET26" s="82"/>
      <c r="EU26" s="82"/>
      <c r="EV26" s="82"/>
      <c r="EW26" s="82"/>
      <c r="EX26" s="82"/>
      <c r="EY26" s="82"/>
      <c r="EZ26" s="82"/>
      <c r="FA26" s="82"/>
      <c r="FB26" s="82"/>
      <c r="FC26" s="82"/>
      <c r="FD26" s="82"/>
      <c r="FE26" s="82"/>
      <c r="FF26" s="82"/>
      <c r="FG26" s="82"/>
      <c r="FH26" s="82"/>
      <c r="FI26" s="82"/>
      <c r="FJ26" s="82"/>
      <c r="FK26" s="82"/>
      <c r="FL26" s="82"/>
      <c r="FM26" s="82"/>
      <c r="FN26" s="82"/>
      <c r="FO26" s="82"/>
      <c r="FP26" s="82"/>
      <c r="FQ26" s="82"/>
      <c r="FR26" s="82"/>
      <c r="FS26" s="82"/>
      <c r="FT26" s="82"/>
      <c r="FU26" s="82"/>
      <c r="FV26" s="82"/>
      <c r="FW26" s="82"/>
      <c r="FX26" s="82"/>
      <c r="FY26" s="82"/>
      <c r="FZ26" s="82"/>
      <c r="GA26" s="82"/>
      <c r="GB26" s="82"/>
      <c r="GC26" s="82"/>
      <c r="GD26" s="82"/>
      <c r="GE26" s="82"/>
      <c r="GF26" s="82"/>
      <c r="GG26" s="82"/>
      <c r="GH26" s="82"/>
      <c r="GI26" s="82"/>
      <c r="GJ26" s="82"/>
      <c r="GK26" s="82"/>
      <c r="GL26" s="82"/>
      <c r="GM26" s="82"/>
      <c r="GN26" s="82"/>
      <c r="GO26" s="82"/>
      <c r="GP26" s="82"/>
      <c r="GQ26" s="82"/>
      <c r="GR26" s="82"/>
      <c r="GS26" s="82"/>
      <c r="GT26" s="82"/>
      <c r="GU26" s="82"/>
      <c r="GV26" s="82"/>
      <c r="GW26" s="82"/>
      <c r="GX26" s="82"/>
      <c r="GY26" s="82"/>
      <c r="GZ26" s="82"/>
      <c r="HA26" s="82"/>
      <c r="HB26" s="82"/>
      <c r="HC26" s="82"/>
      <c r="HD26" s="82"/>
      <c r="HE26" s="82"/>
      <c r="HF26" s="82"/>
      <c r="HG26" s="82"/>
      <c r="HH26" s="82"/>
      <c r="HI26" s="82"/>
      <c r="HJ26" s="82"/>
      <c r="HK26" s="82"/>
      <c r="HL26" s="82"/>
      <c r="HM26" s="82"/>
      <c r="HN26" s="82"/>
      <c r="HO26" s="82"/>
      <c r="HP26" s="82"/>
      <c r="HQ26" s="82"/>
      <c r="HR26" s="82"/>
      <c r="HS26" s="82"/>
      <c r="HT26" s="82"/>
      <c r="HU26" s="82"/>
      <c r="HV26" s="82"/>
      <c r="HW26" s="82"/>
      <c r="HX26" s="82"/>
      <c r="HY26" s="82"/>
      <c r="HZ26" s="82"/>
      <c r="IA26" s="82"/>
      <c r="IB26" s="82"/>
      <c r="IC26" s="82"/>
      <c r="ID26" s="82"/>
      <c r="IE26" s="82"/>
      <c r="IF26" s="82"/>
      <c r="IG26" s="82"/>
      <c r="IH26" s="82"/>
      <c r="II26" s="82"/>
      <c r="IJ26" s="82"/>
      <c r="IK26" s="82"/>
      <c r="IL26" s="82"/>
      <c r="IM26" s="82"/>
    </row>
    <row r="27" spans="1:247" s="5" customFormat="1" ht="15" hidden="1" customHeight="1" x14ac:dyDescent="0.25">
      <c r="A27" s="154" t="s">
        <v>150</v>
      </c>
      <c r="B27" s="168"/>
      <c r="C27" s="168"/>
      <c r="D27" s="168"/>
      <c r="E27" s="168"/>
      <c r="F27" s="168"/>
      <c r="G27" s="168"/>
      <c r="H27" s="168"/>
      <c r="I27" s="169"/>
      <c r="J27" s="159">
        <v>0</v>
      </c>
      <c r="K27" s="159"/>
      <c r="L27" s="37"/>
      <c r="M27" s="37"/>
      <c r="N27" s="37"/>
      <c r="O27" s="37"/>
      <c r="P27" s="37"/>
      <c r="Q27" s="37"/>
      <c r="R27" s="37"/>
      <c r="S27" s="37"/>
      <c r="T27" s="37"/>
      <c r="U27" s="37"/>
      <c r="V27" s="26"/>
      <c r="AC27" s="24"/>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c r="BM27" s="82"/>
      <c r="BN27" s="82"/>
      <c r="BO27" s="82"/>
      <c r="BP27" s="82"/>
      <c r="BQ27" s="82"/>
      <c r="BR27" s="82"/>
      <c r="BS27" s="82"/>
      <c r="BT27" s="82"/>
      <c r="BU27" s="82"/>
      <c r="BV27" s="82"/>
      <c r="BW27" s="82"/>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c r="EJ27" s="82"/>
      <c r="EK27" s="82"/>
      <c r="EL27" s="82"/>
      <c r="EM27" s="82"/>
      <c r="EN27" s="82"/>
      <c r="EO27" s="82"/>
      <c r="EP27" s="82"/>
      <c r="EQ27" s="82"/>
      <c r="ER27" s="82"/>
      <c r="ES27" s="82"/>
      <c r="ET27" s="82"/>
      <c r="EU27" s="82"/>
      <c r="EV27" s="82"/>
      <c r="EW27" s="82"/>
      <c r="EX27" s="82"/>
      <c r="EY27" s="82"/>
      <c r="EZ27" s="82"/>
      <c r="FA27" s="82"/>
      <c r="FB27" s="82"/>
      <c r="FC27" s="82"/>
      <c r="FD27" s="82"/>
      <c r="FE27" s="82"/>
      <c r="FF27" s="82"/>
      <c r="FG27" s="82"/>
      <c r="FH27" s="82"/>
      <c r="FI27" s="82"/>
      <c r="FJ27" s="82"/>
      <c r="FK27" s="82"/>
      <c r="FL27" s="82"/>
      <c r="FM27" s="82"/>
      <c r="FN27" s="82"/>
      <c r="FO27" s="82"/>
      <c r="FP27" s="82"/>
      <c r="FQ27" s="82"/>
      <c r="FR27" s="82"/>
      <c r="FS27" s="82"/>
      <c r="FT27" s="82"/>
      <c r="FU27" s="82"/>
      <c r="FV27" s="82"/>
      <c r="FW27" s="82"/>
      <c r="FX27" s="82"/>
      <c r="FY27" s="82"/>
      <c r="FZ27" s="82"/>
      <c r="GA27" s="82"/>
      <c r="GB27" s="82"/>
      <c r="GC27" s="82"/>
      <c r="GD27" s="82"/>
      <c r="GE27" s="82"/>
      <c r="GF27" s="82"/>
      <c r="GG27" s="82"/>
      <c r="GH27" s="82"/>
      <c r="GI27" s="82"/>
      <c r="GJ27" s="82"/>
      <c r="GK27" s="82"/>
      <c r="GL27" s="82"/>
      <c r="GM27" s="82"/>
      <c r="GN27" s="82"/>
      <c r="GO27" s="82"/>
      <c r="GP27" s="82"/>
      <c r="GQ27" s="82"/>
      <c r="GR27" s="82"/>
      <c r="GS27" s="82"/>
      <c r="GT27" s="82"/>
      <c r="GU27" s="82"/>
      <c r="GV27" s="82"/>
      <c r="GW27" s="82"/>
      <c r="GX27" s="82"/>
      <c r="GY27" s="82"/>
      <c r="GZ27" s="82"/>
      <c r="HA27" s="82"/>
      <c r="HB27" s="82"/>
      <c r="HC27" s="82"/>
      <c r="HD27" s="82"/>
      <c r="HE27" s="82"/>
      <c r="HF27" s="82"/>
      <c r="HG27" s="82"/>
      <c r="HH27" s="82"/>
      <c r="HI27" s="82"/>
      <c r="HJ27" s="82"/>
      <c r="HK27" s="82"/>
      <c r="HL27" s="82"/>
      <c r="HM27" s="82"/>
      <c r="HN27" s="82"/>
      <c r="HO27" s="82"/>
      <c r="HP27" s="82"/>
      <c r="HQ27" s="82"/>
      <c r="HR27" s="82"/>
      <c r="HS27" s="82"/>
      <c r="HT27" s="82"/>
      <c r="HU27" s="82"/>
      <c r="HV27" s="82"/>
      <c r="HW27" s="82"/>
      <c r="HX27" s="82"/>
      <c r="HY27" s="82"/>
      <c r="HZ27" s="82"/>
      <c r="IA27" s="82"/>
      <c r="IB27" s="82"/>
      <c r="IC27" s="82"/>
      <c r="ID27" s="82"/>
      <c r="IE27" s="82"/>
      <c r="IF27" s="82"/>
      <c r="IG27" s="82"/>
      <c r="IH27" s="82"/>
      <c r="II27" s="82"/>
      <c r="IJ27" s="82"/>
      <c r="IK27" s="82"/>
      <c r="IL27" s="82"/>
      <c r="IM27" s="82"/>
    </row>
    <row r="28" spans="1:247" s="5" customFormat="1" ht="15" hidden="1" customHeight="1" x14ac:dyDescent="0.25">
      <c r="A28" s="154" t="s">
        <v>151</v>
      </c>
      <c r="B28" s="168"/>
      <c r="C28" s="168"/>
      <c r="D28" s="168"/>
      <c r="E28" s="168"/>
      <c r="F28" s="168"/>
      <c r="G28" s="168"/>
      <c r="H28" s="168"/>
      <c r="I28" s="169"/>
      <c r="J28" s="157">
        <v>0</v>
      </c>
      <c r="K28" s="157"/>
      <c r="L28" s="37"/>
      <c r="M28" s="37"/>
      <c r="N28" s="37"/>
      <c r="O28" s="37"/>
      <c r="P28" s="37"/>
      <c r="Q28" s="37"/>
      <c r="R28" s="37"/>
      <c r="S28" s="37"/>
      <c r="T28" s="37"/>
      <c r="U28" s="37"/>
      <c r="V28" s="26"/>
      <c r="AC28" s="24"/>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c r="EJ28" s="82"/>
      <c r="EK28" s="82"/>
      <c r="EL28" s="82"/>
      <c r="EM28" s="82"/>
      <c r="EN28" s="82"/>
      <c r="EO28" s="82"/>
      <c r="EP28" s="82"/>
      <c r="EQ28" s="82"/>
      <c r="ER28" s="82"/>
      <c r="ES28" s="82"/>
      <c r="ET28" s="82"/>
      <c r="EU28" s="82"/>
      <c r="EV28" s="82"/>
      <c r="EW28" s="82"/>
      <c r="EX28" s="82"/>
      <c r="EY28" s="82"/>
      <c r="EZ28" s="82"/>
      <c r="FA28" s="82"/>
      <c r="FB28" s="82"/>
      <c r="FC28" s="82"/>
      <c r="FD28" s="82"/>
      <c r="FE28" s="82"/>
      <c r="FF28" s="82"/>
      <c r="FG28" s="82"/>
      <c r="FH28" s="82"/>
      <c r="FI28" s="82"/>
      <c r="FJ28" s="82"/>
      <c r="FK28" s="82"/>
      <c r="FL28" s="82"/>
      <c r="FM28" s="82"/>
      <c r="FN28" s="82"/>
      <c r="FO28" s="82"/>
      <c r="FP28" s="82"/>
      <c r="FQ28" s="82"/>
      <c r="FR28" s="82"/>
      <c r="FS28" s="82"/>
      <c r="FT28" s="82"/>
      <c r="FU28" s="82"/>
      <c r="FV28" s="82"/>
      <c r="FW28" s="82"/>
      <c r="FX28" s="82"/>
      <c r="FY28" s="82"/>
      <c r="FZ28" s="82"/>
      <c r="GA28" s="82"/>
      <c r="GB28" s="82"/>
      <c r="GC28" s="82"/>
      <c r="GD28" s="82"/>
      <c r="GE28" s="82"/>
      <c r="GF28" s="82"/>
      <c r="GG28" s="82"/>
      <c r="GH28" s="82"/>
      <c r="GI28" s="82"/>
      <c r="GJ28" s="82"/>
      <c r="GK28" s="82"/>
      <c r="GL28" s="82"/>
      <c r="GM28" s="82"/>
      <c r="GN28" s="82"/>
      <c r="GO28" s="82"/>
      <c r="GP28" s="82"/>
      <c r="GQ28" s="82"/>
      <c r="GR28" s="82"/>
      <c r="GS28" s="82"/>
      <c r="GT28" s="82"/>
      <c r="GU28" s="82"/>
      <c r="GV28" s="82"/>
      <c r="GW28" s="82"/>
      <c r="GX28" s="82"/>
      <c r="GY28" s="82"/>
      <c r="GZ28" s="82"/>
      <c r="HA28" s="82"/>
      <c r="HB28" s="82"/>
      <c r="HC28" s="82"/>
      <c r="HD28" s="82"/>
      <c r="HE28" s="82"/>
      <c r="HF28" s="82"/>
      <c r="HG28" s="82"/>
      <c r="HH28" s="82"/>
      <c r="HI28" s="82"/>
      <c r="HJ28" s="82"/>
      <c r="HK28" s="82"/>
      <c r="HL28" s="82"/>
      <c r="HM28" s="82"/>
      <c r="HN28" s="82"/>
      <c r="HO28" s="82"/>
      <c r="HP28" s="82"/>
      <c r="HQ28" s="82"/>
      <c r="HR28" s="82"/>
      <c r="HS28" s="82"/>
      <c r="HT28" s="82"/>
      <c r="HU28" s="82"/>
      <c r="HV28" s="82"/>
      <c r="HW28" s="82"/>
      <c r="HX28" s="82"/>
      <c r="HY28" s="82"/>
      <c r="HZ28" s="82"/>
      <c r="IA28" s="82"/>
      <c r="IB28" s="82"/>
      <c r="IC28" s="82"/>
      <c r="ID28" s="82"/>
      <c r="IE28" s="82"/>
      <c r="IF28" s="82"/>
      <c r="IG28" s="82"/>
      <c r="IH28" s="82"/>
      <c r="II28" s="82"/>
      <c r="IJ28" s="82"/>
      <c r="IK28" s="82"/>
      <c r="IL28" s="82"/>
      <c r="IM28" s="82"/>
    </row>
    <row r="29" spans="1:247" s="5" customFormat="1" ht="15" hidden="1" customHeight="1" x14ac:dyDescent="0.25">
      <c r="A29" s="154" t="s">
        <v>152</v>
      </c>
      <c r="B29" s="168"/>
      <c r="C29" s="168"/>
      <c r="D29" s="168"/>
      <c r="E29" s="168"/>
      <c r="F29" s="168"/>
      <c r="G29" s="168"/>
      <c r="H29" s="168"/>
      <c r="I29" s="169"/>
      <c r="J29" s="157">
        <v>0</v>
      </c>
      <c r="K29" s="157"/>
      <c r="L29" s="37"/>
      <c r="M29" s="37"/>
      <c r="N29" s="37"/>
      <c r="O29" s="37"/>
      <c r="P29" s="37"/>
      <c r="Q29" s="37"/>
      <c r="R29" s="37"/>
      <c r="S29" s="37"/>
      <c r="T29" s="37"/>
      <c r="U29" s="37"/>
      <c r="V29" s="26"/>
      <c r="AC29" s="24"/>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c r="EJ29" s="82"/>
      <c r="EK29" s="82"/>
      <c r="EL29" s="82"/>
      <c r="EM29" s="82"/>
      <c r="EN29" s="82"/>
      <c r="EO29" s="82"/>
      <c r="EP29" s="82"/>
      <c r="EQ29" s="82"/>
      <c r="ER29" s="82"/>
      <c r="ES29" s="82"/>
      <c r="ET29" s="82"/>
      <c r="EU29" s="82"/>
      <c r="EV29" s="82"/>
      <c r="EW29" s="82"/>
      <c r="EX29" s="82"/>
      <c r="EY29" s="82"/>
      <c r="EZ29" s="82"/>
      <c r="FA29" s="82"/>
      <c r="FB29" s="82"/>
      <c r="FC29" s="82"/>
      <c r="FD29" s="82"/>
      <c r="FE29" s="82"/>
      <c r="FF29" s="82"/>
      <c r="FG29" s="82"/>
      <c r="FH29" s="82"/>
      <c r="FI29" s="82"/>
      <c r="FJ29" s="82"/>
      <c r="FK29" s="82"/>
      <c r="FL29" s="82"/>
      <c r="FM29" s="82"/>
      <c r="FN29" s="82"/>
      <c r="FO29" s="82"/>
      <c r="FP29" s="82"/>
      <c r="FQ29" s="82"/>
      <c r="FR29" s="82"/>
      <c r="FS29" s="82"/>
      <c r="FT29" s="82"/>
      <c r="FU29" s="82"/>
      <c r="FV29" s="82"/>
      <c r="FW29" s="82"/>
      <c r="FX29" s="82"/>
      <c r="FY29" s="82"/>
      <c r="FZ29" s="82"/>
      <c r="GA29" s="82"/>
      <c r="GB29" s="82"/>
      <c r="GC29" s="82"/>
      <c r="GD29" s="82"/>
      <c r="GE29" s="82"/>
      <c r="GF29" s="82"/>
      <c r="GG29" s="82"/>
      <c r="GH29" s="82"/>
      <c r="GI29" s="82"/>
      <c r="GJ29" s="82"/>
      <c r="GK29" s="82"/>
      <c r="GL29" s="82"/>
      <c r="GM29" s="82"/>
      <c r="GN29" s="82"/>
      <c r="GO29" s="82"/>
      <c r="GP29" s="82"/>
      <c r="GQ29" s="82"/>
      <c r="GR29" s="82"/>
      <c r="GS29" s="82"/>
      <c r="GT29" s="82"/>
      <c r="GU29" s="82"/>
      <c r="GV29" s="82"/>
      <c r="GW29" s="82"/>
      <c r="GX29" s="82"/>
      <c r="GY29" s="82"/>
      <c r="GZ29" s="82"/>
      <c r="HA29" s="82"/>
      <c r="HB29" s="82"/>
      <c r="HC29" s="82"/>
      <c r="HD29" s="82"/>
      <c r="HE29" s="82"/>
      <c r="HF29" s="82"/>
      <c r="HG29" s="82"/>
      <c r="HH29" s="82"/>
      <c r="HI29" s="82"/>
      <c r="HJ29" s="82"/>
      <c r="HK29" s="82"/>
      <c r="HL29" s="82"/>
      <c r="HM29" s="82"/>
      <c r="HN29" s="82"/>
      <c r="HO29" s="82"/>
      <c r="HP29" s="82"/>
      <c r="HQ29" s="82"/>
      <c r="HR29" s="82"/>
      <c r="HS29" s="82"/>
      <c r="HT29" s="82"/>
      <c r="HU29" s="82"/>
      <c r="HV29" s="82"/>
      <c r="HW29" s="82"/>
      <c r="HX29" s="82"/>
      <c r="HY29" s="82"/>
      <c r="HZ29" s="82"/>
      <c r="IA29" s="82"/>
      <c r="IB29" s="82"/>
      <c r="IC29" s="82"/>
      <c r="ID29" s="82"/>
      <c r="IE29" s="82"/>
      <c r="IF29" s="82"/>
      <c r="IG29" s="82"/>
      <c r="IH29" s="82"/>
      <c r="II29" s="82"/>
      <c r="IJ29" s="82"/>
      <c r="IK29" s="82"/>
      <c r="IL29" s="82"/>
      <c r="IM29" s="82"/>
    </row>
    <row r="30" spans="1:247" s="6" customFormat="1" ht="15" hidden="1" customHeight="1" x14ac:dyDescent="0.25">
      <c r="A30" s="154"/>
      <c r="B30" s="168"/>
      <c r="C30" s="168"/>
      <c r="D30" s="168"/>
      <c r="E30" s="168"/>
      <c r="F30" s="168"/>
      <c r="G30" s="168"/>
      <c r="H30" s="168"/>
      <c r="I30" s="169"/>
      <c r="J30" s="83"/>
      <c r="K30" s="84"/>
      <c r="L30" s="37"/>
      <c r="M30" s="37"/>
      <c r="N30" s="37"/>
      <c r="O30" s="37"/>
      <c r="P30" s="37"/>
      <c r="Q30" s="37"/>
      <c r="R30" s="37"/>
      <c r="S30" s="37"/>
      <c r="T30" s="37"/>
      <c r="U30" s="37"/>
      <c r="V30" s="26"/>
      <c r="W30" s="5"/>
      <c r="X30" s="5"/>
      <c r="Y30" s="5"/>
      <c r="Z30" s="5"/>
      <c r="AA30" s="5"/>
      <c r="AB30" s="5"/>
      <c r="AC30" s="24"/>
      <c r="AD30" s="5"/>
      <c r="AE30" s="5"/>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row>
    <row r="31" spans="1:247" s="6" customFormat="1" ht="15" hidden="1" customHeight="1" x14ac:dyDescent="0.25">
      <c r="A31" s="170" t="s">
        <v>146</v>
      </c>
      <c r="B31" s="171"/>
      <c r="C31" s="171"/>
      <c r="D31" s="171"/>
      <c r="E31" s="171"/>
      <c r="F31" s="171"/>
      <c r="G31" s="171"/>
      <c r="H31" s="171"/>
      <c r="I31" s="172"/>
      <c r="J31" s="153">
        <v>0</v>
      </c>
      <c r="K31" s="153"/>
      <c r="L31" s="37"/>
      <c r="M31" s="37"/>
      <c r="N31" s="37"/>
      <c r="O31" s="37"/>
      <c r="P31" s="37"/>
      <c r="Q31" s="37"/>
      <c r="R31" s="37"/>
      <c r="S31" s="37"/>
      <c r="T31" s="37"/>
      <c r="U31" s="37"/>
      <c r="V31" s="26"/>
      <c r="W31" s="5"/>
      <c r="X31" s="5"/>
      <c r="Y31" s="5"/>
      <c r="Z31" s="5"/>
      <c r="AA31" s="5"/>
      <c r="AB31" s="5"/>
      <c r="AC31" s="24"/>
      <c r="AD31" s="5"/>
      <c r="AE31" s="5"/>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row>
    <row r="32" spans="1:247" s="6" customFormat="1" ht="15" hidden="1" customHeight="1" x14ac:dyDescent="0.25">
      <c r="A32" s="164" t="s">
        <v>153</v>
      </c>
      <c r="B32" s="155"/>
      <c r="C32" s="155"/>
      <c r="D32" s="155"/>
      <c r="E32" s="155"/>
      <c r="F32" s="155"/>
      <c r="G32" s="155"/>
      <c r="H32" s="155"/>
      <c r="I32" s="156"/>
      <c r="J32" s="165">
        <v>0</v>
      </c>
      <c r="K32" s="166"/>
      <c r="L32" s="37"/>
      <c r="M32" s="37"/>
      <c r="N32" s="37"/>
      <c r="O32" s="37"/>
      <c r="P32" s="37"/>
      <c r="Q32" s="37"/>
      <c r="R32" s="37"/>
      <c r="S32" s="37"/>
      <c r="T32" s="37"/>
      <c r="U32" s="37"/>
      <c r="V32" s="26"/>
      <c r="W32" s="5"/>
      <c r="X32" s="5"/>
      <c r="Y32" s="5"/>
      <c r="Z32" s="5"/>
      <c r="AA32" s="5"/>
      <c r="AB32" s="5"/>
      <c r="AC32" s="24"/>
      <c r="AD32" s="5"/>
      <c r="AE32" s="5"/>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row>
    <row r="33" spans="1:247" s="6" customFormat="1" ht="19.5" hidden="1" customHeight="1" x14ac:dyDescent="0.25">
      <c r="A33" s="180"/>
      <c r="B33" s="181"/>
      <c r="C33" s="181"/>
      <c r="D33" s="181"/>
      <c r="E33" s="181"/>
      <c r="F33" s="181"/>
      <c r="G33" s="181"/>
      <c r="H33" s="181"/>
      <c r="I33" s="182"/>
      <c r="J33" s="173"/>
      <c r="K33" s="174"/>
      <c r="L33" s="37"/>
      <c r="M33" s="37"/>
      <c r="N33" s="37"/>
      <c r="O33" s="37"/>
      <c r="P33" s="37"/>
      <c r="Q33" s="37"/>
      <c r="R33" s="37"/>
      <c r="S33" s="37"/>
      <c r="T33" s="37"/>
      <c r="U33" s="37"/>
      <c r="V33" s="26"/>
      <c r="W33" s="5"/>
      <c r="X33" s="5"/>
      <c r="Y33" s="5"/>
      <c r="Z33" s="5"/>
      <c r="AA33" s="5"/>
      <c r="AB33" s="5"/>
      <c r="AC33" s="24"/>
      <c r="AD33" s="5"/>
      <c r="AE33" s="5"/>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row>
    <row r="34" spans="1:247" s="6" customFormat="1" ht="15.75" thickBot="1" x14ac:dyDescent="0.3">
      <c r="A34" s="21">
        <v>2</v>
      </c>
      <c r="B34" s="5"/>
      <c r="C34" s="5"/>
      <c r="D34" s="5"/>
      <c r="E34" s="5"/>
      <c r="F34" s="5"/>
      <c r="G34" s="5"/>
      <c r="H34" s="5"/>
      <c r="I34" s="5"/>
      <c r="K34" s="30"/>
      <c r="L34" s="37"/>
      <c r="M34" s="37"/>
      <c r="N34" s="37"/>
      <c r="O34" s="37"/>
      <c r="P34" s="37"/>
      <c r="Q34" s="37"/>
      <c r="R34" s="37"/>
      <c r="S34" s="37"/>
      <c r="T34" s="37"/>
      <c r="U34" s="37"/>
      <c r="V34" s="30"/>
      <c r="W34" s="5"/>
      <c r="X34" s="5"/>
      <c r="Y34" s="5"/>
      <c r="Z34" s="5"/>
      <c r="AA34" s="5"/>
      <c r="AB34" s="31" t="s">
        <v>54</v>
      </c>
      <c r="AC34" s="22"/>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row>
    <row r="35" spans="1:247" s="6" customFormat="1" ht="12.75" customHeight="1" thickBot="1" x14ac:dyDescent="0.3">
      <c r="A35" s="175" t="s">
        <v>60</v>
      </c>
      <c r="B35" s="177" t="s">
        <v>62</v>
      </c>
      <c r="C35" s="178"/>
      <c r="D35" s="178"/>
      <c r="E35" s="179"/>
      <c r="F35" s="177" t="s">
        <v>63</v>
      </c>
      <c r="G35" s="178"/>
      <c r="H35" s="178"/>
      <c r="I35" s="179"/>
      <c r="J35" s="177" t="s">
        <v>64</v>
      </c>
      <c r="K35" s="178"/>
      <c r="L35" s="178"/>
      <c r="M35" s="179"/>
      <c r="N35" s="177" t="s">
        <v>65</v>
      </c>
      <c r="O35" s="178"/>
      <c r="P35" s="178"/>
      <c r="Q35" s="179"/>
      <c r="R35" s="177" t="s">
        <v>66</v>
      </c>
      <c r="S35" s="178"/>
      <c r="T35" s="178"/>
      <c r="U35" s="179"/>
      <c r="V35" s="177" t="s">
        <v>67</v>
      </c>
      <c r="W35" s="178"/>
      <c r="X35" s="178"/>
      <c r="Y35" s="179"/>
      <c r="Z35" s="177" t="s">
        <v>68</v>
      </c>
      <c r="AA35" s="178"/>
      <c r="AB35" s="178"/>
      <c r="AC35" s="179"/>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row>
    <row r="36" spans="1:247" s="6" customFormat="1" ht="75.75" thickBot="1" x14ac:dyDescent="0.3">
      <c r="A36" s="176"/>
      <c r="B36" s="9" t="s">
        <v>83</v>
      </c>
      <c r="C36" s="9" t="s">
        <v>84</v>
      </c>
      <c r="D36" s="9" t="s">
        <v>154</v>
      </c>
      <c r="E36" s="9" t="s">
        <v>85</v>
      </c>
      <c r="F36" s="9" t="s">
        <v>83</v>
      </c>
      <c r="G36" s="9" t="s">
        <v>84</v>
      </c>
      <c r="H36" s="9" t="s">
        <v>154</v>
      </c>
      <c r="I36" s="9" t="s">
        <v>85</v>
      </c>
      <c r="J36" s="9" t="s">
        <v>83</v>
      </c>
      <c r="K36" s="9" t="s">
        <v>84</v>
      </c>
      <c r="L36" s="9" t="s">
        <v>154</v>
      </c>
      <c r="M36" s="9" t="s">
        <v>85</v>
      </c>
      <c r="N36" s="9" t="s">
        <v>83</v>
      </c>
      <c r="O36" s="9" t="s">
        <v>84</v>
      </c>
      <c r="P36" s="9" t="s">
        <v>154</v>
      </c>
      <c r="Q36" s="9" t="s">
        <v>85</v>
      </c>
      <c r="R36" s="9" t="s">
        <v>83</v>
      </c>
      <c r="S36" s="9" t="s">
        <v>84</v>
      </c>
      <c r="T36" s="9" t="s">
        <v>154</v>
      </c>
      <c r="U36" s="9" t="s">
        <v>85</v>
      </c>
      <c r="V36" s="9" t="s">
        <v>83</v>
      </c>
      <c r="W36" s="9" t="s">
        <v>84</v>
      </c>
      <c r="X36" s="9" t="s">
        <v>154</v>
      </c>
      <c r="Y36" s="9" t="s">
        <v>85</v>
      </c>
      <c r="Z36" s="9" t="s">
        <v>83</v>
      </c>
      <c r="AA36" s="9" t="s">
        <v>84</v>
      </c>
      <c r="AB36" s="9" t="s">
        <v>154</v>
      </c>
      <c r="AC36" s="9" t="s">
        <v>85</v>
      </c>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row>
    <row r="37" spans="1:247" s="6" customFormat="1" ht="15.75" thickTop="1" x14ac:dyDescent="0.25">
      <c r="A37" s="10" t="s">
        <v>57</v>
      </c>
      <c r="B37" s="11">
        <f>sumkred2</f>
        <v>199500</v>
      </c>
      <c r="C37" s="11">
        <f t="shared" ref="C37:C48" si="0">IF(data2=1,B37*(PROC2/36500)*30.42,B37*(PROC2/36000)*30)</f>
        <v>2342.4625000000001</v>
      </c>
      <c r="D37" s="27">
        <f>IF($A37="1 міс.",$J$26*$J$6+$J$27*B37,0)+$J$18*sumkred2+$J$19+$J$20*sumkred2+$J$24+$J$28+J25*J6+J21</f>
        <v>17451</v>
      </c>
      <c r="E37" s="27">
        <f>IF(data2=2,C37+D37,IF(data2=1,IF(C37&gt;0,C37+D37+sumproplat2,0),IF(B37&gt;sumproplat2*2,sumproplat2,B37+C37+D37)))</f>
        <v>19793.462500000001</v>
      </c>
      <c r="F37" s="12">
        <f>IF(data2=1,IF((B48-sumproplat2)&gt;1,B48-sumproplat2,0),IF(B48-(sumproplat2-C48-D48)&gt;0,B48-(E48-C48-D48),0))</f>
        <v>172557.63595567702</v>
      </c>
      <c r="G37" s="12">
        <f t="shared" ref="G37:G48" si="1">IF(data2=1,F37*(PROC2/36500)*30.42,F37*(PROC2/36000)*30)</f>
        <v>2026.1142421795741</v>
      </c>
      <c r="H37" s="27">
        <f t="shared" ref="H37:H48" si="2">IF(AND($A37="1 міс.",F37&gt;0),$J$26*$J$6+$J$27*F37,0)+IF(F37-IF(data2=1,IF(G37&gt;0.001,G37+sumproplat2,0),IF(F37&gt;sumproplat2*2,sumproplat2,F37+G37))&lt;0,$J$29,0)</f>
        <v>6726</v>
      </c>
      <c r="I37" s="27">
        <f t="shared" ref="I37:I48" si="3">IF(data2=1,IF(G37&gt;0.001,G37+H37+sumproplat2,0),IF(F37&gt;sumproplat2*2,sumproplat2+H37,F37+G37+H37))</f>
        <v>11377.329837089848</v>
      </c>
      <c r="J37" s="12">
        <f>IF(data2=1,IF((F48-sumproplat2)&gt;1,F48-sumproplat2,0),IF(F48-(sumproplat2-G48-H48)&gt;0,F48-(I48-G48-H48),0))</f>
        <v>138938.86976424122</v>
      </c>
      <c r="K37" s="12">
        <f t="shared" ref="K37:K48" si="4">IF(data2=1,J37*(PROC2/36500)*30.42,J37*(PROC2/36000)*30)</f>
        <v>1631.3738958151321</v>
      </c>
      <c r="L37" s="27">
        <f t="shared" ref="L37:L48" si="5">IF(AND($A37="1 міс.",J37&gt;0),$J$26*$J$6+$J$27*J37,0)+IF(J37-IF(data2=1,IF(K37&gt;0.001,K37+sumproplat2,0),IF(J37&gt;sumproplat2*2,sumproplat2,J37+K37))&lt;0,$J$29,0)</f>
        <v>6726</v>
      </c>
      <c r="M37" s="27">
        <f t="shared" ref="M37:M48" si="6">IF(data2=1,IF(K37&gt;0.001,K37+L37+sumproplat2,0),IF(J37&gt;sumproplat2*2,sumproplat2+L37,J37+K37+L37))</f>
        <v>11377.329837089848</v>
      </c>
      <c r="N37" s="12">
        <f>IF(data2=1,IF((J48-sumproplat2)&gt;1,J48-sumproplat2,0),IF(J48-(sumproplat2-K48-L48)&gt;0,J48-(M48-K48-L48),0))</f>
        <v>100265.02031165097</v>
      </c>
      <c r="O37" s="12">
        <f t="shared" ref="O37:O48" si="7">IF(data2=1,N37*(PROC2/36500)*30.42,N37*(PROC2/36000)*30)</f>
        <v>1177.2784468259683</v>
      </c>
      <c r="P37" s="27">
        <f t="shared" ref="P37:P48" si="8">IF(AND($A37="1 міс.",N37&gt;0),$J$26*$J$6+$J$27*N37,0)+IF(N37-IF(data2=1,IF(O37&gt;0.001,O37+sumproplat2,0),IF(N37&gt;sumproplat2*2,sumproplat2,N37+O37))&lt;0,$J$29,0)</f>
        <v>6726</v>
      </c>
      <c r="Q37" s="27">
        <f t="shared" ref="Q37:Q48" si="9">IF(data2=1,IF(O37&gt;0.001,O37+P37+sumproplat2,0),IF(N37&gt;sumproplat2*2,sumproplat2+P37,N37+O37+P37))</f>
        <v>11377.329837089848</v>
      </c>
      <c r="R37" s="12">
        <f>IF(data2=1,IF((N48-sumproplat2)&gt;1,N48-sumproplat2,0),IF(N48-(sumproplat2-O48-P48)&gt;0,N48-(Q48-O48-P48),0))</f>
        <v>55775.980381844463</v>
      </c>
      <c r="S37" s="12">
        <f t="shared" ref="S37:S48" si="10">IF(data2=1,R37*(PROC2/36500)*30.42,R37*(PROC2/36000)*30)</f>
        <v>654.90296965015705</v>
      </c>
      <c r="T37" s="27">
        <f t="shared" ref="T37:T48" si="11">IF(AND($A37="1 міс.",R37&gt;0),$J$26*$J$6+$J$27*R37,0)+IF(R37-IF(data2=1,IF(S37&gt;0.001,S37+sumproplat2,0),IF(R37&gt;sumproplat2*2,sumproplat2,R37+S37))&lt;0,$J$29,0)</f>
        <v>6726</v>
      </c>
      <c r="U37" s="27">
        <f t="shared" ref="U37:U48" si="12">IF(data2=1,IF(S37&gt;0.001,S37+T37+sumproplat2,0),IF(R37&gt;sumproplat2*2,sumproplat2+T37,R37+S37+T37))</f>
        <v>11377.329837089848</v>
      </c>
      <c r="V37" s="12">
        <f>IF(data2=1,IF((R48-sumproplat2)&gt;1,R48-sumproplat2,0),IF(R48-(sumproplat2-S48-T48)&gt;0,R48-(U48-S48-T48),0))</f>
        <v>0</v>
      </c>
      <c r="W37" s="12">
        <f t="shared" ref="W37:W48" si="13">IF(data2=1,V37*(PROC2/36500)*30.42,V37*(PROC2/36000)*30)</f>
        <v>0</v>
      </c>
      <c r="X37" s="27">
        <f t="shared" ref="X37:X48" si="14">IF(AND($A37="1 міс.",V37&gt;0),$J$26*$J$6+$J$27*V37,0)+IF(V37-IF(data2=1,IF(W37&gt;0.001,W37+sumproplat2,0),IF(V37&gt;sumproplat2*2,sumproplat2,V37+W37))&lt;0,$J$29,0)</f>
        <v>0</v>
      </c>
      <c r="Y37" s="27">
        <f t="shared" ref="Y37:Y48" si="15">IF(data2=1,IF(W37&gt;0.001,W37+X37+sumproplat2,0),IF(V37&gt;sumproplat2*2,sumproplat2+X37,V37+W37+X37))</f>
        <v>0</v>
      </c>
      <c r="Z37" s="12">
        <f>IF(data2=1,IF((V48-sumproplat2)&gt;1,V48-sumproplat2,0),IF(V48-(sumproplat2-W48-X48)&gt;0,V48-(Y48-W48-X48),0))</f>
        <v>0</v>
      </c>
      <c r="AA37" s="12">
        <f t="shared" ref="AA37:AA48" si="16">IF(data2=1,Z37*(PROC2/36500)*30.42,Z37*(PROC2/36000)*30)</f>
        <v>0</v>
      </c>
      <c r="AB37" s="27">
        <f t="shared" ref="AB37:AB48" si="17">IF(AND($A37="1 міс.",Z37&gt;0),$J$26*$J$6+$J$27*Z37,0)+IF(Z37-IF(data2=1,IF(AA37&gt;0.001,AA37+sumproplat2,0),IF(Z37&gt;sumproplat2*2,sumproplat2,Z37+AA37))&lt;0,$J$29,0)</f>
        <v>0</v>
      </c>
      <c r="AC37" s="27">
        <f t="shared" ref="AC37:AC48" si="18">IF(data2=1,IF(AA37&gt;0.001,AA37+AB37+sumproplat2,0),IF(Z37&gt;sumproplat2*2,sumproplat2+AB37,Z37+AA37+AB37))</f>
        <v>0</v>
      </c>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row>
    <row r="38" spans="1:247" s="6" customFormat="1" ht="15" x14ac:dyDescent="0.25">
      <c r="A38" s="10" t="s">
        <v>58</v>
      </c>
      <c r="B38" s="12">
        <f t="shared" ref="B38:B48" si="19">IF(data2=1,IF((B37-sumproplat2)&gt;1,B37-sumproplat2,0),IF(B37-(sumproplat2-C37-D37)&gt;0,B37-(E37-C37-D37),0))</f>
        <v>199500</v>
      </c>
      <c r="C38" s="12">
        <f t="shared" si="0"/>
        <v>2342.4625000000001</v>
      </c>
      <c r="D38" s="27">
        <f t="shared" ref="D38:D48" si="20">IF($A38="1 міс.",$J$26*$J$6+$J$27*B38,0)+IF(B38-IF(data2=1,IF(C38&gt;0.001,C38+sumproplat2,0),IF(B38&gt;sumproplat2*2,sumproplat2,B38+C38))&lt;0,$J$29,0)</f>
        <v>0</v>
      </c>
      <c r="E38" s="27">
        <f t="shared" ref="E38:E48" si="21">IF(data2=1,IF(C38&gt;0.001,C38+D38+sumproplat2,0),IF(B38&gt;sumproplat2*2,sumproplat2+D38,B38+C38+D38))</f>
        <v>4651.3298370898492</v>
      </c>
      <c r="F38" s="12">
        <f t="shared" ref="F38:F48" si="22">IF(data2=1,IF((F37-sumproplat2)&gt;1,F37-sumproplat2,0),IF(F37-(sumproplat2-G37-H37)&gt;0,F37-(I37-G37-H37),0))</f>
        <v>169932.42036076676</v>
      </c>
      <c r="G38" s="12">
        <f t="shared" si="1"/>
        <v>1995.2898357360029</v>
      </c>
      <c r="H38" s="27">
        <f t="shared" si="2"/>
        <v>0</v>
      </c>
      <c r="I38" s="27">
        <f t="shared" si="3"/>
        <v>4651.3298370898492</v>
      </c>
      <c r="J38" s="12">
        <f t="shared" ref="J38:J48" si="23">IF(data2=1,IF((J37-sumproplat2)&gt;1,J37-sumproplat2,0),IF(J37-(sumproplat2-K37-L37)&gt;0,J37-(M37-K37-L37),0))</f>
        <v>135918.91382296651</v>
      </c>
      <c r="K38" s="12">
        <f t="shared" si="4"/>
        <v>1595.914579804665</v>
      </c>
      <c r="L38" s="27">
        <f t="shared" si="5"/>
        <v>0</v>
      </c>
      <c r="M38" s="27">
        <f t="shared" si="6"/>
        <v>4651.3298370898492</v>
      </c>
      <c r="N38" s="12">
        <f t="shared" ref="N38:N48" si="24">IF(data2=1,IF((N37-sumproplat2)&gt;1,N37-sumproplat2,0),IF(N37-(sumproplat2-O37-P37)&gt;0,N37-(Q37-O37-P37),0))</f>
        <v>96790.968921387088</v>
      </c>
      <c r="O38" s="12">
        <f t="shared" si="7"/>
        <v>1136.4872934186199</v>
      </c>
      <c r="P38" s="27">
        <f t="shared" si="8"/>
        <v>0</v>
      </c>
      <c r="Q38" s="27">
        <f t="shared" si="9"/>
        <v>4651.3298370898492</v>
      </c>
      <c r="R38" s="12">
        <f t="shared" ref="R38:R48" si="25">IF(data2=1,IF((R37-sumproplat2)&gt;1,R37-sumproplat2,0),IF(R37-(sumproplat2-S37-T37)&gt;0,R37-(U37-S37-T37),0))</f>
        <v>51779.553514404775</v>
      </c>
      <c r="S38" s="12">
        <f t="shared" si="10"/>
        <v>607.9782575149693</v>
      </c>
      <c r="T38" s="27">
        <f t="shared" si="11"/>
        <v>0</v>
      </c>
      <c r="U38" s="27">
        <f t="shared" si="12"/>
        <v>4651.3298370898492</v>
      </c>
      <c r="V38" s="12">
        <f t="shared" ref="V38:V48" si="26">IF(data2=1,IF((V37-sumproplat2)&gt;1,V37-sumproplat2,0),IF(V37-(sumproplat2-W37-X37)&gt;0,V37-(Y37-W37-X37),0))</f>
        <v>0</v>
      </c>
      <c r="W38" s="12">
        <f t="shared" si="13"/>
        <v>0</v>
      </c>
      <c r="X38" s="27">
        <f t="shared" si="14"/>
        <v>0</v>
      </c>
      <c r="Y38" s="27">
        <f t="shared" si="15"/>
        <v>0</v>
      </c>
      <c r="Z38" s="12">
        <f t="shared" ref="Z38:Z48" si="27">IF(data2=1,IF((Z37-sumproplat2)&gt;1,Z37-sumproplat2,0),IF(Z37-(sumproplat2-AA37-AB37)&gt;0,Z37-(AC37-AA37-AB37),0))</f>
        <v>0</v>
      </c>
      <c r="AA38" s="12">
        <f t="shared" si="16"/>
        <v>0</v>
      </c>
      <c r="AB38" s="27">
        <f t="shared" si="17"/>
        <v>0</v>
      </c>
      <c r="AC38" s="27">
        <f t="shared" si="18"/>
        <v>0</v>
      </c>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row>
    <row r="39" spans="1:247" s="6" customFormat="1" ht="15" x14ac:dyDescent="0.25">
      <c r="A39" s="10" t="s">
        <v>59</v>
      </c>
      <c r="B39" s="12">
        <f t="shared" si="19"/>
        <v>197191.13266291015</v>
      </c>
      <c r="C39" s="12">
        <f t="shared" si="0"/>
        <v>2315.3525493503366</v>
      </c>
      <c r="D39" s="27">
        <f t="shared" si="20"/>
        <v>0</v>
      </c>
      <c r="E39" s="27">
        <f t="shared" si="21"/>
        <v>4651.3298370898492</v>
      </c>
      <c r="F39" s="12">
        <f t="shared" si="22"/>
        <v>167276.3803594129</v>
      </c>
      <c r="G39" s="12">
        <f t="shared" si="1"/>
        <v>1964.1034993867729</v>
      </c>
      <c r="H39" s="27">
        <f t="shared" si="2"/>
        <v>0</v>
      </c>
      <c r="I39" s="27">
        <f t="shared" si="3"/>
        <v>4651.3298370898492</v>
      </c>
      <c r="J39" s="12">
        <f t="shared" si="23"/>
        <v>132863.49856568134</v>
      </c>
      <c r="K39" s="12">
        <f t="shared" si="4"/>
        <v>1560.0389123253749</v>
      </c>
      <c r="L39" s="27">
        <f t="shared" si="5"/>
        <v>0</v>
      </c>
      <c r="M39" s="27">
        <f t="shared" si="6"/>
        <v>4651.3298370898492</v>
      </c>
      <c r="N39" s="12">
        <f t="shared" si="24"/>
        <v>93276.12637771586</v>
      </c>
      <c r="O39" s="12">
        <f t="shared" si="7"/>
        <v>1095.2171838850136</v>
      </c>
      <c r="P39" s="27">
        <f t="shared" si="8"/>
        <v>0</v>
      </c>
      <c r="Q39" s="27">
        <f t="shared" si="9"/>
        <v>4651.3298370898492</v>
      </c>
      <c r="R39" s="12">
        <f t="shared" si="25"/>
        <v>47736.201934829893</v>
      </c>
      <c r="S39" s="12">
        <f t="shared" si="10"/>
        <v>560.50257105146102</v>
      </c>
      <c r="T39" s="27">
        <f t="shared" si="11"/>
        <v>0</v>
      </c>
      <c r="U39" s="27">
        <f t="shared" si="12"/>
        <v>4651.3298370898492</v>
      </c>
      <c r="V39" s="12">
        <f t="shared" si="26"/>
        <v>0</v>
      </c>
      <c r="W39" s="12">
        <f t="shared" si="13"/>
        <v>0</v>
      </c>
      <c r="X39" s="27">
        <f t="shared" si="14"/>
        <v>0</v>
      </c>
      <c r="Y39" s="27">
        <f t="shared" si="15"/>
        <v>0</v>
      </c>
      <c r="Z39" s="12">
        <f t="shared" si="27"/>
        <v>0</v>
      </c>
      <c r="AA39" s="12">
        <f t="shared" si="16"/>
        <v>0</v>
      </c>
      <c r="AB39" s="27">
        <f t="shared" si="17"/>
        <v>0</v>
      </c>
      <c r="AC39" s="27">
        <f t="shared" si="18"/>
        <v>0</v>
      </c>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row>
    <row r="40" spans="1:247" s="6" customFormat="1" ht="15" x14ac:dyDescent="0.25">
      <c r="A40" s="10" t="s">
        <v>91</v>
      </c>
      <c r="B40" s="12">
        <f t="shared" si="19"/>
        <v>194855.15537517064</v>
      </c>
      <c r="C40" s="12">
        <f t="shared" si="0"/>
        <v>2287.9242826967952</v>
      </c>
      <c r="D40" s="27">
        <f t="shared" si="20"/>
        <v>0</v>
      </c>
      <c r="E40" s="27">
        <f t="shared" si="21"/>
        <v>4651.3298370898492</v>
      </c>
      <c r="F40" s="12">
        <f t="shared" si="22"/>
        <v>164589.15402170981</v>
      </c>
      <c r="G40" s="12">
        <f t="shared" si="1"/>
        <v>1932.5509834715758</v>
      </c>
      <c r="H40" s="27">
        <f t="shared" si="2"/>
        <v>0</v>
      </c>
      <c r="I40" s="27">
        <f t="shared" si="3"/>
        <v>4651.3298370898492</v>
      </c>
      <c r="J40" s="12">
        <f t="shared" si="23"/>
        <v>129772.20764091687</v>
      </c>
      <c r="K40" s="12">
        <f t="shared" si="4"/>
        <v>1523.742004717099</v>
      </c>
      <c r="L40" s="27">
        <f t="shared" si="5"/>
        <v>0</v>
      </c>
      <c r="M40" s="27">
        <f t="shared" si="6"/>
        <v>4651.3298370898492</v>
      </c>
      <c r="N40" s="12">
        <f t="shared" si="24"/>
        <v>89720.013724511024</v>
      </c>
      <c r="O40" s="12">
        <f t="shared" si="7"/>
        <v>1053.4624944819668</v>
      </c>
      <c r="P40" s="27">
        <f t="shared" si="8"/>
        <v>0</v>
      </c>
      <c r="Q40" s="27">
        <f t="shared" si="9"/>
        <v>4651.3298370898492</v>
      </c>
      <c r="R40" s="12">
        <f t="shared" si="25"/>
        <v>43645.374668791505</v>
      </c>
      <c r="S40" s="12">
        <f t="shared" si="10"/>
        <v>512.46944090272689</v>
      </c>
      <c r="T40" s="27">
        <f t="shared" si="11"/>
        <v>0</v>
      </c>
      <c r="U40" s="27">
        <f t="shared" si="12"/>
        <v>4651.3298370898492</v>
      </c>
      <c r="V40" s="12">
        <f t="shared" si="26"/>
        <v>0</v>
      </c>
      <c r="W40" s="12">
        <f t="shared" si="13"/>
        <v>0</v>
      </c>
      <c r="X40" s="27">
        <f t="shared" si="14"/>
        <v>0</v>
      </c>
      <c r="Y40" s="27">
        <f t="shared" si="15"/>
        <v>0</v>
      </c>
      <c r="Z40" s="12">
        <f t="shared" si="27"/>
        <v>0</v>
      </c>
      <c r="AA40" s="12">
        <f t="shared" si="16"/>
        <v>0</v>
      </c>
      <c r="AB40" s="27">
        <f t="shared" si="17"/>
        <v>0</v>
      </c>
      <c r="AC40" s="27">
        <f t="shared" si="18"/>
        <v>0</v>
      </c>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row>
    <row r="41" spans="1:247" s="6" customFormat="1" ht="15" x14ac:dyDescent="0.25">
      <c r="A41" s="10" t="s">
        <v>92</v>
      </c>
      <c r="B41" s="12">
        <f t="shared" si="19"/>
        <v>192491.74982077759</v>
      </c>
      <c r="C41" s="12">
        <f t="shared" si="0"/>
        <v>2260.1739624789634</v>
      </c>
      <c r="D41" s="27">
        <f t="shared" si="20"/>
        <v>0</v>
      </c>
      <c r="E41" s="27">
        <f t="shared" si="21"/>
        <v>4651.3298370898492</v>
      </c>
      <c r="F41" s="12">
        <f t="shared" si="22"/>
        <v>161870.37516809153</v>
      </c>
      <c r="G41" s="12">
        <f t="shared" si="1"/>
        <v>1900.6279884320081</v>
      </c>
      <c r="H41" s="27">
        <f t="shared" si="2"/>
        <v>0</v>
      </c>
      <c r="I41" s="27">
        <f t="shared" si="3"/>
        <v>4651.3298370898492</v>
      </c>
      <c r="J41" s="12">
        <f t="shared" si="23"/>
        <v>126644.61980854411</v>
      </c>
      <c r="K41" s="12">
        <f t="shared" si="4"/>
        <v>1487.0189109186554</v>
      </c>
      <c r="L41" s="27">
        <f t="shared" si="5"/>
        <v>0</v>
      </c>
      <c r="M41" s="27">
        <f t="shared" si="6"/>
        <v>4651.3298370898492</v>
      </c>
      <c r="N41" s="12">
        <f t="shared" si="24"/>
        <v>86122.146381903149</v>
      </c>
      <c r="O41" s="12">
        <f t="shared" si="7"/>
        <v>1011.2175354341794</v>
      </c>
      <c r="P41" s="27">
        <f t="shared" si="8"/>
        <v>0</v>
      </c>
      <c r="Q41" s="27">
        <f t="shared" si="9"/>
        <v>4651.3298370898492</v>
      </c>
      <c r="R41" s="12">
        <f t="shared" si="25"/>
        <v>39506.514272604385</v>
      </c>
      <c r="S41" s="12">
        <f t="shared" si="10"/>
        <v>463.87232175082977</v>
      </c>
      <c r="T41" s="27">
        <f t="shared" si="11"/>
        <v>0</v>
      </c>
      <c r="U41" s="27">
        <f t="shared" si="12"/>
        <v>4651.3298370898492</v>
      </c>
      <c r="V41" s="12">
        <f t="shared" si="26"/>
        <v>0</v>
      </c>
      <c r="W41" s="12">
        <f t="shared" si="13"/>
        <v>0</v>
      </c>
      <c r="X41" s="27">
        <f t="shared" si="14"/>
        <v>0</v>
      </c>
      <c r="Y41" s="27">
        <f t="shared" si="15"/>
        <v>0</v>
      </c>
      <c r="Z41" s="12">
        <f t="shared" si="27"/>
        <v>0</v>
      </c>
      <c r="AA41" s="12">
        <f t="shared" si="16"/>
        <v>0</v>
      </c>
      <c r="AB41" s="27">
        <f t="shared" si="17"/>
        <v>0</v>
      </c>
      <c r="AC41" s="27">
        <f t="shared" si="18"/>
        <v>0</v>
      </c>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row>
    <row r="42" spans="1:247" s="6" customFormat="1" ht="15" x14ac:dyDescent="0.25">
      <c r="A42" s="10" t="s">
        <v>93</v>
      </c>
      <c r="B42" s="12">
        <f t="shared" si="19"/>
        <v>190100.59394616671</v>
      </c>
      <c r="C42" s="12">
        <f t="shared" si="0"/>
        <v>2232.0978072512407</v>
      </c>
      <c r="D42" s="27">
        <f t="shared" si="20"/>
        <v>0</v>
      </c>
      <c r="E42" s="27">
        <f t="shared" si="21"/>
        <v>4651.3298370898492</v>
      </c>
      <c r="F42" s="12">
        <f t="shared" si="22"/>
        <v>159119.6733194337</v>
      </c>
      <c r="G42" s="12">
        <f t="shared" si="1"/>
        <v>1868.330164225684</v>
      </c>
      <c r="H42" s="27">
        <f t="shared" si="2"/>
        <v>0</v>
      </c>
      <c r="I42" s="27">
        <f t="shared" si="3"/>
        <v>4651.3298370898492</v>
      </c>
      <c r="J42" s="12">
        <f t="shared" si="23"/>
        <v>123480.30888237292</v>
      </c>
      <c r="K42" s="12">
        <f t="shared" si="4"/>
        <v>1449.864626793862</v>
      </c>
      <c r="L42" s="27">
        <f t="shared" si="5"/>
        <v>0</v>
      </c>
      <c r="M42" s="27">
        <f t="shared" si="6"/>
        <v>4651.3298370898492</v>
      </c>
      <c r="N42" s="12">
        <f t="shared" si="24"/>
        <v>82482.034080247482</v>
      </c>
      <c r="O42" s="12">
        <f t="shared" si="7"/>
        <v>968.47655015890575</v>
      </c>
      <c r="P42" s="27">
        <f t="shared" si="8"/>
        <v>0</v>
      </c>
      <c r="Q42" s="27">
        <f t="shared" si="9"/>
        <v>4651.3298370898492</v>
      </c>
      <c r="R42" s="12">
        <f t="shared" si="25"/>
        <v>35319.056757265367</v>
      </c>
      <c r="S42" s="12">
        <f t="shared" si="10"/>
        <v>414.70459142489079</v>
      </c>
      <c r="T42" s="27">
        <f t="shared" si="11"/>
        <v>0</v>
      </c>
      <c r="U42" s="27">
        <f t="shared" si="12"/>
        <v>4651.3298370898492</v>
      </c>
      <c r="V42" s="12">
        <f t="shared" si="26"/>
        <v>0</v>
      </c>
      <c r="W42" s="12">
        <f t="shared" si="13"/>
        <v>0</v>
      </c>
      <c r="X42" s="27">
        <f t="shared" si="14"/>
        <v>0</v>
      </c>
      <c r="Y42" s="27">
        <f t="shared" si="15"/>
        <v>0</v>
      </c>
      <c r="Z42" s="12">
        <f t="shared" si="27"/>
        <v>0</v>
      </c>
      <c r="AA42" s="12">
        <f t="shared" si="16"/>
        <v>0</v>
      </c>
      <c r="AB42" s="27">
        <f t="shared" si="17"/>
        <v>0</v>
      </c>
      <c r="AC42" s="27">
        <f t="shared" si="18"/>
        <v>0</v>
      </c>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row>
    <row r="43" spans="1:247" s="6" customFormat="1" ht="14.25" customHeight="1" x14ac:dyDescent="0.25">
      <c r="A43" s="10" t="s">
        <v>94</v>
      </c>
      <c r="B43" s="12">
        <f t="shared" si="19"/>
        <v>187681.36191632811</v>
      </c>
      <c r="C43" s="12">
        <f t="shared" si="0"/>
        <v>2203.6919911675527</v>
      </c>
      <c r="D43" s="27">
        <f t="shared" si="20"/>
        <v>0</v>
      </c>
      <c r="E43" s="27">
        <f t="shared" si="21"/>
        <v>4651.3298370898492</v>
      </c>
      <c r="F43" s="12">
        <f t="shared" si="22"/>
        <v>156336.67364656954</v>
      </c>
      <c r="G43" s="12">
        <f t="shared" si="1"/>
        <v>1835.6531097334705</v>
      </c>
      <c r="H43" s="27">
        <f t="shared" si="2"/>
        <v>0</v>
      </c>
      <c r="I43" s="27">
        <f t="shared" si="3"/>
        <v>4651.3298370898492</v>
      </c>
      <c r="J43" s="12">
        <f t="shared" si="23"/>
        <v>120278.84367207694</v>
      </c>
      <c r="K43" s="12">
        <f t="shared" si="4"/>
        <v>1412.2740894496367</v>
      </c>
      <c r="L43" s="27">
        <f t="shared" si="5"/>
        <v>0</v>
      </c>
      <c r="M43" s="27">
        <f t="shared" si="6"/>
        <v>4651.3298370898492</v>
      </c>
      <c r="N43" s="12">
        <f t="shared" si="24"/>
        <v>78799.18079331654</v>
      </c>
      <c r="O43" s="12">
        <f t="shared" si="7"/>
        <v>925.233714481525</v>
      </c>
      <c r="P43" s="27">
        <f t="shared" si="8"/>
        <v>0</v>
      </c>
      <c r="Q43" s="27">
        <f t="shared" si="9"/>
        <v>4651.3298370898492</v>
      </c>
      <c r="R43" s="12">
        <f t="shared" si="25"/>
        <v>31082.431511600407</v>
      </c>
      <c r="S43" s="12">
        <f t="shared" si="10"/>
        <v>364.9595499987081</v>
      </c>
      <c r="T43" s="27">
        <f t="shared" si="11"/>
        <v>0</v>
      </c>
      <c r="U43" s="27">
        <f t="shared" si="12"/>
        <v>4651.3298370898492</v>
      </c>
      <c r="V43" s="12">
        <f t="shared" si="26"/>
        <v>0</v>
      </c>
      <c r="W43" s="12">
        <f t="shared" si="13"/>
        <v>0</v>
      </c>
      <c r="X43" s="27">
        <f t="shared" si="14"/>
        <v>0</v>
      </c>
      <c r="Y43" s="27">
        <f t="shared" si="15"/>
        <v>0</v>
      </c>
      <c r="Z43" s="12">
        <f t="shared" si="27"/>
        <v>0</v>
      </c>
      <c r="AA43" s="12">
        <f t="shared" si="16"/>
        <v>0</v>
      </c>
      <c r="AB43" s="27">
        <f t="shared" si="17"/>
        <v>0</v>
      </c>
      <c r="AC43" s="27">
        <f t="shared" si="18"/>
        <v>0</v>
      </c>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row>
    <row r="44" spans="1:247" s="6" customFormat="1" ht="15" x14ac:dyDescent="0.25">
      <c r="A44" s="10" t="s">
        <v>95</v>
      </c>
      <c r="B44" s="12">
        <f t="shared" si="19"/>
        <v>185233.72407040582</v>
      </c>
      <c r="C44" s="12">
        <f t="shared" si="0"/>
        <v>2174.9526434600148</v>
      </c>
      <c r="D44" s="27">
        <f t="shared" si="20"/>
        <v>0</v>
      </c>
      <c r="E44" s="27">
        <f t="shared" si="21"/>
        <v>4651.3298370898492</v>
      </c>
      <c r="F44" s="12">
        <f t="shared" si="22"/>
        <v>153520.99691921315</v>
      </c>
      <c r="G44" s="12">
        <f t="shared" si="1"/>
        <v>1802.592372159761</v>
      </c>
      <c r="H44" s="27">
        <f t="shared" si="2"/>
        <v>0</v>
      </c>
      <c r="I44" s="27">
        <f t="shared" si="3"/>
        <v>4651.3298370898492</v>
      </c>
      <c r="J44" s="12">
        <f t="shared" si="23"/>
        <v>117039.78792443672</v>
      </c>
      <c r="K44" s="12">
        <f t="shared" si="4"/>
        <v>1374.2421765460945</v>
      </c>
      <c r="L44" s="27">
        <f t="shared" si="5"/>
        <v>0</v>
      </c>
      <c r="M44" s="27">
        <f t="shared" si="6"/>
        <v>4651.3298370898492</v>
      </c>
      <c r="N44" s="12">
        <f t="shared" si="24"/>
        <v>75073.084670708209</v>
      </c>
      <c r="O44" s="12">
        <f t="shared" si="7"/>
        <v>881.48313584189884</v>
      </c>
      <c r="P44" s="27">
        <f t="shared" si="8"/>
        <v>0</v>
      </c>
      <c r="Q44" s="27">
        <f t="shared" si="9"/>
        <v>4651.3298370898492</v>
      </c>
      <c r="R44" s="12">
        <f t="shared" si="25"/>
        <v>26796.061224509267</v>
      </c>
      <c r="S44" s="12">
        <f t="shared" si="10"/>
        <v>314.63041887777962</v>
      </c>
      <c r="T44" s="27">
        <f t="shared" si="11"/>
        <v>0</v>
      </c>
      <c r="U44" s="27">
        <f t="shared" si="12"/>
        <v>4651.3298370898492</v>
      </c>
      <c r="V44" s="12">
        <f t="shared" si="26"/>
        <v>0</v>
      </c>
      <c r="W44" s="12">
        <f t="shared" si="13"/>
        <v>0</v>
      </c>
      <c r="X44" s="27">
        <f t="shared" si="14"/>
        <v>0</v>
      </c>
      <c r="Y44" s="27">
        <f t="shared" si="15"/>
        <v>0</v>
      </c>
      <c r="Z44" s="12">
        <f t="shared" si="27"/>
        <v>0</v>
      </c>
      <c r="AA44" s="12">
        <f t="shared" si="16"/>
        <v>0</v>
      </c>
      <c r="AB44" s="27">
        <f t="shared" si="17"/>
        <v>0</v>
      </c>
      <c r="AC44" s="27">
        <f t="shared" si="18"/>
        <v>0</v>
      </c>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row>
    <row r="45" spans="1:247" s="6" customFormat="1" ht="15" x14ac:dyDescent="0.25">
      <c r="A45" s="10" t="s">
        <v>96</v>
      </c>
      <c r="B45" s="12">
        <f t="shared" si="19"/>
        <v>182757.34687677599</v>
      </c>
      <c r="C45" s="12">
        <f t="shared" si="0"/>
        <v>2145.8758479114781</v>
      </c>
      <c r="D45" s="27">
        <f t="shared" si="20"/>
        <v>0</v>
      </c>
      <c r="E45" s="27">
        <f t="shared" si="21"/>
        <v>4651.3298370898492</v>
      </c>
      <c r="F45" s="12">
        <f t="shared" si="22"/>
        <v>150672.25945428308</v>
      </c>
      <c r="G45" s="12">
        <f t="shared" si="1"/>
        <v>1769.143446425707</v>
      </c>
      <c r="H45" s="27">
        <f t="shared" si="2"/>
        <v>0</v>
      </c>
      <c r="I45" s="27">
        <f t="shared" si="3"/>
        <v>4651.3298370898492</v>
      </c>
      <c r="J45" s="12">
        <f t="shared" si="23"/>
        <v>113762.70026389297</v>
      </c>
      <c r="K45" s="12">
        <f t="shared" si="4"/>
        <v>1335.7637055985431</v>
      </c>
      <c r="L45" s="27">
        <f t="shared" si="5"/>
        <v>0</v>
      </c>
      <c r="M45" s="27">
        <f t="shared" si="6"/>
        <v>4651.3298370898492</v>
      </c>
      <c r="N45" s="12">
        <f t="shared" si="24"/>
        <v>71303.237969460257</v>
      </c>
      <c r="O45" s="12">
        <f t="shared" si="7"/>
        <v>837.21885249141246</v>
      </c>
      <c r="P45" s="27">
        <f t="shared" si="8"/>
        <v>0</v>
      </c>
      <c r="Q45" s="27">
        <f t="shared" si="9"/>
        <v>4651.3298370898492</v>
      </c>
      <c r="R45" s="12">
        <f t="shared" si="25"/>
        <v>22459.361806297198</v>
      </c>
      <c r="S45" s="12">
        <f t="shared" si="10"/>
        <v>263.71033987560628</v>
      </c>
      <c r="T45" s="27">
        <f t="shared" si="11"/>
        <v>0</v>
      </c>
      <c r="U45" s="27">
        <f t="shared" si="12"/>
        <v>4651.3298370898492</v>
      </c>
      <c r="V45" s="12">
        <f t="shared" si="26"/>
        <v>0</v>
      </c>
      <c r="W45" s="12">
        <f t="shared" si="13"/>
        <v>0</v>
      </c>
      <c r="X45" s="27">
        <f t="shared" si="14"/>
        <v>0</v>
      </c>
      <c r="Y45" s="27">
        <f t="shared" si="15"/>
        <v>0</v>
      </c>
      <c r="Z45" s="12">
        <f t="shared" si="27"/>
        <v>0</v>
      </c>
      <c r="AA45" s="12">
        <f t="shared" si="16"/>
        <v>0</v>
      </c>
      <c r="AB45" s="27">
        <f t="shared" si="17"/>
        <v>0</v>
      </c>
      <c r="AC45" s="27">
        <f t="shared" si="18"/>
        <v>0</v>
      </c>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row>
    <row r="46" spans="1:247" s="6" customFormat="1" ht="15" x14ac:dyDescent="0.25">
      <c r="A46" s="10" t="s">
        <v>97</v>
      </c>
      <c r="B46" s="12">
        <f t="shared" si="19"/>
        <v>180251.89288759761</v>
      </c>
      <c r="C46" s="12">
        <f t="shared" si="0"/>
        <v>2116.457642321875</v>
      </c>
      <c r="D46" s="27">
        <f t="shared" si="20"/>
        <v>0</v>
      </c>
      <c r="E46" s="27">
        <f t="shared" si="21"/>
        <v>4651.3298370898492</v>
      </c>
      <c r="F46" s="12">
        <f t="shared" si="22"/>
        <v>147790.07306361894</v>
      </c>
      <c r="G46" s="12">
        <f t="shared" si="1"/>
        <v>1735.3017745553257</v>
      </c>
      <c r="H46" s="27">
        <f t="shared" si="2"/>
        <v>0</v>
      </c>
      <c r="I46" s="27">
        <f t="shared" si="3"/>
        <v>4651.3298370898492</v>
      </c>
      <c r="J46" s="12">
        <f t="shared" si="23"/>
        <v>110447.13413240167</v>
      </c>
      <c r="K46" s="12">
        <f t="shared" si="4"/>
        <v>1296.8334332712827</v>
      </c>
      <c r="L46" s="27">
        <f t="shared" si="5"/>
        <v>0</v>
      </c>
      <c r="M46" s="27">
        <f t="shared" si="6"/>
        <v>4651.3298370898492</v>
      </c>
      <c r="N46" s="12">
        <f t="shared" si="24"/>
        <v>67489.126984861825</v>
      </c>
      <c r="O46" s="12">
        <f t="shared" si="7"/>
        <v>792.43483268058594</v>
      </c>
      <c r="P46" s="27">
        <f t="shared" si="8"/>
        <v>0</v>
      </c>
      <c r="Q46" s="27">
        <f t="shared" si="9"/>
        <v>4651.3298370898492</v>
      </c>
      <c r="R46" s="12">
        <f t="shared" si="25"/>
        <v>18071.742309082954</v>
      </c>
      <c r="S46" s="12">
        <f t="shared" si="10"/>
        <v>212.19237427914899</v>
      </c>
      <c r="T46" s="27">
        <f t="shared" si="11"/>
        <v>0</v>
      </c>
      <c r="U46" s="27">
        <f t="shared" si="12"/>
        <v>4651.3298370898492</v>
      </c>
      <c r="V46" s="12">
        <f t="shared" si="26"/>
        <v>0</v>
      </c>
      <c r="W46" s="12">
        <f t="shared" si="13"/>
        <v>0</v>
      </c>
      <c r="X46" s="27">
        <f t="shared" si="14"/>
        <v>0</v>
      </c>
      <c r="Y46" s="27">
        <f t="shared" si="15"/>
        <v>0</v>
      </c>
      <c r="Z46" s="12">
        <f t="shared" si="27"/>
        <v>0</v>
      </c>
      <c r="AA46" s="12">
        <f t="shared" si="16"/>
        <v>0</v>
      </c>
      <c r="AB46" s="27">
        <f t="shared" si="17"/>
        <v>0</v>
      </c>
      <c r="AC46" s="27">
        <f t="shared" si="18"/>
        <v>0</v>
      </c>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row>
    <row r="47" spans="1:247" s="6" customFormat="1" ht="15" x14ac:dyDescent="0.25">
      <c r="A47" s="10" t="s">
        <v>98</v>
      </c>
      <c r="B47" s="12">
        <f t="shared" si="19"/>
        <v>177717.02069282962</v>
      </c>
      <c r="C47" s="12">
        <f t="shared" si="0"/>
        <v>2086.6940179683074</v>
      </c>
      <c r="D47" s="27">
        <f t="shared" si="20"/>
        <v>0</v>
      </c>
      <c r="E47" s="27">
        <f t="shared" si="21"/>
        <v>4651.3298370898492</v>
      </c>
      <c r="F47" s="12">
        <f t="shared" si="22"/>
        <v>144874.04500108442</v>
      </c>
      <c r="G47" s="12">
        <f t="shared" si="1"/>
        <v>1701.0627450543993</v>
      </c>
      <c r="H47" s="27">
        <f t="shared" si="2"/>
        <v>0</v>
      </c>
      <c r="I47" s="27">
        <f t="shared" si="3"/>
        <v>4651.3298370898492</v>
      </c>
      <c r="J47" s="12">
        <f t="shared" si="23"/>
        <v>107092.6377285831</v>
      </c>
      <c r="K47" s="12">
        <f t="shared" si="4"/>
        <v>1257.446054663113</v>
      </c>
      <c r="L47" s="27">
        <f t="shared" si="5"/>
        <v>0</v>
      </c>
      <c r="M47" s="27">
        <f t="shared" si="6"/>
        <v>4651.3298370898492</v>
      </c>
      <c r="N47" s="12">
        <f t="shared" si="24"/>
        <v>63630.231980452561</v>
      </c>
      <c r="O47" s="12">
        <f t="shared" si="7"/>
        <v>747.12497383714719</v>
      </c>
      <c r="P47" s="27">
        <f t="shared" si="8"/>
        <v>0</v>
      </c>
      <c r="Q47" s="27">
        <f t="shared" si="9"/>
        <v>4651.3298370898492</v>
      </c>
      <c r="R47" s="12">
        <f t="shared" si="25"/>
        <v>13632.604846272254</v>
      </c>
      <c r="S47" s="12">
        <f t="shared" si="10"/>
        <v>160.06950190331338</v>
      </c>
      <c r="T47" s="27">
        <f t="shared" si="11"/>
        <v>0</v>
      </c>
      <c r="U47" s="27">
        <f t="shared" si="12"/>
        <v>4651.3298370898492</v>
      </c>
      <c r="V47" s="12">
        <f t="shared" si="26"/>
        <v>0</v>
      </c>
      <c r="W47" s="12">
        <f t="shared" si="13"/>
        <v>0</v>
      </c>
      <c r="X47" s="27">
        <f t="shared" si="14"/>
        <v>0</v>
      </c>
      <c r="Y47" s="27">
        <f t="shared" si="15"/>
        <v>0</v>
      </c>
      <c r="Z47" s="12">
        <f t="shared" si="27"/>
        <v>0</v>
      </c>
      <c r="AA47" s="12">
        <f t="shared" si="16"/>
        <v>0</v>
      </c>
      <c r="AB47" s="27">
        <f t="shared" si="17"/>
        <v>0</v>
      </c>
      <c r="AC47" s="27">
        <f t="shared" si="18"/>
        <v>0</v>
      </c>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row>
    <row r="48" spans="1:247" s="6" customFormat="1" ht="15" x14ac:dyDescent="0.25">
      <c r="A48" s="10" t="s">
        <v>99</v>
      </c>
      <c r="B48" s="12">
        <f t="shared" si="19"/>
        <v>175152.38487370807</v>
      </c>
      <c r="C48" s="12">
        <f t="shared" si="0"/>
        <v>2056.5809190587888</v>
      </c>
      <c r="D48" s="27">
        <f t="shared" si="20"/>
        <v>0</v>
      </c>
      <c r="E48" s="27">
        <f t="shared" si="21"/>
        <v>4651.3298370898492</v>
      </c>
      <c r="F48" s="12">
        <f t="shared" si="22"/>
        <v>141923.77790904898</v>
      </c>
      <c r="G48" s="12">
        <f t="shared" si="1"/>
        <v>1666.4216922820835</v>
      </c>
      <c r="H48" s="27">
        <f t="shared" si="2"/>
        <v>0</v>
      </c>
      <c r="I48" s="27">
        <f t="shared" si="3"/>
        <v>4651.3298370898492</v>
      </c>
      <c r="J48" s="12">
        <f t="shared" si="23"/>
        <v>103698.75394615636</v>
      </c>
      <c r="K48" s="12">
        <f t="shared" si="4"/>
        <v>1217.5962025844526</v>
      </c>
      <c r="L48" s="27">
        <f t="shared" si="5"/>
        <v>0</v>
      </c>
      <c r="M48" s="27">
        <f t="shared" si="6"/>
        <v>4651.3298370898492</v>
      </c>
      <c r="N48" s="12">
        <f t="shared" si="24"/>
        <v>59726.027117199861</v>
      </c>
      <c r="O48" s="12">
        <f t="shared" si="7"/>
        <v>701.28310173445504</v>
      </c>
      <c r="P48" s="27">
        <f t="shared" si="8"/>
        <v>0</v>
      </c>
      <c r="Q48" s="27">
        <f t="shared" si="9"/>
        <v>4651.3298370898492</v>
      </c>
      <c r="R48" s="12">
        <f t="shared" si="25"/>
        <v>9141.3445110857174</v>
      </c>
      <c r="S48" s="12">
        <f t="shared" si="10"/>
        <v>107.33462013433146</v>
      </c>
      <c r="T48" s="27">
        <f t="shared" si="11"/>
        <v>0</v>
      </c>
      <c r="U48" s="27">
        <f t="shared" si="12"/>
        <v>9248.6791312200494</v>
      </c>
      <c r="V48" s="12">
        <f t="shared" si="26"/>
        <v>0</v>
      </c>
      <c r="W48" s="12">
        <f t="shared" si="13"/>
        <v>0</v>
      </c>
      <c r="X48" s="27">
        <f t="shared" si="14"/>
        <v>0</v>
      </c>
      <c r="Y48" s="27">
        <f t="shared" si="15"/>
        <v>0</v>
      </c>
      <c r="Z48" s="12">
        <f t="shared" si="27"/>
        <v>0</v>
      </c>
      <c r="AA48" s="12">
        <f t="shared" si="16"/>
        <v>0</v>
      </c>
      <c r="AB48" s="27">
        <f t="shared" si="17"/>
        <v>0</v>
      </c>
      <c r="AC48" s="27">
        <f t="shared" si="18"/>
        <v>0</v>
      </c>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row>
    <row r="49" spans="1:247" s="6" customFormat="1" ht="15.75" thickBot="1" x14ac:dyDescent="0.3">
      <c r="A49" s="28" t="s">
        <v>61</v>
      </c>
      <c r="B49" s="13"/>
      <c r="C49" s="14">
        <f>SUM(C37:C48)</f>
        <v>26564.726663665351</v>
      </c>
      <c r="D49" s="29">
        <f>SUM(D37:D48)</f>
        <v>17451</v>
      </c>
      <c r="E49" s="29">
        <f>SUM(E37:E48)</f>
        <v>70958.090707988347</v>
      </c>
      <c r="F49" s="13"/>
      <c r="G49" s="14">
        <f>SUM(G37:G48)</f>
        <v>22197.191853642365</v>
      </c>
      <c r="H49" s="29">
        <f>SUM(H37:H48)</f>
        <v>6726</v>
      </c>
      <c r="I49" s="29">
        <f>SUM(I37:I48)</f>
        <v>62541.95804507818</v>
      </c>
      <c r="J49" s="13"/>
      <c r="K49" s="14">
        <f>SUM(K37:K48)</f>
        <v>17142.108592487908</v>
      </c>
      <c r="L49" s="29">
        <f>SUM(L37:L48)</f>
        <v>6726</v>
      </c>
      <c r="M49" s="29">
        <f>SUM(M37:M48)</f>
        <v>62541.95804507818</v>
      </c>
      <c r="N49" s="13"/>
      <c r="O49" s="14">
        <f>SUM(O37:O48)</f>
        <v>11326.918115271679</v>
      </c>
      <c r="P49" s="29">
        <f>SUM(P37:P48)</f>
        <v>6726</v>
      </c>
      <c r="Q49" s="29">
        <f>SUM(Q37:Q48)</f>
        <v>62541.95804507818</v>
      </c>
      <c r="R49" s="13"/>
      <c r="S49" s="14">
        <f>SUM(S37:S48)</f>
        <v>4637.3269573639227</v>
      </c>
      <c r="T49" s="29">
        <f>SUM(T37:T48)</f>
        <v>6726</v>
      </c>
      <c r="U49" s="29">
        <f>SUM(U37:U48)</f>
        <v>67139.307339208375</v>
      </c>
      <c r="V49" s="13"/>
      <c r="W49" s="14">
        <f>SUM(W37:W48)</f>
        <v>0</v>
      </c>
      <c r="X49" s="29">
        <f>SUM(X37:X48)</f>
        <v>0</v>
      </c>
      <c r="Y49" s="29">
        <f>SUM(Y37:Y48)</f>
        <v>0</v>
      </c>
      <c r="Z49" s="13"/>
      <c r="AA49" s="14">
        <f>SUM(AA37:AA48)</f>
        <v>0</v>
      </c>
      <c r="AB49" s="29">
        <f>SUM(AB37:AB48)</f>
        <v>0</v>
      </c>
      <c r="AC49" s="29">
        <f>SUM(AC37:AC48)</f>
        <v>0</v>
      </c>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row>
    <row r="50" spans="1:247" s="6" customFormat="1" ht="12.75" hidden="1" customHeight="1" thickBot="1" x14ac:dyDescent="0.3">
      <c r="A50" s="175" t="s">
        <v>60</v>
      </c>
      <c r="B50" s="177" t="s">
        <v>69</v>
      </c>
      <c r="C50" s="178"/>
      <c r="D50" s="179"/>
      <c r="E50" s="52"/>
      <c r="F50" s="177" t="s">
        <v>70</v>
      </c>
      <c r="G50" s="178"/>
      <c r="H50" s="178"/>
      <c r="I50" s="179"/>
      <c r="J50" s="177" t="s">
        <v>71</v>
      </c>
      <c r="K50" s="178"/>
      <c r="L50" s="178"/>
      <c r="M50" s="179"/>
      <c r="N50" s="177" t="s">
        <v>72</v>
      </c>
      <c r="O50" s="178"/>
      <c r="P50" s="178"/>
      <c r="Q50" s="179"/>
      <c r="R50" s="177" t="s">
        <v>73</v>
      </c>
      <c r="S50" s="178"/>
      <c r="T50" s="178"/>
      <c r="U50" s="179"/>
      <c r="V50" s="177" t="s">
        <v>74</v>
      </c>
      <c r="W50" s="178"/>
      <c r="X50" s="178"/>
      <c r="Y50" s="179"/>
      <c r="Z50" s="177" t="s">
        <v>75</v>
      </c>
      <c r="AA50" s="178"/>
      <c r="AB50" s="178"/>
      <c r="AC50" s="179"/>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row>
    <row r="51" spans="1:247" s="6" customFormat="1" ht="75.75" hidden="1" thickBot="1" x14ac:dyDescent="0.3">
      <c r="A51" s="176"/>
      <c r="B51" s="9" t="s">
        <v>83</v>
      </c>
      <c r="C51" s="9" t="s">
        <v>84</v>
      </c>
      <c r="D51" s="9" t="s">
        <v>154</v>
      </c>
      <c r="E51" s="9" t="s">
        <v>85</v>
      </c>
      <c r="F51" s="9" t="s">
        <v>83</v>
      </c>
      <c r="G51" s="9" t="s">
        <v>84</v>
      </c>
      <c r="H51" s="9" t="s">
        <v>154</v>
      </c>
      <c r="I51" s="9" t="s">
        <v>85</v>
      </c>
      <c r="J51" s="9" t="s">
        <v>83</v>
      </c>
      <c r="K51" s="9" t="s">
        <v>84</v>
      </c>
      <c r="L51" s="9" t="s">
        <v>154</v>
      </c>
      <c r="M51" s="9" t="s">
        <v>85</v>
      </c>
      <c r="N51" s="9" t="s">
        <v>83</v>
      </c>
      <c r="O51" s="9" t="s">
        <v>84</v>
      </c>
      <c r="P51" s="9" t="s">
        <v>154</v>
      </c>
      <c r="Q51" s="9" t="s">
        <v>85</v>
      </c>
      <c r="R51" s="9" t="s">
        <v>83</v>
      </c>
      <c r="S51" s="9" t="s">
        <v>84</v>
      </c>
      <c r="T51" s="9" t="s">
        <v>154</v>
      </c>
      <c r="U51" s="9" t="s">
        <v>85</v>
      </c>
      <c r="V51" s="9" t="s">
        <v>83</v>
      </c>
      <c r="W51" s="9" t="s">
        <v>84</v>
      </c>
      <c r="X51" s="9" t="s">
        <v>154</v>
      </c>
      <c r="Y51" s="9" t="s">
        <v>85</v>
      </c>
      <c r="Z51" s="9" t="s">
        <v>83</v>
      </c>
      <c r="AA51" s="9" t="s">
        <v>84</v>
      </c>
      <c r="AB51" s="9" t="s">
        <v>154</v>
      </c>
      <c r="AC51" s="9" t="s">
        <v>85</v>
      </c>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row>
    <row r="52" spans="1:247" s="6" customFormat="1" ht="15.75" hidden="1" thickTop="1" x14ac:dyDescent="0.25">
      <c r="A52" s="10" t="s">
        <v>57</v>
      </c>
      <c r="B52" s="12">
        <f>IF(data2=1,IF((Z48-sumproplat2)&gt;1,Z48-sumproplat2,0),IF(Z48-(sumproplat2-AA48-AB48)&gt;0,Z48-(AC48-AA48-AB48),0))</f>
        <v>0</v>
      </c>
      <c r="C52" s="12">
        <f t="shared" ref="C52:C63" si="28">IF(data2=1,B52*(PROC2/36500)*30.42,B52*(PROC2/36000)*30)</f>
        <v>0</v>
      </c>
      <c r="D52" s="27">
        <f t="shared" ref="D52:D63" si="29">IF(AND($A52="1 міс.",B52&gt;0),$J$26*$J$6+$J$27*B52,0)+IF(B52-IF(data2=1,IF(C52&gt;0.001,C52+sumproplat2,0),IF(B52&gt;sumproplat2*2,sumproplat2,B52+C52))&lt;0,$J$29,0)</f>
        <v>0</v>
      </c>
      <c r="E52" s="27">
        <f t="shared" ref="E52:E63" si="30">IF(data2=1,IF(C52&gt;0.001,C52+D52+sumproplat2,0),IF(B52&gt;sumproplat2*2,sumproplat2+D52,B52+C52+D52))</f>
        <v>0</v>
      </c>
      <c r="F52" s="12">
        <f>IF(data2=1,IF((B63-sumproplat2)&gt;1,B63-sumproplat2,0),IF(B63-(sumproplat2-C63-D63)&gt;0,B63-(E63-C63-D63),0))</f>
        <v>0</v>
      </c>
      <c r="G52" s="12">
        <f t="shared" ref="G52:G63" si="31">IF(data2=1,F52*(PROC2/36500)*30.42,F52*(PROC2/36000)*30)</f>
        <v>0</v>
      </c>
      <c r="H52" s="27">
        <f t="shared" ref="H52:H63" si="32">IF(AND($A52="1 міс.",F52&gt;0),$J$26*$J$6+$J$27*F52,0)+IF(F52-IF(data2=1,IF(G52&gt;0.001,G52+sumproplat2,0),IF(F52&gt;sumproplat2*2,sumproplat2,F52+G52))&lt;0,$J$29,0)</f>
        <v>0</v>
      </c>
      <c r="I52" s="27">
        <f t="shared" ref="I52:I63" si="33">IF(data2=1,IF(G52&gt;0.001,G52+H52+sumproplat2,0),IF(F52&gt;sumproplat2*2,sumproplat2+H52,F52+G52+H52))</f>
        <v>0</v>
      </c>
      <c r="J52" s="12">
        <f>IF(data2=1,IF((F63-sumproplat2)&gt;1,F63-sumproplat2,0),IF(F63-(sumproplat2-G63-H63)&gt;0,F63-(I63-G63-H63),0))</f>
        <v>0</v>
      </c>
      <c r="K52" s="12">
        <f t="shared" ref="K52:K63" si="34">IF(data2=1,J52*(PROC2/36500)*30.42,J52*(PROC2/36000)*30)</f>
        <v>0</v>
      </c>
      <c r="L52" s="27">
        <f t="shared" ref="L52:L63" si="35">IF(AND($A52="1 міс.",J52&gt;0),$J$26*$J$6+$J$27*J52,0)+IF(J52-IF(data2=1,IF(K52&gt;0.001,K52+sumproplat2,0),IF(J52&gt;sumproplat2*2,sumproplat2,J52+K52))&lt;0,$J$29,0)</f>
        <v>0</v>
      </c>
      <c r="M52" s="27">
        <f t="shared" ref="M52:M63" si="36">IF(data2=1,IF(K52&gt;0.001,K52+L52+sumproplat2,0),IF(J52&gt;sumproplat2*2,sumproplat2+L52,J52+K52+L52))</f>
        <v>0</v>
      </c>
      <c r="N52" s="12">
        <f>IF(data2=1,IF((J63-sumproplat2)&gt;1,J63-sumproplat2,0),IF(J63-(sumproplat2-K63-L63)&gt;0,J63-(M63-K63-L63),0))</f>
        <v>0</v>
      </c>
      <c r="O52" s="12">
        <f t="shared" ref="O52:O63" si="37">IF(data2=1,N52*(PROC2/36500)*30.42,N52*(PROC2/36000)*30)</f>
        <v>0</v>
      </c>
      <c r="P52" s="27">
        <f t="shared" ref="P52:P63" si="38">IF(AND($A52="1 міс.",N52&gt;0),$J$26*$J$6+$J$27*N52,0)+IF(N52-IF(data2=1,IF(O52&gt;0.001,O52+sumproplat2,0),IF(N52&gt;sumproplat2*2,sumproplat2,N52+O52))&lt;0,$J$29,0)</f>
        <v>0</v>
      </c>
      <c r="Q52" s="27">
        <f t="shared" ref="Q52:Q63" si="39">IF(data2=1,IF(O52&gt;0.001,O52+P52+sumproplat2,0),IF(N52&gt;sumproplat2*2,sumproplat2+P52,N52+O52+P52))</f>
        <v>0</v>
      </c>
      <c r="R52" s="12">
        <f>IF(data2=1,IF((N63-sumproplat2)&gt;1,N63-sumproplat2,0),IF(N63-(sumproplat2-O63-P63)&gt;0,N63-(Q63-O63-P63),0))</f>
        <v>0</v>
      </c>
      <c r="S52" s="12">
        <f t="shared" ref="S52:S63" si="40">IF(data2=1,R52*(PROC2/36500)*30.42,R52*(PROC2/36000)*30)</f>
        <v>0</v>
      </c>
      <c r="T52" s="27">
        <f t="shared" ref="T52:T63" si="41">IF(AND($A52="1 міс.",R52&gt;0),$J$26*$J$6+$J$27*R52,0)+IF(R52-IF(data2=1,IF(S52&gt;0.001,S52+sumproplat2,0),IF(R52&gt;sumproplat2*2,sumproplat2,R52+S52))&lt;0,$J$29,0)</f>
        <v>0</v>
      </c>
      <c r="U52" s="27">
        <f t="shared" ref="U52:U63" si="42">IF(data2=1,IF(S52&gt;0.001,S52+T52+sumproplat2,0),IF(R52&gt;sumproplat2*2,sumproplat2+T52,R52+S52+T52))</f>
        <v>0</v>
      </c>
      <c r="V52" s="12">
        <f>IF(data2=1,IF((R63-sumproplat2)&gt;1,R63-sumproplat2,0),IF(R63-(sumproplat2-S63-T63)&gt;0,R63-(U63-S63-T63),0))</f>
        <v>0</v>
      </c>
      <c r="W52" s="12">
        <f t="shared" ref="W52:W63" si="43">IF(data2=1,V52*(PROC2/36500)*30.42,V52*(PROC2/36000)*30)</f>
        <v>0</v>
      </c>
      <c r="X52" s="27">
        <f t="shared" ref="X52:X63" si="44">IF(AND($A52="1 міс.",V52&gt;0),$J$26*$J$6+$J$27*V52,0)+IF(V52-IF(data2=1,IF(W52&gt;0.001,W52+sumproplat2,0),IF(V52&gt;sumproplat2*2,sumproplat2,V52+W52))&lt;0,$J$29,0)</f>
        <v>0</v>
      </c>
      <c r="Y52" s="27">
        <f t="shared" ref="Y52:Y63" si="45">IF(data2=1,IF(W52&gt;0.001,W52+X52+sumproplat2,0),IF(V52&gt;sumproplat2*2,sumproplat2+X52,V52+W52+X52))</f>
        <v>0</v>
      </c>
      <c r="Z52" s="12">
        <f>IF(data2=1,IF((V63-sumproplat2)&gt;1,V63-sumproplat2,0),IF(V63-(sumproplat2-W63-X63)&gt;0,V63-(Y63-W63-X63),0))</f>
        <v>0</v>
      </c>
      <c r="AA52" s="12">
        <f t="shared" ref="AA52:AA63" si="46">IF(data2=1,Z52*(PROC2/36500)*30.42,Z52*(PROC2/36000)*30)</f>
        <v>0</v>
      </c>
      <c r="AB52" s="27">
        <f t="shared" ref="AB52:AB63" si="47">IF(AND($A52="1 міс.",Z52&gt;0),$J$26*$J$6+$J$27*Z52,0)+IF(Z52-IF(data2=1,IF(AA52&gt;0.001,AA52+sumproplat2,0),IF(Z52&gt;sumproplat2*2,sumproplat2,Z52+AA52))&lt;0,$J$29,0)</f>
        <v>0</v>
      </c>
      <c r="AC52" s="27">
        <f t="shared" ref="AC52:AC63" si="48">IF(data2=1,IF(AA52&gt;0.001,AA52+AB52+sumproplat2,0),IF(Z52&gt;sumproplat2*2,sumproplat2+AB52,Z52+AA52+AB52))</f>
        <v>0</v>
      </c>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row>
    <row r="53" spans="1:247" s="6" customFormat="1" ht="15" hidden="1" x14ac:dyDescent="0.25">
      <c r="A53" s="10" t="s">
        <v>58</v>
      </c>
      <c r="B53" s="12">
        <f t="shared" ref="B53:B63" si="49">IF(data2=1,IF((B52-sumproplat2)&gt;1,B52-sumproplat2,0),IF(B52-(sumproplat2-C52-D52)&gt;0,B52-(E52-C52-D52),0))</f>
        <v>0</v>
      </c>
      <c r="C53" s="12">
        <f t="shared" si="28"/>
        <v>0</v>
      </c>
      <c r="D53" s="27">
        <f t="shared" si="29"/>
        <v>0</v>
      </c>
      <c r="E53" s="27">
        <f t="shared" si="30"/>
        <v>0</v>
      </c>
      <c r="F53" s="12">
        <f t="shared" ref="F53:F63" si="50">IF(data2=1,IF((F52-sumproplat2)&gt;1,F52-sumproplat2,0),IF(F52-(sumproplat2-G52-H52)&gt;0,F52-(I52-G52-H52),0))</f>
        <v>0</v>
      </c>
      <c r="G53" s="12">
        <f t="shared" si="31"/>
        <v>0</v>
      </c>
      <c r="H53" s="27">
        <f t="shared" si="32"/>
        <v>0</v>
      </c>
      <c r="I53" s="27">
        <f t="shared" si="33"/>
        <v>0</v>
      </c>
      <c r="J53" s="12">
        <f t="shared" ref="J53:J63" si="51">IF(data2=1,IF((J52-sumproplat2)&gt;1,J52-sumproplat2,0),IF(J52-(sumproplat2-K52-L52)&gt;0,J52-(M52-K52-L52),0))</f>
        <v>0</v>
      </c>
      <c r="K53" s="12">
        <f t="shared" si="34"/>
        <v>0</v>
      </c>
      <c r="L53" s="27">
        <f t="shared" si="35"/>
        <v>0</v>
      </c>
      <c r="M53" s="27">
        <f t="shared" si="36"/>
        <v>0</v>
      </c>
      <c r="N53" s="12">
        <f t="shared" ref="N53:N63" si="52">IF(data2=1,IF((N52-sumproplat2)&gt;1,N52-sumproplat2,0),IF(N52-(sumproplat2-O52-P52)&gt;0,N52-(Q52-O52-P52),0))</f>
        <v>0</v>
      </c>
      <c r="O53" s="12">
        <f t="shared" si="37"/>
        <v>0</v>
      </c>
      <c r="P53" s="27">
        <f t="shared" si="38"/>
        <v>0</v>
      </c>
      <c r="Q53" s="27">
        <f t="shared" si="39"/>
        <v>0</v>
      </c>
      <c r="R53" s="12">
        <f t="shared" ref="R53:R63" si="53">IF(data2=1,IF((R52-sumproplat2)&gt;1,R52-sumproplat2,0),IF(R52-(sumproplat2-S52-T52)&gt;0,R52-(U52-S52-T52),0))</f>
        <v>0</v>
      </c>
      <c r="S53" s="12">
        <f t="shared" si="40"/>
        <v>0</v>
      </c>
      <c r="T53" s="27">
        <f t="shared" si="41"/>
        <v>0</v>
      </c>
      <c r="U53" s="27">
        <f t="shared" si="42"/>
        <v>0</v>
      </c>
      <c r="V53" s="12">
        <f t="shared" ref="V53:V63" si="54">IF(data2=1,IF((V52-sumproplat2)&gt;1,V52-sumproplat2,0),IF(V52-(sumproplat2-W52-X52)&gt;0,V52-(Y52-W52-X52),0))</f>
        <v>0</v>
      </c>
      <c r="W53" s="12">
        <f t="shared" si="43"/>
        <v>0</v>
      </c>
      <c r="X53" s="27">
        <f t="shared" si="44"/>
        <v>0</v>
      </c>
      <c r="Y53" s="27">
        <f t="shared" si="45"/>
        <v>0</v>
      </c>
      <c r="Z53" s="12">
        <f t="shared" ref="Z53:Z63" si="55">IF(data2=1,IF((Z52-sumproplat2)&gt;1,Z52-sumproplat2,0),IF(Z52-(sumproplat2-AA52-AB52)&gt;0,Z52-(AC52-AA52-AB52),0))</f>
        <v>0</v>
      </c>
      <c r="AA53" s="12">
        <f t="shared" si="46"/>
        <v>0</v>
      </c>
      <c r="AB53" s="27">
        <f t="shared" si="47"/>
        <v>0</v>
      </c>
      <c r="AC53" s="27">
        <f t="shared" si="48"/>
        <v>0</v>
      </c>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row>
    <row r="54" spans="1:247" s="6" customFormat="1" ht="15" hidden="1" x14ac:dyDescent="0.25">
      <c r="A54" s="10" t="s">
        <v>59</v>
      </c>
      <c r="B54" s="12">
        <f t="shared" si="49"/>
        <v>0</v>
      </c>
      <c r="C54" s="12">
        <f t="shared" si="28"/>
        <v>0</v>
      </c>
      <c r="D54" s="27">
        <f t="shared" si="29"/>
        <v>0</v>
      </c>
      <c r="E54" s="27">
        <f t="shared" si="30"/>
        <v>0</v>
      </c>
      <c r="F54" s="12">
        <f t="shared" si="50"/>
        <v>0</v>
      </c>
      <c r="G54" s="12">
        <f t="shared" si="31"/>
        <v>0</v>
      </c>
      <c r="H54" s="27">
        <f t="shared" si="32"/>
        <v>0</v>
      </c>
      <c r="I54" s="27">
        <f t="shared" si="33"/>
        <v>0</v>
      </c>
      <c r="J54" s="12">
        <f t="shared" si="51"/>
        <v>0</v>
      </c>
      <c r="K54" s="12">
        <f t="shared" si="34"/>
        <v>0</v>
      </c>
      <c r="L54" s="27">
        <f t="shared" si="35"/>
        <v>0</v>
      </c>
      <c r="M54" s="27">
        <f t="shared" si="36"/>
        <v>0</v>
      </c>
      <c r="N54" s="12">
        <f t="shared" si="52"/>
        <v>0</v>
      </c>
      <c r="O54" s="12">
        <f t="shared" si="37"/>
        <v>0</v>
      </c>
      <c r="P54" s="27">
        <f t="shared" si="38"/>
        <v>0</v>
      </c>
      <c r="Q54" s="27">
        <f t="shared" si="39"/>
        <v>0</v>
      </c>
      <c r="R54" s="12">
        <f t="shared" si="53"/>
        <v>0</v>
      </c>
      <c r="S54" s="12">
        <f t="shared" si="40"/>
        <v>0</v>
      </c>
      <c r="T54" s="27">
        <f t="shared" si="41"/>
        <v>0</v>
      </c>
      <c r="U54" s="27">
        <f t="shared" si="42"/>
        <v>0</v>
      </c>
      <c r="V54" s="12">
        <f t="shared" si="54"/>
        <v>0</v>
      </c>
      <c r="W54" s="12">
        <f t="shared" si="43"/>
        <v>0</v>
      </c>
      <c r="X54" s="27">
        <f t="shared" si="44"/>
        <v>0</v>
      </c>
      <c r="Y54" s="27">
        <f t="shared" si="45"/>
        <v>0</v>
      </c>
      <c r="Z54" s="12">
        <f t="shared" si="55"/>
        <v>0</v>
      </c>
      <c r="AA54" s="12">
        <f t="shared" si="46"/>
        <v>0</v>
      </c>
      <c r="AB54" s="27">
        <f t="shared" si="47"/>
        <v>0</v>
      </c>
      <c r="AC54" s="27">
        <f t="shared" si="48"/>
        <v>0</v>
      </c>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row>
    <row r="55" spans="1:247" s="6" customFormat="1" ht="15" hidden="1" x14ac:dyDescent="0.25">
      <c r="A55" s="10" t="s">
        <v>91</v>
      </c>
      <c r="B55" s="12">
        <f t="shared" si="49"/>
        <v>0</v>
      </c>
      <c r="C55" s="12">
        <f t="shared" si="28"/>
        <v>0</v>
      </c>
      <c r="D55" s="27">
        <f t="shared" si="29"/>
        <v>0</v>
      </c>
      <c r="E55" s="27">
        <f t="shared" si="30"/>
        <v>0</v>
      </c>
      <c r="F55" s="12">
        <f t="shared" si="50"/>
        <v>0</v>
      </c>
      <c r="G55" s="12">
        <f t="shared" si="31"/>
        <v>0</v>
      </c>
      <c r="H55" s="27">
        <f t="shared" si="32"/>
        <v>0</v>
      </c>
      <c r="I55" s="27">
        <f t="shared" si="33"/>
        <v>0</v>
      </c>
      <c r="J55" s="12">
        <f t="shared" si="51"/>
        <v>0</v>
      </c>
      <c r="K55" s="12">
        <f t="shared" si="34"/>
        <v>0</v>
      </c>
      <c r="L55" s="27">
        <f t="shared" si="35"/>
        <v>0</v>
      </c>
      <c r="M55" s="27">
        <f t="shared" si="36"/>
        <v>0</v>
      </c>
      <c r="N55" s="12">
        <f t="shared" si="52"/>
        <v>0</v>
      </c>
      <c r="O55" s="12">
        <f t="shared" si="37"/>
        <v>0</v>
      </c>
      <c r="P55" s="27">
        <f t="shared" si="38"/>
        <v>0</v>
      </c>
      <c r="Q55" s="27">
        <f t="shared" si="39"/>
        <v>0</v>
      </c>
      <c r="R55" s="12">
        <f t="shared" si="53"/>
        <v>0</v>
      </c>
      <c r="S55" s="12">
        <f t="shared" si="40"/>
        <v>0</v>
      </c>
      <c r="T55" s="27">
        <f t="shared" si="41"/>
        <v>0</v>
      </c>
      <c r="U55" s="27">
        <f t="shared" si="42"/>
        <v>0</v>
      </c>
      <c r="V55" s="12">
        <f t="shared" si="54"/>
        <v>0</v>
      </c>
      <c r="W55" s="12">
        <f t="shared" si="43"/>
        <v>0</v>
      </c>
      <c r="X55" s="27">
        <f t="shared" si="44"/>
        <v>0</v>
      </c>
      <c r="Y55" s="27">
        <f t="shared" si="45"/>
        <v>0</v>
      </c>
      <c r="Z55" s="12">
        <f t="shared" si="55"/>
        <v>0</v>
      </c>
      <c r="AA55" s="12">
        <f t="shared" si="46"/>
        <v>0</v>
      </c>
      <c r="AB55" s="27">
        <f t="shared" si="47"/>
        <v>0</v>
      </c>
      <c r="AC55" s="27">
        <f t="shared" si="48"/>
        <v>0</v>
      </c>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row>
    <row r="56" spans="1:247" s="6" customFormat="1" ht="15" hidden="1" x14ac:dyDescent="0.25">
      <c r="A56" s="10" t="s">
        <v>92</v>
      </c>
      <c r="B56" s="12">
        <f t="shared" si="49"/>
        <v>0</v>
      </c>
      <c r="C56" s="12">
        <f t="shared" si="28"/>
        <v>0</v>
      </c>
      <c r="D56" s="27">
        <f t="shared" si="29"/>
        <v>0</v>
      </c>
      <c r="E56" s="27">
        <f t="shared" si="30"/>
        <v>0</v>
      </c>
      <c r="F56" s="12">
        <f t="shared" si="50"/>
        <v>0</v>
      </c>
      <c r="G56" s="12">
        <f t="shared" si="31"/>
        <v>0</v>
      </c>
      <c r="H56" s="27">
        <f t="shared" si="32"/>
        <v>0</v>
      </c>
      <c r="I56" s="27">
        <f t="shared" si="33"/>
        <v>0</v>
      </c>
      <c r="J56" s="12">
        <f t="shared" si="51"/>
        <v>0</v>
      </c>
      <c r="K56" s="12">
        <f t="shared" si="34"/>
        <v>0</v>
      </c>
      <c r="L56" s="27">
        <f t="shared" si="35"/>
        <v>0</v>
      </c>
      <c r="M56" s="27">
        <f t="shared" si="36"/>
        <v>0</v>
      </c>
      <c r="N56" s="12">
        <f t="shared" si="52"/>
        <v>0</v>
      </c>
      <c r="O56" s="12">
        <f t="shared" si="37"/>
        <v>0</v>
      </c>
      <c r="P56" s="27">
        <f t="shared" si="38"/>
        <v>0</v>
      </c>
      <c r="Q56" s="27">
        <f t="shared" si="39"/>
        <v>0</v>
      </c>
      <c r="R56" s="12">
        <f t="shared" si="53"/>
        <v>0</v>
      </c>
      <c r="S56" s="12">
        <f t="shared" si="40"/>
        <v>0</v>
      </c>
      <c r="T56" s="27">
        <f t="shared" si="41"/>
        <v>0</v>
      </c>
      <c r="U56" s="27">
        <f t="shared" si="42"/>
        <v>0</v>
      </c>
      <c r="V56" s="12">
        <f t="shared" si="54"/>
        <v>0</v>
      </c>
      <c r="W56" s="12">
        <f t="shared" si="43"/>
        <v>0</v>
      </c>
      <c r="X56" s="27">
        <f t="shared" si="44"/>
        <v>0</v>
      </c>
      <c r="Y56" s="27">
        <f t="shared" si="45"/>
        <v>0</v>
      </c>
      <c r="Z56" s="12">
        <f t="shared" si="55"/>
        <v>0</v>
      </c>
      <c r="AA56" s="12">
        <f t="shared" si="46"/>
        <v>0</v>
      </c>
      <c r="AB56" s="27">
        <f t="shared" si="47"/>
        <v>0</v>
      </c>
      <c r="AC56" s="27">
        <f t="shared" si="48"/>
        <v>0</v>
      </c>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row>
    <row r="57" spans="1:247" s="6" customFormat="1" ht="15" hidden="1" x14ac:dyDescent="0.25">
      <c r="A57" s="10" t="s">
        <v>93</v>
      </c>
      <c r="B57" s="12">
        <f t="shared" si="49"/>
        <v>0</v>
      </c>
      <c r="C57" s="12">
        <f t="shared" si="28"/>
        <v>0</v>
      </c>
      <c r="D57" s="27">
        <f t="shared" si="29"/>
        <v>0</v>
      </c>
      <c r="E57" s="27">
        <f t="shared" si="30"/>
        <v>0</v>
      </c>
      <c r="F57" s="12">
        <f t="shared" si="50"/>
        <v>0</v>
      </c>
      <c r="G57" s="12">
        <f t="shared" si="31"/>
        <v>0</v>
      </c>
      <c r="H57" s="27">
        <f t="shared" si="32"/>
        <v>0</v>
      </c>
      <c r="I57" s="27">
        <f t="shared" si="33"/>
        <v>0</v>
      </c>
      <c r="J57" s="12">
        <f t="shared" si="51"/>
        <v>0</v>
      </c>
      <c r="K57" s="12">
        <f t="shared" si="34"/>
        <v>0</v>
      </c>
      <c r="L57" s="27">
        <f t="shared" si="35"/>
        <v>0</v>
      </c>
      <c r="M57" s="27">
        <f t="shared" si="36"/>
        <v>0</v>
      </c>
      <c r="N57" s="12">
        <f t="shared" si="52"/>
        <v>0</v>
      </c>
      <c r="O57" s="12">
        <f t="shared" si="37"/>
        <v>0</v>
      </c>
      <c r="P57" s="27">
        <f t="shared" si="38"/>
        <v>0</v>
      </c>
      <c r="Q57" s="27">
        <f t="shared" si="39"/>
        <v>0</v>
      </c>
      <c r="R57" s="12">
        <f t="shared" si="53"/>
        <v>0</v>
      </c>
      <c r="S57" s="12">
        <f t="shared" si="40"/>
        <v>0</v>
      </c>
      <c r="T57" s="27">
        <f t="shared" si="41"/>
        <v>0</v>
      </c>
      <c r="U57" s="27">
        <f t="shared" si="42"/>
        <v>0</v>
      </c>
      <c r="V57" s="12">
        <f t="shared" si="54"/>
        <v>0</v>
      </c>
      <c r="W57" s="12">
        <f t="shared" si="43"/>
        <v>0</v>
      </c>
      <c r="X57" s="27">
        <f t="shared" si="44"/>
        <v>0</v>
      </c>
      <c r="Y57" s="27">
        <f t="shared" si="45"/>
        <v>0</v>
      </c>
      <c r="Z57" s="12">
        <f t="shared" si="55"/>
        <v>0</v>
      </c>
      <c r="AA57" s="12">
        <f t="shared" si="46"/>
        <v>0</v>
      </c>
      <c r="AB57" s="27">
        <f t="shared" si="47"/>
        <v>0</v>
      </c>
      <c r="AC57" s="27">
        <f t="shared" si="48"/>
        <v>0</v>
      </c>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row>
    <row r="58" spans="1:247" s="6" customFormat="1" ht="15" hidden="1" x14ac:dyDescent="0.25">
      <c r="A58" s="10" t="s">
        <v>94</v>
      </c>
      <c r="B58" s="12">
        <f t="shared" si="49"/>
        <v>0</v>
      </c>
      <c r="C58" s="12">
        <f t="shared" si="28"/>
        <v>0</v>
      </c>
      <c r="D58" s="27">
        <f t="shared" si="29"/>
        <v>0</v>
      </c>
      <c r="E58" s="27">
        <f t="shared" si="30"/>
        <v>0</v>
      </c>
      <c r="F58" s="12">
        <f t="shared" si="50"/>
        <v>0</v>
      </c>
      <c r="G58" s="12">
        <f t="shared" si="31"/>
        <v>0</v>
      </c>
      <c r="H58" s="27">
        <f t="shared" si="32"/>
        <v>0</v>
      </c>
      <c r="I58" s="27">
        <f t="shared" si="33"/>
        <v>0</v>
      </c>
      <c r="J58" s="12">
        <f t="shared" si="51"/>
        <v>0</v>
      </c>
      <c r="K58" s="12">
        <f t="shared" si="34"/>
        <v>0</v>
      </c>
      <c r="L58" s="27">
        <f t="shared" si="35"/>
        <v>0</v>
      </c>
      <c r="M58" s="27">
        <f t="shared" si="36"/>
        <v>0</v>
      </c>
      <c r="N58" s="12">
        <f t="shared" si="52"/>
        <v>0</v>
      </c>
      <c r="O58" s="12">
        <f t="shared" si="37"/>
        <v>0</v>
      </c>
      <c r="P58" s="27">
        <f t="shared" si="38"/>
        <v>0</v>
      </c>
      <c r="Q58" s="27">
        <f t="shared" si="39"/>
        <v>0</v>
      </c>
      <c r="R58" s="12">
        <f t="shared" si="53"/>
        <v>0</v>
      </c>
      <c r="S58" s="12">
        <f t="shared" si="40"/>
        <v>0</v>
      </c>
      <c r="T58" s="27">
        <f t="shared" si="41"/>
        <v>0</v>
      </c>
      <c r="U58" s="27">
        <f t="shared" si="42"/>
        <v>0</v>
      </c>
      <c r="V58" s="12">
        <f t="shared" si="54"/>
        <v>0</v>
      </c>
      <c r="W58" s="12">
        <f t="shared" si="43"/>
        <v>0</v>
      </c>
      <c r="X58" s="27">
        <f t="shared" si="44"/>
        <v>0</v>
      </c>
      <c r="Y58" s="27">
        <f t="shared" si="45"/>
        <v>0</v>
      </c>
      <c r="Z58" s="12">
        <f t="shared" si="55"/>
        <v>0</v>
      </c>
      <c r="AA58" s="12">
        <f t="shared" si="46"/>
        <v>0</v>
      </c>
      <c r="AB58" s="27">
        <f t="shared" si="47"/>
        <v>0</v>
      </c>
      <c r="AC58" s="27">
        <f t="shared" si="48"/>
        <v>0</v>
      </c>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row>
    <row r="59" spans="1:247" s="6" customFormat="1" ht="15" hidden="1" x14ac:dyDescent="0.25">
      <c r="A59" s="10" t="s">
        <v>95</v>
      </c>
      <c r="B59" s="12">
        <f t="shared" si="49"/>
        <v>0</v>
      </c>
      <c r="C59" s="12">
        <f t="shared" si="28"/>
        <v>0</v>
      </c>
      <c r="D59" s="27">
        <f t="shared" si="29"/>
        <v>0</v>
      </c>
      <c r="E59" s="27">
        <f t="shared" si="30"/>
        <v>0</v>
      </c>
      <c r="F59" s="12">
        <f t="shared" si="50"/>
        <v>0</v>
      </c>
      <c r="G59" s="12">
        <f t="shared" si="31"/>
        <v>0</v>
      </c>
      <c r="H59" s="27">
        <f t="shared" si="32"/>
        <v>0</v>
      </c>
      <c r="I59" s="27">
        <f t="shared" si="33"/>
        <v>0</v>
      </c>
      <c r="J59" s="12">
        <f t="shared" si="51"/>
        <v>0</v>
      </c>
      <c r="K59" s="12">
        <f t="shared" si="34"/>
        <v>0</v>
      </c>
      <c r="L59" s="27">
        <f t="shared" si="35"/>
        <v>0</v>
      </c>
      <c r="M59" s="27">
        <f t="shared" si="36"/>
        <v>0</v>
      </c>
      <c r="N59" s="12">
        <f t="shared" si="52"/>
        <v>0</v>
      </c>
      <c r="O59" s="12">
        <f t="shared" si="37"/>
        <v>0</v>
      </c>
      <c r="P59" s="27">
        <f t="shared" si="38"/>
        <v>0</v>
      </c>
      <c r="Q59" s="27">
        <f t="shared" si="39"/>
        <v>0</v>
      </c>
      <c r="R59" s="12">
        <f t="shared" si="53"/>
        <v>0</v>
      </c>
      <c r="S59" s="12">
        <f t="shared" si="40"/>
        <v>0</v>
      </c>
      <c r="T59" s="27">
        <f t="shared" si="41"/>
        <v>0</v>
      </c>
      <c r="U59" s="27">
        <f t="shared" si="42"/>
        <v>0</v>
      </c>
      <c r="V59" s="12">
        <f t="shared" si="54"/>
        <v>0</v>
      </c>
      <c r="W59" s="12">
        <f t="shared" si="43"/>
        <v>0</v>
      </c>
      <c r="X59" s="27">
        <f t="shared" si="44"/>
        <v>0</v>
      </c>
      <c r="Y59" s="27">
        <f t="shared" si="45"/>
        <v>0</v>
      </c>
      <c r="Z59" s="12">
        <f t="shared" si="55"/>
        <v>0</v>
      </c>
      <c r="AA59" s="12">
        <f t="shared" si="46"/>
        <v>0</v>
      </c>
      <c r="AB59" s="27">
        <f t="shared" si="47"/>
        <v>0</v>
      </c>
      <c r="AC59" s="27">
        <f t="shared" si="48"/>
        <v>0</v>
      </c>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row>
    <row r="60" spans="1:247" s="6" customFormat="1" ht="15" hidden="1" x14ac:dyDescent="0.25">
      <c r="A60" s="10" t="s">
        <v>96</v>
      </c>
      <c r="B60" s="12">
        <f t="shared" si="49"/>
        <v>0</v>
      </c>
      <c r="C60" s="12">
        <f t="shared" si="28"/>
        <v>0</v>
      </c>
      <c r="D60" s="27">
        <f t="shared" si="29"/>
        <v>0</v>
      </c>
      <c r="E60" s="27">
        <f t="shared" si="30"/>
        <v>0</v>
      </c>
      <c r="F60" s="12">
        <f t="shared" si="50"/>
        <v>0</v>
      </c>
      <c r="G60" s="12">
        <f t="shared" si="31"/>
        <v>0</v>
      </c>
      <c r="H60" s="27">
        <f t="shared" si="32"/>
        <v>0</v>
      </c>
      <c r="I60" s="27">
        <f t="shared" si="33"/>
        <v>0</v>
      </c>
      <c r="J60" s="12">
        <f t="shared" si="51"/>
        <v>0</v>
      </c>
      <c r="K60" s="12">
        <f t="shared" si="34"/>
        <v>0</v>
      </c>
      <c r="L60" s="27">
        <f t="shared" si="35"/>
        <v>0</v>
      </c>
      <c r="M60" s="27">
        <f t="shared" si="36"/>
        <v>0</v>
      </c>
      <c r="N60" s="12">
        <f t="shared" si="52"/>
        <v>0</v>
      </c>
      <c r="O60" s="12">
        <f t="shared" si="37"/>
        <v>0</v>
      </c>
      <c r="P60" s="27">
        <f t="shared" si="38"/>
        <v>0</v>
      </c>
      <c r="Q60" s="27">
        <f t="shared" si="39"/>
        <v>0</v>
      </c>
      <c r="R60" s="12">
        <f t="shared" si="53"/>
        <v>0</v>
      </c>
      <c r="S60" s="12">
        <f t="shared" si="40"/>
        <v>0</v>
      </c>
      <c r="T60" s="27">
        <f t="shared" si="41"/>
        <v>0</v>
      </c>
      <c r="U60" s="27">
        <f t="shared" si="42"/>
        <v>0</v>
      </c>
      <c r="V60" s="12">
        <f t="shared" si="54"/>
        <v>0</v>
      </c>
      <c r="W60" s="12">
        <f t="shared" si="43"/>
        <v>0</v>
      </c>
      <c r="X60" s="27">
        <f t="shared" si="44"/>
        <v>0</v>
      </c>
      <c r="Y60" s="27">
        <f t="shared" si="45"/>
        <v>0</v>
      </c>
      <c r="Z60" s="12">
        <f t="shared" si="55"/>
        <v>0</v>
      </c>
      <c r="AA60" s="12">
        <f t="shared" si="46"/>
        <v>0</v>
      </c>
      <c r="AB60" s="27">
        <f t="shared" si="47"/>
        <v>0</v>
      </c>
      <c r="AC60" s="27">
        <f t="shared" si="48"/>
        <v>0</v>
      </c>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row>
    <row r="61" spans="1:247" s="6" customFormat="1" ht="15" hidden="1" x14ac:dyDescent="0.25">
      <c r="A61" s="10" t="s">
        <v>97</v>
      </c>
      <c r="B61" s="12">
        <f t="shared" si="49"/>
        <v>0</v>
      </c>
      <c r="C61" s="12">
        <f t="shared" si="28"/>
        <v>0</v>
      </c>
      <c r="D61" s="27">
        <f t="shared" si="29"/>
        <v>0</v>
      </c>
      <c r="E61" s="27">
        <f t="shared" si="30"/>
        <v>0</v>
      </c>
      <c r="F61" s="12">
        <f t="shared" si="50"/>
        <v>0</v>
      </c>
      <c r="G61" s="12">
        <f t="shared" si="31"/>
        <v>0</v>
      </c>
      <c r="H61" s="27">
        <f t="shared" si="32"/>
        <v>0</v>
      </c>
      <c r="I61" s="27">
        <f t="shared" si="33"/>
        <v>0</v>
      </c>
      <c r="J61" s="12">
        <f t="shared" si="51"/>
        <v>0</v>
      </c>
      <c r="K61" s="12">
        <f t="shared" si="34"/>
        <v>0</v>
      </c>
      <c r="L61" s="27">
        <f t="shared" si="35"/>
        <v>0</v>
      </c>
      <c r="M61" s="27">
        <f t="shared" si="36"/>
        <v>0</v>
      </c>
      <c r="N61" s="12">
        <f t="shared" si="52"/>
        <v>0</v>
      </c>
      <c r="O61" s="12">
        <f t="shared" si="37"/>
        <v>0</v>
      </c>
      <c r="P61" s="27">
        <f t="shared" si="38"/>
        <v>0</v>
      </c>
      <c r="Q61" s="27">
        <f t="shared" si="39"/>
        <v>0</v>
      </c>
      <c r="R61" s="12">
        <f t="shared" si="53"/>
        <v>0</v>
      </c>
      <c r="S61" s="12">
        <f t="shared" si="40"/>
        <v>0</v>
      </c>
      <c r="T61" s="27">
        <f t="shared" si="41"/>
        <v>0</v>
      </c>
      <c r="U61" s="27">
        <f t="shared" si="42"/>
        <v>0</v>
      </c>
      <c r="V61" s="12">
        <f t="shared" si="54"/>
        <v>0</v>
      </c>
      <c r="W61" s="12">
        <f t="shared" si="43"/>
        <v>0</v>
      </c>
      <c r="X61" s="27">
        <f t="shared" si="44"/>
        <v>0</v>
      </c>
      <c r="Y61" s="27">
        <f t="shared" si="45"/>
        <v>0</v>
      </c>
      <c r="Z61" s="12">
        <f t="shared" si="55"/>
        <v>0</v>
      </c>
      <c r="AA61" s="12">
        <f t="shared" si="46"/>
        <v>0</v>
      </c>
      <c r="AB61" s="27">
        <f t="shared" si="47"/>
        <v>0</v>
      </c>
      <c r="AC61" s="27">
        <f t="shared" si="48"/>
        <v>0</v>
      </c>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row>
    <row r="62" spans="1:247" s="6" customFormat="1" ht="15" hidden="1" x14ac:dyDescent="0.25">
      <c r="A62" s="10" t="s">
        <v>98</v>
      </c>
      <c r="B62" s="12">
        <f t="shared" si="49"/>
        <v>0</v>
      </c>
      <c r="C62" s="12">
        <f t="shared" si="28"/>
        <v>0</v>
      </c>
      <c r="D62" s="27">
        <f t="shared" si="29"/>
        <v>0</v>
      </c>
      <c r="E62" s="27">
        <f t="shared" si="30"/>
        <v>0</v>
      </c>
      <c r="F62" s="12">
        <f t="shared" si="50"/>
        <v>0</v>
      </c>
      <c r="G62" s="12">
        <f t="shared" si="31"/>
        <v>0</v>
      </c>
      <c r="H62" s="27">
        <f t="shared" si="32"/>
        <v>0</v>
      </c>
      <c r="I62" s="27">
        <f t="shared" si="33"/>
        <v>0</v>
      </c>
      <c r="J62" s="12">
        <f t="shared" si="51"/>
        <v>0</v>
      </c>
      <c r="K62" s="12">
        <f t="shared" si="34"/>
        <v>0</v>
      </c>
      <c r="L62" s="27">
        <f t="shared" si="35"/>
        <v>0</v>
      </c>
      <c r="M62" s="27">
        <f t="shared" si="36"/>
        <v>0</v>
      </c>
      <c r="N62" s="12">
        <f t="shared" si="52"/>
        <v>0</v>
      </c>
      <c r="O62" s="12">
        <f t="shared" si="37"/>
        <v>0</v>
      </c>
      <c r="P62" s="27">
        <f t="shared" si="38"/>
        <v>0</v>
      </c>
      <c r="Q62" s="27">
        <f t="shared" si="39"/>
        <v>0</v>
      </c>
      <c r="R62" s="12">
        <f t="shared" si="53"/>
        <v>0</v>
      </c>
      <c r="S62" s="12">
        <f t="shared" si="40"/>
        <v>0</v>
      </c>
      <c r="T62" s="27">
        <f t="shared" si="41"/>
        <v>0</v>
      </c>
      <c r="U62" s="27">
        <f t="shared" si="42"/>
        <v>0</v>
      </c>
      <c r="V62" s="12">
        <f t="shared" si="54"/>
        <v>0</v>
      </c>
      <c r="W62" s="12">
        <f t="shared" si="43"/>
        <v>0</v>
      </c>
      <c r="X62" s="27">
        <f t="shared" si="44"/>
        <v>0</v>
      </c>
      <c r="Y62" s="27">
        <f t="shared" si="45"/>
        <v>0</v>
      </c>
      <c r="Z62" s="12">
        <f t="shared" si="55"/>
        <v>0</v>
      </c>
      <c r="AA62" s="12">
        <f t="shared" si="46"/>
        <v>0</v>
      </c>
      <c r="AB62" s="27">
        <f t="shared" si="47"/>
        <v>0</v>
      </c>
      <c r="AC62" s="27">
        <f t="shared" si="48"/>
        <v>0</v>
      </c>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row>
    <row r="63" spans="1:247" s="6" customFormat="1" ht="15" hidden="1" x14ac:dyDescent="0.25">
      <c r="A63" s="10" t="s">
        <v>99</v>
      </c>
      <c r="B63" s="12">
        <f t="shared" si="49"/>
        <v>0</v>
      </c>
      <c r="C63" s="12">
        <f t="shared" si="28"/>
        <v>0</v>
      </c>
      <c r="D63" s="27">
        <f t="shared" si="29"/>
        <v>0</v>
      </c>
      <c r="E63" s="27">
        <f t="shared" si="30"/>
        <v>0</v>
      </c>
      <c r="F63" s="12">
        <f t="shared" si="50"/>
        <v>0</v>
      </c>
      <c r="G63" s="12">
        <f t="shared" si="31"/>
        <v>0</v>
      </c>
      <c r="H63" s="27">
        <f t="shared" si="32"/>
        <v>0</v>
      </c>
      <c r="I63" s="27">
        <f t="shared" si="33"/>
        <v>0</v>
      </c>
      <c r="J63" s="12">
        <f t="shared" si="51"/>
        <v>0</v>
      </c>
      <c r="K63" s="12">
        <f t="shared" si="34"/>
        <v>0</v>
      </c>
      <c r="L63" s="27">
        <f t="shared" si="35"/>
        <v>0</v>
      </c>
      <c r="M63" s="27">
        <f t="shared" si="36"/>
        <v>0</v>
      </c>
      <c r="N63" s="12">
        <f t="shared" si="52"/>
        <v>0</v>
      </c>
      <c r="O63" s="12">
        <f t="shared" si="37"/>
        <v>0</v>
      </c>
      <c r="P63" s="27">
        <f t="shared" si="38"/>
        <v>0</v>
      </c>
      <c r="Q63" s="27">
        <f t="shared" si="39"/>
        <v>0</v>
      </c>
      <c r="R63" s="12">
        <f t="shared" si="53"/>
        <v>0</v>
      </c>
      <c r="S63" s="12">
        <f t="shared" si="40"/>
        <v>0</v>
      </c>
      <c r="T63" s="27">
        <f t="shared" si="41"/>
        <v>0</v>
      </c>
      <c r="U63" s="27">
        <f t="shared" si="42"/>
        <v>0</v>
      </c>
      <c r="V63" s="12">
        <f t="shared" si="54"/>
        <v>0</v>
      </c>
      <c r="W63" s="12">
        <f t="shared" si="43"/>
        <v>0</v>
      </c>
      <c r="X63" s="27">
        <f t="shared" si="44"/>
        <v>0</v>
      </c>
      <c r="Y63" s="27">
        <f t="shared" si="45"/>
        <v>0</v>
      </c>
      <c r="Z63" s="12">
        <f t="shared" si="55"/>
        <v>0</v>
      </c>
      <c r="AA63" s="12">
        <f t="shared" si="46"/>
        <v>0</v>
      </c>
      <c r="AB63" s="27">
        <f t="shared" si="47"/>
        <v>0</v>
      </c>
      <c r="AC63" s="27">
        <f t="shared" si="48"/>
        <v>0</v>
      </c>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row>
    <row r="64" spans="1:247" s="6" customFormat="1" ht="15.75" hidden="1" thickBot="1" x14ac:dyDescent="0.3">
      <c r="A64" s="28" t="s">
        <v>61</v>
      </c>
      <c r="B64" s="13"/>
      <c r="C64" s="14">
        <f>SUM(C52:C63)</f>
        <v>0</v>
      </c>
      <c r="D64" s="29">
        <f>SUM(D52:D63)</f>
        <v>0</v>
      </c>
      <c r="E64" s="29">
        <f>SUM(E52:E63)</f>
        <v>0</v>
      </c>
      <c r="F64" s="13"/>
      <c r="G64" s="14">
        <f>SUM(G52:G63)</f>
        <v>0</v>
      </c>
      <c r="H64" s="29">
        <f>SUM(H52:H63)</f>
        <v>0</v>
      </c>
      <c r="I64" s="29">
        <f>SUM(I52:I63)</f>
        <v>0</v>
      </c>
      <c r="J64" s="13"/>
      <c r="K64" s="14">
        <f>SUM(K52:K63)</f>
        <v>0</v>
      </c>
      <c r="L64" s="29">
        <f>SUM(L52:L63)</f>
        <v>0</v>
      </c>
      <c r="M64" s="29">
        <f>SUM(M52:M63)</f>
        <v>0</v>
      </c>
      <c r="N64" s="13"/>
      <c r="O64" s="14">
        <f>SUM(O52:O63)</f>
        <v>0</v>
      </c>
      <c r="P64" s="29">
        <f>SUM(P52:P63)</f>
        <v>0</v>
      </c>
      <c r="Q64" s="29">
        <f>SUM(Q52:Q63)</f>
        <v>0</v>
      </c>
      <c r="R64" s="13"/>
      <c r="S64" s="14">
        <f>SUM(S52:S63)</f>
        <v>0</v>
      </c>
      <c r="T64" s="29">
        <f>SUM(T52:T63)</f>
        <v>0</v>
      </c>
      <c r="U64" s="29">
        <f>SUM(U52:U63)</f>
        <v>0</v>
      </c>
      <c r="V64" s="13"/>
      <c r="W64" s="14">
        <f>SUM(W52:W63)</f>
        <v>0</v>
      </c>
      <c r="X64" s="29">
        <f>SUM(X52:X63)</f>
        <v>0</v>
      </c>
      <c r="Y64" s="29">
        <f>SUM(Y52:Y63)</f>
        <v>0</v>
      </c>
      <c r="Z64" s="13"/>
      <c r="AA64" s="14">
        <f>SUM(AA52:AA63)</f>
        <v>0</v>
      </c>
      <c r="AB64" s="29">
        <f>SUM(AB52:AB63)</f>
        <v>0</v>
      </c>
      <c r="AC64" s="29">
        <f>SUM(AC52:AC63)</f>
        <v>0</v>
      </c>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row>
    <row r="65" spans="1:247" s="6" customFormat="1" ht="12.75" hidden="1" customHeight="1" thickBot="1" x14ac:dyDescent="0.3">
      <c r="A65" s="175" t="s">
        <v>60</v>
      </c>
      <c r="B65" s="177" t="s">
        <v>76</v>
      </c>
      <c r="C65" s="178"/>
      <c r="D65" s="178"/>
      <c r="E65" s="179"/>
      <c r="F65" s="177" t="s">
        <v>77</v>
      </c>
      <c r="G65" s="178"/>
      <c r="H65" s="179"/>
      <c r="I65" s="52"/>
      <c r="J65" s="177" t="s">
        <v>78</v>
      </c>
      <c r="K65" s="178"/>
      <c r="L65" s="178"/>
      <c r="M65" s="179"/>
      <c r="N65" s="177" t="s">
        <v>79</v>
      </c>
      <c r="O65" s="178"/>
      <c r="P65" s="178"/>
      <c r="Q65" s="179"/>
      <c r="R65" s="177" t="s">
        <v>80</v>
      </c>
      <c r="S65" s="178"/>
      <c r="T65" s="178"/>
      <c r="U65" s="179"/>
      <c r="V65" s="177" t="s">
        <v>81</v>
      </c>
      <c r="W65" s="178"/>
      <c r="X65" s="178"/>
      <c r="Y65" s="179"/>
      <c r="Z65" s="177" t="s">
        <v>82</v>
      </c>
      <c r="AA65" s="178"/>
      <c r="AB65" s="178"/>
      <c r="AC65" s="179"/>
      <c r="AD65" s="15"/>
      <c r="AE65" s="15"/>
      <c r="AF65" s="15"/>
      <c r="AG65" s="15"/>
      <c r="AH65" s="15"/>
      <c r="AI65" s="15"/>
      <c r="AJ65" s="15"/>
      <c r="AK65" s="15"/>
      <c r="AL65" s="15"/>
      <c r="AM65" s="15"/>
      <c r="AN65" s="15"/>
      <c r="AO65" s="15"/>
      <c r="AP65" s="1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row>
    <row r="66" spans="1:247" s="6" customFormat="1" ht="75.75" hidden="1" thickBot="1" x14ac:dyDescent="0.3">
      <c r="A66" s="176"/>
      <c r="B66" s="9" t="s">
        <v>83</v>
      </c>
      <c r="C66" s="9" t="s">
        <v>84</v>
      </c>
      <c r="D66" s="9" t="s">
        <v>154</v>
      </c>
      <c r="E66" s="9" t="s">
        <v>85</v>
      </c>
      <c r="F66" s="9" t="s">
        <v>83</v>
      </c>
      <c r="G66" s="9" t="s">
        <v>84</v>
      </c>
      <c r="H66" s="9" t="s">
        <v>154</v>
      </c>
      <c r="I66" s="9" t="s">
        <v>85</v>
      </c>
      <c r="J66" s="9" t="s">
        <v>83</v>
      </c>
      <c r="K66" s="9" t="s">
        <v>84</v>
      </c>
      <c r="L66" s="9" t="s">
        <v>154</v>
      </c>
      <c r="M66" s="9" t="s">
        <v>85</v>
      </c>
      <c r="N66" s="9" t="s">
        <v>83</v>
      </c>
      <c r="O66" s="9" t="s">
        <v>84</v>
      </c>
      <c r="P66" s="9" t="s">
        <v>154</v>
      </c>
      <c r="Q66" s="9" t="s">
        <v>85</v>
      </c>
      <c r="R66" s="9" t="s">
        <v>83</v>
      </c>
      <c r="S66" s="9" t="s">
        <v>84</v>
      </c>
      <c r="T66" s="9" t="s">
        <v>154</v>
      </c>
      <c r="U66" s="9" t="s">
        <v>85</v>
      </c>
      <c r="V66" s="9" t="s">
        <v>83</v>
      </c>
      <c r="W66" s="9" t="s">
        <v>84</v>
      </c>
      <c r="X66" s="9" t="s">
        <v>154</v>
      </c>
      <c r="Y66" s="9" t="s">
        <v>85</v>
      </c>
      <c r="Z66" s="9" t="s">
        <v>83</v>
      </c>
      <c r="AA66" s="9" t="s">
        <v>84</v>
      </c>
      <c r="AB66" s="9" t="s">
        <v>154</v>
      </c>
      <c r="AC66" s="9" t="s">
        <v>85</v>
      </c>
      <c r="AD66" s="15"/>
      <c r="AE66" s="15"/>
      <c r="AF66" s="15"/>
      <c r="AG66" s="15"/>
      <c r="AH66" s="15"/>
      <c r="AI66" s="15"/>
      <c r="AJ66" s="15"/>
      <c r="AK66" s="15"/>
      <c r="AL66" s="15"/>
      <c r="AM66" s="15"/>
      <c r="AN66" s="15"/>
      <c r="AO66" s="15"/>
      <c r="AP66" s="15"/>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row>
    <row r="67" spans="1:247" s="6" customFormat="1" ht="15.75" hidden="1" thickTop="1" x14ac:dyDescent="0.25">
      <c r="A67" s="10" t="s">
        <v>57</v>
      </c>
      <c r="B67" s="12">
        <f>IF(data2=1,IF((Z63-sumproplat2)&gt;1,Z63-sumproplat2,0),IF(Z63-(sumproplat2-AA63-AB63)&gt;0,Z63-(AC63-AA63-AB63),0))</f>
        <v>0</v>
      </c>
      <c r="C67" s="12">
        <f t="shared" ref="C67:C78" si="56">IF(data2=1,B67*(PROC2/36500)*30.42,B67*(PROC2/36000)*30)</f>
        <v>0</v>
      </c>
      <c r="D67" s="27">
        <f t="shared" ref="D67:D78" si="57">IF(AND($A67="1 міс.",B67&gt;0),$J$26*$J$6+$J$27*B67,0)+IF(B67-IF(data2=1,IF(C67&gt;0.001,C67+sumproplat2,0),IF(B67&gt;sumproplat2*2,sumproplat2,B67+C67))&lt;0,$J$29,0)</f>
        <v>0</v>
      </c>
      <c r="E67" s="27">
        <f t="shared" ref="E67:E78" si="58">IF(data2=1,IF(C67&gt;0.001,C67+D67+sumproplat2,0),IF(B67&gt;sumproplat2*2,sumproplat2+D67,B67+C67+D67))</f>
        <v>0</v>
      </c>
      <c r="F67" s="12">
        <f>IF(data2=1,IF((B78-sumproplat2)&gt;1,B78-sumproplat2,0),IF(B78-(sumproplat2-C78-D78)&gt;0,B78-(E78-C78-D78),0))</f>
        <v>0</v>
      </c>
      <c r="G67" s="12">
        <f t="shared" ref="G67:G78" si="59">IF(data2=1,F67*(PROC2/36500)*30.42,F67*(PROC2/36000)*30)</f>
        <v>0</v>
      </c>
      <c r="H67" s="27">
        <f t="shared" ref="H67:H78" si="60">IF(AND($A67="1 міс.",F67&gt;0),$J$26*$J$6+$J$27*F67,0)+IF(F67-IF(data2=1,IF(G67&gt;0.001,G67+sumproplat2,0),IF(F67&gt;sumproplat2*2,sumproplat2,F67+G67))&lt;0,$J$29,0)</f>
        <v>0</v>
      </c>
      <c r="I67" s="27">
        <f t="shared" ref="I67:I78" si="61">IF(data2=1,IF(G67&gt;0.001,G67+H67+sumproplat2,0),IF(F67&gt;sumproplat2*2,sumproplat2+H67,F67+G67+H67))</f>
        <v>0</v>
      </c>
      <c r="J67" s="12">
        <f>IF(data2=1,IF((F78-sumproplat2)&gt;1,F78-sumproplat2,0),IF(F78-(sumproplat2-G78-H78)&gt;0,F78-(I78-G78-H78),0))</f>
        <v>0</v>
      </c>
      <c r="K67" s="12">
        <f t="shared" ref="K67:K78" si="62">IF(data2=1,J67*(PROC2/36500)*30.42,J67*(PROC2/36000)*30)</f>
        <v>0</v>
      </c>
      <c r="L67" s="27">
        <f t="shared" ref="L67:L78" si="63">IF(AND($A67="1 міс.",J67&gt;0),$J$26*$J$6+$J$27*J67,0)+IF(J67-IF(data2=1,IF(K67&gt;0.001,K67+sumproplat2,0),IF(J67&gt;sumproplat2*2,sumproplat2,J67+K67))&lt;0,$J$29,0)</f>
        <v>0</v>
      </c>
      <c r="M67" s="27">
        <f t="shared" ref="M67:M78" si="64">IF(data2=1,IF(K67&gt;0.001,K67+L67+sumproplat2,0),IF(J67&gt;sumproplat2*2,sumproplat2+L67,J67+K67+L67))</f>
        <v>0</v>
      </c>
      <c r="N67" s="12">
        <f>IF(data2=1,IF((J78-sumproplat2)&gt;1,J78-sumproplat2,0),IF(J78-(sumproplat2-K78-L78)&gt;0,J78-(M78-K78-L78),0))</f>
        <v>0</v>
      </c>
      <c r="O67" s="12">
        <f t="shared" ref="O67:O78" si="65">IF(data2=1,N67*(PROC2/36500)*30.42,N67*(PROC2/36000)*30)</f>
        <v>0</v>
      </c>
      <c r="P67" s="27">
        <f t="shared" ref="P67:P78" si="66">IF(AND($A67="1 міс.",N67&gt;0),$J$26*$J$6+$J$27*N67,0)+IF(N67-IF(data2=1,IF(O67&gt;0.001,O67+sumproplat2,0),IF(N67&gt;sumproplat2*2,sumproplat2,N67+O67))&lt;0,$J$29,0)</f>
        <v>0</v>
      </c>
      <c r="Q67" s="27">
        <f t="shared" ref="Q67:Q78" si="67">IF(data2=1,IF(O67&gt;0.001,O67+P67+sumproplat2,0),IF(N67&gt;sumproplat2*2,sumproplat2+P67,N67+O67+P67))</f>
        <v>0</v>
      </c>
      <c r="R67" s="12">
        <f>IF(data2=1,IF((N78-sumproplat2)&gt;1,N78-sumproplat2,0),IF(N78-(sumproplat2-O78-P78)&gt;0,N78-(Q78-O78-P78),0))</f>
        <v>0</v>
      </c>
      <c r="S67" s="12">
        <f t="shared" ref="S67:S78" si="68">IF(data2=1,R67*(PROC2/36500)*30.42,R67*(PROC2/36000)*30)</f>
        <v>0</v>
      </c>
      <c r="T67" s="27">
        <f t="shared" ref="T67:T78" si="69">IF(AND($A67="1 міс.",R67&gt;0),$J$26*$J$6+$J$27*R67,0)+IF(R67-IF(data2=1,IF(S67&gt;0.001,S67+sumproplat2,0),IF(R67&gt;sumproplat2*2,sumproplat2,R67+S67))&lt;0,$J$29,0)</f>
        <v>0</v>
      </c>
      <c r="U67" s="27">
        <f t="shared" ref="U67:U78" si="70">IF(data2=1,IF(S67&gt;0.001,S67+T67+sumproplat2,0),IF(R67&gt;sumproplat2*2,sumproplat2+T67,R67+S67+T67))</f>
        <v>0</v>
      </c>
      <c r="V67" s="12">
        <f>IF(data2=1,IF((R78-sumproplat2)&gt;1,R78-sumproplat2,0),IF(R78-(sumproplat2-S78-T78)&gt;0,R78-(U78-S78-T78),0))</f>
        <v>0</v>
      </c>
      <c r="W67" s="12">
        <f t="shared" ref="W67:W78" si="71">IF(data2=1,V67*(PROC2/36500)*30.42,V67*(PROC2/36000)*30)</f>
        <v>0</v>
      </c>
      <c r="X67" s="27">
        <f t="shared" ref="X67:X78" si="72">IF(AND($A67="1 міс.",V67&gt;0),$J$26*$J$6+$J$27*V67,0)+IF(V67-IF(data2=1,IF(W67&gt;0.001,W67+sumproplat2,0),IF(V67&gt;sumproplat2*2,sumproplat2,V67+W67))&lt;0,$J$29,0)</f>
        <v>0</v>
      </c>
      <c r="Y67" s="27">
        <f t="shared" ref="Y67:Y78" si="73">IF(data2=1,IF(W67&gt;0.001,W67+X67+sumproplat2,0),IF(V67&gt;sumproplat2*2,sumproplat2+X67,V67+W67+X67))</f>
        <v>0</v>
      </c>
      <c r="Z67" s="12">
        <f>IF(data2=1,IF((V78-sumproplat2)&gt;1,V78-sumproplat2,0),IF(V78-(sumproplat2-W78-X78)&gt;0,V78-(Y78-W78-X78),0))</f>
        <v>0</v>
      </c>
      <c r="AA67" s="12">
        <f t="shared" ref="AA67:AA78" si="74">IF(data2=1,Z67*(PROC2/36500)*30.42,Z67*(PROC2/36000)*30)</f>
        <v>0</v>
      </c>
      <c r="AB67" s="27">
        <f t="shared" ref="AB67:AB78" si="75">IF(AND($A67="1 міс.",Z67&gt;0),$J$26*$J$6+$J$27*Z67,0)+IF(Z67-IF(data2=1,IF(AA67&gt;0.001,AA67+sumproplat2,0),IF(Z67&gt;sumproplat2*2,sumproplat2,Z67+AA67))&lt;0,$J$29,0)</f>
        <v>0</v>
      </c>
      <c r="AC67" s="27">
        <f t="shared" ref="AC67:AC78" si="76">IF(data2=1,IF(AA67&gt;0.001,AA67+AB67+sumproplat2,0),IF(Z67&gt;sumproplat2*2,sumproplat2+AB67,Z67+AA67+AB67))</f>
        <v>0</v>
      </c>
      <c r="AD67" s="15"/>
      <c r="AE67" s="15"/>
      <c r="AF67" s="15"/>
      <c r="AG67" s="15"/>
      <c r="AH67" s="15"/>
      <c r="AI67" s="15"/>
      <c r="AJ67" s="15"/>
      <c r="AK67" s="15"/>
      <c r="AL67" s="15"/>
      <c r="AM67" s="15"/>
      <c r="AN67" s="15"/>
      <c r="AO67" s="15"/>
      <c r="AP67" s="15"/>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row>
    <row r="68" spans="1:247" s="6" customFormat="1" ht="15" hidden="1" x14ac:dyDescent="0.25">
      <c r="A68" s="10" t="s">
        <v>58</v>
      </c>
      <c r="B68" s="12">
        <f t="shared" ref="B68:B78" si="77">IF(data2=1,IF((B67-sumproplat2)&gt;1,B67-sumproplat2,0),IF(B67-(sumproplat2-C67-D67)&gt;0,B67-(E67-C67-D67),0))</f>
        <v>0</v>
      </c>
      <c r="C68" s="12">
        <f t="shared" si="56"/>
        <v>0</v>
      </c>
      <c r="D68" s="27">
        <f t="shared" si="57"/>
        <v>0</v>
      </c>
      <c r="E68" s="27">
        <f t="shared" si="58"/>
        <v>0</v>
      </c>
      <c r="F68" s="12">
        <f t="shared" ref="F68:F78" si="78">IF(data2=1,IF((F67-sumproplat2)&gt;1,F67-sumproplat2,0),IF(F67-(sumproplat2-G67-H67)&gt;0,F67-(I67-G67-H67),0))</f>
        <v>0</v>
      </c>
      <c r="G68" s="12">
        <f t="shared" si="59"/>
        <v>0</v>
      </c>
      <c r="H68" s="27">
        <f t="shared" si="60"/>
        <v>0</v>
      </c>
      <c r="I68" s="27">
        <f t="shared" si="61"/>
        <v>0</v>
      </c>
      <c r="J68" s="12">
        <f t="shared" ref="J68:J78" si="79">IF(data2=1,IF((J67-sumproplat2)&gt;1,J67-sumproplat2,0),IF(J67-(sumproplat2-K67-L67)&gt;0,J67-(M67-K67-L67),0))</f>
        <v>0</v>
      </c>
      <c r="K68" s="12">
        <f t="shared" si="62"/>
        <v>0</v>
      </c>
      <c r="L68" s="27">
        <f t="shared" si="63"/>
        <v>0</v>
      </c>
      <c r="M68" s="27">
        <f t="shared" si="64"/>
        <v>0</v>
      </c>
      <c r="N68" s="12">
        <f t="shared" ref="N68:N78" si="80">IF(data2=1,IF((N67-sumproplat2)&gt;1,N67-sumproplat2,0),IF(N67-(sumproplat2-O67-P67)&gt;0,N67-(Q67-O67-P67),0))</f>
        <v>0</v>
      </c>
      <c r="O68" s="12">
        <f t="shared" si="65"/>
        <v>0</v>
      </c>
      <c r="P68" s="27">
        <f t="shared" si="66"/>
        <v>0</v>
      </c>
      <c r="Q68" s="27">
        <f t="shared" si="67"/>
        <v>0</v>
      </c>
      <c r="R68" s="12">
        <f t="shared" ref="R68:R78" si="81">IF(data2=1,IF((R67-sumproplat2)&gt;1,R67-sumproplat2,0),IF(R67-(sumproplat2-S67-T67)&gt;0,R67-(U67-S67-T67),0))</f>
        <v>0</v>
      </c>
      <c r="S68" s="12">
        <f t="shared" si="68"/>
        <v>0</v>
      </c>
      <c r="T68" s="27">
        <f t="shared" si="69"/>
        <v>0</v>
      </c>
      <c r="U68" s="27">
        <f t="shared" si="70"/>
        <v>0</v>
      </c>
      <c r="V68" s="12">
        <f t="shared" ref="V68:V78" si="82">IF(data2=1,IF((V67-sumproplat2)&gt;1,V67-sumproplat2,0),IF(V67-(sumproplat2-W67-X67)&gt;0,V67-(Y67-W67-X67),0))</f>
        <v>0</v>
      </c>
      <c r="W68" s="12">
        <f t="shared" si="71"/>
        <v>0</v>
      </c>
      <c r="X68" s="27">
        <f t="shared" si="72"/>
        <v>0</v>
      </c>
      <c r="Y68" s="27">
        <f t="shared" si="73"/>
        <v>0</v>
      </c>
      <c r="Z68" s="12">
        <f t="shared" ref="Z68:Z78" si="83">IF(data2=1,IF((Z67-sumproplat2)&gt;1,Z67-sumproplat2,0),IF(Z67-(sumproplat2-AA67-AB67)&gt;0,Z67-(AC67-AA67-AB67),0))</f>
        <v>0</v>
      </c>
      <c r="AA68" s="12">
        <f t="shared" si="74"/>
        <v>0</v>
      </c>
      <c r="AB68" s="27">
        <f t="shared" si="75"/>
        <v>0</v>
      </c>
      <c r="AC68" s="27">
        <f t="shared" si="76"/>
        <v>0</v>
      </c>
      <c r="AD68" s="15"/>
      <c r="AE68" s="15"/>
      <c r="AF68" s="15"/>
      <c r="AG68" s="15"/>
      <c r="AH68" s="15"/>
      <c r="AI68" s="15"/>
      <c r="AJ68" s="15"/>
      <c r="AK68" s="15"/>
      <c r="AL68" s="15"/>
      <c r="AM68" s="15"/>
      <c r="AN68" s="15"/>
      <c r="AO68" s="15"/>
      <c r="AP68" s="15"/>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row>
    <row r="69" spans="1:247" s="6" customFormat="1" ht="15" hidden="1" x14ac:dyDescent="0.25">
      <c r="A69" s="10" t="s">
        <v>59</v>
      </c>
      <c r="B69" s="12">
        <f t="shared" si="77"/>
        <v>0</v>
      </c>
      <c r="C69" s="12">
        <f t="shared" si="56"/>
        <v>0</v>
      </c>
      <c r="D69" s="27">
        <f t="shared" si="57"/>
        <v>0</v>
      </c>
      <c r="E69" s="27">
        <f t="shared" si="58"/>
        <v>0</v>
      </c>
      <c r="F69" s="12">
        <f t="shared" si="78"/>
        <v>0</v>
      </c>
      <c r="G69" s="12">
        <f t="shared" si="59"/>
        <v>0</v>
      </c>
      <c r="H69" s="27">
        <f t="shared" si="60"/>
        <v>0</v>
      </c>
      <c r="I69" s="27">
        <f t="shared" si="61"/>
        <v>0</v>
      </c>
      <c r="J69" s="12">
        <f t="shared" si="79"/>
        <v>0</v>
      </c>
      <c r="K69" s="12">
        <f t="shared" si="62"/>
        <v>0</v>
      </c>
      <c r="L69" s="27">
        <f t="shared" si="63"/>
        <v>0</v>
      </c>
      <c r="M69" s="27">
        <f t="shared" si="64"/>
        <v>0</v>
      </c>
      <c r="N69" s="12">
        <f t="shared" si="80"/>
        <v>0</v>
      </c>
      <c r="O69" s="12">
        <f t="shared" si="65"/>
        <v>0</v>
      </c>
      <c r="P69" s="27">
        <f t="shared" si="66"/>
        <v>0</v>
      </c>
      <c r="Q69" s="27">
        <f t="shared" si="67"/>
        <v>0</v>
      </c>
      <c r="R69" s="12">
        <f t="shared" si="81"/>
        <v>0</v>
      </c>
      <c r="S69" s="12">
        <f t="shared" si="68"/>
        <v>0</v>
      </c>
      <c r="T69" s="27">
        <f t="shared" si="69"/>
        <v>0</v>
      </c>
      <c r="U69" s="27">
        <f t="shared" si="70"/>
        <v>0</v>
      </c>
      <c r="V69" s="12">
        <f t="shared" si="82"/>
        <v>0</v>
      </c>
      <c r="W69" s="12">
        <f t="shared" si="71"/>
        <v>0</v>
      </c>
      <c r="X69" s="27">
        <f t="shared" si="72"/>
        <v>0</v>
      </c>
      <c r="Y69" s="27">
        <f t="shared" si="73"/>
        <v>0</v>
      </c>
      <c r="Z69" s="12">
        <f t="shared" si="83"/>
        <v>0</v>
      </c>
      <c r="AA69" s="12">
        <f t="shared" si="74"/>
        <v>0</v>
      </c>
      <c r="AB69" s="27">
        <f t="shared" si="75"/>
        <v>0</v>
      </c>
      <c r="AC69" s="27">
        <f t="shared" si="76"/>
        <v>0</v>
      </c>
      <c r="AD69" s="15"/>
      <c r="AE69" s="15"/>
      <c r="AF69" s="15"/>
      <c r="AG69" s="15"/>
      <c r="AH69" s="15"/>
      <c r="AI69" s="15"/>
      <c r="AJ69" s="15"/>
      <c r="AK69" s="15"/>
      <c r="AL69" s="15"/>
      <c r="AM69" s="15"/>
      <c r="AN69" s="15"/>
      <c r="AO69" s="15"/>
      <c r="AP69" s="15"/>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row>
    <row r="70" spans="1:247" s="6" customFormat="1" ht="15" hidden="1" x14ac:dyDescent="0.25">
      <c r="A70" s="10" t="s">
        <v>91</v>
      </c>
      <c r="B70" s="12">
        <f t="shared" si="77"/>
        <v>0</v>
      </c>
      <c r="C70" s="12">
        <f t="shared" si="56"/>
        <v>0</v>
      </c>
      <c r="D70" s="27">
        <f t="shared" si="57"/>
        <v>0</v>
      </c>
      <c r="E70" s="27">
        <f t="shared" si="58"/>
        <v>0</v>
      </c>
      <c r="F70" s="12">
        <f t="shared" si="78"/>
        <v>0</v>
      </c>
      <c r="G70" s="12">
        <f t="shared" si="59"/>
        <v>0</v>
      </c>
      <c r="H70" s="27">
        <f t="shared" si="60"/>
        <v>0</v>
      </c>
      <c r="I70" s="27">
        <f t="shared" si="61"/>
        <v>0</v>
      </c>
      <c r="J70" s="12">
        <f t="shared" si="79"/>
        <v>0</v>
      </c>
      <c r="K70" s="12">
        <f t="shared" si="62"/>
        <v>0</v>
      </c>
      <c r="L70" s="27">
        <f t="shared" si="63"/>
        <v>0</v>
      </c>
      <c r="M70" s="27">
        <f t="shared" si="64"/>
        <v>0</v>
      </c>
      <c r="N70" s="12">
        <f t="shared" si="80"/>
        <v>0</v>
      </c>
      <c r="O70" s="12">
        <f t="shared" si="65"/>
        <v>0</v>
      </c>
      <c r="P70" s="27">
        <f t="shared" si="66"/>
        <v>0</v>
      </c>
      <c r="Q70" s="27">
        <f t="shared" si="67"/>
        <v>0</v>
      </c>
      <c r="R70" s="12">
        <f t="shared" si="81"/>
        <v>0</v>
      </c>
      <c r="S70" s="12">
        <f t="shared" si="68"/>
        <v>0</v>
      </c>
      <c r="T70" s="27">
        <f t="shared" si="69"/>
        <v>0</v>
      </c>
      <c r="U70" s="27">
        <f t="shared" si="70"/>
        <v>0</v>
      </c>
      <c r="V70" s="12">
        <f t="shared" si="82"/>
        <v>0</v>
      </c>
      <c r="W70" s="12">
        <f t="shared" si="71"/>
        <v>0</v>
      </c>
      <c r="X70" s="27">
        <f t="shared" si="72"/>
        <v>0</v>
      </c>
      <c r="Y70" s="27">
        <f t="shared" si="73"/>
        <v>0</v>
      </c>
      <c r="Z70" s="12">
        <f t="shared" si="83"/>
        <v>0</v>
      </c>
      <c r="AA70" s="12">
        <f t="shared" si="74"/>
        <v>0</v>
      </c>
      <c r="AB70" s="27">
        <f t="shared" si="75"/>
        <v>0</v>
      </c>
      <c r="AC70" s="27">
        <f t="shared" si="76"/>
        <v>0</v>
      </c>
      <c r="AD70" s="15"/>
      <c r="AE70" s="15"/>
      <c r="AF70" s="15"/>
      <c r="AG70" s="15"/>
      <c r="AH70" s="15"/>
      <c r="AI70" s="15"/>
      <c r="AJ70" s="15"/>
      <c r="AK70" s="15"/>
      <c r="AL70" s="15"/>
      <c r="AM70" s="15"/>
      <c r="AN70" s="15"/>
      <c r="AO70" s="15"/>
      <c r="AP70" s="15"/>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row>
    <row r="71" spans="1:247" s="6" customFormat="1" ht="15" hidden="1" x14ac:dyDescent="0.25">
      <c r="A71" s="10" t="s">
        <v>92</v>
      </c>
      <c r="B71" s="12">
        <f t="shared" si="77"/>
        <v>0</v>
      </c>
      <c r="C71" s="12">
        <f t="shared" si="56"/>
        <v>0</v>
      </c>
      <c r="D71" s="27">
        <f t="shared" si="57"/>
        <v>0</v>
      </c>
      <c r="E71" s="27">
        <f t="shared" si="58"/>
        <v>0</v>
      </c>
      <c r="F71" s="12">
        <f t="shared" si="78"/>
        <v>0</v>
      </c>
      <c r="G71" s="12">
        <f t="shared" si="59"/>
        <v>0</v>
      </c>
      <c r="H71" s="27">
        <f t="shared" si="60"/>
        <v>0</v>
      </c>
      <c r="I71" s="27">
        <f t="shared" si="61"/>
        <v>0</v>
      </c>
      <c r="J71" s="12">
        <f t="shared" si="79"/>
        <v>0</v>
      </c>
      <c r="K71" s="12">
        <f t="shared" si="62"/>
        <v>0</v>
      </c>
      <c r="L71" s="27">
        <f t="shared" si="63"/>
        <v>0</v>
      </c>
      <c r="M71" s="27">
        <f t="shared" si="64"/>
        <v>0</v>
      </c>
      <c r="N71" s="12">
        <f t="shared" si="80"/>
        <v>0</v>
      </c>
      <c r="O71" s="12">
        <f t="shared" si="65"/>
        <v>0</v>
      </c>
      <c r="P71" s="27">
        <f t="shared" si="66"/>
        <v>0</v>
      </c>
      <c r="Q71" s="27">
        <f t="shared" si="67"/>
        <v>0</v>
      </c>
      <c r="R71" s="12">
        <f t="shared" si="81"/>
        <v>0</v>
      </c>
      <c r="S71" s="12">
        <f t="shared" si="68"/>
        <v>0</v>
      </c>
      <c r="T71" s="27">
        <f t="shared" si="69"/>
        <v>0</v>
      </c>
      <c r="U71" s="27">
        <f t="shared" si="70"/>
        <v>0</v>
      </c>
      <c r="V71" s="12">
        <f t="shared" si="82"/>
        <v>0</v>
      </c>
      <c r="W71" s="12">
        <f t="shared" si="71"/>
        <v>0</v>
      </c>
      <c r="X71" s="27">
        <f t="shared" si="72"/>
        <v>0</v>
      </c>
      <c r="Y71" s="27">
        <f t="shared" si="73"/>
        <v>0</v>
      </c>
      <c r="Z71" s="12">
        <f t="shared" si="83"/>
        <v>0</v>
      </c>
      <c r="AA71" s="12">
        <f t="shared" si="74"/>
        <v>0</v>
      </c>
      <c r="AB71" s="27">
        <f t="shared" si="75"/>
        <v>0</v>
      </c>
      <c r="AC71" s="27">
        <f t="shared" si="76"/>
        <v>0</v>
      </c>
      <c r="AD71" s="15"/>
      <c r="AE71" s="15"/>
      <c r="AF71" s="15"/>
      <c r="AG71" s="15"/>
      <c r="AH71" s="15"/>
      <c r="AI71" s="15"/>
      <c r="AJ71" s="15"/>
      <c r="AK71" s="15"/>
      <c r="AL71" s="15"/>
      <c r="AM71" s="15"/>
      <c r="AN71" s="15"/>
      <c r="AO71" s="15"/>
      <c r="AP71" s="15"/>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row>
    <row r="72" spans="1:247" s="6" customFormat="1" ht="15" hidden="1" x14ac:dyDescent="0.25">
      <c r="A72" s="10" t="s">
        <v>93</v>
      </c>
      <c r="B72" s="12">
        <f t="shared" si="77"/>
        <v>0</v>
      </c>
      <c r="C72" s="12">
        <f t="shared" si="56"/>
        <v>0</v>
      </c>
      <c r="D72" s="27">
        <f t="shared" si="57"/>
        <v>0</v>
      </c>
      <c r="E72" s="27">
        <f t="shared" si="58"/>
        <v>0</v>
      </c>
      <c r="F72" s="12">
        <f t="shared" si="78"/>
        <v>0</v>
      </c>
      <c r="G72" s="12">
        <f t="shared" si="59"/>
        <v>0</v>
      </c>
      <c r="H72" s="27">
        <f t="shared" si="60"/>
        <v>0</v>
      </c>
      <c r="I72" s="27">
        <f t="shared" si="61"/>
        <v>0</v>
      </c>
      <c r="J72" s="12">
        <f t="shared" si="79"/>
        <v>0</v>
      </c>
      <c r="K72" s="12">
        <f t="shared" si="62"/>
        <v>0</v>
      </c>
      <c r="L72" s="27">
        <f t="shared" si="63"/>
        <v>0</v>
      </c>
      <c r="M72" s="27">
        <f t="shared" si="64"/>
        <v>0</v>
      </c>
      <c r="N72" s="12">
        <f t="shared" si="80"/>
        <v>0</v>
      </c>
      <c r="O72" s="12">
        <f t="shared" si="65"/>
        <v>0</v>
      </c>
      <c r="P72" s="27">
        <f t="shared" si="66"/>
        <v>0</v>
      </c>
      <c r="Q72" s="27">
        <f t="shared" si="67"/>
        <v>0</v>
      </c>
      <c r="R72" s="12">
        <f t="shared" si="81"/>
        <v>0</v>
      </c>
      <c r="S72" s="12">
        <f t="shared" si="68"/>
        <v>0</v>
      </c>
      <c r="T72" s="27">
        <f t="shared" si="69"/>
        <v>0</v>
      </c>
      <c r="U72" s="27">
        <f t="shared" si="70"/>
        <v>0</v>
      </c>
      <c r="V72" s="12">
        <f t="shared" si="82"/>
        <v>0</v>
      </c>
      <c r="W72" s="12">
        <f t="shared" si="71"/>
        <v>0</v>
      </c>
      <c r="X72" s="27">
        <f t="shared" si="72"/>
        <v>0</v>
      </c>
      <c r="Y72" s="27">
        <f t="shared" si="73"/>
        <v>0</v>
      </c>
      <c r="Z72" s="12">
        <f t="shared" si="83"/>
        <v>0</v>
      </c>
      <c r="AA72" s="12">
        <f t="shared" si="74"/>
        <v>0</v>
      </c>
      <c r="AB72" s="27">
        <f t="shared" si="75"/>
        <v>0</v>
      </c>
      <c r="AC72" s="27">
        <f t="shared" si="76"/>
        <v>0</v>
      </c>
      <c r="AD72" s="15"/>
      <c r="AE72" s="15"/>
      <c r="AF72" s="15"/>
      <c r="AG72" s="15"/>
      <c r="AH72" s="15"/>
      <c r="AI72" s="15"/>
      <c r="AJ72" s="15"/>
      <c r="AK72" s="15"/>
      <c r="AL72" s="15"/>
      <c r="AM72" s="15"/>
      <c r="AN72" s="15"/>
      <c r="AO72" s="15"/>
      <c r="AP72" s="15"/>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row>
    <row r="73" spans="1:247" s="6" customFormat="1" ht="15" hidden="1" x14ac:dyDescent="0.25">
      <c r="A73" s="10" t="s">
        <v>94</v>
      </c>
      <c r="B73" s="12">
        <f t="shared" si="77"/>
        <v>0</v>
      </c>
      <c r="C73" s="12">
        <f t="shared" si="56"/>
        <v>0</v>
      </c>
      <c r="D73" s="27">
        <f t="shared" si="57"/>
        <v>0</v>
      </c>
      <c r="E73" s="27">
        <f t="shared" si="58"/>
        <v>0</v>
      </c>
      <c r="F73" s="12">
        <f t="shared" si="78"/>
        <v>0</v>
      </c>
      <c r="G73" s="12">
        <f t="shared" si="59"/>
        <v>0</v>
      </c>
      <c r="H73" s="27">
        <f t="shared" si="60"/>
        <v>0</v>
      </c>
      <c r="I73" s="27">
        <f t="shared" si="61"/>
        <v>0</v>
      </c>
      <c r="J73" s="12">
        <f t="shared" si="79"/>
        <v>0</v>
      </c>
      <c r="K73" s="12">
        <f t="shared" si="62"/>
        <v>0</v>
      </c>
      <c r="L73" s="27">
        <f t="shared" si="63"/>
        <v>0</v>
      </c>
      <c r="M73" s="27">
        <f t="shared" si="64"/>
        <v>0</v>
      </c>
      <c r="N73" s="12">
        <f t="shared" si="80"/>
        <v>0</v>
      </c>
      <c r="O73" s="12">
        <f t="shared" si="65"/>
        <v>0</v>
      </c>
      <c r="P73" s="27">
        <f t="shared" si="66"/>
        <v>0</v>
      </c>
      <c r="Q73" s="27">
        <f t="shared" si="67"/>
        <v>0</v>
      </c>
      <c r="R73" s="12">
        <f t="shared" si="81"/>
        <v>0</v>
      </c>
      <c r="S73" s="12">
        <f t="shared" si="68"/>
        <v>0</v>
      </c>
      <c r="T73" s="27">
        <f t="shared" si="69"/>
        <v>0</v>
      </c>
      <c r="U73" s="27">
        <f t="shared" si="70"/>
        <v>0</v>
      </c>
      <c r="V73" s="12">
        <f t="shared" si="82"/>
        <v>0</v>
      </c>
      <c r="W73" s="12">
        <f t="shared" si="71"/>
        <v>0</v>
      </c>
      <c r="X73" s="27">
        <f t="shared" si="72"/>
        <v>0</v>
      </c>
      <c r="Y73" s="27">
        <f t="shared" si="73"/>
        <v>0</v>
      </c>
      <c r="Z73" s="12">
        <f t="shared" si="83"/>
        <v>0</v>
      </c>
      <c r="AA73" s="12">
        <f t="shared" si="74"/>
        <v>0</v>
      </c>
      <c r="AB73" s="27">
        <f t="shared" si="75"/>
        <v>0</v>
      </c>
      <c r="AC73" s="27">
        <f t="shared" si="76"/>
        <v>0</v>
      </c>
      <c r="AD73" s="15"/>
      <c r="AE73" s="15"/>
      <c r="AF73" s="15"/>
      <c r="AG73" s="15"/>
      <c r="AH73" s="15"/>
      <c r="AI73" s="15"/>
      <c r="AJ73" s="15"/>
      <c r="AK73" s="15"/>
      <c r="AL73" s="15"/>
      <c r="AM73" s="15"/>
      <c r="AN73" s="15"/>
      <c r="AO73" s="15"/>
      <c r="AP73" s="15"/>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row>
    <row r="74" spans="1:247" s="6" customFormat="1" ht="15" hidden="1" x14ac:dyDescent="0.25">
      <c r="A74" s="10" t="s">
        <v>95</v>
      </c>
      <c r="B74" s="12">
        <f t="shared" si="77"/>
        <v>0</v>
      </c>
      <c r="C74" s="12">
        <f t="shared" si="56"/>
        <v>0</v>
      </c>
      <c r="D74" s="27">
        <f t="shared" si="57"/>
        <v>0</v>
      </c>
      <c r="E74" s="27">
        <f t="shared" si="58"/>
        <v>0</v>
      </c>
      <c r="F74" s="12">
        <f t="shared" si="78"/>
        <v>0</v>
      </c>
      <c r="G74" s="12">
        <f t="shared" si="59"/>
        <v>0</v>
      </c>
      <c r="H74" s="27">
        <f t="shared" si="60"/>
        <v>0</v>
      </c>
      <c r="I74" s="27">
        <f t="shared" si="61"/>
        <v>0</v>
      </c>
      <c r="J74" s="12">
        <f t="shared" si="79"/>
        <v>0</v>
      </c>
      <c r="K74" s="12">
        <f t="shared" si="62"/>
        <v>0</v>
      </c>
      <c r="L74" s="27">
        <f t="shared" si="63"/>
        <v>0</v>
      </c>
      <c r="M74" s="27">
        <f t="shared" si="64"/>
        <v>0</v>
      </c>
      <c r="N74" s="12">
        <f t="shared" si="80"/>
        <v>0</v>
      </c>
      <c r="O74" s="12">
        <f t="shared" si="65"/>
        <v>0</v>
      </c>
      <c r="P74" s="27">
        <f t="shared" si="66"/>
        <v>0</v>
      </c>
      <c r="Q74" s="27">
        <f t="shared" si="67"/>
        <v>0</v>
      </c>
      <c r="R74" s="12">
        <f t="shared" si="81"/>
        <v>0</v>
      </c>
      <c r="S74" s="12">
        <f t="shared" si="68"/>
        <v>0</v>
      </c>
      <c r="T74" s="27">
        <f t="shared" si="69"/>
        <v>0</v>
      </c>
      <c r="U74" s="27">
        <f t="shared" si="70"/>
        <v>0</v>
      </c>
      <c r="V74" s="12">
        <f t="shared" si="82"/>
        <v>0</v>
      </c>
      <c r="W74" s="12">
        <f t="shared" si="71"/>
        <v>0</v>
      </c>
      <c r="X74" s="27">
        <f t="shared" si="72"/>
        <v>0</v>
      </c>
      <c r="Y74" s="27">
        <f t="shared" si="73"/>
        <v>0</v>
      </c>
      <c r="Z74" s="12">
        <f t="shared" si="83"/>
        <v>0</v>
      </c>
      <c r="AA74" s="12">
        <f t="shared" si="74"/>
        <v>0</v>
      </c>
      <c r="AB74" s="27">
        <f t="shared" si="75"/>
        <v>0</v>
      </c>
      <c r="AC74" s="27">
        <f t="shared" si="76"/>
        <v>0</v>
      </c>
      <c r="AD74" s="15"/>
      <c r="AE74" s="15"/>
      <c r="AF74" s="15"/>
      <c r="AG74" s="15"/>
      <c r="AH74" s="15"/>
      <c r="AI74" s="15"/>
      <c r="AJ74" s="15"/>
      <c r="AK74" s="15"/>
      <c r="AL74" s="15"/>
      <c r="AM74" s="15"/>
      <c r="AN74" s="15"/>
      <c r="AO74" s="15"/>
      <c r="AP74" s="15"/>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row>
    <row r="75" spans="1:247" s="6" customFormat="1" ht="15" hidden="1" x14ac:dyDescent="0.25">
      <c r="A75" s="10" t="s">
        <v>96</v>
      </c>
      <c r="B75" s="12">
        <f t="shared" si="77"/>
        <v>0</v>
      </c>
      <c r="C75" s="12">
        <f t="shared" si="56"/>
        <v>0</v>
      </c>
      <c r="D75" s="27">
        <f t="shared" si="57"/>
        <v>0</v>
      </c>
      <c r="E75" s="27">
        <f t="shared" si="58"/>
        <v>0</v>
      </c>
      <c r="F75" s="12">
        <f t="shared" si="78"/>
        <v>0</v>
      </c>
      <c r="G75" s="12">
        <f t="shared" si="59"/>
        <v>0</v>
      </c>
      <c r="H75" s="27">
        <f t="shared" si="60"/>
        <v>0</v>
      </c>
      <c r="I75" s="27">
        <f t="shared" si="61"/>
        <v>0</v>
      </c>
      <c r="J75" s="12">
        <f t="shared" si="79"/>
        <v>0</v>
      </c>
      <c r="K75" s="12">
        <f t="shared" si="62"/>
        <v>0</v>
      </c>
      <c r="L75" s="27">
        <f t="shared" si="63"/>
        <v>0</v>
      </c>
      <c r="M75" s="27">
        <f t="shared" si="64"/>
        <v>0</v>
      </c>
      <c r="N75" s="12">
        <f t="shared" si="80"/>
        <v>0</v>
      </c>
      <c r="O75" s="12">
        <f t="shared" si="65"/>
        <v>0</v>
      </c>
      <c r="P75" s="27">
        <f t="shared" si="66"/>
        <v>0</v>
      </c>
      <c r="Q75" s="27">
        <f t="shared" si="67"/>
        <v>0</v>
      </c>
      <c r="R75" s="12">
        <f t="shared" si="81"/>
        <v>0</v>
      </c>
      <c r="S75" s="12">
        <f t="shared" si="68"/>
        <v>0</v>
      </c>
      <c r="T75" s="27">
        <f t="shared" si="69"/>
        <v>0</v>
      </c>
      <c r="U75" s="27">
        <f t="shared" si="70"/>
        <v>0</v>
      </c>
      <c r="V75" s="12">
        <f t="shared" si="82"/>
        <v>0</v>
      </c>
      <c r="W75" s="12">
        <f t="shared" si="71"/>
        <v>0</v>
      </c>
      <c r="X75" s="27">
        <f t="shared" si="72"/>
        <v>0</v>
      </c>
      <c r="Y75" s="27">
        <f t="shared" si="73"/>
        <v>0</v>
      </c>
      <c r="Z75" s="12">
        <f t="shared" si="83"/>
        <v>0</v>
      </c>
      <c r="AA75" s="12">
        <f t="shared" si="74"/>
        <v>0</v>
      </c>
      <c r="AB75" s="27">
        <f t="shared" si="75"/>
        <v>0</v>
      </c>
      <c r="AC75" s="27">
        <f t="shared" si="76"/>
        <v>0</v>
      </c>
      <c r="AD75" s="15"/>
      <c r="AE75" s="15"/>
      <c r="AF75" s="15"/>
      <c r="AG75" s="15"/>
      <c r="AH75" s="15"/>
      <c r="AI75" s="15"/>
      <c r="AJ75" s="15"/>
      <c r="AK75" s="15"/>
      <c r="AL75" s="15"/>
      <c r="AM75" s="15"/>
      <c r="AN75" s="15"/>
      <c r="AO75" s="15"/>
      <c r="AP75" s="1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row>
    <row r="76" spans="1:247" s="6" customFormat="1" ht="15" hidden="1" x14ac:dyDescent="0.25">
      <c r="A76" s="10" t="s">
        <v>97</v>
      </c>
      <c r="B76" s="12">
        <f t="shared" si="77"/>
        <v>0</v>
      </c>
      <c r="C76" s="12">
        <f t="shared" si="56"/>
        <v>0</v>
      </c>
      <c r="D76" s="27">
        <f t="shared" si="57"/>
        <v>0</v>
      </c>
      <c r="E76" s="27">
        <f t="shared" si="58"/>
        <v>0</v>
      </c>
      <c r="F76" s="12">
        <f t="shared" si="78"/>
        <v>0</v>
      </c>
      <c r="G76" s="12">
        <f t="shared" si="59"/>
        <v>0</v>
      </c>
      <c r="H76" s="27">
        <f t="shared" si="60"/>
        <v>0</v>
      </c>
      <c r="I76" s="27">
        <f t="shared" si="61"/>
        <v>0</v>
      </c>
      <c r="J76" s="12">
        <f t="shared" si="79"/>
        <v>0</v>
      </c>
      <c r="K76" s="12">
        <f t="shared" si="62"/>
        <v>0</v>
      </c>
      <c r="L76" s="27">
        <f t="shared" si="63"/>
        <v>0</v>
      </c>
      <c r="M76" s="27">
        <f t="shared" si="64"/>
        <v>0</v>
      </c>
      <c r="N76" s="12">
        <f t="shared" si="80"/>
        <v>0</v>
      </c>
      <c r="O76" s="12">
        <f t="shared" si="65"/>
        <v>0</v>
      </c>
      <c r="P76" s="27">
        <f t="shared" si="66"/>
        <v>0</v>
      </c>
      <c r="Q76" s="27">
        <f t="shared" si="67"/>
        <v>0</v>
      </c>
      <c r="R76" s="12">
        <f t="shared" si="81"/>
        <v>0</v>
      </c>
      <c r="S76" s="12">
        <f t="shared" si="68"/>
        <v>0</v>
      </c>
      <c r="T76" s="27">
        <f t="shared" si="69"/>
        <v>0</v>
      </c>
      <c r="U76" s="27">
        <f t="shared" si="70"/>
        <v>0</v>
      </c>
      <c r="V76" s="12">
        <f t="shared" si="82"/>
        <v>0</v>
      </c>
      <c r="W76" s="12">
        <f t="shared" si="71"/>
        <v>0</v>
      </c>
      <c r="X76" s="27">
        <f t="shared" si="72"/>
        <v>0</v>
      </c>
      <c r="Y76" s="27">
        <f t="shared" si="73"/>
        <v>0</v>
      </c>
      <c r="Z76" s="12">
        <f t="shared" si="83"/>
        <v>0</v>
      </c>
      <c r="AA76" s="12">
        <f t="shared" si="74"/>
        <v>0</v>
      </c>
      <c r="AB76" s="27">
        <f t="shared" si="75"/>
        <v>0</v>
      </c>
      <c r="AC76" s="27">
        <f t="shared" si="76"/>
        <v>0</v>
      </c>
      <c r="AD76" s="15"/>
      <c r="AE76" s="15"/>
      <c r="AF76" s="15"/>
      <c r="AG76" s="15"/>
      <c r="AH76" s="15"/>
      <c r="AI76" s="15"/>
      <c r="AJ76" s="15"/>
      <c r="AK76" s="15"/>
      <c r="AL76" s="15"/>
      <c r="AM76" s="15"/>
      <c r="AN76" s="15"/>
      <c r="AO76" s="15"/>
      <c r="AP76" s="15"/>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row>
    <row r="77" spans="1:247" s="6" customFormat="1" ht="15" hidden="1" x14ac:dyDescent="0.25">
      <c r="A77" s="10" t="s">
        <v>98</v>
      </c>
      <c r="B77" s="12">
        <f t="shared" si="77"/>
        <v>0</v>
      </c>
      <c r="C77" s="12">
        <f t="shared" si="56"/>
        <v>0</v>
      </c>
      <c r="D77" s="27">
        <f t="shared" si="57"/>
        <v>0</v>
      </c>
      <c r="E77" s="27">
        <f t="shared" si="58"/>
        <v>0</v>
      </c>
      <c r="F77" s="12">
        <f t="shared" si="78"/>
        <v>0</v>
      </c>
      <c r="G77" s="12">
        <f t="shared" si="59"/>
        <v>0</v>
      </c>
      <c r="H77" s="27">
        <f t="shared" si="60"/>
        <v>0</v>
      </c>
      <c r="I77" s="27">
        <f t="shared" si="61"/>
        <v>0</v>
      </c>
      <c r="J77" s="12">
        <f t="shared" si="79"/>
        <v>0</v>
      </c>
      <c r="K77" s="12">
        <f t="shared" si="62"/>
        <v>0</v>
      </c>
      <c r="L77" s="27">
        <f t="shared" si="63"/>
        <v>0</v>
      </c>
      <c r="M77" s="27">
        <f t="shared" si="64"/>
        <v>0</v>
      </c>
      <c r="N77" s="12">
        <f t="shared" si="80"/>
        <v>0</v>
      </c>
      <c r="O77" s="12">
        <f t="shared" si="65"/>
        <v>0</v>
      </c>
      <c r="P77" s="27">
        <f t="shared" si="66"/>
        <v>0</v>
      </c>
      <c r="Q77" s="27">
        <f t="shared" si="67"/>
        <v>0</v>
      </c>
      <c r="R77" s="12">
        <f t="shared" si="81"/>
        <v>0</v>
      </c>
      <c r="S77" s="12">
        <f t="shared" si="68"/>
        <v>0</v>
      </c>
      <c r="T77" s="27">
        <f t="shared" si="69"/>
        <v>0</v>
      </c>
      <c r="U77" s="27">
        <f t="shared" si="70"/>
        <v>0</v>
      </c>
      <c r="V77" s="12">
        <f t="shared" si="82"/>
        <v>0</v>
      </c>
      <c r="W77" s="12">
        <f t="shared" si="71"/>
        <v>0</v>
      </c>
      <c r="X77" s="27">
        <f t="shared" si="72"/>
        <v>0</v>
      </c>
      <c r="Y77" s="27">
        <f t="shared" si="73"/>
        <v>0</v>
      </c>
      <c r="Z77" s="12">
        <f t="shared" si="83"/>
        <v>0</v>
      </c>
      <c r="AA77" s="12">
        <f t="shared" si="74"/>
        <v>0</v>
      </c>
      <c r="AB77" s="27">
        <f t="shared" si="75"/>
        <v>0</v>
      </c>
      <c r="AC77" s="27">
        <f t="shared" si="76"/>
        <v>0</v>
      </c>
      <c r="AD77" s="15"/>
      <c r="AE77" s="15"/>
      <c r="AF77" s="15"/>
      <c r="AG77" s="15"/>
      <c r="AH77" s="15"/>
      <c r="AI77" s="15"/>
      <c r="AJ77" s="15"/>
      <c r="AK77" s="15"/>
      <c r="AL77" s="15"/>
      <c r="AM77" s="15"/>
      <c r="AN77" s="15"/>
      <c r="AO77" s="15"/>
      <c r="AP77" s="15"/>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row>
    <row r="78" spans="1:247" s="6" customFormat="1" ht="15" hidden="1" x14ac:dyDescent="0.25">
      <c r="A78" s="10" t="s">
        <v>99</v>
      </c>
      <c r="B78" s="12">
        <f t="shared" si="77"/>
        <v>0</v>
      </c>
      <c r="C78" s="12">
        <f t="shared" si="56"/>
        <v>0</v>
      </c>
      <c r="D78" s="27">
        <f t="shared" si="57"/>
        <v>0</v>
      </c>
      <c r="E78" s="27">
        <f t="shared" si="58"/>
        <v>0</v>
      </c>
      <c r="F78" s="12">
        <f t="shared" si="78"/>
        <v>0</v>
      </c>
      <c r="G78" s="12">
        <f t="shared" si="59"/>
        <v>0</v>
      </c>
      <c r="H78" s="27">
        <f t="shared" si="60"/>
        <v>0</v>
      </c>
      <c r="I78" s="27">
        <f t="shared" si="61"/>
        <v>0</v>
      </c>
      <c r="J78" s="12">
        <f t="shared" si="79"/>
        <v>0</v>
      </c>
      <c r="K78" s="12">
        <f t="shared" si="62"/>
        <v>0</v>
      </c>
      <c r="L78" s="27">
        <f t="shared" si="63"/>
        <v>0</v>
      </c>
      <c r="M78" s="27">
        <f t="shared" si="64"/>
        <v>0</v>
      </c>
      <c r="N78" s="12">
        <f t="shared" si="80"/>
        <v>0</v>
      </c>
      <c r="O78" s="12">
        <f t="shared" si="65"/>
        <v>0</v>
      </c>
      <c r="P78" s="27">
        <f t="shared" si="66"/>
        <v>0</v>
      </c>
      <c r="Q78" s="27">
        <f t="shared" si="67"/>
        <v>0</v>
      </c>
      <c r="R78" s="12">
        <f t="shared" si="81"/>
        <v>0</v>
      </c>
      <c r="S78" s="12">
        <f t="shared" si="68"/>
        <v>0</v>
      </c>
      <c r="T78" s="27">
        <f t="shared" si="69"/>
        <v>0</v>
      </c>
      <c r="U78" s="27">
        <f t="shared" si="70"/>
        <v>0</v>
      </c>
      <c r="V78" s="12">
        <f t="shared" si="82"/>
        <v>0</v>
      </c>
      <c r="W78" s="12">
        <f t="shared" si="71"/>
        <v>0</v>
      </c>
      <c r="X78" s="27">
        <f t="shared" si="72"/>
        <v>0</v>
      </c>
      <c r="Y78" s="27">
        <f t="shared" si="73"/>
        <v>0</v>
      </c>
      <c r="Z78" s="12">
        <f t="shared" si="83"/>
        <v>0</v>
      </c>
      <c r="AA78" s="12">
        <f t="shared" si="74"/>
        <v>0</v>
      </c>
      <c r="AB78" s="27">
        <f t="shared" si="75"/>
        <v>0</v>
      </c>
      <c r="AC78" s="27">
        <f t="shared" si="76"/>
        <v>0</v>
      </c>
      <c r="AD78" s="15"/>
      <c r="AE78" s="15"/>
      <c r="AF78" s="15"/>
      <c r="AG78" s="15"/>
      <c r="AH78" s="15"/>
      <c r="AI78" s="15"/>
      <c r="AJ78" s="15"/>
      <c r="AK78" s="15"/>
      <c r="AL78" s="15"/>
      <c r="AM78" s="15"/>
      <c r="AN78" s="15"/>
      <c r="AO78" s="15"/>
      <c r="AP78" s="15"/>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row>
    <row r="79" spans="1:247" s="6" customFormat="1" ht="15.75" hidden="1" thickBot="1" x14ac:dyDescent="0.3">
      <c r="A79" s="28" t="s">
        <v>61</v>
      </c>
      <c r="B79" s="13"/>
      <c r="C79" s="14">
        <f>SUM(C67:C78)</f>
        <v>0</v>
      </c>
      <c r="D79" s="29">
        <f>SUM(D67:D78)</f>
        <v>0</v>
      </c>
      <c r="E79" s="29">
        <f>SUM(E67:E78)</f>
        <v>0</v>
      </c>
      <c r="F79" s="13"/>
      <c r="G79" s="14">
        <f>SUM(G67:G78)</f>
        <v>0</v>
      </c>
      <c r="H79" s="29">
        <f>SUM(H67:H78)</f>
        <v>0</v>
      </c>
      <c r="I79" s="29">
        <f>SUM(I67:I78)</f>
        <v>0</v>
      </c>
      <c r="J79" s="13"/>
      <c r="K79" s="14">
        <f>SUM(K67:K78)</f>
        <v>0</v>
      </c>
      <c r="L79" s="29">
        <f>SUM(L67:L78)</f>
        <v>0</v>
      </c>
      <c r="M79" s="29">
        <f>SUM(M67:M78)</f>
        <v>0</v>
      </c>
      <c r="N79" s="13"/>
      <c r="O79" s="14">
        <f>SUM(O67:O78)</f>
        <v>0</v>
      </c>
      <c r="P79" s="29">
        <f>SUM(P67:P78)</f>
        <v>0</v>
      </c>
      <c r="Q79" s="29">
        <f>SUM(Q67:Q78)</f>
        <v>0</v>
      </c>
      <c r="R79" s="13"/>
      <c r="S79" s="14">
        <f>SUM(S67:S78)</f>
        <v>0</v>
      </c>
      <c r="T79" s="29">
        <f>SUM(T67:T78)</f>
        <v>0</v>
      </c>
      <c r="U79" s="29">
        <f>SUM(U67:U78)</f>
        <v>0</v>
      </c>
      <c r="V79" s="13"/>
      <c r="W79" s="14">
        <f>SUM(W67:W78)</f>
        <v>0</v>
      </c>
      <c r="X79" s="29">
        <f>SUM(X67:X78)</f>
        <v>0</v>
      </c>
      <c r="Y79" s="29">
        <f>SUM(Y67:Y78)</f>
        <v>0</v>
      </c>
      <c r="Z79" s="13"/>
      <c r="AA79" s="14">
        <f>SUM(AA67:AA78)</f>
        <v>0</v>
      </c>
      <c r="AB79" s="29">
        <f>SUM(AB67:AB78)</f>
        <v>0</v>
      </c>
      <c r="AC79" s="29">
        <f>SUM(AC67:AC78)</f>
        <v>0</v>
      </c>
      <c r="AD79" s="15"/>
      <c r="AE79" s="15"/>
      <c r="AF79" s="15"/>
      <c r="AG79" s="15"/>
      <c r="AH79" s="15"/>
      <c r="AI79" s="15"/>
      <c r="AJ79" s="15"/>
      <c r="AK79" s="15"/>
      <c r="AL79" s="15"/>
      <c r="AM79" s="15"/>
      <c r="AN79" s="15"/>
      <c r="AO79" s="15"/>
      <c r="AP79" s="15"/>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row>
    <row r="80" spans="1:247" s="6" customFormat="1" ht="15" x14ac:dyDescent="0.25">
      <c r="A80" s="37"/>
      <c r="B80" s="37"/>
      <c r="C80" s="37"/>
      <c r="D80" s="37"/>
      <c r="E80" s="37"/>
      <c r="F80" s="37"/>
      <c r="G80" s="37"/>
      <c r="H80" s="37"/>
      <c r="I80" s="37"/>
      <c r="J80" s="37"/>
      <c r="K80" s="37"/>
      <c r="L80" s="37"/>
      <c r="M80" s="37"/>
      <c r="N80" s="37"/>
      <c r="O80" s="37"/>
      <c r="P80" s="37"/>
      <c r="Q80" s="37"/>
      <c r="R80" s="37"/>
      <c r="S80" s="37"/>
      <c r="T80" s="37"/>
      <c r="U80" s="37"/>
      <c r="V80" s="15"/>
      <c r="W80" s="15"/>
      <c r="X80" s="15"/>
      <c r="Y80" s="15"/>
      <c r="Z80" s="15"/>
      <c r="AA80" s="15"/>
      <c r="AB80" s="15"/>
      <c r="AC80" s="15"/>
      <c r="AD80" s="15"/>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row>
    <row r="81" spans="1:247" s="6" customFormat="1" ht="42.75" customHeight="1" x14ac:dyDescent="0.25">
      <c r="A81" s="183" t="s">
        <v>155</v>
      </c>
      <c r="B81" s="183"/>
      <c r="C81" s="183"/>
      <c r="D81" s="183"/>
      <c r="E81" s="183"/>
      <c r="F81" s="183"/>
      <c r="G81" s="183"/>
      <c r="H81" s="183"/>
      <c r="I81" s="183"/>
      <c r="J81" s="183"/>
      <c r="K81" s="36">
        <f>K82+K83</f>
        <v>126223.27218243123</v>
      </c>
      <c r="L81" s="37"/>
      <c r="M81" s="37"/>
      <c r="N81" s="37"/>
      <c r="O81" s="37"/>
      <c r="P81" s="37"/>
      <c r="Q81" s="37"/>
      <c r="R81" s="37"/>
      <c r="S81" s="37"/>
      <c r="T81" s="37"/>
      <c r="U81" s="37"/>
      <c r="V81" s="15"/>
      <c r="W81" s="15"/>
      <c r="X81" s="15"/>
      <c r="Y81" s="15"/>
      <c r="Z81" s="15"/>
      <c r="AA81" s="15"/>
      <c r="AB81" s="15"/>
      <c r="AC81" s="15"/>
      <c r="AD81" s="15"/>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row>
    <row r="82" spans="1:247" s="6" customFormat="1" ht="30.75" customHeight="1" x14ac:dyDescent="0.25">
      <c r="A82" s="183" t="s">
        <v>156</v>
      </c>
      <c r="B82" s="183"/>
      <c r="C82" s="183"/>
      <c r="D82" s="183"/>
      <c r="E82" s="183"/>
      <c r="F82" s="183"/>
      <c r="G82" s="183"/>
      <c r="H82" s="183"/>
      <c r="I82" s="183"/>
      <c r="J82" s="183"/>
      <c r="K82" s="36">
        <f>C49+G49+K49+O49+S49+W49+AA49+C64+G64+K64+O64+S64+W64+AA64+C79+G79+K79+O79+S79+W79+AA79+$J$18*sumkred2+$J$19+$J$20*sumkred2</f>
        <v>91843.272182431232</v>
      </c>
      <c r="L82" s="37"/>
      <c r="M82" s="37"/>
      <c r="N82" s="37"/>
      <c r="O82" s="37"/>
      <c r="P82" s="37"/>
      <c r="Q82" s="37"/>
      <c r="R82" s="37"/>
      <c r="S82" s="37"/>
      <c r="T82" s="37"/>
      <c r="U82" s="37"/>
      <c r="V82" s="5"/>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row>
    <row r="83" spans="1:247" s="6" customFormat="1" ht="30.75" customHeight="1" x14ac:dyDescent="0.25">
      <c r="A83" s="183" t="s">
        <v>157</v>
      </c>
      <c r="B83" s="183"/>
      <c r="C83" s="183"/>
      <c r="D83" s="183"/>
      <c r="E83" s="183"/>
      <c r="F83" s="183"/>
      <c r="G83" s="183"/>
      <c r="H83" s="183"/>
      <c r="I83" s="183"/>
      <c r="J83" s="183"/>
      <c r="K83" s="36">
        <f>D49+H49+L49+P49+T49+X49+AB49+D64+H64+L64+P64+T64+X64+AB64+D79+H79+L79+P79+T79+X79+AB79-($J$18*sumkred2+$J$19+$J$20*sumkred2)</f>
        <v>34380</v>
      </c>
      <c r="L83" s="37"/>
      <c r="M83" s="37"/>
      <c r="N83" s="37"/>
      <c r="O83" s="37"/>
      <c r="P83" s="37"/>
      <c r="Q83" s="37"/>
      <c r="R83" s="37"/>
      <c r="S83" s="37"/>
      <c r="T83" s="37"/>
      <c r="U83" s="37"/>
      <c r="V83" s="5"/>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row>
    <row r="84" spans="1:247" s="6" customFormat="1" ht="29.25" customHeight="1" x14ac:dyDescent="0.25">
      <c r="A84" s="183" t="s">
        <v>32</v>
      </c>
      <c r="B84" s="183"/>
      <c r="C84" s="183"/>
      <c r="D84" s="183"/>
      <c r="E84" s="183"/>
      <c r="F84" s="183"/>
      <c r="G84" s="183"/>
      <c r="H84" s="183"/>
      <c r="I84" s="183"/>
      <c r="J84" s="183"/>
      <c r="K84" s="36">
        <f>E49+I49+M49+Q49+U49+Y49+AC49+E64+I64+M64+Q64+U64+Y64+AC64+E79+I79+M79+Q79+U79+Y79+AC79</f>
        <v>325723.27218243125</v>
      </c>
      <c r="L84" s="37"/>
      <c r="M84" s="37"/>
      <c r="N84" s="37"/>
      <c r="O84" s="37"/>
      <c r="P84" s="37"/>
      <c r="Q84" s="37"/>
      <c r="R84" s="37"/>
      <c r="S84" s="37"/>
      <c r="T84" s="37"/>
      <c r="U84" s="37"/>
      <c r="V84" s="5"/>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row>
    <row r="85" spans="1:247" s="6" customFormat="1" ht="25.5" customHeight="1" x14ac:dyDescent="0.25">
      <c r="A85" s="189" t="s">
        <v>158</v>
      </c>
      <c r="B85" s="189"/>
      <c r="C85" s="189"/>
      <c r="D85" s="189"/>
      <c r="E85" s="189"/>
      <c r="F85" s="189"/>
      <c r="G85" s="189"/>
      <c r="H85" s="189"/>
      <c r="I85" s="189"/>
      <c r="J85" s="189"/>
      <c r="K85" s="85">
        <f ca="1">XIRR(C95:C335,B95:B335)</f>
        <v>0.24798416495323181</v>
      </c>
      <c r="L85" s="37"/>
      <c r="M85" s="37"/>
      <c r="N85" s="37"/>
      <c r="O85" s="37"/>
      <c r="P85" s="37"/>
      <c r="Q85" s="37"/>
      <c r="R85" s="37"/>
      <c r="S85" s="37"/>
      <c r="T85" s="37"/>
      <c r="U85" s="37"/>
      <c r="V85" s="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row>
    <row r="86" spans="1:247" s="6" customFormat="1" ht="45.75" customHeight="1" x14ac:dyDescent="0.25">
      <c r="A86" s="183" t="s">
        <v>159</v>
      </c>
      <c r="B86" s="183"/>
      <c r="C86" s="183"/>
      <c r="D86" s="183"/>
      <c r="E86" s="183"/>
      <c r="F86" s="183"/>
      <c r="G86" s="183"/>
      <c r="H86" s="183"/>
      <c r="I86" s="183"/>
      <c r="J86" s="183"/>
      <c r="K86" s="183"/>
      <c r="L86" s="190"/>
      <c r="M86" s="190"/>
      <c r="N86" s="190"/>
      <c r="O86" s="37"/>
      <c r="P86" s="37"/>
      <c r="Q86" s="37"/>
      <c r="R86" s="37"/>
      <c r="S86" s="37"/>
      <c r="T86" s="37"/>
      <c r="U86" s="37"/>
      <c r="V86" s="5"/>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row>
    <row r="87" spans="1:247" s="6" customFormat="1" ht="54" customHeight="1" x14ac:dyDescent="0.25">
      <c r="A87" s="183" t="s">
        <v>160</v>
      </c>
      <c r="B87" s="183"/>
      <c r="C87" s="183"/>
      <c r="D87" s="183"/>
      <c r="E87" s="183"/>
      <c r="F87" s="183"/>
      <c r="G87" s="183"/>
      <c r="H87" s="183"/>
      <c r="I87" s="183"/>
      <c r="J87" s="183"/>
      <c r="K87" s="183"/>
      <c r="L87" s="183"/>
      <c r="M87" s="183"/>
      <c r="N87" s="183"/>
      <c r="O87" s="37"/>
      <c r="P87" s="37"/>
      <c r="Q87" s="37"/>
      <c r="R87" s="37"/>
      <c r="S87" s="37"/>
      <c r="T87" s="37"/>
      <c r="U87" s="37"/>
      <c r="V87" s="5"/>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row>
    <row r="88" spans="1:247" s="6" customFormat="1" ht="39.75" customHeight="1" x14ac:dyDescent="0.25">
      <c r="A88" s="183" t="s">
        <v>161</v>
      </c>
      <c r="B88" s="183"/>
      <c r="C88" s="183"/>
      <c r="D88" s="183"/>
      <c r="E88" s="183"/>
      <c r="F88" s="183"/>
      <c r="G88" s="183"/>
      <c r="H88" s="183"/>
      <c r="I88" s="183"/>
      <c r="J88" s="183"/>
      <c r="K88" s="183"/>
      <c r="L88" s="183"/>
      <c r="M88" s="183"/>
      <c r="N88" s="183"/>
      <c r="O88" s="37"/>
      <c r="P88" s="37"/>
      <c r="Q88" s="37"/>
      <c r="R88" s="37"/>
      <c r="S88" s="37"/>
      <c r="T88" s="37"/>
      <c r="U88" s="37"/>
      <c r="V88" s="5"/>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row>
    <row r="89" spans="1:247" s="6" customFormat="1" ht="15" customHeight="1" x14ac:dyDescent="0.25">
      <c r="A89" s="37"/>
      <c r="B89" s="37"/>
      <c r="C89" s="37"/>
      <c r="D89" s="37"/>
      <c r="E89" s="37"/>
      <c r="F89" s="37"/>
      <c r="G89" s="37"/>
      <c r="H89" s="37"/>
      <c r="I89" s="37"/>
      <c r="J89" s="37"/>
      <c r="K89" s="37"/>
      <c r="L89" s="37"/>
      <c r="M89" s="37"/>
      <c r="N89" s="37"/>
      <c r="O89" s="37"/>
      <c r="P89" s="37"/>
      <c r="Q89" s="37"/>
      <c r="R89" s="37"/>
      <c r="S89" s="37"/>
      <c r="T89" s="37"/>
      <c r="U89" s="37"/>
      <c r="V89" s="5"/>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row>
    <row r="90" spans="1:247" s="6" customFormat="1" ht="33.75" customHeight="1" x14ac:dyDescent="0.25">
      <c r="A90" s="186" t="s">
        <v>43</v>
      </c>
      <c r="B90" s="186"/>
      <c r="C90" s="191">
        <f ca="1">TODAY()</f>
        <v>44130</v>
      </c>
      <c r="D90" s="191"/>
      <c r="E90" s="191"/>
      <c r="F90" s="191"/>
      <c r="G90" s="37"/>
      <c r="H90" s="37"/>
      <c r="I90" s="37"/>
      <c r="J90" s="37"/>
      <c r="K90" s="37"/>
      <c r="L90" s="37"/>
      <c r="M90" s="37"/>
      <c r="N90" s="37"/>
      <c r="O90" s="37"/>
      <c r="P90" s="37"/>
      <c r="Q90" s="37"/>
      <c r="R90" s="37"/>
      <c r="S90" s="37"/>
      <c r="T90" s="37"/>
      <c r="U90" s="37"/>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row>
    <row r="91" spans="1:247" ht="15" x14ac:dyDescent="0.25">
      <c r="A91" s="37"/>
      <c r="B91" s="37"/>
      <c r="C91" s="37"/>
      <c r="D91" s="37"/>
      <c r="E91" s="37"/>
      <c r="F91" s="37"/>
      <c r="G91" s="37"/>
      <c r="H91" s="37"/>
      <c r="I91" s="37"/>
      <c r="J91" s="37"/>
      <c r="K91" s="37"/>
      <c r="L91" s="37"/>
      <c r="M91" s="37"/>
      <c r="N91" s="37"/>
      <c r="O91" s="37"/>
      <c r="P91" s="37"/>
      <c r="Q91" s="37"/>
      <c r="R91" s="37"/>
      <c r="S91" s="37"/>
      <c r="T91" s="37"/>
      <c r="U91" s="37"/>
    </row>
    <row r="92" spans="1:247" s="6" customFormat="1" ht="30" customHeight="1" x14ac:dyDescent="0.25">
      <c r="A92" s="184" t="s">
        <v>49</v>
      </c>
      <c r="B92" s="184"/>
      <c r="C92" s="185"/>
      <c r="D92" s="185"/>
      <c r="E92" s="185"/>
      <c r="F92" s="185"/>
      <c r="G92" s="37"/>
      <c r="H92" s="37"/>
      <c r="I92" s="37"/>
      <c r="J92" s="37"/>
      <c r="K92" s="37"/>
      <c r="L92" s="37"/>
      <c r="M92" s="37"/>
      <c r="N92" s="37"/>
      <c r="O92" s="37"/>
      <c r="P92" s="37"/>
      <c r="Q92" s="37"/>
      <c r="R92" s="37"/>
      <c r="S92" s="37"/>
      <c r="T92" s="37"/>
      <c r="U92" s="37"/>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row>
    <row r="93" spans="1:247" s="6" customFormat="1" ht="15.75" customHeight="1" x14ac:dyDescent="0.25">
      <c r="A93" s="184"/>
      <c r="B93" s="184"/>
      <c r="C93" s="186" t="s">
        <v>87</v>
      </c>
      <c r="D93" s="186"/>
      <c r="E93" s="186"/>
      <c r="F93" s="186"/>
      <c r="G93" s="37"/>
      <c r="H93" s="37"/>
      <c r="I93" s="37"/>
      <c r="J93" s="37"/>
      <c r="K93" s="37"/>
      <c r="L93" s="37"/>
      <c r="M93" s="37"/>
      <c r="N93"/>
      <c r="O93" s="37"/>
      <c r="P93" s="37"/>
      <c r="Q93" s="37"/>
      <c r="R93" s="37"/>
      <c r="S93" s="37"/>
      <c r="T93" s="37"/>
      <c r="U93" s="37"/>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row>
    <row r="95" spans="1:247" s="6" customFormat="1" ht="15" hidden="1" x14ac:dyDescent="0.25">
      <c r="B95" s="32">
        <f ca="1">TODAY()</f>
        <v>44130</v>
      </c>
      <c r="C95" s="23">
        <f>-sumkred2+D37</f>
        <v>-182049</v>
      </c>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row>
    <row r="96" spans="1:247" s="6" customFormat="1" ht="15" hidden="1" x14ac:dyDescent="0.25">
      <c r="A96" s="8">
        <v>1</v>
      </c>
      <c r="B96" s="33">
        <f ca="1">EDATE(B95,1)</f>
        <v>44161</v>
      </c>
      <c r="C96" s="34">
        <f>E37-D37</f>
        <v>2342.4625000000015</v>
      </c>
      <c r="D96" s="23"/>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row>
    <row r="97" spans="1:246" s="6" customFormat="1" ht="15" hidden="1" x14ac:dyDescent="0.25">
      <c r="A97" s="8">
        <v>2</v>
      </c>
      <c r="B97" s="33">
        <f ca="1">EDATE(B96,1)</f>
        <v>44191</v>
      </c>
      <c r="C97" s="34">
        <f t="shared" ref="C97:C107" si="84">E38</f>
        <v>4651.3298370898492</v>
      </c>
      <c r="D97" s="23"/>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row>
    <row r="98" spans="1:246" s="6" customFormat="1" ht="15" hidden="1" x14ac:dyDescent="0.25">
      <c r="A98" s="8">
        <v>3</v>
      </c>
      <c r="B98" s="33">
        <f t="shared" ref="B98:B161" ca="1" si="85">EDATE(B97,1)</f>
        <v>44222</v>
      </c>
      <c r="C98" s="34">
        <f t="shared" si="84"/>
        <v>4651.3298370898492</v>
      </c>
      <c r="D98" s="23"/>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row>
    <row r="99" spans="1:246" s="6" customFormat="1" ht="15" hidden="1" x14ac:dyDescent="0.25">
      <c r="A99" s="8">
        <v>4</v>
      </c>
      <c r="B99" s="33">
        <f t="shared" ca="1" si="85"/>
        <v>44253</v>
      </c>
      <c r="C99" s="34">
        <f t="shared" si="84"/>
        <v>4651.3298370898492</v>
      </c>
      <c r="D99" s="23"/>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row>
    <row r="100" spans="1:246" s="6" customFormat="1" ht="15" hidden="1" x14ac:dyDescent="0.25">
      <c r="A100" s="8">
        <v>5</v>
      </c>
      <c r="B100" s="33">
        <f t="shared" ca="1" si="85"/>
        <v>44281</v>
      </c>
      <c r="C100" s="34">
        <f t="shared" si="84"/>
        <v>4651.3298370898492</v>
      </c>
      <c r="D100" s="23"/>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row>
    <row r="101" spans="1:246" s="6" customFormat="1" ht="15" hidden="1" x14ac:dyDescent="0.25">
      <c r="A101" s="8">
        <v>6</v>
      </c>
      <c r="B101" s="33">
        <f t="shared" ca="1" si="85"/>
        <v>44312</v>
      </c>
      <c r="C101" s="34">
        <f t="shared" si="84"/>
        <v>4651.3298370898492</v>
      </c>
      <c r="D101" s="23"/>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row>
    <row r="102" spans="1:246" s="6" customFormat="1" ht="15" hidden="1" x14ac:dyDescent="0.25">
      <c r="A102" s="8">
        <v>7</v>
      </c>
      <c r="B102" s="33">
        <f t="shared" ca="1" si="85"/>
        <v>44342</v>
      </c>
      <c r="C102" s="34">
        <f t="shared" si="84"/>
        <v>4651.3298370898492</v>
      </c>
      <c r="D102" s="23"/>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row>
    <row r="103" spans="1:246" s="6" customFormat="1" ht="15" hidden="1" x14ac:dyDescent="0.25">
      <c r="A103" s="8">
        <v>8</v>
      </c>
      <c r="B103" s="33">
        <f t="shared" ca="1" si="85"/>
        <v>44373</v>
      </c>
      <c r="C103" s="34">
        <f t="shared" si="84"/>
        <v>4651.3298370898492</v>
      </c>
      <c r="D103" s="2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row>
    <row r="104" spans="1:246" s="6" customFormat="1" ht="15" hidden="1" x14ac:dyDescent="0.25">
      <c r="A104" s="8">
        <v>9</v>
      </c>
      <c r="B104" s="33">
        <f t="shared" ca="1" si="85"/>
        <v>44403</v>
      </c>
      <c r="C104" s="34">
        <f t="shared" si="84"/>
        <v>4651.3298370898492</v>
      </c>
      <c r="D104" s="23"/>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row>
    <row r="105" spans="1:246" s="6" customFormat="1" ht="15" hidden="1" x14ac:dyDescent="0.25">
      <c r="A105" s="8">
        <v>10</v>
      </c>
      <c r="B105" s="33">
        <f t="shared" ca="1" si="85"/>
        <v>44434</v>
      </c>
      <c r="C105" s="34">
        <f t="shared" si="84"/>
        <v>4651.3298370898492</v>
      </c>
      <c r="D105" s="23"/>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row>
    <row r="106" spans="1:246" s="6" customFormat="1" ht="15" hidden="1" x14ac:dyDescent="0.25">
      <c r="A106" s="8">
        <v>11</v>
      </c>
      <c r="B106" s="33">
        <f t="shared" ca="1" si="85"/>
        <v>44465</v>
      </c>
      <c r="C106" s="34">
        <f t="shared" si="84"/>
        <v>4651.3298370898492</v>
      </c>
      <c r="D106" s="23"/>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row>
    <row r="107" spans="1:246" s="6" customFormat="1" ht="15" hidden="1" x14ac:dyDescent="0.25">
      <c r="A107" s="8">
        <v>12</v>
      </c>
      <c r="B107" s="33">
        <f t="shared" ca="1" si="85"/>
        <v>44495</v>
      </c>
      <c r="C107" s="34">
        <f t="shared" si="84"/>
        <v>4651.3298370898492</v>
      </c>
      <c r="D107" s="23"/>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row>
    <row r="108" spans="1:246" s="6" customFormat="1" ht="15" hidden="1" x14ac:dyDescent="0.25">
      <c r="A108" s="6">
        <v>13</v>
      </c>
      <c r="B108" s="32">
        <f t="shared" ca="1" si="85"/>
        <v>44526</v>
      </c>
      <c r="C108" s="23">
        <f t="shared" ref="C108:C119" si="86">I37</f>
        <v>11377.329837089848</v>
      </c>
      <c r="D108" s="23"/>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row>
    <row r="109" spans="1:246" s="6" customFormat="1" ht="15" hidden="1" x14ac:dyDescent="0.25">
      <c r="A109" s="6">
        <v>14</v>
      </c>
      <c r="B109" s="32">
        <f t="shared" ca="1" si="85"/>
        <v>44556</v>
      </c>
      <c r="C109" s="23">
        <f t="shared" si="86"/>
        <v>4651.3298370898492</v>
      </c>
      <c r="D109" s="23"/>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row>
    <row r="110" spans="1:246" s="6" customFormat="1" ht="15" hidden="1" x14ac:dyDescent="0.25">
      <c r="A110" s="6">
        <v>15</v>
      </c>
      <c r="B110" s="32">
        <f t="shared" ca="1" si="85"/>
        <v>44587</v>
      </c>
      <c r="C110" s="23">
        <f t="shared" si="86"/>
        <v>4651.3298370898492</v>
      </c>
      <c r="D110" s="23"/>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row>
    <row r="111" spans="1:246" s="6" customFormat="1" ht="15" hidden="1" x14ac:dyDescent="0.25">
      <c r="A111" s="6">
        <v>16</v>
      </c>
      <c r="B111" s="32">
        <f t="shared" ca="1" si="85"/>
        <v>44618</v>
      </c>
      <c r="C111" s="23">
        <f t="shared" si="86"/>
        <v>4651.3298370898492</v>
      </c>
      <c r="D111" s="23"/>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row>
    <row r="112" spans="1:246" s="6" customFormat="1" ht="15" hidden="1" x14ac:dyDescent="0.25">
      <c r="A112" s="6">
        <v>17</v>
      </c>
      <c r="B112" s="32">
        <f t="shared" ca="1" si="85"/>
        <v>44646</v>
      </c>
      <c r="C112" s="23">
        <f t="shared" si="86"/>
        <v>4651.3298370898492</v>
      </c>
      <c r="D112" s="23"/>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row>
    <row r="113" spans="1:246" s="6" customFormat="1" ht="15" hidden="1" x14ac:dyDescent="0.25">
      <c r="A113" s="6">
        <v>18</v>
      </c>
      <c r="B113" s="32">
        <f t="shared" ca="1" si="85"/>
        <v>44677</v>
      </c>
      <c r="C113" s="23">
        <f t="shared" si="86"/>
        <v>4651.3298370898492</v>
      </c>
      <c r="D113" s="2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row>
    <row r="114" spans="1:246" s="6" customFormat="1" ht="15" hidden="1" x14ac:dyDescent="0.25">
      <c r="A114" s="6">
        <v>19</v>
      </c>
      <c r="B114" s="32">
        <f t="shared" ca="1" si="85"/>
        <v>44707</v>
      </c>
      <c r="C114" s="23">
        <f t="shared" si="86"/>
        <v>4651.3298370898492</v>
      </c>
      <c r="D114" s="23"/>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row>
    <row r="115" spans="1:246" s="6" customFormat="1" ht="15" hidden="1" x14ac:dyDescent="0.25">
      <c r="A115" s="6">
        <v>20</v>
      </c>
      <c r="B115" s="32">
        <f t="shared" ca="1" si="85"/>
        <v>44738</v>
      </c>
      <c r="C115" s="23">
        <f t="shared" si="86"/>
        <v>4651.3298370898492</v>
      </c>
      <c r="D115" s="23"/>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row>
    <row r="116" spans="1:246" s="6" customFormat="1" ht="15" hidden="1" x14ac:dyDescent="0.25">
      <c r="A116" s="6">
        <v>21</v>
      </c>
      <c r="B116" s="32">
        <f t="shared" ca="1" si="85"/>
        <v>44768</v>
      </c>
      <c r="C116" s="23">
        <f t="shared" si="86"/>
        <v>4651.3298370898492</v>
      </c>
      <c r="D116" s="23"/>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row>
    <row r="117" spans="1:246" s="6" customFormat="1" ht="15" hidden="1" x14ac:dyDescent="0.25">
      <c r="A117" s="6">
        <v>22</v>
      </c>
      <c r="B117" s="32">
        <f t="shared" ca="1" si="85"/>
        <v>44799</v>
      </c>
      <c r="C117" s="23">
        <f t="shared" si="86"/>
        <v>4651.3298370898492</v>
      </c>
      <c r="D117" s="23"/>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row>
    <row r="118" spans="1:246" s="6" customFormat="1" ht="15" hidden="1" x14ac:dyDescent="0.25">
      <c r="A118" s="6">
        <v>23</v>
      </c>
      <c r="B118" s="32">
        <f t="shared" ca="1" si="85"/>
        <v>44830</v>
      </c>
      <c r="C118" s="23">
        <f t="shared" si="86"/>
        <v>4651.3298370898492</v>
      </c>
      <c r="D118" s="23"/>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row>
    <row r="119" spans="1:246" s="6" customFormat="1" ht="15" hidden="1" x14ac:dyDescent="0.25">
      <c r="A119" s="6">
        <v>24</v>
      </c>
      <c r="B119" s="32">
        <f t="shared" ca="1" si="85"/>
        <v>44860</v>
      </c>
      <c r="C119" s="23">
        <f t="shared" si="86"/>
        <v>4651.3298370898492</v>
      </c>
      <c r="D119" s="23"/>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row>
    <row r="120" spans="1:246" s="6" customFormat="1" ht="15" hidden="1" x14ac:dyDescent="0.25">
      <c r="A120" s="6">
        <v>25</v>
      </c>
      <c r="B120" s="32">
        <f t="shared" ca="1" si="85"/>
        <v>44891</v>
      </c>
      <c r="C120" s="23">
        <f t="shared" ref="C120:C131" si="87">M37</f>
        <v>11377.329837089848</v>
      </c>
      <c r="D120" s="23"/>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row>
    <row r="121" spans="1:246" s="6" customFormat="1" ht="15" hidden="1" x14ac:dyDescent="0.25">
      <c r="A121" s="6">
        <v>26</v>
      </c>
      <c r="B121" s="32">
        <f t="shared" ca="1" si="85"/>
        <v>44921</v>
      </c>
      <c r="C121" s="23">
        <f t="shared" si="87"/>
        <v>4651.3298370898492</v>
      </c>
      <c r="D121" s="23"/>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row>
    <row r="122" spans="1:246" s="6" customFormat="1" ht="15" hidden="1" x14ac:dyDescent="0.25">
      <c r="A122" s="6">
        <v>27</v>
      </c>
      <c r="B122" s="32">
        <f t="shared" ca="1" si="85"/>
        <v>44952</v>
      </c>
      <c r="C122" s="23">
        <f t="shared" si="87"/>
        <v>4651.3298370898492</v>
      </c>
      <c r="D122" s="23"/>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row>
    <row r="123" spans="1:246" s="6" customFormat="1" ht="15" hidden="1" x14ac:dyDescent="0.25">
      <c r="A123" s="6">
        <v>28</v>
      </c>
      <c r="B123" s="32">
        <f t="shared" ca="1" si="85"/>
        <v>44983</v>
      </c>
      <c r="C123" s="23">
        <f t="shared" si="87"/>
        <v>4651.3298370898492</v>
      </c>
      <c r="D123" s="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row>
    <row r="124" spans="1:246" s="6" customFormat="1" ht="15" hidden="1" x14ac:dyDescent="0.25">
      <c r="A124" s="6">
        <v>29</v>
      </c>
      <c r="B124" s="32">
        <f t="shared" ca="1" si="85"/>
        <v>45011</v>
      </c>
      <c r="C124" s="23">
        <f t="shared" si="87"/>
        <v>4651.3298370898492</v>
      </c>
      <c r="D124" s="23"/>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row>
    <row r="125" spans="1:246" s="6" customFormat="1" ht="15" hidden="1" x14ac:dyDescent="0.25">
      <c r="A125" s="6">
        <v>30</v>
      </c>
      <c r="B125" s="32">
        <f t="shared" ca="1" si="85"/>
        <v>45042</v>
      </c>
      <c r="C125" s="23">
        <f t="shared" si="87"/>
        <v>4651.3298370898492</v>
      </c>
      <c r="D125" s="23"/>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row>
    <row r="126" spans="1:246" s="6" customFormat="1" ht="15" hidden="1" x14ac:dyDescent="0.25">
      <c r="A126" s="6">
        <v>31</v>
      </c>
      <c r="B126" s="32">
        <f t="shared" ca="1" si="85"/>
        <v>45072</v>
      </c>
      <c r="C126" s="23">
        <f t="shared" si="87"/>
        <v>4651.3298370898492</v>
      </c>
      <c r="D126" s="23"/>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row>
    <row r="127" spans="1:246" s="6" customFormat="1" ht="15" hidden="1" x14ac:dyDescent="0.25">
      <c r="A127" s="6">
        <v>32</v>
      </c>
      <c r="B127" s="32">
        <f t="shared" ca="1" si="85"/>
        <v>45103</v>
      </c>
      <c r="C127" s="23">
        <f t="shared" si="87"/>
        <v>4651.3298370898492</v>
      </c>
      <c r="D127" s="23"/>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row>
    <row r="128" spans="1:246" s="6" customFormat="1" ht="15" hidden="1" x14ac:dyDescent="0.25">
      <c r="A128" s="6">
        <v>33</v>
      </c>
      <c r="B128" s="32">
        <f t="shared" ca="1" si="85"/>
        <v>45133</v>
      </c>
      <c r="C128" s="23">
        <f t="shared" si="87"/>
        <v>4651.3298370898492</v>
      </c>
      <c r="D128" s="23"/>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row>
    <row r="129" spans="1:246" s="6" customFormat="1" ht="15" hidden="1" x14ac:dyDescent="0.25">
      <c r="A129" s="6">
        <v>34</v>
      </c>
      <c r="B129" s="32">
        <f t="shared" ca="1" si="85"/>
        <v>45164</v>
      </c>
      <c r="C129" s="23">
        <f t="shared" si="87"/>
        <v>4651.3298370898492</v>
      </c>
      <c r="D129" s="23"/>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row>
    <row r="130" spans="1:246" s="6" customFormat="1" ht="15" hidden="1" x14ac:dyDescent="0.25">
      <c r="A130" s="6">
        <v>35</v>
      </c>
      <c r="B130" s="32">
        <f t="shared" ca="1" si="85"/>
        <v>45195</v>
      </c>
      <c r="C130" s="23">
        <f t="shared" si="87"/>
        <v>4651.3298370898492</v>
      </c>
      <c r="D130" s="23"/>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row>
    <row r="131" spans="1:246" s="6" customFormat="1" ht="15" hidden="1" x14ac:dyDescent="0.25">
      <c r="A131" s="6">
        <v>36</v>
      </c>
      <c r="B131" s="32">
        <f t="shared" ca="1" si="85"/>
        <v>45225</v>
      </c>
      <c r="C131" s="23">
        <f t="shared" si="87"/>
        <v>4651.3298370898492</v>
      </c>
      <c r="D131" s="23"/>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row>
    <row r="132" spans="1:246" s="6" customFormat="1" ht="15" hidden="1" x14ac:dyDescent="0.25">
      <c r="A132" s="6">
        <v>37</v>
      </c>
      <c r="B132" s="32">
        <f t="shared" ca="1" si="85"/>
        <v>45256</v>
      </c>
      <c r="C132" s="23">
        <f t="shared" ref="C132:C143" si="88">Q37</f>
        <v>11377.329837089848</v>
      </c>
      <c r="D132" s="23"/>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row>
    <row r="133" spans="1:246" s="6" customFormat="1" ht="15" hidden="1" x14ac:dyDescent="0.25">
      <c r="A133" s="6">
        <v>38</v>
      </c>
      <c r="B133" s="32">
        <f t="shared" ca="1" si="85"/>
        <v>45286</v>
      </c>
      <c r="C133" s="23">
        <f t="shared" si="88"/>
        <v>4651.3298370898492</v>
      </c>
      <c r="D133" s="2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row>
    <row r="134" spans="1:246" s="6" customFormat="1" ht="15" hidden="1" x14ac:dyDescent="0.25">
      <c r="A134" s="6">
        <v>39</v>
      </c>
      <c r="B134" s="32">
        <f t="shared" ca="1" si="85"/>
        <v>45317</v>
      </c>
      <c r="C134" s="23">
        <f t="shared" si="88"/>
        <v>4651.3298370898492</v>
      </c>
      <c r="D134" s="23"/>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row>
    <row r="135" spans="1:246" s="6" customFormat="1" ht="15" hidden="1" x14ac:dyDescent="0.25">
      <c r="A135" s="6">
        <v>40</v>
      </c>
      <c r="B135" s="32">
        <f t="shared" ca="1" si="85"/>
        <v>45348</v>
      </c>
      <c r="C135" s="23">
        <f t="shared" si="88"/>
        <v>4651.3298370898492</v>
      </c>
      <c r="D135" s="23"/>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row>
    <row r="136" spans="1:246" s="6" customFormat="1" ht="15" hidden="1" x14ac:dyDescent="0.25">
      <c r="A136" s="6">
        <v>41</v>
      </c>
      <c r="B136" s="32">
        <f t="shared" ca="1" si="85"/>
        <v>45377</v>
      </c>
      <c r="C136" s="23">
        <f t="shared" si="88"/>
        <v>4651.3298370898492</v>
      </c>
      <c r="D136" s="23"/>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row>
    <row r="137" spans="1:246" s="6" customFormat="1" ht="15" hidden="1" x14ac:dyDescent="0.25">
      <c r="A137" s="6">
        <v>42</v>
      </c>
      <c r="B137" s="32">
        <f t="shared" ca="1" si="85"/>
        <v>45408</v>
      </c>
      <c r="C137" s="23">
        <f t="shared" si="88"/>
        <v>4651.3298370898492</v>
      </c>
      <c r="D137" s="23"/>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row>
    <row r="138" spans="1:246" s="6" customFormat="1" ht="15" hidden="1" x14ac:dyDescent="0.25">
      <c r="A138" s="6">
        <v>43</v>
      </c>
      <c r="B138" s="32">
        <f t="shared" ca="1" si="85"/>
        <v>45438</v>
      </c>
      <c r="C138" s="23">
        <f t="shared" si="88"/>
        <v>4651.3298370898492</v>
      </c>
      <c r="D138" s="23"/>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row>
    <row r="139" spans="1:246" s="6" customFormat="1" ht="15" hidden="1" x14ac:dyDescent="0.25">
      <c r="A139" s="6">
        <v>44</v>
      </c>
      <c r="B139" s="32">
        <f t="shared" ca="1" si="85"/>
        <v>45469</v>
      </c>
      <c r="C139" s="23">
        <f t="shared" si="88"/>
        <v>4651.3298370898492</v>
      </c>
      <c r="D139" s="23"/>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row>
    <row r="140" spans="1:246" s="6" customFormat="1" ht="15" hidden="1" x14ac:dyDescent="0.25">
      <c r="A140" s="6">
        <v>45</v>
      </c>
      <c r="B140" s="32">
        <f t="shared" ca="1" si="85"/>
        <v>45499</v>
      </c>
      <c r="C140" s="23">
        <f t="shared" si="88"/>
        <v>4651.3298370898492</v>
      </c>
      <c r="D140" s="23"/>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row>
    <row r="141" spans="1:246" s="6" customFormat="1" ht="15" hidden="1" x14ac:dyDescent="0.25">
      <c r="A141" s="6">
        <v>46</v>
      </c>
      <c r="B141" s="32">
        <f t="shared" ca="1" si="85"/>
        <v>45530</v>
      </c>
      <c r="C141" s="23">
        <f t="shared" si="88"/>
        <v>4651.3298370898492</v>
      </c>
      <c r="D141" s="23"/>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row>
    <row r="142" spans="1:246" s="6" customFormat="1" ht="15" hidden="1" x14ac:dyDescent="0.25">
      <c r="A142" s="6">
        <v>47</v>
      </c>
      <c r="B142" s="32">
        <f t="shared" ca="1" si="85"/>
        <v>45561</v>
      </c>
      <c r="C142" s="23">
        <f t="shared" si="88"/>
        <v>4651.3298370898492</v>
      </c>
      <c r="D142" s="23"/>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row>
    <row r="143" spans="1:246" s="6" customFormat="1" ht="15" hidden="1" x14ac:dyDescent="0.25">
      <c r="A143" s="6">
        <v>48</v>
      </c>
      <c r="B143" s="32">
        <f t="shared" ca="1" si="85"/>
        <v>45591</v>
      </c>
      <c r="C143" s="23">
        <f t="shared" si="88"/>
        <v>4651.3298370898492</v>
      </c>
      <c r="D143" s="2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row>
    <row r="144" spans="1:246" s="6" customFormat="1" ht="15" hidden="1" x14ac:dyDescent="0.25">
      <c r="A144" s="6">
        <v>49</v>
      </c>
      <c r="B144" s="32">
        <f t="shared" ca="1" si="85"/>
        <v>45622</v>
      </c>
      <c r="C144" s="23">
        <f t="shared" ref="C144:C155" si="89">U37</f>
        <v>11377.329837089848</v>
      </c>
      <c r="D144" s="23"/>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row>
    <row r="145" spans="1:246" s="6" customFormat="1" ht="15" hidden="1" x14ac:dyDescent="0.25">
      <c r="A145" s="6">
        <v>50</v>
      </c>
      <c r="B145" s="32">
        <f t="shared" ca="1" si="85"/>
        <v>45652</v>
      </c>
      <c r="C145" s="23">
        <f t="shared" si="89"/>
        <v>4651.3298370898492</v>
      </c>
      <c r="D145" s="23"/>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row>
    <row r="146" spans="1:246" s="6" customFormat="1" ht="15" hidden="1" x14ac:dyDescent="0.25">
      <c r="A146" s="6">
        <v>51</v>
      </c>
      <c r="B146" s="32">
        <f t="shared" ca="1" si="85"/>
        <v>45683</v>
      </c>
      <c r="C146" s="23">
        <f t="shared" si="89"/>
        <v>4651.3298370898492</v>
      </c>
      <c r="D146" s="23"/>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row>
    <row r="147" spans="1:246" s="6" customFormat="1" ht="15" hidden="1" x14ac:dyDescent="0.25">
      <c r="A147" s="6">
        <v>52</v>
      </c>
      <c r="B147" s="32">
        <f t="shared" ca="1" si="85"/>
        <v>45714</v>
      </c>
      <c r="C147" s="23">
        <f t="shared" si="89"/>
        <v>4651.3298370898492</v>
      </c>
      <c r="D147" s="23"/>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row>
    <row r="148" spans="1:246" s="6" customFormat="1" ht="15" hidden="1" x14ac:dyDescent="0.25">
      <c r="A148" s="6">
        <v>53</v>
      </c>
      <c r="B148" s="32">
        <f t="shared" ca="1" si="85"/>
        <v>45742</v>
      </c>
      <c r="C148" s="23">
        <f t="shared" si="89"/>
        <v>4651.3298370898492</v>
      </c>
      <c r="D148" s="23"/>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row>
    <row r="149" spans="1:246" s="6" customFormat="1" ht="15" hidden="1" x14ac:dyDescent="0.25">
      <c r="A149" s="6">
        <v>54</v>
      </c>
      <c r="B149" s="32">
        <f t="shared" ca="1" si="85"/>
        <v>45773</v>
      </c>
      <c r="C149" s="23">
        <f t="shared" si="89"/>
        <v>4651.3298370898492</v>
      </c>
      <c r="D149" s="23"/>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row>
    <row r="150" spans="1:246" s="6" customFormat="1" ht="15" hidden="1" x14ac:dyDescent="0.25">
      <c r="A150" s="6">
        <v>55</v>
      </c>
      <c r="B150" s="32">
        <f t="shared" ca="1" si="85"/>
        <v>45803</v>
      </c>
      <c r="C150" s="23">
        <f t="shared" si="89"/>
        <v>4651.3298370898492</v>
      </c>
      <c r="D150" s="23"/>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row>
    <row r="151" spans="1:246" s="6" customFormat="1" ht="15" hidden="1" x14ac:dyDescent="0.25">
      <c r="A151" s="6">
        <v>56</v>
      </c>
      <c r="B151" s="32">
        <f t="shared" ca="1" si="85"/>
        <v>45834</v>
      </c>
      <c r="C151" s="23">
        <f t="shared" si="89"/>
        <v>4651.3298370898492</v>
      </c>
      <c r="D151" s="23"/>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row>
    <row r="152" spans="1:246" s="6" customFormat="1" ht="15" hidden="1" x14ac:dyDescent="0.25">
      <c r="A152" s="6">
        <v>57</v>
      </c>
      <c r="B152" s="32">
        <f t="shared" ca="1" si="85"/>
        <v>45864</v>
      </c>
      <c r="C152" s="23">
        <f t="shared" si="89"/>
        <v>4651.3298370898492</v>
      </c>
      <c r="D152" s="23"/>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row>
    <row r="153" spans="1:246" s="6" customFormat="1" ht="15" hidden="1" x14ac:dyDescent="0.25">
      <c r="A153" s="6">
        <v>58</v>
      </c>
      <c r="B153" s="32">
        <f t="shared" ca="1" si="85"/>
        <v>45895</v>
      </c>
      <c r="C153" s="23">
        <f t="shared" si="89"/>
        <v>4651.3298370898492</v>
      </c>
      <c r="D153" s="2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row>
    <row r="154" spans="1:246" s="6" customFormat="1" ht="15" hidden="1" x14ac:dyDescent="0.25">
      <c r="A154" s="6">
        <v>59</v>
      </c>
      <c r="B154" s="32">
        <f t="shared" ca="1" si="85"/>
        <v>45926</v>
      </c>
      <c r="C154" s="23">
        <f t="shared" si="89"/>
        <v>4651.3298370898492</v>
      </c>
      <c r="D154" s="23"/>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row>
    <row r="155" spans="1:246" s="6" customFormat="1" ht="15" hidden="1" x14ac:dyDescent="0.25">
      <c r="A155" s="6">
        <v>60</v>
      </c>
      <c r="B155" s="32">
        <f t="shared" ca="1" si="85"/>
        <v>45956</v>
      </c>
      <c r="C155" s="23">
        <f t="shared" si="89"/>
        <v>9248.6791312200494</v>
      </c>
      <c r="D155" s="23"/>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row>
    <row r="156" spans="1:246" s="6" customFormat="1" ht="15" hidden="1" x14ac:dyDescent="0.25">
      <c r="A156" s="6">
        <v>61</v>
      </c>
      <c r="B156" s="32">
        <f t="shared" ca="1" si="85"/>
        <v>45987</v>
      </c>
      <c r="C156" s="23">
        <f t="shared" ref="C156:C167" si="90">Y37</f>
        <v>0</v>
      </c>
      <c r="D156" s="23"/>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row>
    <row r="157" spans="1:246" s="6" customFormat="1" ht="15" hidden="1" x14ac:dyDescent="0.25">
      <c r="A157" s="6">
        <v>62</v>
      </c>
      <c r="B157" s="32">
        <f t="shared" ca="1" si="85"/>
        <v>46017</v>
      </c>
      <c r="C157" s="23">
        <f t="shared" si="90"/>
        <v>0</v>
      </c>
      <c r="D157" s="23"/>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row>
    <row r="158" spans="1:246" s="6" customFormat="1" ht="15" hidden="1" x14ac:dyDescent="0.25">
      <c r="A158" s="6">
        <v>63</v>
      </c>
      <c r="B158" s="32">
        <f t="shared" ca="1" si="85"/>
        <v>46048</v>
      </c>
      <c r="C158" s="23">
        <f t="shared" si="90"/>
        <v>0</v>
      </c>
      <c r="D158" s="23"/>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row>
    <row r="159" spans="1:246" s="6" customFormat="1" ht="15" hidden="1" x14ac:dyDescent="0.25">
      <c r="A159" s="6">
        <v>64</v>
      </c>
      <c r="B159" s="32">
        <f t="shared" ca="1" si="85"/>
        <v>46079</v>
      </c>
      <c r="C159" s="23">
        <f t="shared" si="90"/>
        <v>0</v>
      </c>
      <c r="D159" s="23"/>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row>
    <row r="160" spans="1:246" s="6" customFormat="1" ht="15" hidden="1" x14ac:dyDescent="0.25">
      <c r="A160" s="6">
        <v>65</v>
      </c>
      <c r="B160" s="32">
        <f t="shared" ca="1" si="85"/>
        <v>46107</v>
      </c>
      <c r="C160" s="23">
        <f t="shared" si="90"/>
        <v>0</v>
      </c>
      <c r="D160" s="23"/>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row>
    <row r="161" spans="1:246" s="6" customFormat="1" ht="15" hidden="1" x14ac:dyDescent="0.25">
      <c r="A161" s="6">
        <v>66</v>
      </c>
      <c r="B161" s="32">
        <f t="shared" ca="1" si="85"/>
        <v>46138</v>
      </c>
      <c r="C161" s="23">
        <f t="shared" si="90"/>
        <v>0</v>
      </c>
      <c r="D161" s="23"/>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row>
    <row r="162" spans="1:246" s="6" customFormat="1" ht="15" hidden="1" x14ac:dyDescent="0.25">
      <c r="A162" s="6">
        <v>67</v>
      </c>
      <c r="B162" s="32">
        <f t="shared" ref="B162:B225" ca="1" si="91">EDATE(B161,1)</f>
        <v>46168</v>
      </c>
      <c r="C162" s="23">
        <f t="shared" si="90"/>
        <v>0</v>
      </c>
      <c r="D162" s="23"/>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row>
    <row r="163" spans="1:246" s="6" customFormat="1" ht="15" hidden="1" x14ac:dyDescent="0.25">
      <c r="A163" s="6">
        <v>68</v>
      </c>
      <c r="B163" s="32">
        <f t="shared" ca="1" si="91"/>
        <v>46199</v>
      </c>
      <c r="C163" s="23">
        <f t="shared" si="90"/>
        <v>0</v>
      </c>
      <c r="D163" s="2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row>
    <row r="164" spans="1:246" s="6" customFormat="1" ht="15" hidden="1" x14ac:dyDescent="0.25">
      <c r="A164" s="6">
        <v>69</v>
      </c>
      <c r="B164" s="32">
        <f t="shared" ca="1" si="91"/>
        <v>46229</v>
      </c>
      <c r="C164" s="23">
        <f t="shared" si="90"/>
        <v>0</v>
      </c>
      <c r="D164" s="23"/>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row>
    <row r="165" spans="1:246" s="6" customFormat="1" ht="15" hidden="1" x14ac:dyDescent="0.25">
      <c r="A165" s="6">
        <v>70</v>
      </c>
      <c r="B165" s="32">
        <f t="shared" ca="1" si="91"/>
        <v>46260</v>
      </c>
      <c r="C165" s="23">
        <f t="shared" si="90"/>
        <v>0</v>
      </c>
      <c r="D165" s="23"/>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row>
    <row r="166" spans="1:246" s="6" customFormat="1" ht="15" hidden="1" x14ac:dyDescent="0.25">
      <c r="A166" s="6">
        <v>71</v>
      </c>
      <c r="B166" s="32">
        <f t="shared" ca="1" si="91"/>
        <v>46291</v>
      </c>
      <c r="C166" s="23">
        <f t="shared" si="90"/>
        <v>0</v>
      </c>
      <c r="D166" s="23"/>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row>
    <row r="167" spans="1:246" s="6" customFormat="1" ht="15" hidden="1" x14ac:dyDescent="0.25">
      <c r="A167" s="6">
        <v>72</v>
      </c>
      <c r="B167" s="32">
        <f t="shared" ca="1" si="91"/>
        <v>46321</v>
      </c>
      <c r="C167" s="23">
        <f t="shared" si="90"/>
        <v>0</v>
      </c>
      <c r="D167" s="23"/>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row>
    <row r="168" spans="1:246" s="6" customFormat="1" ht="15" hidden="1" x14ac:dyDescent="0.25">
      <c r="A168" s="6">
        <v>73</v>
      </c>
      <c r="B168" s="32">
        <f t="shared" ca="1" si="91"/>
        <v>46352</v>
      </c>
      <c r="C168" s="23">
        <f t="shared" ref="C168:C179" si="92">AC37</f>
        <v>0</v>
      </c>
      <c r="D168" s="23"/>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row>
    <row r="169" spans="1:246" s="6" customFormat="1" ht="15" hidden="1" x14ac:dyDescent="0.25">
      <c r="A169" s="6">
        <v>74</v>
      </c>
      <c r="B169" s="32">
        <f t="shared" ca="1" si="91"/>
        <v>46382</v>
      </c>
      <c r="C169" s="23">
        <f t="shared" si="92"/>
        <v>0</v>
      </c>
      <c r="D169" s="23"/>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row>
    <row r="170" spans="1:246" s="6" customFormat="1" ht="15" hidden="1" x14ac:dyDescent="0.25">
      <c r="A170" s="6">
        <v>75</v>
      </c>
      <c r="B170" s="32">
        <f t="shared" ca="1" si="91"/>
        <v>46413</v>
      </c>
      <c r="C170" s="23">
        <f t="shared" si="92"/>
        <v>0</v>
      </c>
      <c r="D170" s="23"/>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row>
    <row r="171" spans="1:246" s="6" customFormat="1" ht="15" hidden="1" x14ac:dyDescent="0.25">
      <c r="A171" s="6">
        <v>76</v>
      </c>
      <c r="B171" s="32">
        <f t="shared" ca="1" si="91"/>
        <v>46444</v>
      </c>
      <c r="C171" s="23">
        <f t="shared" si="92"/>
        <v>0</v>
      </c>
      <c r="D171" s="23"/>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row>
    <row r="172" spans="1:246" s="6" customFormat="1" ht="15" hidden="1" x14ac:dyDescent="0.25">
      <c r="A172" s="6">
        <v>77</v>
      </c>
      <c r="B172" s="32">
        <f t="shared" ca="1" si="91"/>
        <v>46472</v>
      </c>
      <c r="C172" s="23">
        <f t="shared" si="92"/>
        <v>0</v>
      </c>
      <c r="D172" s="23"/>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row>
    <row r="173" spans="1:246" s="6" customFormat="1" ht="15" hidden="1" x14ac:dyDescent="0.25">
      <c r="A173" s="6">
        <v>78</v>
      </c>
      <c r="B173" s="32">
        <f t="shared" ca="1" si="91"/>
        <v>46503</v>
      </c>
      <c r="C173" s="23">
        <f t="shared" si="92"/>
        <v>0</v>
      </c>
      <c r="D173" s="2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row>
    <row r="174" spans="1:246" s="6" customFormat="1" ht="15" hidden="1" x14ac:dyDescent="0.25">
      <c r="A174" s="6">
        <v>79</v>
      </c>
      <c r="B174" s="32">
        <f t="shared" ca="1" si="91"/>
        <v>46533</v>
      </c>
      <c r="C174" s="23">
        <f t="shared" si="92"/>
        <v>0</v>
      </c>
      <c r="D174" s="23"/>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row>
    <row r="175" spans="1:246" s="6" customFormat="1" ht="15" hidden="1" x14ac:dyDescent="0.25">
      <c r="A175" s="6">
        <v>80</v>
      </c>
      <c r="B175" s="32">
        <f t="shared" ca="1" si="91"/>
        <v>46564</v>
      </c>
      <c r="C175" s="23">
        <f t="shared" si="92"/>
        <v>0</v>
      </c>
      <c r="D175" s="23"/>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row>
    <row r="176" spans="1:246" s="6" customFormat="1" ht="15" hidden="1" x14ac:dyDescent="0.25">
      <c r="A176" s="6">
        <v>81</v>
      </c>
      <c r="B176" s="32">
        <f t="shared" ca="1" si="91"/>
        <v>46594</v>
      </c>
      <c r="C176" s="23">
        <f t="shared" si="92"/>
        <v>0</v>
      </c>
      <c r="D176" s="23"/>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row>
    <row r="177" spans="1:246" s="6" customFormat="1" ht="15" hidden="1" x14ac:dyDescent="0.25">
      <c r="A177" s="6">
        <v>82</v>
      </c>
      <c r="B177" s="32">
        <f t="shared" ca="1" si="91"/>
        <v>46625</v>
      </c>
      <c r="C177" s="23">
        <f t="shared" si="92"/>
        <v>0</v>
      </c>
      <c r="D177" s="23"/>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row>
    <row r="178" spans="1:246" s="6" customFormat="1" ht="15" hidden="1" x14ac:dyDescent="0.25">
      <c r="A178" s="6">
        <v>83</v>
      </c>
      <c r="B178" s="32">
        <f t="shared" ca="1" si="91"/>
        <v>46656</v>
      </c>
      <c r="C178" s="23">
        <f t="shared" si="92"/>
        <v>0</v>
      </c>
      <c r="D178" s="23"/>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row>
    <row r="179" spans="1:246" s="6" customFormat="1" ht="15" hidden="1" x14ac:dyDescent="0.25">
      <c r="A179" s="6">
        <v>84</v>
      </c>
      <c r="B179" s="32">
        <f t="shared" ca="1" si="91"/>
        <v>46686</v>
      </c>
      <c r="C179" s="23">
        <f t="shared" si="92"/>
        <v>0</v>
      </c>
      <c r="D179" s="23"/>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row>
    <row r="180" spans="1:246" s="6" customFormat="1" ht="15" hidden="1" x14ac:dyDescent="0.25">
      <c r="A180" s="6">
        <v>85</v>
      </c>
      <c r="B180" s="32">
        <f t="shared" ca="1" si="91"/>
        <v>46717</v>
      </c>
      <c r="C180" s="23">
        <f t="shared" ref="C180:C191" si="93">E52</f>
        <v>0</v>
      </c>
      <c r="D180" s="23"/>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row>
    <row r="181" spans="1:246" s="6" customFormat="1" ht="15" hidden="1" x14ac:dyDescent="0.25">
      <c r="A181" s="6">
        <v>86</v>
      </c>
      <c r="B181" s="32">
        <f t="shared" ca="1" si="91"/>
        <v>46747</v>
      </c>
      <c r="C181" s="23">
        <f t="shared" si="93"/>
        <v>0</v>
      </c>
      <c r="D181" s="23"/>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row>
    <row r="182" spans="1:246" s="6" customFormat="1" ht="15" hidden="1" x14ac:dyDescent="0.25">
      <c r="A182" s="6">
        <v>87</v>
      </c>
      <c r="B182" s="32">
        <f t="shared" ca="1" si="91"/>
        <v>46778</v>
      </c>
      <c r="C182" s="23">
        <f t="shared" si="93"/>
        <v>0</v>
      </c>
      <c r="D182" s="23"/>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row>
    <row r="183" spans="1:246" s="6" customFormat="1" ht="15" hidden="1" x14ac:dyDescent="0.25">
      <c r="A183" s="6">
        <v>88</v>
      </c>
      <c r="B183" s="32">
        <f t="shared" ca="1" si="91"/>
        <v>46809</v>
      </c>
      <c r="C183" s="23">
        <f t="shared" si="93"/>
        <v>0</v>
      </c>
      <c r="D183" s="2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row>
    <row r="184" spans="1:246" s="6" customFormat="1" ht="15" hidden="1" x14ac:dyDescent="0.25">
      <c r="A184" s="6">
        <v>89</v>
      </c>
      <c r="B184" s="32">
        <f t="shared" ca="1" si="91"/>
        <v>46838</v>
      </c>
      <c r="C184" s="23">
        <f t="shared" si="93"/>
        <v>0</v>
      </c>
      <c r="D184" s="23"/>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row>
    <row r="185" spans="1:246" s="6" customFormat="1" ht="15" hidden="1" x14ac:dyDescent="0.25">
      <c r="A185" s="6">
        <v>90</v>
      </c>
      <c r="B185" s="32">
        <f t="shared" ca="1" si="91"/>
        <v>46869</v>
      </c>
      <c r="C185" s="23">
        <f t="shared" si="93"/>
        <v>0</v>
      </c>
      <c r="D185" s="23"/>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row>
    <row r="186" spans="1:246" s="6" customFormat="1" ht="15" hidden="1" x14ac:dyDescent="0.25">
      <c r="A186" s="6">
        <v>91</v>
      </c>
      <c r="B186" s="32">
        <f t="shared" ca="1" si="91"/>
        <v>46899</v>
      </c>
      <c r="C186" s="23">
        <f t="shared" si="93"/>
        <v>0</v>
      </c>
      <c r="D186" s="23"/>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row>
    <row r="187" spans="1:246" s="6" customFormat="1" ht="15" hidden="1" x14ac:dyDescent="0.25">
      <c r="A187" s="6">
        <v>92</v>
      </c>
      <c r="B187" s="32">
        <f t="shared" ca="1" si="91"/>
        <v>46930</v>
      </c>
      <c r="C187" s="23">
        <f t="shared" si="93"/>
        <v>0</v>
      </c>
      <c r="D187" s="23"/>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row>
    <row r="188" spans="1:246" s="6" customFormat="1" ht="15" hidden="1" x14ac:dyDescent="0.25">
      <c r="A188" s="6">
        <v>93</v>
      </c>
      <c r="B188" s="32">
        <f t="shared" ca="1" si="91"/>
        <v>46960</v>
      </c>
      <c r="C188" s="23">
        <f t="shared" si="93"/>
        <v>0</v>
      </c>
      <c r="D188" s="23"/>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row>
    <row r="189" spans="1:246" s="6" customFormat="1" ht="15" hidden="1" x14ac:dyDescent="0.25">
      <c r="A189" s="6">
        <v>94</v>
      </c>
      <c r="B189" s="32">
        <f t="shared" ca="1" si="91"/>
        <v>46991</v>
      </c>
      <c r="C189" s="23">
        <f t="shared" si="93"/>
        <v>0</v>
      </c>
      <c r="D189" s="23"/>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row>
    <row r="190" spans="1:246" s="6" customFormat="1" ht="15" hidden="1" x14ac:dyDescent="0.25">
      <c r="A190" s="6">
        <v>95</v>
      </c>
      <c r="B190" s="32">
        <f t="shared" ca="1" si="91"/>
        <v>47022</v>
      </c>
      <c r="C190" s="23">
        <f t="shared" si="93"/>
        <v>0</v>
      </c>
      <c r="D190" s="23"/>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row>
    <row r="191" spans="1:246" s="6" customFormat="1" ht="15" hidden="1" x14ac:dyDescent="0.25">
      <c r="A191" s="6">
        <v>96</v>
      </c>
      <c r="B191" s="32">
        <f t="shared" ca="1" si="91"/>
        <v>47052</v>
      </c>
      <c r="C191" s="23">
        <f t="shared" si="93"/>
        <v>0</v>
      </c>
      <c r="D191" s="23"/>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row>
    <row r="192" spans="1:246" s="6" customFormat="1" ht="15" hidden="1" x14ac:dyDescent="0.25">
      <c r="A192" s="6">
        <v>97</v>
      </c>
      <c r="B192" s="32">
        <f t="shared" ca="1" si="91"/>
        <v>47083</v>
      </c>
      <c r="C192" s="23">
        <f t="shared" ref="C192:C203" si="94">I52</f>
        <v>0</v>
      </c>
      <c r="D192" s="23"/>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row>
    <row r="193" spans="1:246" s="6" customFormat="1" ht="15" hidden="1" x14ac:dyDescent="0.25">
      <c r="A193" s="6">
        <v>98</v>
      </c>
      <c r="B193" s="32">
        <f t="shared" ca="1" si="91"/>
        <v>47113</v>
      </c>
      <c r="C193" s="23">
        <f t="shared" si="94"/>
        <v>0</v>
      </c>
      <c r="D193" s="2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row>
    <row r="194" spans="1:246" s="6" customFormat="1" ht="15" hidden="1" x14ac:dyDescent="0.25">
      <c r="A194" s="6">
        <v>99</v>
      </c>
      <c r="B194" s="32">
        <f t="shared" ca="1" si="91"/>
        <v>47144</v>
      </c>
      <c r="C194" s="23">
        <f t="shared" si="94"/>
        <v>0</v>
      </c>
      <c r="D194" s="23"/>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row>
    <row r="195" spans="1:246" s="6" customFormat="1" ht="15" hidden="1" x14ac:dyDescent="0.25">
      <c r="A195" s="6">
        <v>100</v>
      </c>
      <c r="B195" s="32">
        <f t="shared" ca="1" si="91"/>
        <v>47175</v>
      </c>
      <c r="C195" s="23">
        <f t="shared" si="94"/>
        <v>0</v>
      </c>
      <c r="D195" s="23"/>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row>
    <row r="196" spans="1:246" s="6" customFormat="1" ht="15" hidden="1" x14ac:dyDescent="0.25">
      <c r="A196" s="6">
        <v>101</v>
      </c>
      <c r="B196" s="32">
        <f t="shared" ca="1" si="91"/>
        <v>47203</v>
      </c>
      <c r="C196" s="23">
        <f t="shared" si="94"/>
        <v>0</v>
      </c>
      <c r="D196" s="23"/>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row>
    <row r="197" spans="1:246" s="6" customFormat="1" ht="15" hidden="1" x14ac:dyDescent="0.25">
      <c r="A197" s="6">
        <v>102</v>
      </c>
      <c r="B197" s="32">
        <f t="shared" ca="1" si="91"/>
        <v>47234</v>
      </c>
      <c r="C197" s="23">
        <f t="shared" si="94"/>
        <v>0</v>
      </c>
      <c r="D197" s="23"/>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row>
    <row r="198" spans="1:246" s="6" customFormat="1" ht="15" hidden="1" x14ac:dyDescent="0.25">
      <c r="A198" s="6">
        <v>103</v>
      </c>
      <c r="B198" s="32">
        <f t="shared" ca="1" si="91"/>
        <v>47264</v>
      </c>
      <c r="C198" s="23">
        <f t="shared" si="94"/>
        <v>0</v>
      </c>
      <c r="D198" s="23"/>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row>
    <row r="199" spans="1:246" s="6" customFormat="1" ht="15" hidden="1" x14ac:dyDescent="0.25">
      <c r="A199" s="6">
        <v>104</v>
      </c>
      <c r="B199" s="32">
        <f t="shared" ca="1" si="91"/>
        <v>47295</v>
      </c>
      <c r="C199" s="23">
        <f t="shared" si="94"/>
        <v>0</v>
      </c>
      <c r="D199" s="23"/>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row>
    <row r="200" spans="1:246" s="6" customFormat="1" ht="15" hidden="1" x14ac:dyDescent="0.25">
      <c r="A200" s="6">
        <v>105</v>
      </c>
      <c r="B200" s="32">
        <f t="shared" ca="1" si="91"/>
        <v>47325</v>
      </c>
      <c r="C200" s="23">
        <f t="shared" si="94"/>
        <v>0</v>
      </c>
      <c r="D200" s="23"/>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row>
    <row r="201" spans="1:246" s="6" customFormat="1" ht="15" hidden="1" x14ac:dyDescent="0.25">
      <c r="A201" s="6">
        <v>106</v>
      </c>
      <c r="B201" s="32">
        <f t="shared" ca="1" si="91"/>
        <v>47356</v>
      </c>
      <c r="C201" s="23">
        <f t="shared" si="94"/>
        <v>0</v>
      </c>
      <c r="D201" s="23"/>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row>
    <row r="202" spans="1:246" s="6" customFormat="1" ht="15" hidden="1" x14ac:dyDescent="0.25">
      <c r="A202" s="6">
        <v>107</v>
      </c>
      <c r="B202" s="32">
        <f t="shared" ca="1" si="91"/>
        <v>47387</v>
      </c>
      <c r="C202" s="23">
        <f t="shared" si="94"/>
        <v>0</v>
      </c>
      <c r="D202" s="23"/>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row>
    <row r="203" spans="1:246" s="6" customFormat="1" ht="15" hidden="1" x14ac:dyDescent="0.25">
      <c r="A203" s="6">
        <v>108</v>
      </c>
      <c r="B203" s="32">
        <f t="shared" ca="1" si="91"/>
        <v>47417</v>
      </c>
      <c r="C203" s="23">
        <f t="shared" si="94"/>
        <v>0</v>
      </c>
      <c r="D203" s="2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row>
    <row r="204" spans="1:246" s="6" customFormat="1" ht="15" hidden="1" x14ac:dyDescent="0.25">
      <c r="A204" s="6">
        <v>109</v>
      </c>
      <c r="B204" s="32">
        <f t="shared" ca="1" si="91"/>
        <v>47448</v>
      </c>
      <c r="C204" s="23">
        <f t="shared" ref="C204:C215" si="95">M52</f>
        <v>0</v>
      </c>
      <c r="D204" s="23"/>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row>
    <row r="205" spans="1:246" s="6" customFormat="1" ht="15" hidden="1" x14ac:dyDescent="0.25">
      <c r="A205" s="6">
        <v>110</v>
      </c>
      <c r="B205" s="32">
        <f t="shared" ca="1" si="91"/>
        <v>47478</v>
      </c>
      <c r="C205" s="23">
        <f t="shared" si="95"/>
        <v>0</v>
      </c>
      <c r="D205" s="23"/>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row>
    <row r="206" spans="1:246" s="6" customFormat="1" ht="15" hidden="1" x14ac:dyDescent="0.25">
      <c r="A206" s="6">
        <v>111</v>
      </c>
      <c r="B206" s="32">
        <f t="shared" ca="1" si="91"/>
        <v>47509</v>
      </c>
      <c r="C206" s="23">
        <f t="shared" si="95"/>
        <v>0</v>
      </c>
      <c r="D206" s="23"/>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row>
    <row r="207" spans="1:246" s="6" customFormat="1" ht="15" hidden="1" x14ac:dyDescent="0.25">
      <c r="A207" s="6">
        <v>112</v>
      </c>
      <c r="B207" s="32">
        <f t="shared" ca="1" si="91"/>
        <v>47540</v>
      </c>
      <c r="C207" s="23">
        <f t="shared" si="95"/>
        <v>0</v>
      </c>
      <c r="D207" s="23"/>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row>
    <row r="208" spans="1:246" s="6" customFormat="1" ht="15" hidden="1" x14ac:dyDescent="0.25">
      <c r="A208" s="6">
        <v>113</v>
      </c>
      <c r="B208" s="32">
        <f t="shared" ca="1" si="91"/>
        <v>47568</v>
      </c>
      <c r="C208" s="23">
        <f t="shared" si="95"/>
        <v>0</v>
      </c>
      <c r="D208" s="23"/>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row>
    <row r="209" spans="1:246" s="6" customFormat="1" ht="15" hidden="1" x14ac:dyDescent="0.25">
      <c r="A209" s="6">
        <v>114</v>
      </c>
      <c r="B209" s="32">
        <f t="shared" ca="1" si="91"/>
        <v>47599</v>
      </c>
      <c r="C209" s="23">
        <f t="shared" si="95"/>
        <v>0</v>
      </c>
      <c r="D209" s="23"/>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row>
    <row r="210" spans="1:246" s="6" customFormat="1" ht="15" hidden="1" x14ac:dyDescent="0.25">
      <c r="A210" s="6">
        <v>115</v>
      </c>
      <c r="B210" s="32">
        <f t="shared" ca="1" si="91"/>
        <v>47629</v>
      </c>
      <c r="C210" s="23">
        <f t="shared" si="95"/>
        <v>0</v>
      </c>
      <c r="D210" s="23"/>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row>
    <row r="211" spans="1:246" s="6" customFormat="1" ht="15" hidden="1" x14ac:dyDescent="0.25">
      <c r="A211" s="6">
        <v>116</v>
      </c>
      <c r="B211" s="32">
        <f t="shared" ca="1" si="91"/>
        <v>47660</v>
      </c>
      <c r="C211" s="23">
        <f t="shared" si="95"/>
        <v>0</v>
      </c>
      <c r="D211" s="23"/>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row>
    <row r="212" spans="1:246" s="6" customFormat="1" ht="15" hidden="1" x14ac:dyDescent="0.25">
      <c r="A212" s="6">
        <v>117</v>
      </c>
      <c r="B212" s="32">
        <f t="shared" ca="1" si="91"/>
        <v>47690</v>
      </c>
      <c r="C212" s="23">
        <f t="shared" si="95"/>
        <v>0</v>
      </c>
      <c r="D212" s="23"/>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row>
    <row r="213" spans="1:246" s="6" customFormat="1" ht="15" hidden="1" x14ac:dyDescent="0.25">
      <c r="A213" s="6">
        <v>118</v>
      </c>
      <c r="B213" s="32">
        <f t="shared" ca="1" si="91"/>
        <v>47721</v>
      </c>
      <c r="C213" s="23">
        <f t="shared" si="95"/>
        <v>0</v>
      </c>
      <c r="D213" s="2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row>
    <row r="214" spans="1:246" s="6" customFormat="1" ht="15" hidden="1" x14ac:dyDescent="0.25">
      <c r="A214" s="6">
        <v>119</v>
      </c>
      <c r="B214" s="32">
        <f t="shared" ca="1" si="91"/>
        <v>47752</v>
      </c>
      <c r="C214" s="23">
        <f t="shared" si="95"/>
        <v>0</v>
      </c>
      <c r="D214" s="23"/>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row>
    <row r="215" spans="1:246" s="6" customFormat="1" ht="15" hidden="1" x14ac:dyDescent="0.25">
      <c r="A215" s="6">
        <v>120</v>
      </c>
      <c r="B215" s="32">
        <f t="shared" ca="1" si="91"/>
        <v>47782</v>
      </c>
      <c r="C215" s="23">
        <f t="shared" si="95"/>
        <v>0</v>
      </c>
      <c r="D215" s="23"/>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row>
    <row r="216" spans="1:246" s="6" customFormat="1" ht="15" hidden="1" x14ac:dyDescent="0.25">
      <c r="A216" s="6">
        <v>121</v>
      </c>
      <c r="B216" s="32">
        <f t="shared" ca="1" si="91"/>
        <v>47813</v>
      </c>
      <c r="C216" s="27">
        <f t="shared" ref="C216:C227" si="96">Q52</f>
        <v>0</v>
      </c>
      <c r="D216" s="23"/>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row>
    <row r="217" spans="1:246" s="6" customFormat="1" ht="15" hidden="1" x14ac:dyDescent="0.25">
      <c r="A217" s="6">
        <v>122</v>
      </c>
      <c r="B217" s="32">
        <f t="shared" ca="1" si="91"/>
        <v>47843</v>
      </c>
      <c r="C217" s="27">
        <f t="shared" si="96"/>
        <v>0</v>
      </c>
      <c r="D217" s="23"/>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row>
    <row r="218" spans="1:246" s="6" customFormat="1" ht="15" hidden="1" x14ac:dyDescent="0.25">
      <c r="A218" s="6">
        <v>123</v>
      </c>
      <c r="B218" s="32">
        <f t="shared" ca="1" si="91"/>
        <v>47874</v>
      </c>
      <c r="C218" s="27">
        <f t="shared" si="96"/>
        <v>0</v>
      </c>
      <c r="D218" s="23"/>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row>
    <row r="219" spans="1:246" s="6" customFormat="1" ht="15" hidden="1" x14ac:dyDescent="0.25">
      <c r="A219" s="6">
        <v>124</v>
      </c>
      <c r="B219" s="32">
        <f t="shared" ca="1" si="91"/>
        <v>47905</v>
      </c>
      <c r="C219" s="27">
        <f t="shared" si="96"/>
        <v>0</v>
      </c>
      <c r="D219" s="23"/>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row>
    <row r="220" spans="1:246" s="6" customFormat="1" ht="15" hidden="1" x14ac:dyDescent="0.25">
      <c r="A220" s="6">
        <v>125</v>
      </c>
      <c r="B220" s="32">
        <f t="shared" ca="1" si="91"/>
        <v>47933</v>
      </c>
      <c r="C220" s="27">
        <f t="shared" si="96"/>
        <v>0</v>
      </c>
      <c r="D220" s="23"/>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row>
    <row r="221" spans="1:246" s="6" customFormat="1" ht="15" hidden="1" x14ac:dyDescent="0.25">
      <c r="A221" s="6">
        <v>126</v>
      </c>
      <c r="B221" s="32">
        <f t="shared" ca="1" si="91"/>
        <v>47964</v>
      </c>
      <c r="C221" s="27">
        <f t="shared" si="96"/>
        <v>0</v>
      </c>
      <c r="D221" s="23"/>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row>
    <row r="222" spans="1:246" s="6" customFormat="1" ht="15" hidden="1" x14ac:dyDescent="0.25">
      <c r="A222" s="6">
        <v>127</v>
      </c>
      <c r="B222" s="32">
        <f t="shared" ca="1" si="91"/>
        <v>47994</v>
      </c>
      <c r="C222" s="27">
        <f t="shared" si="96"/>
        <v>0</v>
      </c>
      <c r="D222" s="23"/>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row>
    <row r="223" spans="1:246" s="6" customFormat="1" ht="15" hidden="1" x14ac:dyDescent="0.25">
      <c r="A223" s="6">
        <v>128</v>
      </c>
      <c r="B223" s="32">
        <f t="shared" ca="1" si="91"/>
        <v>48025</v>
      </c>
      <c r="C223" s="27">
        <f t="shared" si="96"/>
        <v>0</v>
      </c>
      <c r="D223" s="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row>
    <row r="224" spans="1:246" s="6" customFormat="1" ht="15" hidden="1" x14ac:dyDescent="0.25">
      <c r="A224" s="6">
        <v>129</v>
      </c>
      <c r="B224" s="32">
        <f t="shared" ca="1" si="91"/>
        <v>48055</v>
      </c>
      <c r="C224" s="27">
        <f t="shared" si="96"/>
        <v>0</v>
      </c>
      <c r="D224" s="23"/>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row>
    <row r="225" spans="1:246" s="6" customFormat="1" ht="15" hidden="1" x14ac:dyDescent="0.25">
      <c r="A225" s="6">
        <v>130</v>
      </c>
      <c r="B225" s="32">
        <f t="shared" ca="1" si="91"/>
        <v>48086</v>
      </c>
      <c r="C225" s="27">
        <f t="shared" si="96"/>
        <v>0</v>
      </c>
      <c r="D225" s="23"/>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row>
    <row r="226" spans="1:246" s="6" customFormat="1" ht="15" hidden="1" x14ac:dyDescent="0.25">
      <c r="A226" s="6">
        <v>131</v>
      </c>
      <c r="B226" s="32">
        <f t="shared" ref="B226:B289" ca="1" si="97">EDATE(B225,1)</f>
        <v>48117</v>
      </c>
      <c r="C226" s="27">
        <f t="shared" si="96"/>
        <v>0</v>
      </c>
      <c r="D226" s="23"/>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row>
    <row r="227" spans="1:246" s="6" customFormat="1" ht="15" hidden="1" x14ac:dyDescent="0.25">
      <c r="A227" s="6">
        <v>132</v>
      </c>
      <c r="B227" s="32">
        <f t="shared" ca="1" si="97"/>
        <v>48147</v>
      </c>
      <c r="C227" s="27">
        <f t="shared" si="96"/>
        <v>0</v>
      </c>
      <c r="D227" s="23"/>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row>
    <row r="228" spans="1:246" s="6" customFormat="1" ht="15" hidden="1" x14ac:dyDescent="0.25">
      <c r="A228" s="6">
        <v>133</v>
      </c>
      <c r="B228" s="32">
        <f t="shared" ca="1" si="97"/>
        <v>48178</v>
      </c>
      <c r="C228" s="27">
        <f t="shared" ref="C228:C239" si="98">U52</f>
        <v>0</v>
      </c>
      <c r="D228" s="23"/>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row>
    <row r="229" spans="1:246" s="6" customFormat="1" ht="15" hidden="1" x14ac:dyDescent="0.25">
      <c r="A229" s="6">
        <v>134</v>
      </c>
      <c r="B229" s="32">
        <f t="shared" ca="1" si="97"/>
        <v>48208</v>
      </c>
      <c r="C229" s="27">
        <f t="shared" si="98"/>
        <v>0</v>
      </c>
      <c r="D229" s="23"/>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row>
    <row r="230" spans="1:246" s="6" customFormat="1" ht="15" hidden="1" x14ac:dyDescent="0.25">
      <c r="A230" s="6">
        <v>135</v>
      </c>
      <c r="B230" s="32">
        <f t="shared" ca="1" si="97"/>
        <v>48239</v>
      </c>
      <c r="C230" s="27">
        <f t="shared" si="98"/>
        <v>0</v>
      </c>
      <c r="D230" s="23"/>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row>
    <row r="231" spans="1:246" s="6" customFormat="1" ht="15" hidden="1" x14ac:dyDescent="0.25">
      <c r="A231" s="6">
        <v>136</v>
      </c>
      <c r="B231" s="32">
        <f t="shared" ca="1" si="97"/>
        <v>48270</v>
      </c>
      <c r="C231" s="27">
        <f t="shared" si="98"/>
        <v>0</v>
      </c>
      <c r="D231" s="23"/>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row>
    <row r="232" spans="1:246" s="6" customFormat="1" ht="15" hidden="1" x14ac:dyDescent="0.25">
      <c r="A232" s="6">
        <v>137</v>
      </c>
      <c r="B232" s="32">
        <f t="shared" ca="1" si="97"/>
        <v>48299</v>
      </c>
      <c r="C232" s="27">
        <f t="shared" si="98"/>
        <v>0</v>
      </c>
      <c r="D232" s="23"/>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row>
    <row r="233" spans="1:246" s="6" customFormat="1" ht="15" hidden="1" x14ac:dyDescent="0.25">
      <c r="A233" s="6">
        <v>138</v>
      </c>
      <c r="B233" s="32">
        <f t="shared" ca="1" si="97"/>
        <v>48330</v>
      </c>
      <c r="C233" s="27">
        <f t="shared" si="98"/>
        <v>0</v>
      </c>
      <c r="D233" s="2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row>
    <row r="234" spans="1:246" s="6" customFormat="1" ht="15" hidden="1" x14ac:dyDescent="0.25">
      <c r="A234" s="6">
        <v>139</v>
      </c>
      <c r="B234" s="32">
        <f t="shared" ca="1" si="97"/>
        <v>48360</v>
      </c>
      <c r="C234" s="27">
        <f t="shared" si="98"/>
        <v>0</v>
      </c>
      <c r="D234" s="23"/>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row>
    <row r="235" spans="1:246" s="6" customFormat="1" ht="15" hidden="1" x14ac:dyDescent="0.25">
      <c r="A235" s="6">
        <v>140</v>
      </c>
      <c r="B235" s="32">
        <f t="shared" ca="1" si="97"/>
        <v>48391</v>
      </c>
      <c r="C235" s="27">
        <f t="shared" si="98"/>
        <v>0</v>
      </c>
      <c r="D235" s="23"/>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row>
    <row r="236" spans="1:246" s="6" customFormat="1" ht="15" hidden="1" x14ac:dyDescent="0.25">
      <c r="A236" s="6">
        <v>141</v>
      </c>
      <c r="B236" s="32">
        <f t="shared" ca="1" si="97"/>
        <v>48421</v>
      </c>
      <c r="C236" s="27">
        <f t="shared" si="98"/>
        <v>0</v>
      </c>
      <c r="D236" s="23"/>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row>
    <row r="237" spans="1:246" s="6" customFormat="1" ht="15" hidden="1" x14ac:dyDescent="0.25">
      <c r="A237" s="6">
        <v>142</v>
      </c>
      <c r="B237" s="32">
        <f t="shared" ca="1" si="97"/>
        <v>48452</v>
      </c>
      <c r="C237" s="27">
        <f t="shared" si="98"/>
        <v>0</v>
      </c>
      <c r="D237" s="23"/>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row>
    <row r="238" spans="1:246" s="6" customFormat="1" ht="15" hidden="1" x14ac:dyDescent="0.25">
      <c r="A238" s="6">
        <v>143</v>
      </c>
      <c r="B238" s="32">
        <f t="shared" ca="1" si="97"/>
        <v>48483</v>
      </c>
      <c r="C238" s="27">
        <f t="shared" si="98"/>
        <v>0</v>
      </c>
      <c r="D238" s="23"/>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row>
    <row r="239" spans="1:246" s="6" customFormat="1" ht="15" hidden="1" x14ac:dyDescent="0.25">
      <c r="A239" s="6">
        <v>144</v>
      </c>
      <c r="B239" s="32">
        <f t="shared" ca="1" si="97"/>
        <v>48513</v>
      </c>
      <c r="C239" s="27">
        <f t="shared" si="98"/>
        <v>0</v>
      </c>
      <c r="D239" s="23"/>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row>
    <row r="240" spans="1:246" s="6" customFormat="1" ht="15" hidden="1" x14ac:dyDescent="0.25">
      <c r="A240" s="6">
        <v>145</v>
      </c>
      <c r="B240" s="32">
        <f t="shared" ca="1" si="97"/>
        <v>48544</v>
      </c>
      <c r="C240" s="27">
        <f t="shared" ref="C240:C251" si="99">Y52</f>
        <v>0</v>
      </c>
      <c r="D240" s="23"/>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row>
    <row r="241" spans="1:246" s="6" customFormat="1" ht="15" hidden="1" x14ac:dyDescent="0.25">
      <c r="A241" s="6">
        <v>146</v>
      </c>
      <c r="B241" s="32">
        <f t="shared" ca="1" si="97"/>
        <v>48574</v>
      </c>
      <c r="C241" s="27">
        <f t="shared" si="99"/>
        <v>0</v>
      </c>
      <c r="D241" s="23"/>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row>
    <row r="242" spans="1:246" s="6" customFormat="1" ht="15" hidden="1" x14ac:dyDescent="0.25">
      <c r="A242" s="6">
        <v>147</v>
      </c>
      <c r="B242" s="32">
        <f t="shared" ca="1" si="97"/>
        <v>48605</v>
      </c>
      <c r="C242" s="27">
        <f t="shared" si="99"/>
        <v>0</v>
      </c>
      <c r="D242" s="23"/>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row>
    <row r="243" spans="1:246" s="6" customFormat="1" ht="15" hidden="1" x14ac:dyDescent="0.25">
      <c r="A243" s="6">
        <v>148</v>
      </c>
      <c r="B243" s="32">
        <f t="shared" ca="1" si="97"/>
        <v>48636</v>
      </c>
      <c r="C243" s="27">
        <f t="shared" si="99"/>
        <v>0</v>
      </c>
      <c r="D243" s="2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row>
    <row r="244" spans="1:246" s="6" customFormat="1" ht="15" hidden="1" x14ac:dyDescent="0.25">
      <c r="A244" s="6">
        <v>149</v>
      </c>
      <c r="B244" s="32">
        <f t="shared" ca="1" si="97"/>
        <v>48664</v>
      </c>
      <c r="C244" s="27">
        <f t="shared" si="99"/>
        <v>0</v>
      </c>
      <c r="D244" s="23"/>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row>
    <row r="245" spans="1:246" s="6" customFormat="1" ht="15" hidden="1" x14ac:dyDescent="0.25">
      <c r="A245" s="6">
        <v>150</v>
      </c>
      <c r="B245" s="32">
        <f t="shared" ca="1" si="97"/>
        <v>48695</v>
      </c>
      <c r="C245" s="27">
        <f t="shared" si="99"/>
        <v>0</v>
      </c>
      <c r="D245" s="23"/>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row>
    <row r="246" spans="1:246" s="6" customFormat="1" ht="15" hidden="1" x14ac:dyDescent="0.25">
      <c r="A246" s="6">
        <v>151</v>
      </c>
      <c r="B246" s="32">
        <f t="shared" ca="1" si="97"/>
        <v>48725</v>
      </c>
      <c r="C246" s="27">
        <f t="shared" si="99"/>
        <v>0</v>
      </c>
      <c r="D246" s="23"/>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row>
    <row r="247" spans="1:246" s="6" customFormat="1" ht="15" hidden="1" x14ac:dyDescent="0.25">
      <c r="A247" s="6">
        <v>152</v>
      </c>
      <c r="B247" s="32">
        <f t="shared" ca="1" si="97"/>
        <v>48756</v>
      </c>
      <c r="C247" s="27">
        <f t="shared" si="99"/>
        <v>0</v>
      </c>
      <c r="D247" s="23"/>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row>
    <row r="248" spans="1:246" s="6" customFormat="1" ht="15" hidden="1" x14ac:dyDescent="0.25">
      <c r="A248" s="6">
        <v>153</v>
      </c>
      <c r="B248" s="32">
        <f t="shared" ca="1" si="97"/>
        <v>48786</v>
      </c>
      <c r="C248" s="27">
        <f t="shared" si="99"/>
        <v>0</v>
      </c>
      <c r="D248" s="23"/>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row>
    <row r="249" spans="1:246" s="6" customFormat="1" ht="15" hidden="1" x14ac:dyDescent="0.25">
      <c r="A249" s="6">
        <v>154</v>
      </c>
      <c r="B249" s="32">
        <f t="shared" ca="1" si="97"/>
        <v>48817</v>
      </c>
      <c r="C249" s="27">
        <f t="shared" si="99"/>
        <v>0</v>
      </c>
      <c r="D249" s="23"/>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row>
    <row r="250" spans="1:246" s="6" customFormat="1" ht="15" hidden="1" x14ac:dyDescent="0.25">
      <c r="A250" s="6">
        <v>155</v>
      </c>
      <c r="B250" s="32">
        <f t="shared" ca="1" si="97"/>
        <v>48848</v>
      </c>
      <c r="C250" s="27">
        <f t="shared" si="99"/>
        <v>0</v>
      </c>
      <c r="D250" s="23"/>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row>
    <row r="251" spans="1:246" s="6" customFormat="1" ht="15" hidden="1" x14ac:dyDescent="0.25">
      <c r="A251" s="6">
        <v>156</v>
      </c>
      <c r="B251" s="32">
        <f t="shared" ca="1" si="97"/>
        <v>48878</v>
      </c>
      <c r="C251" s="27">
        <f t="shared" si="99"/>
        <v>0</v>
      </c>
      <c r="D251" s="23"/>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row>
    <row r="252" spans="1:246" s="6" customFormat="1" ht="15" hidden="1" x14ac:dyDescent="0.25">
      <c r="A252" s="6">
        <v>157</v>
      </c>
      <c r="B252" s="32">
        <f t="shared" ca="1" si="97"/>
        <v>48909</v>
      </c>
      <c r="C252" s="27">
        <f t="shared" ref="C252:C263" si="100">AC52</f>
        <v>0</v>
      </c>
      <c r="D252" s="23"/>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row>
    <row r="253" spans="1:246" s="6" customFormat="1" ht="15" hidden="1" x14ac:dyDescent="0.25">
      <c r="A253" s="6">
        <v>158</v>
      </c>
      <c r="B253" s="32">
        <f t="shared" ca="1" si="97"/>
        <v>48939</v>
      </c>
      <c r="C253" s="27">
        <f t="shared" si="100"/>
        <v>0</v>
      </c>
      <c r="D253" s="2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row>
    <row r="254" spans="1:246" s="6" customFormat="1" ht="15" hidden="1" x14ac:dyDescent="0.25">
      <c r="A254" s="6">
        <v>159</v>
      </c>
      <c r="B254" s="32">
        <f t="shared" ca="1" si="97"/>
        <v>48970</v>
      </c>
      <c r="C254" s="27">
        <f t="shared" si="100"/>
        <v>0</v>
      </c>
      <c r="D254" s="23"/>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row>
    <row r="255" spans="1:246" s="6" customFormat="1" ht="15" hidden="1" x14ac:dyDescent="0.25">
      <c r="A255" s="6">
        <v>160</v>
      </c>
      <c r="B255" s="32">
        <f t="shared" ca="1" si="97"/>
        <v>49001</v>
      </c>
      <c r="C255" s="27">
        <f t="shared" si="100"/>
        <v>0</v>
      </c>
      <c r="D255" s="23"/>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row>
    <row r="256" spans="1:246" s="6" customFormat="1" ht="15" hidden="1" x14ac:dyDescent="0.25">
      <c r="A256" s="6">
        <v>161</v>
      </c>
      <c r="B256" s="32">
        <f t="shared" ca="1" si="97"/>
        <v>49029</v>
      </c>
      <c r="C256" s="27">
        <f t="shared" si="100"/>
        <v>0</v>
      </c>
      <c r="D256" s="23"/>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row>
    <row r="257" spans="1:246" s="6" customFormat="1" ht="15" hidden="1" x14ac:dyDescent="0.25">
      <c r="A257" s="6">
        <v>162</v>
      </c>
      <c r="B257" s="32">
        <f t="shared" ca="1" si="97"/>
        <v>49060</v>
      </c>
      <c r="C257" s="27">
        <f t="shared" si="100"/>
        <v>0</v>
      </c>
      <c r="D257" s="23"/>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row>
    <row r="258" spans="1:246" s="6" customFormat="1" ht="15" hidden="1" x14ac:dyDescent="0.25">
      <c r="A258" s="6">
        <v>163</v>
      </c>
      <c r="B258" s="32">
        <f t="shared" ca="1" si="97"/>
        <v>49090</v>
      </c>
      <c r="C258" s="27">
        <f t="shared" si="100"/>
        <v>0</v>
      </c>
      <c r="D258" s="23"/>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row>
    <row r="259" spans="1:246" s="6" customFormat="1" ht="15" hidden="1" x14ac:dyDescent="0.25">
      <c r="A259" s="6">
        <v>164</v>
      </c>
      <c r="B259" s="32">
        <f t="shared" ca="1" si="97"/>
        <v>49121</v>
      </c>
      <c r="C259" s="27">
        <f t="shared" si="100"/>
        <v>0</v>
      </c>
      <c r="D259" s="23"/>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row>
    <row r="260" spans="1:246" s="6" customFormat="1" ht="15" hidden="1" x14ac:dyDescent="0.25">
      <c r="A260" s="6">
        <v>165</v>
      </c>
      <c r="B260" s="32">
        <f t="shared" ca="1" si="97"/>
        <v>49151</v>
      </c>
      <c r="C260" s="27">
        <f t="shared" si="100"/>
        <v>0</v>
      </c>
      <c r="D260" s="23"/>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row>
    <row r="261" spans="1:246" s="6" customFormat="1" ht="15" hidden="1" x14ac:dyDescent="0.25">
      <c r="A261" s="6">
        <v>166</v>
      </c>
      <c r="B261" s="32">
        <f t="shared" ca="1" si="97"/>
        <v>49182</v>
      </c>
      <c r="C261" s="27">
        <f t="shared" si="100"/>
        <v>0</v>
      </c>
      <c r="D261" s="23"/>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row>
    <row r="262" spans="1:246" s="6" customFormat="1" ht="15" hidden="1" x14ac:dyDescent="0.25">
      <c r="A262" s="6">
        <v>167</v>
      </c>
      <c r="B262" s="32">
        <f t="shared" ca="1" si="97"/>
        <v>49213</v>
      </c>
      <c r="C262" s="27">
        <f t="shared" si="100"/>
        <v>0</v>
      </c>
      <c r="D262" s="23"/>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row>
    <row r="263" spans="1:246" s="6" customFormat="1" ht="15" hidden="1" x14ac:dyDescent="0.25">
      <c r="A263" s="6">
        <v>168</v>
      </c>
      <c r="B263" s="32">
        <f t="shared" ca="1" si="97"/>
        <v>49243</v>
      </c>
      <c r="C263" s="27">
        <f t="shared" si="100"/>
        <v>0</v>
      </c>
      <c r="D263" s="2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row>
    <row r="264" spans="1:246" s="6" customFormat="1" ht="15" hidden="1" x14ac:dyDescent="0.25">
      <c r="A264" s="6">
        <v>169</v>
      </c>
      <c r="B264" s="32">
        <f t="shared" ca="1" si="97"/>
        <v>49274</v>
      </c>
      <c r="C264" s="27">
        <f t="shared" ref="C264:C275" si="101">E67</f>
        <v>0</v>
      </c>
      <c r="D264" s="23"/>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row>
    <row r="265" spans="1:246" s="6" customFormat="1" ht="15" hidden="1" x14ac:dyDescent="0.25">
      <c r="A265" s="6">
        <v>170</v>
      </c>
      <c r="B265" s="32">
        <f t="shared" ca="1" si="97"/>
        <v>49304</v>
      </c>
      <c r="C265" s="27">
        <f t="shared" si="101"/>
        <v>0</v>
      </c>
      <c r="D265" s="23"/>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row>
    <row r="266" spans="1:246" s="6" customFormat="1" ht="15" hidden="1" x14ac:dyDescent="0.25">
      <c r="A266" s="6">
        <v>171</v>
      </c>
      <c r="B266" s="32">
        <f t="shared" ca="1" si="97"/>
        <v>49335</v>
      </c>
      <c r="C266" s="27">
        <f t="shared" si="101"/>
        <v>0</v>
      </c>
      <c r="D266" s="23"/>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row>
    <row r="267" spans="1:246" s="6" customFormat="1" ht="15" hidden="1" x14ac:dyDescent="0.25">
      <c r="A267" s="6">
        <v>172</v>
      </c>
      <c r="B267" s="32">
        <f t="shared" ca="1" si="97"/>
        <v>49366</v>
      </c>
      <c r="C267" s="27">
        <f t="shared" si="101"/>
        <v>0</v>
      </c>
      <c r="D267" s="23"/>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row>
    <row r="268" spans="1:246" s="6" customFormat="1" ht="15" hidden="1" x14ac:dyDescent="0.25">
      <c r="A268" s="6">
        <v>173</v>
      </c>
      <c r="B268" s="32">
        <f t="shared" ca="1" si="97"/>
        <v>49394</v>
      </c>
      <c r="C268" s="27">
        <f t="shared" si="101"/>
        <v>0</v>
      </c>
      <c r="D268" s="23"/>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row>
    <row r="269" spans="1:246" s="6" customFormat="1" ht="15" hidden="1" x14ac:dyDescent="0.25">
      <c r="A269" s="6">
        <v>174</v>
      </c>
      <c r="B269" s="32">
        <f t="shared" ca="1" si="97"/>
        <v>49425</v>
      </c>
      <c r="C269" s="27">
        <f t="shared" si="101"/>
        <v>0</v>
      </c>
      <c r="D269" s="23"/>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row>
    <row r="270" spans="1:246" s="6" customFormat="1" ht="15" hidden="1" x14ac:dyDescent="0.25">
      <c r="A270" s="6">
        <v>175</v>
      </c>
      <c r="B270" s="32">
        <f t="shared" ca="1" si="97"/>
        <v>49455</v>
      </c>
      <c r="C270" s="27">
        <f t="shared" si="101"/>
        <v>0</v>
      </c>
      <c r="D270" s="23"/>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row>
    <row r="271" spans="1:246" s="6" customFormat="1" ht="15" hidden="1" x14ac:dyDescent="0.25">
      <c r="A271" s="6">
        <v>176</v>
      </c>
      <c r="B271" s="32">
        <f t="shared" ca="1" si="97"/>
        <v>49486</v>
      </c>
      <c r="C271" s="27">
        <f t="shared" si="101"/>
        <v>0</v>
      </c>
      <c r="D271" s="23"/>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row>
    <row r="272" spans="1:246" s="6" customFormat="1" ht="15" hidden="1" x14ac:dyDescent="0.25">
      <c r="A272" s="6">
        <v>177</v>
      </c>
      <c r="B272" s="32">
        <f t="shared" ca="1" si="97"/>
        <v>49516</v>
      </c>
      <c r="C272" s="27">
        <f t="shared" si="101"/>
        <v>0</v>
      </c>
      <c r="D272" s="23"/>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row>
    <row r="273" spans="1:246" s="6" customFormat="1" ht="15" hidden="1" x14ac:dyDescent="0.25">
      <c r="A273" s="6">
        <v>178</v>
      </c>
      <c r="B273" s="32">
        <f t="shared" ca="1" si="97"/>
        <v>49547</v>
      </c>
      <c r="C273" s="27">
        <f t="shared" si="101"/>
        <v>0</v>
      </c>
      <c r="D273" s="2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row>
    <row r="274" spans="1:246" s="6" customFormat="1" ht="15" hidden="1" x14ac:dyDescent="0.25">
      <c r="A274" s="6">
        <v>179</v>
      </c>
      <c r="B274" s="32">
        <f t="shared" ca="1" si="97"/>
        <v>49578</v>
      </c>
      <c r="C274" s="27">
        <f t="shared" si="101"/>
        <v>0</v>
      </c>
      <c r="D274" s="23"/>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row>
    <row r="275" spans="1:246" s="6" customFormat="1" ht="15" hidden="1" x14ac:dyDescent="0.25">
      <c r="A275" s="6">
        <v>180</v>
      </c>
      <c r="B275" s="32">
        <f t="shared" ca="1" si="97"/>
        <v>49608</v>
      </c>
      <c r="C275" s="27">
        <f t="shared" si="101"/>
        <v>0</v>
      </c>
      <c r="D275" s="23"/>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row>
    <row r="276" spans="1:246" s="6" customFormat="1" ht="15" hidden="1" x14ac:dyDescent="0.25">
      <c r="A276" s="6">
        <v>181</v>
      </c>
      <c r="B276" s="32">
        <f t="shared" ca="1" si="97"/>
        <v>49639</v>
      </c>
      <c r="C276" s="27">
        <f t="shared" ref="C276:C287" si="102">I67</f>
        <v>0</v>
      </c>
      <c r="D276" s="23"/>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row>
    <row r="277" spans="1:246" s="6" customFormat="1" ht="15" hidden="1" x14ac:dyDescent="0.25">
      <c r="A277" s="6">
        <v>182</v>
      </c>
      <c r="B277" s="32">
        <f t="shared" ca="1" si="97"/>
        <v>49669</v>
      </c>
      <c r="C277" s="27">
        <f t="shared" si="102"/>
        <v>0</v>
      </c>
      <c r="D277" s="23"/>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row>
    <row r="278" spans="1:246" s="6" customFormat="1" ht="15" hidden="1" x14ac:dyDescent="0.25">
      <c r="A278" s="6">
        <v>183</v>
      </c>
      <c r="B278" s="32">
        <f t="shared" ca="1" si="97"/>
        <v>49700</v>
      </c>
      <c r="C278" s="27">
        <f t="shared" si="102"/>
        <v>0</v>
      </c>
      <c r="D278" s="23"/>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row>
    <row r="279" spans="1:246" s="6" customFormat="1" ht="15" hidden="1" x14ac:dyDescent="0.25">
      <c r="A279" s="6">
        <v>184</v>
      </c>
      <c r="B279" s="32">
        <f t="shared" ca="1" si="97"/>
        <v>49731</v>
      </c>
      <c r="C279" s="27">
        <f t="shared" si="102"/>
        <v>0</v>
      </c>
      <c r="D279" s="23"/>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row>
    <row r="280" spans="1:246" s="6" customFormat="1" ht="15" hidden="1" x14ac:dyDescent="0.25">
      <c r="A280" s="6">
        <v>185</v>
      </c>
      <c r="B280" s="32">
        <f t="shared" ca="1" si="97"/>
        <v>49760</v>
      </c>
      <c r="C280" s="27">
        <f t="shared" si="102"/>
        <v>0</v>
      </c>
      <c r="D280" s="23"/>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row>
    <row r="281" spans="1:246" s="6" customFormat="1" ht="15" hidden="1" x14ac:dyDescent="0.25">
      <c r="A281" s="6">
        <v>186</v>
      </c>
      <c r="B281" s="32">
        <f t="shared" ca="1" si="97"/>
        <v>49791</v>
      </c>
      <c r="C281" s="27">
        <f t="shared" si="102"/>
        <v>0</v>
      </c>
      <c r="D281" s="23"/>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row>
    <row r="282" spans="1:246" s="6" customFormat="1" ht="15" hidden="1" x14ac:dyDescent="0.25">
      <c r="A282" s="6">
        <v>187</v>
      </c>
      <c r="B282" s="32">
        <f t="shared" ca="1" si="97"/>
        <v>49821</v>
      </c>
      <c r="C282" s="27">
        <f t="shared" si="102"/>
        <v>0</v>
      </c>
      <c r="D282" s="23"/>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row>
    <row r="283" spans="1:246" s="6" customFormat="1" ht="15" hidden="1" x14ac:dyDescent="0.25">
      <c r="A283" s="6">
        <v>188</v>
      </c>
      <c r="B283" s="32">
        <f t="shared" ca="1" si="97"/>
        <v>49852</v>
      </c>
      <c r="C283" s="27">
        <f t="shared" si="102"/>
        <v>0</v>
      </c>
      <c r="D283" s="2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row>
    <row r="284" spans="1:246" s="6" customFormat="1" ht="15" hidden="1" x14ac:dyDescent="0.25">
      <c r="A284" s="6">
        <v>189</v>
      </c>
      <c r="B284" s="32">
        <f t="shared" ca="1" si="97"/>
        <v>49882</v>
      </c>
      <c r="C284" s="27">
        <f t="shared" si="102"/>
        <v>0</v>
      </c>
      <c r="D284" s="23"/>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row>
    <row r="285" spans="1:246" s="6" customFormat="1" ht="15" hidden="1" x14ac:dyDescent="0.25">
      <c r="A285" s="6">
        <v>190</v>
      </c>
      <c r="B285" s="32">
        <f t="shared" ca="1" si="97"/>
        <v>49913</v>
      </c>
      <c r="C285" s="27">
        <f t="shared" si="102"/>
        <v>0</v>
      </c>
      <c r="D285" s="23"/>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row>
    <row r="286" spans="1:246" s="6" customFormat="1" ht="15" hidden="1" x14ac:dyDescent="0.25">
      <c r="A286" s="6">
        <v>191</v>
      </c>
      <c r="B286" s="32">
        <f t="shared" ca="1" si="97"/>
        <v>49944</v>
      </c>
      <c r="C286" s="27">
        <f t="shared" si="102"/>
        <v>0</v>
      </c>
      <c r="D286" s="23"/>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row>
    <row r="287" spans="1:246" s="6" customFormat="1" ht="15" hidden="1" x14ac:dyDescent="0.25">
      <c r="A287" s="6">
        <v>192</v>
      </c>
      <c r="B287" s="32">
        <f t="shared" ca="1" si="97"/>
        <v>49974</v>
      </c>
      <c r="C287" s="27">
        <f t="shared" si="102"/>
        <v>0</v>
      </c>
      <c r="D287" s="23"/>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row>
    <row r="288" spans="1:246" s="6" customFormat="1" ht="15" hidden="1" x14ac:dyDescent="0.25">
      <c r="A288" s="6">
        <v>193</v>
      </c>
      <c r="B288" s="32">
        <f t="shared" ca="1" si="97"/>
        <v>50005</v>
      </c>
      <c r="C288" s="27">
        <f t="shared" ref="C288:C299" si="103">M67</f>
        <v>0</v>
      </c>
      <c r="D288" s="23"/>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row>
    <row r="289" spans="1:246" s="6" customFormat="1" ht="15" hidden="1" x14ac:dyDescent="0.25">
      <c r="A289" s="6">
        <v>194</v>
      </c>
      <c r="B289" s="32">
        <f t="shared" ca="1" si="97"/>
        <v>50035</v>
      </c>
      <c r="C289" s="27">
        <f t="shared" si="103"/>
        <v>0</v>
      </c>
      <c r="D289" s="23"/>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row>
    <row r="290" spans="1:246" s="6" customFormat="1" ht="15" hidden="1" x14ac:dyDescent="0.25">
      <c r="A290" s="6">
        <v>195</v>
      </c>
      <c r="B290" s="32">
        <f t="shared" ref="B290:B335" ca="1" si="104">EDATE(B289,1)</f>
        <v>50066</v>
      </c>
      <c r="C290" s="27">
        <f t="shared" si="103"/>
        <v>0</v>
      </c>
      <c r="D290" s="23"/>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row>
    <row r="291" spans="1:246" s="6" customFormat="1" ht="15" hidden="1" x14ac:dyDescent="0.25">
      <c r="A291" s="6">
        <v>196</v>
      </c>
      <c r="B291" s="32">
        <f t="shared" ca="1" si="104"/>
        <v>50097</v>
      </c>
      <c r="C291" s="27">
        <f t="shared" si="103"/>
        <v>0</v>
      </c>
      <c r="D291" s="23"/>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row>
    <row r="292" spans="1:246" s="6" customFormat="1" ht="15" hidden="1" x14ac:dyDescent="0.25">
      <c r="A292" s="6">
        <v>197</v>
      </c>
      <c r="B292" s="32">
        <f t="shared" ca="1" si="104"/>
        <v>50125</v>
      </c>
      <c r="C292" s="27">
        <f t="shared" si="103"/>
        <v>0</v>
      </c>
      <c r="D292" s="23"/>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row>
    <row r="293" spans="1:246" s="6" customFormat="1" ht="15" hidden="1" x14ac:dyDescent="0.25">
      <c r="A293" s="6">
        <v>198</v>
      </c>
      <c r="B293" s="32">
        <f t="shared" ca="1" si="104"/>
        <v>50156</v>
      </c>
      <c r="C293" s="27">
        <f t="shared" si="103"/>
        <v>0</v>
      </c>
      <c r="D293" s="2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row>
    <row r="294" spans="1:246" s="6" customFormat="1" ht="15" hidden="1" x14ac:dyDescent="0.25">
      <c r="A294" s="6">
        <v>199</v>
      </c>
      <c r="B294" s="32">
        <f t="shared" ca="1" si="104"/>
        <v>50186</v>
      </c>
      <c r="C294" s="27">
        <f t="shared" si="103"/>
        <v>0</v>
      </c>
      <c r="D294" s="23"/>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row>
    <row r="295" spans="1:246" s="6" customFormat="1" ht="15" hidden="1" x14ac:dyDescent="0.25">
      <c r="A295" s="6">
        <v>200</v>
      </c>
      <c r="B295" s="32">
        <f t="shared" ca="1" si="104"/>
        <v>50217</v>
      </c>
      <c r="C295" s="27">
        <f t="shared" si="103"/>
        <v>0</v>
      </c>
      <c r="D295" s="23"/>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row>
    <row r="296" spans="1:246" s="6" customFormat="1" ht="15" hidden="1" x14ac:dyDescent="0.25">
      <c r="A296" s="6">
        <v>201</v>
      </c>
      <c r="B296" s="32">
        <f t="shared" ca="1" si="104"/>
        <v>50247</v>
      </c>
      <c r="C296" s="27">
        <f t="shared" si="103"/>
        <v>0</v>
      </c>
      <c r="D296" s="23"/>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row>
    <row r="297" spans="1:246" s="6" customFormat="1" ht="15" hidden="1" x14ac:dyDescent="0.25">
      <c r="A297" s="6">
        <v>202</v>
      </c>
      <c r="B297" s="32">
        <f t="shared" ca="1" si="104"/>
        <v>50278</v>
      </c>
      <c r="C297" s="27">
        <f t="shared" si="103"/>
        <v>0</v>
      </c>
      <c r="D297" s="23"/>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row>
    <row r="298" spans="1:246" s="6" customFormat="1" ht="15" hidden="1" x14ac:dyDescent="0.25">
      <c r="A298" s="6">
        <v>203</v>
      </c>
      <c r="B298" s="32">
        <f t="shared" ca="1" si="104"/>
        <v>50309</v>
      </c>
      <c r="C298" s="27">
        <f t="shared" si="103"/>
        <v>0</v>
      </c>
      <c r="D298" s="23"/>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row>
    <row r="299" spans="1:246" s="6" customFormat="1" ht="15" hidden="1" x14ac:dyDescent="0.25">
      <c r="A299" s="6">
        <v>204</v>
      </c>
      <c r="B299" s="32">
        <f t="shared" ca="1" si="104"/>
        <v>50339</v>
      </c>
      <c r="C299" s="27">
        <f t="shared" si="103"/>
        <v>0</v>
      </c>
      <c r="D299" s="23"/>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row>
    <row r="300" spans="1:246" s="6" customFormat="1" ht="15" hidden="1" x14ac:dyDescent="0.25">
      <c r="A300" s="6">
        <v>205</v>
      </c>
      <c r="B300" s="32">
        <f t="shared" ca="1" si="104"/>
        <v>50370</v>
      </c>
      <c r="C300" s="27">
        <f t="shared" ref="C300:C311" si="105">Q67</f>
        <v>0</v>
      </c>
      <c r="D300" s="23"/>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row>
    <row r="301" spans="1:246" s="6" customFormat="1" ht="15" hidden="1" x14ac:dyDescent="0.25">
      <c r="A301" s="6">
        <v>206</v>
      </c>
      <c r="B301" s="32">
        <f t="shared" ca="1" si="104"/>
        <v>50400</v>
      </c>
      <c r="C301" s="27">
        <f t="shared" si="105"/>
        <v>0</v>
      </c>
      <c r="D301" s="23"/>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row>
    <row r="302" spans="1:246" s="6" customFormat="1" ht="15" hidden="1" x14ac:dyDescent="0.25">
      <c r="A302" s="6">
        <v>207</v>
      </c>
      <c r="B302" s="32">
        <f t="shared" ca="1" si="104"/>
        <v>50431</v>
      </c>
      <c r="C302" s="27">
        <f t="shared" si="105"/>
        <v>0</v>
      </c>
      <c r="D302" s="23"/>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row>
    <row r="303" spans="1:246" s="6" customFormat="1" ht="15" hidden="1" x14ac:dyDescent="0.25">
      <c r="A303" s="6">
        <v>208</v>
      </c>
      <c r="B303" s="32">
        <f t="shared" ca="1" si="104"/>
        <v>50462</v>
      </c>
      <c r="C303" s="27">
        <f t="shared" si="105"/>
        <v>0</v>
      </c>
      <c r="D303" s="2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row>
    <row r="304" spans="1:246" s="6" customFormat="1" ht="15" hidden="1" x14ac:dyDescent="0.25">
      <c r="A304" s="6">
        <v>209</v>
      </c>
      <c r="B304" s="32">
        <f t="shared" ca="1" si="104"/>
        <v>50490</v>
      </c>
      <c r="C304" s="27">
        <f t="shared" si="105"/>
        <v>0</v>
      </c>
      <c r="D304" s="23"/>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row>
    <row r="305" spans="1:246" s="6" customFormat="1" ht="15" hidden="1" x14ac:dyDescent="0.25">
      <c r="A305" s="6">
        <v>210</v>
      </c>
      <c r="B305" s="32">
        <f t="shared" ca="1" si="104"/>
        <v>50521</v>
      </c>
      <c r="C305" s="27">
        <f t="shared" si="105"/>
        <v>0</v>
      </c>
      <c r="D305" s="23"/>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row>
    <row r="306" spans="1:246" s="6" customFormat="1" ht="15" hidden="1" x14ac:dyDescent="0.25">
      <c r="A306" s="6">
        <v>211</v>
      </c>
      <c r="B306" s="32">
        <f t="shared" ca="1" si="104"/>
        <v>50551</v>
      </c>
      <c r="C306" s="27">
        <f t="shared" si="105"/>
        <v>0</v>
      </c>
      <c r="D306" s="23"/>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row>
    <row r="307" spans="1:246" s="6" customFormat="1" ht="15" hidden="1" x14ac:dyDescent="0.25">
      <c r="A307" s="6">
        <v>212</v>
      </c>
      <c r="B307" s="32">
        <f t="shared" ca="1" si="104"/>
        <v>50582</v>
      </c>
      <c r="C307" s="27">
        <f t="shared" si="105"/>
        <v>0</v>
      </c>
      <c r="D307" s="23"/>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row>
    <row r="308" spans="1:246" s="6" customFormat="1" ht="15" hidden="1" x14ac:dyDescent="0.25">
      <c r="A308" s="6">
        <v>213</v>
      </c>
      <c r="B308" s="32">
        <f t="shared" ca="1" si="104"/>
        <v>50612</v>
      </c>
      <c r="C308" s="27">
        <f t="shared" si="105"/>
        <v>0</v>
      </c>
      <c r="D308" s="23"/>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row>
    <row r="309" spans="1:246" s="6" customFormat="1" ht="15" hidden="1" x14ac:dyDescent="0.25">
      <c r="A309" s="6">
        <v>214</v>
      </c>
      <c r="B309" s="32">
        <f t="shared" ca="1" si="104"/>
        <v>50643</v>
      </c>
      <c r="C309" s="27">
        <f t="shared" si="105"/>
        <v>0</v>
      </c>
      <c r="D309" s="23"/>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row>
    <row r="310" spans="1:246" s="6" customFormat="1" ht="15" hidden="1" x14ac:dyDescent="0.25">
      <c r="A310" s="6">
        <v>215</v>
      </c>
      <c r="B310" s="32">
        <f t="shared" ca="1" si="104"/>
        <v>50674</v>
      </c>
      <c r="C310" s="27">
        <f t="shared" si="105"/>
        <v>0</v>
      </c>
      <c r="D310" s="23"/>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row>
    <row r="311" spans="1:246" s="6" customFormat="1" ht="15" hidden="1" x14ac:dyDescent="0.25">
      <c r="A311" s="6">
        <v>216</v>
      </c>
      <c r="B311" s="32">
        <f t="shared" ca="1" si="104"/>
        <v>50704</v>
      </c>
      <c r="C311" s="27">
        <f t="shared" si="105"/>
        <v>0</v>
      </c>
      <c r="D311" s="23"/>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row>
    <row r="312" spans="1:246" s="6" customFormat="1" ht="15" hidden="1" x14ac:dyDescent="0.25">
      <c r="A312" s="6">
        <v>217</v>
      </c>
      <c r="B312" s="32">
        <f t="shared" ca="1" si="104"/>
        <v>50735</v>
      </c>
      <c r="C312" s="23">
        <f t="shared" ref="C312:C323" si="106">U67</f>
        <v>0</v>
      </c>
      <c r="D312" s="23"/>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row>
    <row r="313" spans="1:246" s="6" customFormat="1" ht="15" hidden="1" x14ac:dyDescent="0.25">
      <c r="A313" s="6">
        <v>218</v>
      </c>
      <c r="B313" s="32">
        <f t="shared" ca="1" si="104"/>
        <v>50765</v>
      </c>
      <c r="C313" s="23">
        <f t="shared" si="106"/>
        <v>0</v>
      </c>
      <c r="D313" s="2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row>
    <row r="314" spans="1:246" s="6" customFormat="1" ht="15" hidden="1" x14ac:dyDescent="0.25">
      <c r="A314" s="6">
        <v>219</v>
      </c>
      <c r="B314" s="32">
        <f t="shared" ca="1" si="104"/>
        <v>50796</v>
      </c>
      <c r="C314" s="23">
        <f t="shared" si="106"/>
        <v>0</v>
      </c>
      <c r="D314" s="23"/>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row>
    <row r="315" spans="1:246" s="6" customFormat="1" ht="15" hidden="1" x14ac:dyDescent="0.25">
      <c r="A315" s="6">
        <v>220</v>
      </c>
      <c r="B315" s="32">
        <f t="shared" ca="1" si="104"/>
        <v>50827</v>
      </c>
      <c r="C315" s="23">
        <f t="shared" si="106"/>
        <v>0</v>
      </c>
      <c r="D315" s="23"/>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row>
    <row r="316" spans="1:246" s="6" customFormat="1" ht="15" hidden="1" x14ac:dyDescent="0.25">
      <c r="A316" s="6">
        <v>221</v>
      </c>
      <c r="B316" s="32">
        <f t="shared" ca="1" si="104"/>
        <v>50855</v>
      </c>
      <c r="C316" s="23">
        <f t="shared" si="106"/>
        <v>0</v>
      </c>
      <c r="D316" s="23"/>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row>
    <row r="317" spans="1:246" s="6" customFormat="1" ht="15" hidden="1" x14ac:dyDescent="0.25">
      <c r="A317" s="6">
        <v>222</v>
      </c>
      <c r="B317" s="32">
        <f t="shared" ca="1" si="104"/>
        <v>50886</v>
      </c>
      <c r="C317" s="23">
        <f t="shared" si="106"/>
        <v>0</v>
      </c>
      <c r="D317" s="23"/>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row>
    <row r="318" spans="1:246" s="6" customFormat="1" ht="15" hidden="1" x14ac:dyDescent="0.25">
      <c r="A318" s="6">
        <v>223</v>
      </c>
      <c r="B318" s="32">
        <f t="shared" ca="1" si="104"/>
        <v>50916</v>
      </c>
      <c r="C318" s="23">
        <f t="shared" si="106"/>
        <v>0</v>
      </c>
      <c r="D318" s="23"/>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row>
    <row r="319" spans="1:246" s="6" customFormat="1" ht="15" hidden="1" x14ac:dyDescent="0.25">
      <c r="A319" s="6">
        <v>224</v>
      </c>
      <c r="B319" s="32">
        <f t="shared" ca="1" si="104"/>
        <v>50947</v>
      </c>
      <c r="C319" s="23">
        <f t="shared" si="106"/>
        <v>0</v>
      </c>
      <c r="D319" s="23"/>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row>
    <row r="320" spans="1:246" s="6" customFormat="1" ht="15" hidden="1" x14ac:dyDescent="0.25">
      <c r="A320" s="6">
        <v>225</v>
      </c>
      <c r="B320" s="32">
        <f t="shared" ca="1" si="104"/>
        <v>50977</v>
      </c>
      <c r="C320" s="23">
        <f t="shared" si="106"/>
        <v>0</v>
      </c>
      <c r="D320" s="23"/>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row>
    <row r="321" spans="1:247" s="6" customFormat="1" ht="15" hidden="1" x14ac:dyDescent="0.25">
      <c r="A321" s="6">
        <v>226</v>
      </c>
      <c r="B321" s="32">
        <f t="shared" ca="1" si="104"/>
        <v>51008</v>
      </c>
      <c r="C321" s="23">
        <f t="shared" si="106"/>
        <v>0</v>
      </c>
      <c r="D321" s="23"/>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row>
    <row r="322" spans="1:247" s="6" customFormat="1" ht="15" hidden="1" x14ac:dyDescent="0.25">
      <c r="A322" s="6">
        <v>227</v>
      </c>
      <c r="B322" s="32">
        <f t="shared" ca="1" si="104"/>
        <v>51039</v>
      </c>
      <c r="C322" s="23">
        <f t="shared" si="106"/>
        <v>0</v>
      </c>
      <c r="D322" s="23"/>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row>
    <row r="323" spans="1:247" s="6" customFormat="1" ht="15" hidden="1" x14ac:dyDescent="0.25">
      <c r="A323" s="6">
        <v>228</v>
      </c>
      <c r="B323" s="32">
        <f t="shared" ca="1" si="104"/>
        <v>51069</v>
      </c>
      <c r="C323" s="23">
        <f t="shared" si="106"/>
        <v>0</v>
      </c>
      <c r="D323" s="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row>
    <row r="324" spans="1:247" s="6" customFormat="1" ht="15" hidden="1" x14ac:dyDescent="0.25">
      <c r="A324" s="6">
        <v>229</v>
      </c>
      <c r="B324" s="32">
        <f t="shared" ca="1" si="104"/>
        <v>51100</v>
      </c>
      <c r="C324" s="23">
        <f t="shared" ref="C324:C335" si="107">Y67</f>
        <v>0</v>
      </c>
      <c r="D324" s="23"/>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row>
    <row r="325" spans="1:247" s="6" customFormat="1" ht="15" hidden="1" x14ac:dyDescent="0.25">
      <c r="A325" s="6">
        <v>230</v>
      </c>
      <c r="B325" s="32">
        <f t="shared" ca="1" si="104"/>
        <v>51130</v>
      </c>
      <c r="C325" s="23">
        <f t="shared" si="107"/>
        <v>0</v>
      </c>
      <c r="D325" s="23"/>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row>
    <row r="326" spans="1:247" s="6" customFormat="1" ht="15" hidden="1" x14ac:dyDescent="0.25">
      <c r="A326" s="6">
        <v>231</v>
      </c>
      <c r="B326" s="32">
        <f t="shared" ca="1" si="104"/>
        <v>51161</v>
      </c>
      <c r="C326" s="23">
        <f t="shared" si="107"/>
        <v>0</v>
      </c>
      <c r="D326" s="23"/>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row>
    <row r="327" spans="1:247" s="6" customFormat="1" ht="15" hidden="1" x14ac:dyDescent="0.25">
      <c r="A327" s="6">
        <v>232</v>
      </c>
      <c r="B327" s="32">
        <f t="shared" ca="1" si="104"/>
        <v>51192</v>
      </c>
      <c r="C327" s="23">
        <f t="shared" si="107"/>
        <v>0</v>
      </c>
      <c r="D327" s="23"/>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row>
    <row r="328" spans="1:247" s="6" customFormat="1" ht="15" hidden="1" x14ac:dyDescent="0.25">
      <c r="A328" s="6">
        <v>233</v>
      </c>
      <c r="B328" s="32">
        <f t="shared" ca="1" si="104"/>
        <v>51221</v>
      </c>
      <c r="C328" s="23">
        <f t="shared" si="107"/>
        <v>0</v>
      </c>
      <c r="D328" s="23"/>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row>
    <row r="329" spans="1:247" s="6" customFormat="1" ht="15" hidden="1" x14ac:dyDescent="0.25">
      <c r="A329" s="6">
        <v>234</v>
      </c>
      <c r="B329" s="32">
        <f t="shared" ca="1" si="104"/>
        <v>51252</v>
      </c>
      <c r="C329" s="23">
        <f t="shared" si="107"/>
        <v>0</v>
      </c>
      <c r="D329" s="23"/>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row>
    <row r="330" spans="1:247" s="6" customFormat="1" ht="15" hidden="1" x14ac:dyDescent="0.25">
      <c r="A330" s="6">
        <v>235</v>
      </c>
      <c r="B330" s="32">
        <f t="shared" ca="1" si="104"/>
        <v>51282</v>
      </c>
      <c r="C330" s="23">
        <f t="shared" si="107"/>
        <v>0</v>
      </c>
      <c r="D330" s="23"/>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row>
    <row r="331" spans="1:247" s="6" customFormat="1" ht="15" hidden="1" x14ac:dyDescent="0.25">
      <c r="A331" s="6">
        <v>236</v>
      </c>
      <c r="B331" s="32">
        <f t="shared" ca="1" si="104"/>
        <v>51313</v>
      </c>
      <c r="C331" s="23">
        <f t="shared" si="107"/>
        <v>0</v>
      </c>
      <c r="D331" s="23"/>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row>
    <row r="332" spans="1:247" s="6" customFormat="1" ht="15" hidden="1" x14ac:dyDescent="0.25">
      <c r="A332" s="6">
        <v>237</v>
      </c>
      <c r="B332" s="32">
        <f t="shared" ca="1" si="104"/>
        <v>51343</v>
      </c>
      <c r="C332" s="23">
        <f t="shared" si="107"/>
        <v>0</v>
      </c>
      <c r="D332" s="23"/>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row>
    <row r="333" spans="1:247" s="6" customFormat="1" ht="15" hidden="1" x14ac:dyDescent="0.25">
      <c r="A333" s="6">
        <v>238</v>
      </c>
      <c r="B333" s="32">
        <f t="shared" ca="1" si="104"/>
        <v>51374</v>
      </c>
      <c r="C333" s="23">
        <f t="shared" si="107"/>
        <v>0</v>
      </c>
      <c r="D333" s="2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row>
    <row r="334" spans="1:247" s="6" customFormat="1" ht="15" hidden="1" x14ac:dyDescent="0.25">
      <c r="A334" s="6">
        <v>239</v>
      </c>
      <c r="B334" s="32">
        <f t="shared" ca="1" si="104"/>
        <v>51405</v>
      </c>
      <c r="C334" s="23">
        <f t="shared" si="107"/>
        <v>0</v>
      </c>
      <c r="D334" s="23"/>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row>
    <row r="335" spans="1:247" s="6" customFormat="1" ht="15" hidden="1" x14ac:dyDescent="0.25">
      <c r="A335" s="6">
        <v>240</v>
      </c>
      <c r="B335" s="32">
        <f t="shared" ca="1" si="104"/>
        <v>51435</v>
      </c>
      <c r="C335" s="23">
        <f t="shared" si="107"/>
        <v>0</v>
      </c>
      <c r="D335" s="23"/>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row>
    <row r="336" spans="1:247" s="6" customFormat="1" ht="15" hidden="1" x14ac:dyDescent="0.25">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row>
  </sheetData>
  <sheetProtection password="CA9C" sheet="1"/>
  <mergeCells count="97">
    <mergeCell ref="A92:B93"/>
    <mergeCell ref="C92:F92"/>
    <mergeCell ref="C93:F93"/>
    <mergeCell ref="A21:I21"/>
    <mergeCell ref="J21:K21"/>
    <mergeCell ref="J25:K25"/>
    <mergeCell ref="A25:I25"/>
    <mergeCell ref="A22:I22"/>
    <mergeCell ref="J22:K22"/>
    <mergeCell ref="A85:J85"/>
    <mergeCell ref="A86:N86"/>
    <mergeCell ref="A87:N87"/>
    <mergeCell ref="A88:N88"/>
    <mergeCell ref="A90:B90"/>
    <mergeCell ref="C90:F90"/>
    <mergeCell ref="A83:J83"/>
    <mergeCell ref="V65:Y65"/>
    <mergeCell ref="R65:U65"/>
    <mergeCell ref="Z65:AC65"/>
    <mergeCell ref="A81:J81"/>
    <mergeCell ref="A82:J82"/>
    <mergeCell ref="N65:Q65"/>
    <mergeCell ref="A84:J84"/>
    <mergeCell ref="A65:A66"/>
    <mergeCell ref="B65:E65"/>
    <mergeCell ref="F65:H65"/>
    <mergeCell ref="J65:M65"/>
    <mergeCell ref="Z35:AC35"/>
    <mergeCell ref="A50:A51"/>
    <mergeCell ref="B50:D50"/>
    <mergeCell ref="F50:I50"/>
    <mergeCell ref="J50:M50"/>
    <mergeCell ref="N50:Q50"/>
    <mergeCell ref="R50:U50"/>
    <mergeCell ref="V50:Y50"/>
    <mergeCell ref="Z50:AC50"/>
    <mergeCell ref="V35:Y35"/>
    <mergeCell ref="N35:Q35"/>
    <mergeCell ref="R35:U35"/>
    <mergeCell ref="J33:K33"/>
    <mergeCell ref="A35:A36"/>
    <mergeCell ref="B35:E35"/>
    <mergeCell ref="F35:I35"/>
    <mergeCell ref="J35:M35"/>
    <mergeCell ref="A33:I33"/>
    <mergeCell ref="A32:I32"/>
    <mergeCell ref="J32:K32"/>
    <mergeCell ref="A26:I26"/>
    <mergeCell ref="J26:K26"/>
    <mergeCell ref="A27:I27"/>
    <mergeCell ref="J27:K27"/>
    <mergeCell ref="A28:I28"/>
    <mergeCell ref="J28:K28"/>
    <mergeCell ref="A29:I29"/>
    <mergeCell ref="J29:K29"/>
    <mergeCell ref="A30:I30"/>
    <mergeCell ref="A31:I31"/>
    <mergeCell ref="J31:K31"/>
    <mergeCell ref="A23:I23"/>
    <mergeCell ref="J23:K23"/>
    <mergeCell ref="A24:I24"/>
    <mergeCell ref="J24:K24"/>
    <mergeCell ref="A17:K17"/>
    <mergeCell ref="A18:I18"/>
    <mergeCell ref="J18:K18"/>
    <mergeCell ref="A19:I19"/>
    <mergeCell ref="J19:K19"/>
    <mergeCell ref="A20:I20"/>
    <mergeCell ref="J20:K20"/>
    <mergeCell ref="A15:I15"/>
    <mergeCell ref="J15:K15"/>
    <mergeCell ref="A16:G16"/>
    <mergeCell ref="J16:K16"/>
    <mergeCell ref="A12:H12"/>
    <mergeCell ref="J12:K12"/>
    <mergeCell ref="A13:I13"/>
    <mergeCell ref="J13:K13"/>
    <mergeCell ref="A14:I14"/>
    <mergeCell ref="J14:K14"/>
    <mergeCell ref="A9:H9"/>
    <mergeCell ref="J9:K9"/>
    <mergeCell ref="A10:H10"/>
    <mergeCell ref="J10:K10"/>
    <mergeCell ref="A11:H11"/>
    <mergeCell ref="J11:K11"/>
    <mergeCell ref="A6:I6"/>
    <mergeCell ref="J6:K6"/>
    <mergeCell ref="A7:I7"/>
    <mergeCell ref="J7:K7"/>
    <mergeCell ref="A8:I8"/>
    <mergeCell ref="J8:K8"/>
    <mergeCell ref="A1:K1"/>
    <mergeCell ref="A2:K2"/>
    <mergeCell ref="A3:K3"/>
    <mergeCell ref="A4:K4"/>
    <mergeCell ref="A5:I5"/>
    <mergeCell ref="J5:K5"/>
  </mergeCells>
  <pageMargins left="3.937007874015748E-2" right="3.937007874015748E-2" top="0.15748031496062992" bottom="0.15748031496062992" header="3.937007874015748E-2" footer="3.937007874015748E-2"/>
  <pageSetup paperSize="9" scale="57"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6145" r:id="rId4" name="Drop Down 1">
              <controlPr locked="0" defaultSize="0" autoLine="0" autoPict="0">
                <anchor>
                  <from>
                    <xdr:col>9</xdr:col>
                    <xdr:colOff>9525</xdr:colOff>
                    <xdr:row>13</xdr:row>
                    <xdr:rowOff>171450</xdr:rowOff>
                  </from>
                  <to>
                    <xdr:col>11</xdr:col>
                    <xdr:colOff>9525</xdr:colOff>
                    <xdr:row>14</xdr:row>
                    <xdr:rowOff>171450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9"/>
  <sheetViews>
    <sheetView workbookViewId="0">
      <selection activeCell="J22" sqref="J22"/>
    </sheetView>
  </sheetViews>
  <sheetFormatPr defaultRowHeight="12.75" x14ac:dyDescent="0.2"/>
  <sheetData>
    <row r="1" spans="1:256" x14ac:dyDescent="0.2">
      <c r="D1">
        <v>0</v>
      </c>
      <c r="E1">
        <f>D2</f>
        <v>1</v>
      </c>
      <c r="F1">
        <f t="shared" ref="F1:K1" si="0">E2</f>
        <v>2</v>
      </c>
      <c r="G1">
        <f t="shared" si="0"/>
        <v>3</v>
      </c>
      <c r="H1">
        <f t="shared" si="0"/>
        <v>4</v>
      </c>
      <c r="I1">
        <f t="shared" si="0"/>
        <v>5</v>
      </c>
      <c r="J1">
        <f t="shared" si="0"/>
        <v>6</v>
      </c>
      <c r="K1">
        <f t="shared" si="0"/>
        <v>7</v>
      </c>
    </row>
    <row r="2" spans="1:256" x14ac:dyDescent="0.2">
      <c r="D2">
        <v>1</v>
      </c>
      <c r="E2">
        <v>2</v>
      </c>
      <c r="F2">
        <v>3</v>
      </c>
      <c r="G2">
        <v>4</v>
      </c>
      <c r="H2">
        <v>5</v>
      </c>
      <c r="I2">
        <v>6</v>
      </c>
      <c r="J2">
        <v>7</v>
      </c>
      <c r="K2">
        <v>99</v>
      </c>
    </row>
    <row r="3" spans="1:256" x14ac:dyDescent="0.2">
      <c r="D3" t="str">
        <f>CONCATENATE("Від ",D1," до ",D2," років")</f>
        <v>Від 0 до 1 років</v>
      </c>
      <c r="E3" t="str">
        <f t="shared" ref="E3:J3" si="1">CONCATENATE("Від ",E1," до ",E2," років")</f>
        <v>Від 1 до 2 років</v>
      </c>
      <c r="F3" t="str">
        <f t="shared" si="1"/>
        <v>Від 2 до 3 років</v>
      </c>
      <c r="G3" t="str">
        <f t="shared" si="1"/>
        <v>Від 3 до 4 років</v>
      </c>
      <c r="H3" t="str">
        <f t="shared" si="1"/>
        <v>Від 4 до 5 років</v>
      </c>
      <c r="I3" t="str">
        <f t="shared" si="1"/>
        <v>Від 5 до 6 років</v>
      </c>
      <c r="J3" t="str">
        <f t="shared" si="1"/>
        <v>Від 6 до 7 років</v>
      </c>
      <c r="K3" t="str">
        <f>CONCATENATE("Від ",K1," років")</f>
        <v>Від 7 років</v>
      </c>
    </row>
    <row r="4" spans="1:256" x14ac:dyDescent="0.2">
      <c r="A4">
        <v>0</v>
      </c>
      <c r="B4">
        <v>0.1</v>
      </c>
      <c r="C4" t="str">
        <f>CONCATENATE("Від ",A4*100,"% до ",B4*100,"%")</f>
        <v>Від 0% до 10%</v>
      </c>
      <c r="D4" s="88"/>
      <c r="E4" s="88"/>
      <c r="F4" s="88"/>
      <c r="G4" s="89"/>
      <c r="H4" s="89"/>
      <c r="I4" s="89"/>
      <c r="J4" s="89"/>
      <c r="K4" s="89"/>
    </row>
    <row r="5" spans="1:256" x14ac:dyDescent="0.2">
      <c r="A5">
        <f>B4</f>
        <v>0.1</v>
      </c>
      <c r="B5">
        <v>0.2</v>
      </c>
      <c r="C5" t="str">
        <f t="shared" ref="C5:C10" si="2">CONCATENATE("Від ",A5*100,"% до ",B5*100,"%")</f>
        <v>Від 10% до 20%</v>
      </c>
      <c r="D5" s="88"/>
      <c r="E5" s="88"/>
      <c r="F5" s="88"/>
      <c r="G5" s="89"/>
      <c r="H5" s="89"/>
      <c r="I5" s="89"/>
      <c r="J5" s="89"/>
      <c r="K5" s="89"/>
    </row>
    <row r="6" spans="1:256" x14ac:dyDescent="0.2">
      <c r="A6">
        <f t="shared" ref="A6:A11" si="3">B5</f>
        <v>0.2</v>
      </c>
      <c r="B6">
        <v>0.3</v>
      </c>
      <c r="C6" t="str">
        <f t="shared" si="2"/>
        <v>Від 20% до 30%</v>
      </c>
      <c r="D6" s="88"/>
      <c r="E6" s="88"/>
      <c r="F6" s="88"/>
      <c r="G6" s="89"/>
      <c r="H6" s="89"/>
      <c r="I6" s="89"/>
      <c r="J6" s="89"/>
      <c r="K6" s="89"/>
    </row>
    <row r="7" spans="1:256" x14ac:dyDescent="0.2">
      <c r="A7">
        <f t="shared" si="3"/>
        <v>0.3</v>
      </c>
      <c r="B7">
        <v>0.4</v>
      </c>
      <c r="C7" t="str">
        <f t="shared" si="2"/>
        <v>Від 30% до 40%</v>
      </c>
      <c r="D7" s="88"/>
      <c r="E7" s="88"/>
      <c r="F7" s="88"/>
      <c r="G7" s="89"/>
      <c r="H7" s="89"/>
      <c r="I7" s="89"/>
      <c r="J7" s="89"/>
      <c r="K7" s="89"/>
    </row>
    <row r="8" spans="1:256" x14ac:dyDescent="0.2">
      <c r="A8">
        <f t="shared" si="3"/>
        <v>0.4</v>
      </c>
      <c r="B8">
        <v>0.5</v>
      </c>
      <c r="C8" t="str">
        <f t="shared" si="2"/>
        <v>Від 40% до 50%</v>
      </c>
      <c r="D8" s="88"/>
      <c r="E8" s="88"/>
      <c r="F8" s="88"/>
      <c r="G8" s="89"/>
      <c r="H8" s="89"/>
      <c r="I8" s="89"/>
      <c r="J8" s="89"/>
      <c r="K8" s="89"/>
    </row>
    <row r="9" spans="1:256" x14ac:dyDescent="0.2">
      <c r="A9">
        <f t="shared" si="3"/>
        <v>0.5</v>
      </c>
      <c r="B9">
        <v>0.6</v>
      </c>
      <c r="C9" t="str">
        <f t="shared" si="2"/>
        <v>Від 50% до 60%</v>
      </c>
      <c r="D9" s="88"/>
      <c r="E9" s="88"/>
      <c r="F9" s="88"/>
      <c r="G9" s="89"/>
      <c r="H9" s="89"/>
      <c r="I9" s="89"/>
      <c r="J9" s="89"/>
      <c r="K9" s="89"/>
    </row>
    <row r="10" spans="1:256" x14ac:dyDescent="0.2">
      <c r="A10">
        <f t="shared" si="3"/>
        <v>0.6</v>
      </c>
      <c r="B10">
        <v>0.7</v>
      </c>
      <c r="C10" t="str">
        <f t="shared" si="2"/>
        <v>Від 60% до 70%</v>
      </c>
      <c r="D10" s="88"/>
      <c r="E10" s="88"/>
      <c r="F10" s="88"/>
      <c r="G10" s="89"/>
      <c r="H10" s="89"/>
      <c r="I10" s="89"/>
      <c r="J10" s="89"/>
      <c r="K10" s="89"/>
    </row>
    <row r="11" spans="1:256" x14ac:dyDescent="0.2">
      <c r="A11">
        <f t="shared" si="3"/>
        <v>0.7</v>
      </c>
      <c r="B11">
        <v>99</v>
      </c>
      <c r="C11" t="str">
        <f>CONCATENATE("Від ",A11*100,"%")</f>
        <v>Від 70%</v>
      </c>
      <c r="D11" s="88"/>
      <c r="E11" s="88"/>
      <c r="F11" s="88"/>
      <c r="G11" s="89"/>
      <c r="H11" s="89"/>
      <c r="I11" s="89"/>
      <c r="J11" s="89"/>
      <c r="K11" s="89"/>
    </row>
    <row r="14" spans="1:256" ht="15" x14ac:dyDescent="0.25">
      <c r="A14" s="90"/>
      <c r="B14" s="90"/>
      <c r="C14" s="90"/>
      <c r="D14" s="192" t="s">
        <v>165</v>
      </c>
      <c r="E14" s="192"/>
      <c r="F14" s="192"/>
      <c r="G14" s="192"/>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c r="AH14" s="90"/>
      <c r="AI14" s="90"/>
      <c r="AJ14" s="90"/>
      <c r="AK14" s="90"/>
      <c r="AL14" s="90"/>
      <c r="AM14" s="90"/>
      <c r="AN14" s="90"/>
      <c r="AO14" s="90"/>
      <c r="AP14" s="90"/>
      <c r="AQ14" s="90"/>
      <c r="AR14" s="90"/>
      <c r="AS14" s="90"/>
      <c r="AT14" s="90"/>
      <c r="AU14" s="90"/>
      <c r="AV14" s="90"/>
      <c r="AW14" s="90"/>
      <c r="AX14" s="90"/>
      <c r="AY14" s="90"/>
      <c r="AZ14" s="90"/>
      <c r="BA14" s="90"/>
      <c r="BB14" s="90"/>
      <c r="BC14" s="90"/>
      <c r="BD14" s="90"/>
      <c r="BE14" s="90"/>
      <c r="BF14" s="90"/>
      <c r="BG14" s="90"/>
      <c r="BH14" s="90"/>
      <c r="BI14" s="90"/>
      <c r="BJ14" s="90"/>
      <c r="BK14" s="90"/>
      <c r="BL14" s="90"/>
      <c r="BM14" s="90"/>
      <c r="BN14" s="90"/>
      <c r="BO14" s="90"/>
      <c r="BP14" s="90"/>
      <c r="BQ14" s="90"/>
      <c r="BR14" s="90"/>
      <c r="BS14" s="90"/>
      <c r="BT14" s="90"/>
      <c r="BU14" s="90"/>
      <c r="BV14" s="90"/>
      <c r="BW14" s="90"/>
      <c r="BX14" s="90"/>
      <c r="BY14" s="90"/>
      <c r="BZ14" s="90"/>
      <c r="CA14" s="90"/>
      <c r="CB14" s="90"/>
      <c r="CC14" s="90"/>
      <c r="CD14" s="90"/>
      <c r="CE14" s="90"/>
      <c r="CF14" s="90"/>
      <c r="CG14" s="90"/>
      <c r="CH14" s="90"/>
      <c r="CI14" s="90"/>
      <c r="CJ14" s="90"/>
      <c r="CK14" s="90"/>
      <c r="CL14" s="90"/>
      <c r="CM14" s="90"/>
      <c r="CN14" s="90"/>
      <c r="CO14" s="90"/>
      <c r="CP14" s="90"/>
      <c r="CQ14" s="90"/>
      <c r="CR14" s="90"/>
      <c r="CS14" s="90"/>
      <c r="CT14" s="90"/>
      <c r="CU14" s="90"/>
      <c r="CV14" s="90"/>
      <c r="CW14" s="90"/>
      <c r="CX14" s="90"/>
      <c r="CY14" s="90"/>
      <c r="CZ14" s="90"/>
      <c r="DA14" s="90"/>
      <c r="DB14" s="90"/>
      <c r="DC14" s="90"/>
      <c r="DD14" s="90"/>
      <c r="DE14" s="90"/>
      <c r="DF14" s="90"/>
      <c r="DG14" s="90"/>
      <c r="DH14" s="90"/>
      <c r="DI14" s="90"/>
      <c r="DJ14" s="90"/>
      <c r="DK14" s="90"/>
      <c r="DL14" s="90"/>
      <c r="DM14" s="90"/>
      <c r="DN14" s="90"/>
      <c r="DO14" s="90"/>
      <c r="DP14" s="90"/>
      <c r="DQ14" s="90"/>
      <c r="DR14" s="90"/>
      <c r="DS14" s="90"/>
      <c r="DT14" s="90"/>
      <c r="DU14" s="90"/>
      <c r="DV14" s="90"/>
      <c r="DW14" s="90"/>
      <c r="DX14" s="90"/>
      <c r="DY14" s="90"/>
      <c r="DZ14" s="90"/>
      <c r="EA14" s="90"/>
      <c r="EB14" s="90"/>
      <c r="EC14" s="90"/>
      <c r="ED14" s="90"/>
      <c r="EE14" s="90"/>
      <c r="EF14" s="90"/>
      <c r="EG14" s="90"/>
      <c r="EH14" s="90"/>
      <c r="EI14" s="90"/>
      <c r="EJ14" s="90"/>
      <c r="EK14" s="90"/>
      <c r="EL14" s="90"/>
      <c r="EM14" s="90"/>
      <c r="EN14" s="90"/>
      <c r="EO14" s="90"/>
      <c r="EP14" s="90"/>
      <c r="EQ14" s="90"/>
      <c r="ER14" s="90"/>
      <c r="ES14" s="90"/>
      <c r="ET14" s="90"/>
      <c r="EU14" s="90"/>
      <c r="EV14" s="90"/>
      <c r="EW14" s="90"/>
      <c r="EX14" s="90"/>
      <c r="EY14" s="90"/>
      <c r="EZ14" s="90"/>
      <c r="FA14" s="90"/>
      <c r="FB14" s="90"/>
      <c r="FC14" s="90"/>
      <c r="FD14" s="90"/>
      <c r="FE14" s="90"/>
      <c r="FF14" s="90"/>
      <c r="FG14" s="90"/>
      <c r="FH14" s="90"/>
      <c r="FI14" s="90"/>
      <c r="FJ14" s="90"/>
      <c r="FK14" s="90"/>
      <c r="FL14" s="90"/>
      <c r="FM14" s="90"/>
      <c r="FN14" s="90"/>
      <c r="FO14" s="90"/>
      <c r="FP14" s="90"/>
      <c r="FQ14" s="90"/>
      <c r="FR14" s="90"/>
      <c r="FS14" s="90"/>
      <c r="FT14" s="90"/>
      <c r="FU14" s="90"/>
      <c r="FV14" s="90"/>
      <c r="FW14" s="90"/>
      <c r="FX14" s="90"/>
      <c r="FY14" s="90"/>
      <c r="FZ14" s="90"/>
      <c r="GA14" s="90"/>
      <c r="GB14" s="90"/>
      <c r="GC14" s="90"/>
      <c r="GD14" s="90"/>
      <c r="GE14" s="90"/>
      <c r="GF14" s="90"/>
      <c r="GG14" s="90"/>
      <c r="GH14" s="90"/>
      <c r="GI14" s="90"/>
      <c r="GJ14" s="90"/>
      <c r="GK14" s="90"/>
      <c r="GL14" s="90"/>
      <c r="GM14" s="90"/>
      <c r="GN14" s="90"/>
      <c r="GO14" s="90"/>
      <c r="GP14" s="90"/>
      <c r="GQ14" s="90"/>
      <c r="GR14" s="90"/>
      <c r="GS14" s="90"/>
      <c r="GT14" s="90"/>
      <c r="GU14" s="90"/>
      <c r="GV14" s="90"/>
      <c r="GW14" s="90"/>
      <c r="GX14" s="90"/>
      <c r="GY14" s="90"/>
      <c r="GZ14" s="90"/>
      <c r="HA14" s="90"/>
      <c r="HB14" s="90"/>
      <c r="HC14" s="90"/>
      <c r="HD14" s="90"/>
      <c r="HE14" s="90"/>
      <c r="HF14" s="90"/>
      <c r="HG14" s="90"/>
      <c r="HH14" s="90"/>
      <c r="HI14" s="90"/>
      <c r="HJ14" s="90"/>
      <c r="HK14" s="90"/>
      <c r="HL14" s="90"/>
      <c r="HM14" s="90"/>
      <c r="HN14" s="90"/>
      <c r="HO14" s="90"/>
      <c r="HP14" s="90"/>
      <c r="HQ14" s="90"/>
      <c r="HR14" s="90"/>
      <c r="HS14" s="90"/>
      <c r="HT14" s="90"/>
      <c r="HU14" s="90"/>
      <c r="HV14" s="90"/>
      <c r="HW14" s="90"/>
      <c r="HX14" s="90"/>
      <c r="HY14" s="90"/>
      <c r="HZ14" s="90"/>
      <c r="IA14" s="90"/>
      <c r="IB14" s="90"/>
      <c r="IC14" s="90"/>
      <c r="ID14" s="90"/>
      <c r="IE14" s="90"/>
      <c r="IF14" s="90"/>
      <c r="IG14" s="90"/>
      <c r="IH14" s="90"/>
      <c r="II14" s="90"/>
      <c r="IJ14" s="90"/>
      <c r="IK14" s="90"/>
      <c r="IL14" s="90"/>
      <c r="IM14" s="90"/>
      <c r="IN14" s="90"/>
      <c r="IO14" s="90"/>
      <c r="IP14" s="90"/>
      <c r="IQ14" s="90"/>
      <c r="IR14" s="90"/>
      <c r="IS14" s="90"/>
      <c r="IT14" s="90"/>
      <c r="IU14" s="90"/>
      <c r="IV14" s="90"/>
    </row>
    <row r="15" spans="1:256" ht="15.75" thickBot="1" x14ac:dyDescent="0.3">
      <c r="A15" s="90"/>
      <c r="B15" s="90"/>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c r="AJ15" s="90"/>
      <c r="AK15" s="90"/>
      <c r="AL15" s="90"/>
      <c r="AM15" s="90"/>
      <c r="AN15" s="90"/>
      <c r="AO15" s="90"/>
      <c r="AP15" s="90"/>
      <c r="AQ15" s="90"/>
      <c r="AR15" s="90"/>
      <c r="AS15" s="90"/>
      <c r="AT15" s="90"/>
      <c r="AU15" s="90"/>
      <c r="AV15" s="90"/>
      <c r="AW15" s="90"/>
      <c r="AX15" s="90"/>
      <c r="AY15" s="90"/>
      <c r="AZ15" s="90"/>
      <c r="BA15" s="90"/>
      <c r="BB15" s="90"/>
      <c r="BC15" s="90"/>
      <c r="BD15" s="90"/>
      <c r="BE15" s="90"/>
      <c r="BF15" s="90"/>
      <c r="BG15" s="90"/>
      <c r="BH15" s="90"/>
      <c r="BI15" s="90"/>
      <c r="BJ15" s="90"/>
      <c r="BK15" s="90"/>
      <c r="BL15" s="90"/>
      <c r="BM15" s="90"/>
      <c r="BN15" s="90"/>
      <c r="BO15" s="90"/>
      <c r="BP15" s="90"/>
      <c r="BQ15" s="90"/>
      <c r="BR15" s="90"/>
      <c r="BS15" s="90"/>
      <c r="BT15" s="90"/>
      <c r="BU15" s="90"/>
      <c r="BV15" s="90"/>
      <c r="BW15" s="90"/>
      <c r="BX15" s="90"/>
      <c r="BY15" s="90"/>
      <c r="BZ15" s="90"/>
      <c r="CA15" s="90"/>
      <c r="CB15" s="90"/>
      <c r="CC15" s="90"/>
      <c r="CD15" s="90"/>
      <c r="CE15" s="90"/>
      <c r="CF15" s="90"/>
      <c r="CG15" s="90"/>
      <c r="CH15" s="90"/>
      <c r="CI15" s="90"/>
      <c r="CJ15" s="90"/>
      <c r="CK15" s="90"/>
      <c r="CL15" s="90"/>
      <c r="CM15" s="90"/>
      <c r="CN15" s="90"/>
      <c r="CO15" s="90"/>
      <c r="CP15" s="90"/>
      <c r="CQ15" s="90"/>
      <c r="CR15" s="90"/>
      <c r="CS15" s="90"/>
      <c r="CT15" s="90"/>
      <c r="CU15" s="90"/>
      <c r="CV15" s="90"/>
      <c r="CW15" s="90"/>
      <c r="CX15" s="90"/>
      <c r="CY15" s="90"/>
      <c r="CZ15" s="90"/>
      <c r="DA15" s="90"/>
      <c r="DB15" s="90"/>
      <c r="DC15" s="90"/>
      <c r="DD15" s="90"/>
      <c r="DE15" s="90"/>
      <c r="DF15" s="90"/>
      <c r="DG15" s="90"/>
      <c r="DH15" s="90"/>
      <c r="DI15" s="90"/>
      <c r="DJ15" s="90"/>
      <c r="DK15" s="90"/>
      <c r="DL15" s="90"/>
      <c r="DM15" s="90"/>
      <c r="DN15" s="90"/>
      <c r="DO15" s="90"/>
      <c r="DP15" s="90"/>
      <c r="DQ15" s="90"/>
      <c r="DR15" s="90"/>
      <c r="DS15" s="90"/>
      <c r="DT15" s="90"/>
      <c r="DU15" s="90"/>
      <c r="DV15" s="90"/>
      <c r="DW15" s="90"/>
      <c r="DX15" s="90"/>
      <c r="DY15" s="90"/>
      <c r="DZ15" s="90"/>
      <c r="EA15" s="90"/>
      <c r="EB15" s="90"/>
      <c r="EC15" s="90"/>
      <c r="ED15" s="90"/>
      <c r="EE15" s="90"/>
      <c r="EF15" s="90"/>
      <c r="EG15" s="90"/>
      <c r="EH15" s="90"/>
      <c r="EI15" s="90"/>
      <c r="EJ15" s="90"/>
      <c r="EK15" s="90"/>
      <c r="EL15" s="90"/>
      <c r="EM15" s="90"/>
      <c r="EN15" s="90"/>
      <c r="EO15" s="90"/>
      <c r="EP15" s="90"/>
      <c r="EQ15" s="90"/>
      <c r="ER15" s="90"/>
      <c r="ES15" s="90"/>
      <c r="ET15" s="90"/>
      <c r="EU15" s="90"/>
      <c r="EV15" s="90"/>
      <c r="EW15" s="90"/>
      <c r="EX15" s="90"/>
      <c r="EY15" s="90"/>
      <c r="EZ15" s="90"/>
      <c r="FA15" s="90"/>
      <c r="FB15" s="90"/>
      <c r="FC15" s="90"/>
      <c r="FD15" s="90"/>
      <c r="FE15" s="90"/>
      <c r="FF15" s="90"/>
      <c r="FG15" s="90"/>
      <c r="FH15" s="90"/>
      <c r="FI15" s="90"/>
      <c r="FJ15" s="90"/>
      <c r="FK15" s="90"/>
      <c r="FL15" s="90"/>
      <c r="FM15" s="90"/>
      <c r="FN15" s="90"/>
      <c r="FO15" s="90"/>
      <c r="FP15" s="90"/>
      <c r="FQ15" s="90"/>
      <c r="FR15" s="90"/>
      <c r="FS15" s="90"/>
      <c r="FT15" s="90"/>
      <c r="FU15" s="90"/>
      <c r="FV15" s="90"/>
      <c r="FW15" s="90"/>
      <c r="FX15" s="90"/>
      <c r="FY15" s="90"/>
      <c r="FZ15" s="90"/>
      <c r="GA15" s="90"/>
      <c r="GB15" s="90"/>
      <c r="GC15" s="90"/>
      <c r="GD15" s="90"/>
      <c r="GE15" s="90"/>
      <c r="GF15" s="90"/>
      <c r="GG15" s="90"/>
      <c r="GH15" s="90"/>
      <c r="GI15" s="90"/>
      <c r="GJ15" s="90"/>
      <c r="GK15" s="90"/>
      <c r="GL15" s="90"/>
      <c r="GM15" s="90"/>
      <c r="GN15" s="90"/>
      <c r="GO15" s="90"/>
      <c r="GP15" s="90"/>
      <c r="GQ15" s="90"/>
      <c r="GR15" s="90"/>
      <c r="GS15" s="90"/>
      <c r="GT15" s="90"/>
      <c r="GU15" s="90"/>
      <c r="GV15" s="90"/>
      <c r="GW15" s="90"/>
      <c r="GX15" s="90"/>
      <c r="GY15" s="90"/>
      <c r="GZ15" s="90"/>
      <c r="HA15" s="90"/>
      <c r="HB15" s="90"/>
      <c r="HC15" s="90"/>
      <c r="HD15" s="90"/>
      <c r="HE15" s="90"/>
      <c r="HF15" s="90"/>
      <c r="HG15" s="90"/>
      <c r="HH15" s="90"/>
      <c r="HI15" s="90"/>
      <c r="HJ15" s="90"/>
      <c r="HK15" s="90"/>
      <c r="HL15" s="90"/>
      <c r="HM15" s="90"/>
      <c r="HN15" s="90"/>
      <c r="HO15" s="90"/>
      <c r="HP15" s="90"/>
      <c r="HQ15" s="90"/>
      <c r="HR15" s="90"/>
      <c r="HS15" s="90"/>
      <c r="HT15" s="90"/>
      <c r="HU15" s="90"/>
      <c r="HV15" s="90"/>
      <c r="HW15" s="90"/>
      <c r="HX15" s="90"/>
      <c r="HY15" s="90"/>
      <c r="HZ15" s="90"/>
      <c r="IA15" s="90"/>
      <c r="IB15" s="90"/>
      <c r="IC15" s="90"/>
      <c r="ID15" s="90"/>
      <c r="IE15" s="90"/>
      <c r="IF15" s="90"/>
      <c r="IG15" s="90"/>
      <c r="IH15" s="90"/>
      <c r="II15" s="90"/>
      <c r="IJ15" s="90"/>
      <c r="IK15" s="90"/>
      <c r="IL15" s="90"/>
      <c r="IM15" s="90"/>
      <c r="IN15" s="90"/>
      <c r="IO15" s="90"/>
      <c r="IP15" s="90"/>
      <c r="IQ15" s="90"/>
      <c r="IR15" s="90"/>
      <c r="IS15" s="90"/>
      <c r="IT15" s="90"/>
      <c r="IU15" s="90"/>
      <c r="IV15" s="90"/>
    </row>
    <row r="16" spans="1:256" ht="24.75" thickBot="1" x14ac:dyDescent="0.3">
      <c r="A16" s="90">
        <v>0.1</v>
      </c>
      <c r="B16" s="90">
        <v>0.2</v>
      </c>
      <c r="C16" s="91" t="s">
        <v>166</v>
      </c>
      <c r="D16" s="94">
        <v>7.49</v>
      </c>
      <c r="E16" s="94">
        <v>11.29</v>
      </c>
      <c r="F16" s="94">
        <v>12.89</v>
      </c>
      <c r="G16" s="94">
        <v>13.89</v>
      </c>
      <c r="H16" s="94">
        <v>14.49</v>
      </c>
      <c r="I16" s="92"/>
      <c r="J16" s="92"/>
      <c r="K16" s="92"/>
      <c r="L16" s="90"/>
      <c r="M16" s="90"/>
      <c r="N16" s="90"/>
      <c r="O16" s="90"/>
      <c r="P16" s="90"/>
      <c r="Q16" s="90"/>
      <c r="R16" s="90"/>
      <c r="S16" s="90"/>
      <c r="T16" s="90"/>
      <c r="U16" s="90"/>
      <c r="V16" s="90"/>
      <c r="W16" s="90"/>
      <c r="X16" s="90"/>
      <c r="Y16" s="90"/>
      <c r="Z16" s="90"/>
      <c r="AA16" s="90"/>
      <c r="AB16" s="90"/>
      <c r="AC16" s="90"/>
      <c r="AD16" s="90"/>
      <c r="AE16" s="90"/>
      <c r="AF16" s="90"/>
      <c r="AG16" s="90"/>
      <c r="AH16" s="90"/>
      <c r="AI16" s="90"/>
      <c r="AJ16" s="90"/>
      <c r="AK16" s="90"/>
      <c r="AL16" s="90"/>
      <c r="AM16" s="90"/>
      <c r="AN16" s="90"/>
      <c r="AO16" s="90"/>
      <c r="AP16" s="90"/>
      <c r="AQ16" s="90"/>
      <c r="AR16" s="90"/>
      <c r="AS16" s="90"/>
      <c r="AT16" s="90"/>
      <c r="AU16" s="90"/>
      <c r="AV16" s="90"/>
      <c r="AW16" s="90"/>
      <c r="AX16" s="90"/>
      <c r="AY16" s="90"/>
      <c r="AZ16" s="90"/>
      <c r="BA16" s="90"/>
      <c r="BB16" s="90"/>
      <c r="BC16" s="90"/>
      <c r="BD16" s="90"/>
      <c r="BE16" s="90"/>
      <c r="BF16" s="90"/>
      <c r="BG16" s="90"/>
      <c r="BH16" s="90"/>
      <c r="BI16" s="90"/>
      <c r="BJ16" s="90"/>
      <c r="BK16" s="90"/>
      <c r="BL16" s="90"/>
      <c r="BM16" s="90"/>
      <c r="BN16" s="90"/>
      <c r="BO16" s="90"/>
      <c r="BP16" s="90"/>
      <c r="BQ16" s="90"/>
      <c r="BR16" s="90"/>
      <c r="BS16" s="90"/>
      <c r="BT16" s="90"/>
      <c r="BU16" s="90"/>
      <c r="BV16" s="90"/>
      <c r="BW16" s="90"/>
      <c r="BX16" s="90"/>
      <c r="BY16" s="90"/>
      <c r="BZ16" s="90"/>
      <c r="CA16" s="90"/>
      <c r="CB16" s="90"/>
      <c r="CC16" s="90"/>
      <c r="CD16" s="90"/>
      <c r="CE16" s="90"/>
      <c r="CF16" s="90"/>
      <c r="CG16" s="90"/>
      <c r="CH16" s="90"/>
      <c r="CI16" s="90"/>
      <c r="CJ16" s="90"/>
      <c r="CK16" s="90"/>
      <c r="CL16" s="90"/>
      <c r="CM16" s="90"/>
      <c r="CN16" s="90"/>
      <c r="CO16" s="90"/>
      <c r="CP16" s="90"/>
      <c r="CQ16" s="90"/>
      <c r="CR16" s="90"/>
      <c r="CS16" s="90"/>
      <c r="CT16" s="90"/>
      <c r="CU16" s="90"/>
      <c r="CV16" s="90"/>
      <c r="CW16" s="90"/>
      <c r="CX16" s="90"/>
      <c r="CY16" s="90"/>
      <c r="CZ16" s="90"/>
      <c r="DA16" s="90"/>
      <c r="DB16" s="90"/>
      <c r="DC16" s="90"/>
      <c r="DD16" s="90"/>
      <c r="DE16" s="90"/>
      <c r="DF16" s="90"/>
      <c r="DG16" s="90"/>
      <c r="DH16" s="90"/>
      <c r="DI16" s="90"/>
      <c r="DJ16" s="90"/>
      <c r="DK16" s="90"/>
      <c r="DL16" s="90"/>
      <c r="DM16" s="90"/>
      <c r="DN16" s="90"/>
      <c r="DO16" s="90"/>
      <c r="DP16" s="90"/>
      <c r="DQ16" s="90"/>
      <c r="DR16" s="90"/>
      <c r="DS16" s="90"/>
      <c r="DT16" s="90"/>
      <c r="DU16" s="90"/>
      <c r="DV16" s="90"/>
      <c r="DW16" s="90"/>
      <c r="DX16" s="90"/>
      <c r="DY16" s="90"/>
      <c r="DZ16" s="90"/>
      <c r="EA16" s="90"/>
      <c r="EB16" s="90"/>
      <c r="EC16" s="90"/>
      <c r="ED16" s="90"/>
      <c r="EE16" s="90"/>
      <c r="EF16" s="90"/>
      <c r="EG16" s="90"/>
      <c r="EH16" s="90"/>
      <c r="EI16" s="90"/>
      <c r="EJ16" s="90"/>
      <c r="EK16" s="90"/>
      <c r="EL16" s="90"/>
      <c r="EM16" s="90"/>
      <c r="EN16" s="90"/>
      <c r="EO16" s="90"/>
      <c r="EP16" s="90"/>
      <c r="EQ16" s="90"/>
      <c r="ER16" s="90"/>
      <c r="ES16" s="90"/>
      <c r="ET16" s="90"/>
      <c r="EU16" s="90"/>
      <c r="EV16" s="90"/>
      <c r="EW16" s="90"/>
      <c r="EX16" s="90"/>
      <c r="EY16" s="90"/>
      <c r="EZ16" s="90"/>
      <c r="FA16" s="90"/>
      <c r="FB16" s="90"/>
      <c r="FC16" s="90"/>
      <c r="FD16" s="90"/>
      <c r="FE16" s="90"/>
      <c r="FF16" s="90"/>
      <c r="FG16" s="90"/>
      <c r="FH16" s="90"/>
      <c r="FI16" s="90"/>
      <c r="FJ16" s="90"/>
      <c r="FK16" s="90"/>
      <c r="FL16" s="90"/>
      <c r="FM16" s="90"/>
      <c r="FN16" s="90"/>
      <c r="FO16" s="90"/>
      <c r="FP16" s="90"/>
      <c r="FQ16" s="90"/>
      <c r="FR16" s="90"/>
      <c r="FS16" s="90"/>
      <c r="FT16" s="90"/>
      <c r="FU16" s="90"/>
      <c r="FV16" s="90"/>
      <c r="FW16" s="90"/>
      <c r="FX16" s="90"/>
      <c r="FY16" s="90"/>
      <c r="FZ16" s="90"/>
      <c r="GA16" s="90"/>
      <c r="GB16" s="90"/>
      <c r="GC16" s="90"/>
      <c r="GD16" s="90"/>
      <c r="GE16" s="90"/>
      <c r="GF16" s="90"/>
      <c r="GG16" s="90"/>
      <c r="GH16" s="90"/>
      <c r="GI16" s="90"/>
      <c r="GJ16" s="90"/>
      <c r="GK16" s="90"/>
      <c r="GL16" s="90"/>
      <c r="GM16" s="90"/>
      <c r="GN16" s="90"/>
      <c r="GO16" s="90"/>
      <c r="GP16" s="90"/>
      <c r="GQ16" s="90"/>
      <c r="GR16" s="90"/>
      <c r="GS16" s="90"/>
      <c r="GT16" s="90"/>
      <c r="GU16" s="90"/>
      <c r="GV16" s="90"/>
      <c r="GW16" s="90"/>
      <c r="GX16" s="90"/>
      <c r="GY16" s="90"/>
      <c r="GZ16" s="90"/>
      <c r="HA16" s="90"/>
      <c r="HB16" s="90"/>
      <c r="HC16" s="90"/>
      <c r="HD16" s="90"/>
      <c r="HE16" s="90"/>
      <c r="HF16" s="90"/>
      <c r="HG16" s="90"/>
      <c r="HH16" s="90"/>
      <c r="HI16" s="90"/>
      <c r="HJ16" s="90"/>
      <c r="HK16" s="90"/>
      <c r="HL16" s="90"/>
      <c r="HM16" s="90"/>
      <c r="HN16" s="90"/>
      <c r="HO16" s="90"/>
      <c r="HP16" s="90"/>
      <c r="HQ16" s="90"/>
      <c r="HR16" s="90"/>
      <c r="HS16" s="90"/>
      <c r="HT16" s="90"/>
      <c r="HU16" s="90"/>
      <c r="HV16" s="90"/>
      <c r="HW16" s="90"/>
      <c r="HX16" s="90"/>
      <c r="HY16" s="90"/>
      <c r="HZ16" s="90"/>
      <c r="IA16" s="90"/>
      <c r="IB16" s="90"/>
      <c r="IC16" s="90"/>
      <c r="ID16" s="90"/>
      <c r="IE16" s="90"/>
      <c r="IF16" s="90"/>
      <c r="IG16" s="90"/>
      <c r="IH16" s="90"/>
      <c r="II16" s="90"/>
      <c r="IJ16" s="90"/>
      <c r="IK16" s="90"/>
      <c r="IL16" s="90"/>
      <c r="IM16" s="90"/>
      <c r="IN16" s="90"/>
      <c r="IO16" s="90"/>
      <c r="IP16" s="90"/>
      <c r="IQ16" s="90"/>
      <c r="IR16" s="90"/>
      <c r="IS16" s="90"/>
      <c r="IT16" s="90"/>
      <c r="IU16" s="90"/>
      <c r="IV16" s="90"/>
    </row>
    <row r="17" spans="1:256" ht="24.75" thickBot="1" x14ac:dyDescent="0.3">
      <c r="A17" s="90">
        <f>B16</f>
        <v>0.2</v>
      </c>
      <c r="B17" s="90">
        <v>0.3</v>
      </c>
      <c r="C17" s="91" t="s">
        <v>175</v>
      </c>
      <c r="D17" s="94">
        <v>7.49</v>
      </c>
      <c r="E17" s="94">
        <v>11.29</v>
      </c>
      <c r="F17" s="94">
        <v>12.89</v>
      </c>
      <c r="G17" s="94">
        <v>13.89</v>
      </c>
      <c r="H17" s="94">
        <v>14.49</v>
      </c>
      <c r="I17" s="92"/>
      <c r="J17" s="92"/>
      <c r="K17" s="92"/>
      <c r="L17" s="90"/>
      <c r="M17" s="90"/>
      <c r="N17" s="90"/>
      <c r="O17" s="90"/>
      <c r="P17" s="90"/>
      <c r="Q17" s="90"/>
      <c r="R17" s="90"/>
      <c r="S17" s="90"/>
      <c r="T17" s="90"/>
      <c r="U17" s="90"/>
      <c r="V17" s="90"/>
      <c r="W17" s="90"/>
      <c r="X17" s="90"/>
      <c r="Y17" s="90"/>
      <c r="Z17" s="90"/>
      <c r="AA17" s="90"/>
      <c r="AB17" s="90"/>
      <c r="AC17" s="90"/>
      <c r="AD17" s="90"/>
      <c r="AE17" s="90"/>
      <c r="AF17" s="90"/>
      <c r="AG17" s="90"/>
      <c r="AH17" s="90"/>
      <c r="AI17" s="90"/>
      <c r="AJ17" s="90"/>
      <c r="AK17" s="90"/>
      <c r="AL17" s="90"/>
      <c r="AM17" s="90"/>
      <c r="AN17" s="90"/>
      <c r="AO17" s="90"/>
      <c r="AP17" s="90"/>
      <c r="AQ17" s="90"/>
      <c r="AR17" s="90"/>
      <c r="AS17" s="90"/>
      <c r="AT17" s="90"/>
      <c r="AU17" s="90"/>
      <c r="AV17" s="90"/>
      <c r="AW17" s="90"/>
      <c r="AX17" s="90"/>
      <c r="AY17" s="90"/>
      <c r="AZ17" s="90"/>
      <c r="BA17" s="90"/>
      <c r="BB17" s="90"/>
      <c r="BC17" s="90"/>
      <c r="BD17" s="90"/>
      <c r="BE17" s="90"/>
      <c r="BF17" s="90"/>
      <c r="BG17" s="90"/>
      <c r="BH17" s="90"/>
      <c r="BI17" s="90"/>
      <c r="BJ17" s="90"/>
      <c r="BK17" s="90"/>
      <c r="BL17" s="90"/>
      <c r="BM17" s="90"/>
      <c r="BN17" s="90"/>
      <c r="BO17" s="90"/>
      <c r="BP17" s="90"/>
      <c r="BQ17" s="90"/>
      <c r="BR17" s="90"/>
      <c r="BS17" s="90"/>
      <c r="BT17" s="90"/>
      <c r="BU17" s="90"/>
      <c r="BV17" s="90"/>
      <c r="BW17" s="90"/>
      <c r="BX17" s="90"/>
      <c r="BY17" s="90"/>
      <c r="BZ17" s="90"/>
      <c r="CA17" s="90"/>
      <c r="CB17" s="90"/>
      <c r="CC17" s="90"/>
      <c r="CD17" s="90"/>
      <c r="CE17" s="90"/>
      <c r="CF17" s="90"/>
      <c r="CG17" s="90"/>
      <c r="CH17" s="90"/>
      <c r="CI17" s="90"/>
      <c r="CJ17" s="90"/>
      <c r="CK17" s="90"/>
      <c r="CL17" s="90"/>
      <c r="CM17" s="90"/>
      <c r="CN17" s="90"/>
      <c r="CO17" s="90"/>
      <c r="CP17" s="90"/>
      <c r="CQ17" s="90"/>
      <c r="CR17" s="90"/>
      <c r="CS17" s="90"/>
      <c r="CT17" s="90"/>
      <c r="CU17" s="90"/>
      <c r="CV17" s="90"/>
      <c r="CW17" s="90"/>
      <c r="CX17" s="90"/>
      <c r="CY17" s="90"/>
      <c r="CZ17" s="90"/>
      <c r="DA17" s="90"/>
      <c r="DB17" s="90"/>
      <c r="DC17" s="90"/>
      <c r="DD17" s="90"/>
      <c r="DE17" s="90"/>
      <c r="DF17" s="90"/>
      <c r="DG17" s="90"/>
      <c r="DH17" s="90"/>
      <c r="DI17" s="90"/>
      <c r="DJ17" s="90"/>
      <c r="DK17" s="90"/>
      <c r="DL17" s="90"/>
      <c r="DM17" s="90"/>
      <c r="DN17" s="90"/>
      <c r="DO17" s="90"/>
      <c r="DP17" s="90"/>
      <c r="DQ17" s="90"/>
      <c r="DR17" s="90"/>
      <c r="DS17" s="90"/>
      <c r="DT17" s="90"/>
      <c r="DU17" s="90"/>
      <c r="DV17" s="90"/>
      <c r="DW17" s="90"/>
      <c r="DX17" s="90"/>
      <c r="DY17" s="90"/>
      <c r="DZ17" s="90"/>
      <c r="EA17" s="90"/>
      <c r="EB17" s="90"/>
      <c r="EC17" s="90"/>
      <c r="ED17" s="90"/>
      <c r="EE17" s="90"/>
      <c r="EF17" s="90"/>
      <c r="EG17" s="90"/>
      <c r="EH17" s="90"/>
      <c r="EI17" s="90"/>
      <c r="EJ17" s="90"/>
      <c r="EK17" s="90"/>
      <c r="EL17" s="90"/>
      <c r="EM17" s="90"/>
      <c r="EN17" s="90"/>
      <c r="EO17" s="90"/>
      <c r="EP17" s="90"/>
      <c r="EQ17" s="90"/>
      <c r="ER17" s="90"/>
      <c r="ES17" s="90"/>
      <c r="ET17" s="90"/>
      <c r="EU17" s="90"/>
      <c r="EV17" s="90"/>
      <c r="EW17" s="90"/>
      <c r="EX17" s="90"/>
      <c r="EY17" s="90"/>
      <c r="EZ17" s="90"/>
      <c r="FA17" s="90"/>
      <c r="FB17" s="90"/>
      <c r="FC17" s="90"/>
      <c r="FD17" s="90"/>
      <c r="FE17" s="90"/>
      <c r="FF17" s="90"/>
      <c r="FG17" s="90"/>
      <c r="FH17" s="90"/>
      <c r="FI17" s="90"/>
      <c r="FJ17" s="90"/>
      <c r="FK17" s="90"/>
      <c r="FL17" s="90"/>
      <c r="FM17" s="90"/>
      <c r="FN17" s="90"/>
      <c r="FO17" s="90"/>
      <c r="FP17" s="90"/>
      <c r="FQ17" s="90"/>
      <c r="FR17" s="90"/>
      <c r="FS17" s="90"/>
      <c r="FT17" s="90"/>
      <c r="FU17" s="90"/>
      <c r="FV17" s="90"/>
      <c r="FW17" s="90"/>
      <c r="FX17" s="90"/>
      <c r="FY17" s="90"/>
      <c r="FZ17" s="90"/>
      <c r="GA17" s="90"/>
      <c r="GB17" s="90"/>
      <c r="GC17" s="90"/>
      <c r="GD17" s="90"/>
      <c r="GE17" s="90"/>
      <c r="GF17" s="90"/>
      <c r="GG17" s="90"/>
      <c r="GH17" s="90"/>
      <c r="GI17" s="90"/>
      <c r="GJ17" s="90"/>
      <c r="GK17" s="90"/>
      <c r="GL17" s="90"/>
      <c r="GM17" s="90"/>
      <c r="GN17" s="90"/>
      <c r="GO17" s="90"/>
      <c r="GP17" s="90"/>
      <c r="GQ17" s="90"/>
      <c r="GR17" s="90"/>
      <c r="GS17" s="90"/>
      <c r="GT17" s="90"/>
      <c r="GU17" s="90"/>
      <c r="GV17" s="90"/>
      <c r="GW17" s="90"/>
      <c r="GX17" s="90"/>
      <c r="GY17" s="90"/>
      <c r="GZ17" s="90"/>
      <c r="HA17" s="90"/>
      <c r="HB17" s="90"/>
      <c r="HC17" s="90"/>
      <c r="HD17" s="90"/>
      <c r="HE17" s="90"/>
      <c r="HF17" s="90"/>
      <c r="HG17" s="90"/>
      <c r="HH17" s="90"/>
      <c r="HI17" s="90"/>
      <c r="HJ17" s="90"/>
      <c r="HK17" s="90"/>
      <c r="HL17" s="90"/>
      <c r="HM17" s="90"/>
      <c r="HN17" s="90"/>
      <c r="HO17" s="90"/>
      <c r="HP17" s="90"/>
      <c r="HQ17" s="90"/>
      <c r="HR17" s="90"/>
      <c r="HS17" s="90"/>
      <c r="HT17" s="90"/>
      <c r="HU17" s="90"/>
      <c r="HV17" s="90"/>
      <c r="HW17" s="90"/>
      <c r="HX17" s="90"/>
      <c r="HY17" s="90"/>
      <c r="HZ17" s="90"/>
      <c r="IA17" s="90"/>
      <c r="IB17" s="90"/>
      <c r="IC17" s="90"/>
      <c r="ID17" s="90"/>
      <c r="IE17" s="90"/>
      <c r="IF17" s="90"/>
      <c r="IG17" s="90"/>
      <c r="IH17" s="90"/>
      <c r="II17" s="90"/>
      <c r="IJ17" s="90"/>
      <c r="IK17" s="90"/>
      <c r="IL17" s="90"/>
      <c r="IM17" s="90"/>
      <c r="IN17" s="90"/>
      <c r="IO17" s="90"/>
      <c r="IP17" s="90"/>
      <c r="IQ17" s="90"/>
      <c r="IR17" s="90"/>
      <c r="IS17" s="90"/>
      <c r="IT17" s="90"/>
      <c r="IU17" s="90"/>
      <c r="IV17" s="90"/>
    </row>
    <row r="18" spans="1:256" ht="24.75" thickBot="1" x14ac:dyDescent="0.3">
      <c r="A18" s="90">
        <f>B17</f>
        <v>0.3</v>
      </c>
      <c r="B18" s="90">
        <v>0.4</v>
      </c>
      <c r="C18" s="91" t="s">
        <v>167</v>
      </c>
      <c r="D18" s="96">
        <v>6.89</v>
      </c>
      <c r="E18" s="96">
        <v>10.69</v>
      </c>
      <c r="F18" s="96">
        <v>12.39</v>
      </c>
      <c r="G18" s="96">
        <v>13.39</v>
      </c>
      <c r="H18" s="96">
        <v>14.09</v>
      </c>
      <c r="I18" s="92"/>
      <c r="J18" s="92"/>
      <c r="K18" s="92"/>
      <c r="L18" s="90"/>
      <c r="M18" s="90"/>
      <c r="N18" s="90"/>
      <c r="O18" s="90"/>
      <c r="P18" s="90"/>
      <c r="Q18" s="90"/>
      <c r="R18" s="90"/>
      <c r="S18" s="90"/>
      <c r="T18" s="90"/>
      <c r="U18" s="90"/>
      <c r="V18" s="90"/>
      <c r="W18" s="90"/>
      <c r="X18" s="90"/>
      <c r="Y18" s="90"/>
      <c r="Z18" s="90"/>
      <c r="AA18" s="90"/>
      <c r="AB18" s="90"/>
      <c r="AC18" s="90"/>
      <c r="AD18" s="90"/>
      <c r="AE18" s="90"/>
      <c r="AF18" s="90"/>
      <c r="AG18" s="90"/>
      <c r="AH18" s="90"/>
      <c r="AI18" s="90"/>
      <c r="AJ18" s="90"/>
      <c r="AK18" s="90"/>
      <c r="AL18" s="90"/>
      <c r="AM18" s="90"/>
      <c r="AN18" s="90"/>
      <c r="AO18" s="90"/>
      <c r="AP18" s="90"/>
      <c r="AQ18" s="90"/>
      <c r="AR18" s="90"/>
      <c r="AS18" s="90"/>
      <c r="AT18" s="90"/>
      <c r="AU18" s="90"/>
      <c r="AV18" s="90"/>
      <c r="AW18" s="90"/>
      <c r="AX18" s="90"/>
      <c r="AY18" s="90"/>
      <c r="AZ18" s="90"/>
      <c r="BA18" s="90"/>
      <c r="BB18" s="90"/>
      <c r="BC18" s="90"/>
      <c r="BD18" s="90"/>
      <c r="BE18" s="90"/>
      <c r="BF18" s="90"/>
      <c r="BG18" s="90"/>
      <c r="BH18" s="90"/>
      <c r="BI18" s="90"/>
      <c r="BJ18" s="90"/>
      <c r="BK18" s="90"/>
      <c r="BL18" s="90"/>
      <c r="BM18" s="90"/>
      <c r="BN18" s="90"/>
      <c r="BO18" s="90"/>
      <c r="BP18" s="90"/>
      <c r="BQ18" s="90"/>
      <c r="BR18" s="90"/>
      <c r="BS18" s="90"/>
      <c r="BT18" s="90"/>
      <c r="BU18" s="90"/>
      <c r="BV18" s="90"/>
      <c r="BW18" s="90"/>
      <c r="BX18" s="90"/>
      <c r="BY18" s="90"/>
      <c r="BZ18" s="90"/>
      <c r="CA18" s="90"/>
      <c r="CB18" s="90"/>
      <c r="CC18" s="90"/>
      <c r="CD18" s="90"/>
      <c r="CE18" s="90"/>
      <c r="CF18" s="90"/>
      <c r="CG18" s="90"/>
      <c r="CH18" s="90"/>
      <c r="CI18" s="90"/>
      <c r="CJ18" s="90"/>
      <c r="CK18" s="90"/>
      <c r="CL18" s="90"/>
      <c r="CM18" s="90"/>
      <c r="CN18" s="90"/>
      <c r="CO18" s="90"/>
      <c r="CP18" s="90"/>
      <c r="CQ18" s="90"/>
      <c r="CR18" s="90"/>
      <c r="CS18" s="90"/>
      <c r="CT18" s="90"/>
      <c r="CU18" s="90"/>
      <c r="CV18" s="90"/>
      <c r="CW18" s="90"/>
      <c r="CX18" s="90"/>
      <c r="CY18" s="90"/>
      <c r="CZ18" s="90"/>
      <c r="DA18" s="90"/>
      <c r="DB18" s="90"/>
      <c r="DC18" s="90"/>
      <c r="DD18" s="90"/>
      <c r="DE18" s="90"/>
      <c r="DF18" s="90"/>
      <c r="DG18" s="90"/>
      <c r="DH18" s="90"/>
      <c r="DI18" s="90"/>
      <c r="DJ18" s="90"/>
      <c r="DK18" s="90"/>
      <c r="DL18" s="90"/>
      <c r="DM18" s="90"/>
      <c r="DN18" s="90"/>
      <c r="DO18" s="90"/>
      <c r="DP18" s="90"/>
      <c r="DQ18" s="90"/>
      <c r="DR18" s="90"/>
      <c r="DS18" s="90"/>
      <c r="DT18" s="90"/>
      <c r="DU18" s="90"/>
      <c r="DV18" s="90"/>
      <c r="DW18" s="90"/>
      <c r="DX18" s="90"/>
      <c r="DY18" s="90"/>
      <c r="DZ18" s="90"/>
      <c r="EA18" s="90"/>
      <c r="EB18" s="90"/>
      <c r="EC18" s="90"/>
      <c r="ED18" s="90"/>
      <c r="EE18" s="90"/>
      <c r="EF18" s="90"/>
      <c r="EG18" s="90"/>
      <c r="EH18" s="90"/>
      <c r="EI18" s="90"/>
      <c r="EJ18" s="90"/>
      <c r="EK18" s="90"/>
      <c r="EL18" s="90"/>
      <c r="EM18" s="90"/>
      <c r="EN18" s="90"/>
      <c r="EO18" s="90"/>
      <c r="EP18" s="90"/>
      <c r="EQ18" s="90"/>
      <c r="ER18" s="90"/>
      <c r="ES18" s="90"/>
      <c r="ET18" s="90"/>
      <c r="EU18" s="90"/>
      <c r="EV18" s="90"/>
      <c r="EW18" s="90"/>
      <c r="EX18" s="90"/>
      <c r="EY18" s="90"/>
      <c r="EZ18" s="90"/>
      <c r="FA18" s="90"/>
      <c r="FB18" s="90"/>
      <c r="FC18" s="90"/>
      <c r="FD18" s="90"/>
      <c r="FE18" s="90"/>
      <c r="FF18" s="90"/>
      <c r="FG18" s="90"/>
      <c r="FH18" s="90"/>
      <c r="FI18" s="90"/>
      <c r="FJ18" s="90"/>
      <c r="FK18" s="90"/>
      <c r="FL18" s="90"/>
      <c r="FM18" s="90"/>
      <c r="FN18" s="90"/>
      <c r="FO18" s="90"/>
      <c r="FP18" s="90"/>
      <c r="FQ18" s="90"/>
      <c r="FR18" s="90"/>
      <c r="FS18" s="90"/>
      <c r="FT18" s="90"/>
      <c r="FU18" s="90"/>
      <c r="FV18" s="90"/>
      <c r="FW18" s="90"/>
      <c r="FX18" s="90"/>
      <c r="FY18" s="90"/>
      <c r="FZ18" s="90"/>
      <c r="GA18" s="90"/>
      <c r="GB18" s="90"/>
      <c r="GC18" s="90"/>
      <c r="GD18" s="90"/>
      <c r="GE18" s="90"/>
      <c r="GF18" s="90"/>
      <c r="GG18" s="90"/>
      <c r="GH18" s="90"/>
      <c r="GI18" s="90"/>
      <c r="GJ18" s="90"/>
      <c r="GK18" s="90"/>
      <c r="GL18" s="90"/>
      <c r="GM18" s="90"/>
      <c r="GN18" s="90"/>
      <c r="GO18" s="90"/>
      <c r="GP18" s="90"/>
      <c r="GQ18" s="90"/>
      <c r="GR18" s="90"/>
      <c r="GS18" s="90"/>
      <c r="GT18" s="90"/>
      <c r="GU18" s="90"/>
      <c r="GV18" s="90"/>
      <c r="GW18" s="90"/>
      <c r="GX18" s="90"/>
      <c r="GY18" s="90"/>
      <c r="GZ18" s="90"/>
      <c r="HA18" s="90"/>
      <c r="HB18" s="90"/>
      <c r="HC18" s="90"/>
      <c r="HD18" s="90"/>
      <c r="HE18" s="90"/>
      <c r="HF18" s="90"/>
      <c r="HG18" s="90"/>
      <c r="HH18" s="90"/>
      <c r="HI18" s="90"/>
      <c r="HJ18" s="90"/>
      <c r="HK18" s="90"/>
      <c r="HL18" s="90"/>
      <c r="HM18" s="90"/>
      <c r="HN18" s="90"/>
      <c r="HO18" s="90"/>
      <c r="HP18" s="90"/>
      <c r="HQ18" s="90"/>
      <c r="HR18" s="90"/>
      <c r="HS18" s="90"/>
      <c r="HT18" s="90"/>
      <c r="HU18" s="90"/>
      <c r="HV18" s="90"/>
      <c r="HW18" s="90"/>
      <c r="HX18" s="90"/>
      <c r="HY18" s="90"/>
      <c r="HZ18" s="90"/>
      <c r="IA18" s="90"/>
      <c r="IB18" s="90"/>
      <c r="IC18" s="90"/>
      <c r="ID18" s="90"/>
      <c r="IE18" s="90"/>
      <c r="IF18" s="90"/>
      <c r="IG18" s="90"/>
      <c r="IH18" s="90"/>
      <c r="II18" s="90"/>
      <c r="IJ18" s="90"/>
      <c r="IK18" s="90"/>
      <c r="IL18" s="90"/>
      <c r="IM18" s="90"/>
      <c r="IN18" s="90"/>
      <c r="IO18" s="90"/>
      <c r="IP18" s="90"/>
      <c r="IQ18" s="90"/>
      <c r="IR18" s="90"/>
      <c r="IS18" s="90"/>
      <c r="IT18" s="90"/>
      <c r="IU18" s="90"/>
      <c r="IV18" s="90"/>
    </row>
    <row r="19" spans="1:256" ht="24.75" thickBot="1" x14ac:dyDescent="0.3">
      <c r="A19" s="90">
        <f>B18</f>
        <v>0.4</v>
      </c>
      <c r="B19" s="90">
        <v>0.5</v>
      </c>
      <c r="C19" s="91" t="s">
        <v>168</v>
      </c>
      <c r="D19" s="96">
        <v>6.89</v>
      </c>
      <c r="E19" s="96">
        <v>10.69</v>
      </c>
      <c r="F19" s="96">
        <v>12.39</v>
      </c>
      <c r="G19" s="96">
        <v>13.39</v>
      </c>
      <c r="H19" s="96">
        <v>14.09</v>
      </c>
      <c r="I19" s="92"/>
      <c r="J19" s="92"/>
      <c r="K19" s="92"/>
      <c r="L19" s="90"/>
      <c r="M19" s="90"/>
      <c r="N19" s="90"/>
      <c r="O19" s="90"/>
      <c r="P19" s="90"/>
      <c r="Q19" s="90"/>
      <c r="R19" s="90"/>
      <c r="S19" s="90"/>
      <c r="T19" s="90"/>
      <c r="U19" s="90"/>
      <c r="V19" s="90"/>
      <c r="W19" s="90"/>
      <c r="X19" s="90"/>
      <c r="Y19" s="90"/>
      <c r="Z19" s="90"/>
      <c r="AA19" s="90"/>
      <c r="AB19" s="90"/>
      <c r="AC19" s="90"/>
      <c r="AD19" s="90"/>
      <c r="AE19" s="90"/>
      <c r="AF19" s="90"/>
      <c r="AG19" s="90"/>
      <c r="AH19" s="90"/>
      <c r="AI19" s="90"/>
      <c r="AJ19" s="90"/>
      <c r="AK19" s="90"/>
      <c r="AL19" s="90"/>
      <c r="AM19" s="90"/>
      <c r="AN19" s="90"/>
      <c r="AO19" s="90"/>
      <c r="AP19" s="90"/>
      <c r="AQ19" s="90"/>
      <c r="AR19" s="90"/>
      <c r="AS19" s="90"/>
      <c r="AT19" s="90"/>
      <c r="AU19" s="90"/>
      <c r="AV19" s="90"/>
      <c r="AW19" s="90"/>
      <c r="AX19" s="90"/>
      <c r="AY19" s="90"/>
      <c r="AZ19" s="90"/>
      <c r="BA19" s="90"/>
      <c r="BB19" s="90"/>
      <c r="BC19" s="90"/>
      <c r="BD19" s="90"/>
      <c r="BE19" s="90"/>
      <c r="BF19" s="90"/>
      <c r="BG19" s="90"/>
      <c r="BH19" s="90"/>
      <c r="BI19" s="90"/>
      <c r="BJ19" s="90"/>
      <c r="BK19" s="90"/>
      <c r="BL19" s="90"/>
      <c r="BM19" s="90"/>
      <c r="BN19" s="90"/>
      <c r="BO19" s="90"/>
      <c r="BP19" s="90"/>
      <c r="BQ19" s="90"/>
      <c r="BR19" s="90"/>
      <c r="BS19" s="90"/>
      <c r="BT19" s="90"/>
      <c r="BU19" s="90"/>
      <c r="BV19" s="90"/>
      <c r="BW19" s="90"/>
      <c r="BX19" s="90"/>
      <c r="BY19" s="90"/>
      <c r="BZ19" s="90"/>
      <c r="CA19" s="90"/>
      <c r="CB19" s="90"/>
      <c r="CC19" s="90"/>
      <c r="CD19" s="90"/>
      <c r="CE19" s="90"/>
      <c r="CF19" s="90"/>
      <c r="CG19" s="90"/>
      <c r="CH19" s="90"/>
      <c r="CI19" s="90"/>
      <c r="CJ19" s="90"/>
      <c r="CK19" s="90"/>
      <c r="CL19" s="90"/>
      <c r="CM19" s="90"/>
      <c r="CN19" s="90"/>
      <c r="CO19" s="90"/>
      <c r="CP19" s="90"/>
      <c r="CQ19" s="90"/>
      <c r="CR19" s="90"/>
      <c r="CS19" s="90"/>
      <c r="CT19" s="90"/>
      <c r="CU19" s="90"/>
      <c r="CV19" s="90"/>
      <c r="CW19" s="90"/>
      <c r="CX19" s="90"/>
      <c r="CY19" s="90"/>
      <c r="CZ19" s="90"/>
      <c r="DA19" s="90"/>
      <c r="DB19" s="90"/>
      <c r="DC19" s="90"/>
      <c r="DD19" s="90"/>
      <c r="DE19" s="90"/>
      <c r="DF19" s="90"/>
      <c r="DG19" s="90"/>
      <c r="DH19" s="90"/>
      <c r="DI19" s="90"/>
      <c r="DJ19" s="90"/>
      <c r="DK19" s="90"/>
      <c r="DL19" s="90"/>
      <c r="DM19" s="90"/>
      <c r="DN19" s="90"/>
      <c r="DO19" s="90"/>
      <c r="DP19" s="90"/>
      <c r="DQ19" s="90"/>
      <c r="DR19" s="90"/>
      <c r="DS19" s="90"/>
      <c r="DT19" s="90"/>
      <c r="DU19" s="90"/>
      <c r="DV19" s="90"/>
      <c r="DW19" s="90"/>
      <c r="DX19" s="90"/>
      <c r="DY19" s="90"/>
      <c r="DZ19" s="90"/>
      <c r="EA19" s="90"/>
      <c r="EB19" s="90"/>
      <c r="EC19" s="90"/>
      <c r="ED19" s="90"/>
      <c r="EE19" s="90"/>
      <c r="EF19" s="90"/>
      <c r="EG19" s="90"/>
      <c r="EH19" s="90"/>
      <c r="EI19" s="90"/>
      <c r="EJ19" s="90"/>
      <c r="EK19" s="90"/>
      <c r="EL19" s="90"/>
      <c r="EM19" s="90"/>
      <c r="EN19" s="90"/>
      <c r="EO19" s="90"/>
      <c r="EP19" s="90"/>
      <c r="EQ19" s="90"/>
      <c r="ER19" s="90"/>
      <c r="ES19" s="90"/>
      <c r="ET19" s="90"/>
      <c r="EU19" s="90"/>
      <c r="EV19" s="90"/>
      <c r="EW19" s="90"/>
      <c r="EX19" s="90"/>
      <c r="EY19" s="90"/>
      <c r="EZ19" s="90"/>
      <c r="FA19" s="90"/>
      <c r="FB19" s="90"/>
      <c r="FC19" s="90"/>
      <c r="FD19" s="90"/>
      <c r="FE19" s="90"/>
      <c r="FF19" s="90"/>
      <c r="FG19" s="90"/>
      <c r="FH19" s="90"/>
      <c r="FI19" s="90"/>
      <c r="FJ19" s="90"/>
      <c r="FK19" s="90"/>
      <c r="FL19" s="90"/>
      <c r="FM19" s="90"/>
      <c r="FN19" s="90"/>
      <c r="FO19" s="90"/>
      <c r="FP19" s="90"/>
      <c r="FQ19" s="90"/>
      <c r="FR19" s="90"/>
      <c r="FS19" s="90"/>
      <c r="FT19" s="90"/>
      <c r="FU19" s="90"/>
      <c r="FV19" s="90"/>
      <c r="FW19" s="90"/>
      <c r="FX19" s="90"/>
      <c r="FY19" s="90"/>
      <c r="FZ19" s="90"/>
      <c r="GA19" s="90"/>
      <c r="GB19" s="90"/>
      <c r="GC19" s="90"/>
      <c r="GD19" s="90"/>
      <c r="GE19" s="90"/>
      <c r="GF19" s="90"/>
      <c r="GG19" s="90"/>
      <c r="GH19" s="90"/>
      <c r="GI19" s="90"/>
      <c r="GJ19" s="90"/>
      <c r="GK19" s="90"/>
      <c r="GL19" s="90"/>
      <c r="GM19" s="90"/>
      <c r="GN19" s="90"/>
      <c r="GO19" s="90"/>
      <c r="GP19" s="90"/>
      <c r="GQ19" s="90"/>
      <c r="GR19" s="90"/>
      <c r="GS19" s="90"/>
      <c r="GT19" s="90"/>
      <c r="GU19" s="90"/>
      <c r="GV19" s="90"/>
      <c r="GW19" s="90"/>
      <c r="GX19" s="90"/>
      <c r="GY19" s="90"/>
      <c r="GZ19" s="90"/>
      <c r="HA19" s="90"/>
      <c r="HB19" s="90"/>
      <c r="HC19" s="90"/>
      <c r="HD19" s="90"/>
      <c r="HE19" s="90"/>
      <c r="HF19" s="90"/>
      <c r="HG19" s="90"/>
      <c r="HH19" s="90"/>
      <c r="HI19" s="90"/>
      <c r="HJ19" s="90"/>
      <c r="HK19" s="90"/>
      <c r="HL19" s="90"/>
      <c r="HM19" s="90"/>
      <c r="HN19" s="90"/>
      <c r="HO19" s="90"/>
      <c r="HP19" s="90"/>
      <c r="HQ19" s="90"/>
      <c r="HR19" s="90"/>
      <c r="HS19" s="90"/>
      <c r="HT19" s="90"/>
      <c r="HU19" s="90"/>
      <c r="HV19" s="90"/>
      <c r="HW19" s="90"/>
      <c r="HX19" s="90"/>
      <c r="HY19" s="90"/>
      <c r="HZ19" s="90"/>
      <c r="IA19" s="90"/>
      <c r="IB19" s="90"/>
      <c r="IC19" s="90"/>
      <c r="ID19" s="90"/>
      <c r="IE19" s="90"/>
      <c r="IF19" s="90"/>
      <c r="IG19" s="90"/>
      <c r="IH19" s="90"/>
      <c r="II19" s="90"/>
      <c r="IJ19" s="90"/>
      <c r="IK19" s="90"/>
      <c r="IL19" s="90"/>
      <c r="IM19" s="90"/>
      <c r="IN19" s="90"/>
      <c r="IO19" s="90"/>
      <c r="IP19" s="90"/>
      <c r="IQ19" s="90"/>
      <c r="IR19" s="90"/>
      <c r="IS19" s="90"/>
      <c r="IT19" s="90"/>
      <c r="IU19" s="90"/>
      <c r="IV19" s="90"/>
    </row>
    <row r="20" spans="1:256" ht="24.75" thickBot="1" x14ac:dyDescent="0.3">
      <c r="A20" s="90">
        <f>B19</f>
        <v>0.5</v>
      </c>
      <c r="B20" s="90">
        <v>0.6</v>
      </c>
      <c r="C20" s="91" t="s">
        <v>169</v>
      </c>
      <c r="D20" s="96">
        <v>5.49</v>
      </c>
      <c r="E20" s="96">
        <v>9.2899999999999991</v>
      </c>
      <c r="F20" s="96">
        <v>11.09</v>
      </c>
      <c r="G20" s="96">
        <v>12.19</v>
      </c>
      <c r="H20" s="96">
        <v>12.99</v>
      </c>
      <c r="I20" s="92"/>
      <c r="J20" s="92"/>
      <c r="K20" s="92"/>
      <c r="L20" s="90"/>
      <c r="M20" s="90"/>
      <c r="N20" s="90"/>
      <c r="O20" s="90"/>
      <c r="P20" s="90"/>
      <c r="Q20" s="90"/>
      <c r="R20" s="90"/>
      <c r="S20" s="90"/>
      <c r="T20" s="90"/>
      <c r="U20" s="90"/>
      <c r="V20" s="90"/>
      <c r="W20" s="90"/>
      <c r="X20" s="90"/>
      <c r="Y20" s="90"/>
      <c r="Z20" s="90"/>
      <c r="AA20" s="90"/>
      <c r="AB20" s="90"/>
      <c r="AC20" s="90"/>
      <c r="AD20" s="90"/>
      <c r="AE20" s="90"/>
      <c r="AF20" s="90"/>
      <c r="AG20" s="90"/>
      <c r="AH20" s="90"/>
      <c r="AI20" s="90"/>
      <c r="AJ20" s="90"/>
      <c r="AK20" s="90"/>
      <c r="AL20" s="90"/>
      <c r="AM20" s="90"/>
      <c r="AN20" s="90"/>
      <c r="AO20" s="90"/>
      <c r="AP20" s="90"/>
      <c r="AQ20" s="90"/>
      <c r="AR20" s="90"/>
      <c r="AS20" s="90"/>
      <c r="AT20" s="90"/>
      <c r="AU20" s="90"/>
      <c r="AV20" s="90"/>
      <c r="AW20" s="90"/>
      <c r="AX20" s="90"/>
      <c r="AY20" s="90"/>
      <c r="AZ20" s="90"/>
      <c r="BA20" s="90"/>
      <c r="BB20" s="90"/>
      <c r="BC20" s="90"/>
      <c r="BD20" s="90"/>
      <c r="BE20" s="90"/>
      <c r="BF20" s="90"/>
      <c r="BG20" s="90"/>
      <c r="BH20" s="90"/>
      <c r="BI20" s="90"/>
      <c r="BJ20" s="90"/>
      <c r="BK20" s="90"/>
      <c r="BL20" s="90"/>
      <c r="BM20" s="90"/>
      <c r="BN20" s="90"/>
      <c r="BO20" s="90"/>
      <c r="BP20" s="90"/>
      <c r="BQ20" s="90"/>
      <c r="BR20" s="90"/>
      <c r="BS20" s="90"/>
      <c r="BT20" s="90"/>
      <c r="BU20" s="90"/>
      <c r="BV20" s="90"/>
      <c r="BW20" s="90"/>
      <c r="BX20" s="90"/>
      <c r="BY20" s="90"/>
      <c r="BZ20" s="90"/>
      <c r="CA20" s="90"/>
      <c r="CB20" s="90"/>
      <c r="CC20" s="90"/>
      <c r="CD20" s="90"/>
      <c r="CE20" s="90"/>
      <c r="CF20" s="90"/>
      <c r="CG20" s="90"/>
      <c r="CH20" s="90"/>
      <c r="CI20" s="90"/>
      <c r="CJ20" s="90"/>
      <c r="CK20" s="90"/>
      <c r="CL20" s="90"/>
      <c r="CM20" s="90"/>
      <c r="CN20" s="90"/>
      <c r="CO20" s="90"/>
      <c r="CP20" s="90"/>
      <c r="CQ20" s="90"/>
      <c r="CR20" s="90"/>
      <c r="CS20" s="90"/>
      <c r="CT20" s="90"/>
      <c r="CU20" s="90"/>
      <c r="CV20" s="90"/>
      <c r="CW20" s="90"/>
      <c r="CX20" s="90"/>
      <c r="CY20" s="90"/>
      <c r="CZ20" s="90"/>
      <c r="DA20" s="90"/>
      <c r="DB20" s="90"/>
      <c r="DC20" s="90"/>
      <c r="DD20" s="90"/>
      <c r="DE20" s="90"/>
      <c r="DF20" s="90"/>
      <c r="DG20" s="90"/>
      <c r="DH20" s="90"/>
      <c r="DI20" s="90"/>
      <c r="DJ20" s="90"/>
      <c r="DK20" s="90"/>
      <c r="DL20" s="90"/>
      <c r="DM20" s="90"/>
      <c r="DN20" s="90"/>
      <c r="DO20" s="90"/>
      <c r="DP20" s="90"/>
      <c r="DQ20" s="90"/>
      <c r="DR20" s="90"/>
      <c r="DS20" s="90"/>
      <c r="DT20" s="90"/>
      <c r="DU20" s="90"/>
      <c r="DV20" s="90"/>
      <c r="DW20" s="90"/>
      <c r="DX20" s="90"/>
      <c r="DY20" s="90"/>
      <c r="DZ20" s="90"/>
      <c r="EA20" s="90"/>
      <c r="EB20" s="90"/>
      <c r="EC20" s="90"/>
      <c r="ED20" s="90"/>
      <c r="EE20" s="90"/>
      <c r="EF20" s="90"/>
      <c r="EG20" s="90"/>
      <c r="EH20" s="90"/>
      <c r="EI20" s="90"/>
      <c r="EJ20" s="90"/>
      <c r="EK20" s="90"/>
      <c r="EL20" s="90"/>
      <c r="EM20" s="90"/>
      <c r="EN20" s="90"/>
      <c r="EO20" s="90"/>
      <c r="EP20" s="90"/>
      <c r="EQ20" s="90"/>
      <c r="ER20" s="90"/>
      <c r="ES20" s="90"/>
      <c r="ET20" s="90"/>
      <c r="EU20" s="90"/>
      <c r="EV20" s="90"/>
      <c r="EW20" s="90"/>
      <c r="EX20" s="90"/>
      <c r="EY20" s="90"/>
      <c r="EZ20" s="90"/>
      <c r="FA20" s="90"/>
      <c r="FB20" s="90"/>
      <c r="FC20" s="90"/>
      <c r="FD20" s="90"/>
      <c r="FE20" s="90"/>
      <c r="FF20" s="90"/>
      <c r="FG20" s="90"/>
      <c r="FH20" s="90"/>
      <c r="FI20" s="90"/>
      <c r="FJ20" s="90"/>
      <c r="FK20" s="90"/>
      <c r="FL20" s="90"/>
      <c r="FM20" s="90"/>
      <c r="FN20" s="90"/>
      <c r="FO20" s="90"/>
      <c r="FP20" s="90"/>
      <c r="FQ20" s="90"/>
      <c r="FR20" s="90"/>
      <c r="FS20" s="90"/>
      <c r="FT20" s="90"/>
      <c r="FU20" s="90"/>
      <c r="FV20" s="90"/>
      <c r="FW20" s="90"/>
      <c r="FX20" s="90"/>
      <c r="FY20" s="90"/>
      <c r="FZ20" s="90"/>
      <c r="GA20" s="90"/>
      <c r="GB20" s="90"/>
      <c r="GC20" s="90"/>
      <c r="GD20" s="90"/>
      <c r="GE20" s="90"/>
      <c r="GF20" s="90"/>
      <c r="GG20" s="90"/>
      <c r="GH20" s="90"/>
      <c r="GI20" s="90"/>
      <c r="GJ20" s="90"/>
      <c r="GK20" s="90"/>
      <c r="GL20" s="90"/>
      <c r="GM20" s="90"/>
      <c r="GN20" s="90"/>
      <c r="GO20" s="90"/>
      <c r="GP20" s="90"/>
      <c r="GQ20" s="90"/>
      <c r="GR20" s="90"/>
      <c r="GS20" s="90"/>
      <c r="GT20" s="90"/>
      <c r="GU20" s="90"/>
      <c r="GV20" s="90"/>
      <c r="GW20" s="90"/>
      <c r="GX20" s="90"/>
      <c r="GY20" s="90"/>
      <c r="GZ20" s="90"/>
      <c r="HA20" s="90"/>
      <c r="HB20" s="90"/>
      <c r="HC20" s="90"/>
      <c r="HD20" s="90"/>
      <c r="HE20" s="90"/>
      <c r="HF20" s="90"/>
      <c r="HG20" s="90"/>
      <c r="HH20" s="90"/>
      <c r="HI20" s="90"/>
      <c r="HJ20" s="90"/>
      <c r="HK20" s="90"/>
      <c r="HL20" s="90"/>
      <c r="HM20" s="90"/>
      <c r="HN20" s="90"/>
      <c r="HO20" s="90"/>
      <c r="HP20" s="90"/>
      <c r="HQ20" s="90"/>
      <c r="HR20" s="90"/>
      <c r="HS20" s="90"/>
      <c r="HT20" s="90"/>
      <c r="HU20" s="90"/>
      <c r="HV20" s="90"/>
      <c r="HW20" s="90"/>
      <c r="HX20" s="90"/>
      <c r="HY20" s="90"/>
      <c r="HZ20" s="90"/>
      <c r="IA20" s="90"/>
      <c r="IB20" s="90"/>
      <c r="IC20" s="90"/>
      <c r="ID20" s="90"/>
      <c r="IE20" s="90"/>
      <c r="IF20" s="90"/>
      <c r="IG20" s="90"/>
      <c r="IH20" s="90"/>
      <c r="II20" s="90"/>
      <c r="IJ20" s="90"/>
      <c r="IK20" s="90"/>
      <c r="IL20" s="90"/>
      <c r="IM20" s="90"/>
      <c r="IN20" s="90"/>
      <c r="IO20" s="90"/>
      <c r="IP20" s="90"/>
      <c r="IQ20" s="90"/>
      <c r="IR20" s="90"/>
      <c r="IS20" s="90"/>
      <c r="IT20" s="90"/>
      <c r="IU20" s="90"/>
      <c r="IV20" s="90"/>
    </row>
    <row r="21" spans="1:256" ht="24.75" thickBot="1" x14ac:dyDescent="0.3">
      <c r="A21" s="90">
        <f>B20</f>
        <v>0.6</v>
      </c>
      <c r="B21" s="90">
        <v>99</v>
      </c>
      <c r="C21" s="91" t="s">
        <v>170</v>
      </c>
      <c r="D21" s="96">
        <v>4.1900000000000004</v>
      </c>
      <c r="E21" s="96">
        <v>8.09</v>
      </c>
      <c r="F21" s="96">
        <v>9.99</v>
      </c>
      <c r="G21" s="96">
        <v>11.19</v>
      </c>
      <c r="H21" s="96">
        <v>11.99</v>
      </c>
      <c r="I21" s="92"/>
      <c r="J21" s="92"/>
      <c r="K21" s="92"/>
      <c r="L21" s="90"/>
      <c r="M21" s="90"/>
      <c r="N21" s="90"/>
      <c r="O21" s="90"/>
      <c r="P21" s="90"/>
      <c r="Q21" s="90"/>
      <c r="R21" s="90"/>
      <c r="S21" s="90"/>
      <c r="T21" s="90"/>
      <c r="U21" s="90"/>
      <c r="V21" s="90"/>
      <c r="W21" s="90"/>
      <c r="X21" s="90"/>
      <c r="Y21" s="90"/>
      <c r="Z21" s="90"/>
      <c r="AA21" s="90"/>
      <c r="AB21" s="90"/>
      <c r="AC21" s="90"/>
      <c r="AD21" s="90"/>
      <c r="AE21" s="90"/>
      <c r="AF21" s="90"/>
      <c r="AG21" s="90"/>
      <c r="AH21" s="90"/>
      <c r="AI21" s="90"/>
      <c r="AJ21" s="90"/>
      <c r="AK21" s="90"/>
      <c r="AL21" s="90"/>
      <c r="AM21" s="90"/>
      <c r="AN21" s="90"/>
      <c r="AO21" s="90"/>
      <c r="AP21" s="90"/>
      <c r="AQ21" s="90"/>
      <c r="AR21" s="90"/>
      <c r="AS21" s="90"/>
      <c r="AT21" s="90"/>
      <c r="AU21" s="90"/>
      <c r="AV21" s="90"/>
      <c r="AW21" s="90"/>
      <c r="AX21" s="90"/>
      <c r="AY21" s="90"/>
      <c r="AZ21" s="90"/>
      <c r="BA21" s="90"/>
      <c r="BB21" s="90"/>
      <c r="BC21" s="90"/>
      <c r="BD21" s="90"/>
      <c r="BE21" s="90"/>
      <c r="BF21" s="90"/>
      <c r="BG21" s="90"/>
      <c r="BH21" s="90"/>
      <c r="BI21" s="90"/>
      <c r="BJ21" s="90"/>
      <c r="BK21" s="90"/>
      <c r="BL21" s="90"/>
      <c r="BM21" s="90"/>
      <c r="BN21" s="90"/>
      <c r="BO21" s="90"/>
      <c r="BP21" s="90"/>
      <c r="BQ21" s="90"/>
      <c r="BR21" s="90"/>
      <c r="BS21" s="90"/>
      <c r="BT21" s="90"/>
      <c r="BU21" s="90"/>
      <c r="BV21" s="90"/>
      <c r="BW21" s="90"/>
      <c r="BX21" s="90"/>
      <c r="BY21" s="90"/>
      <c r="BZ21" s="90"/>
      <c r="CA21" s="90"/>
      <c r="CB21" s="90"/>
      <c r="CC21" s="90"/>
      <c r="CD21" s="90"/>
      <c r="CE21" s="90"/>
      <c r="CF21" s="90"/>
      <c r="CG21" s="90"/>
      <c r="CH21" s="90"/>
      <c r="CI21" s="90"/>
      <c r="CJ21" s="90"/>
      <c r="CK21" s="90"/>
      <c r="CL21" s="90"/>
      <c r="CM21" s="90"/>
      <c r="CN21" s="90"/>
      <c r="CO21" s="90"/>
      <c r="CP21" s="90"/>
      <c r="CQ21" s="90"/>
      <c r="CR21" s="90"/>
      <c r="CS21" s="90"/>
      <c r="CT21" s="90"/>
      <c r="CU21" s="90"/>
      <c r="CV21" s="90"/>
      <c r="CW21" s="90"/>
      <c r="CX21" s="90"/>
      <c r="CY21" s="90"/>
      <c r="CZ21" s="90"/>
      <c r="DA21" s="90"/>
      <c r="DB21" s="90"/>
      <c r="DC21" s="90"/>
      <c r="DD21" s="90"/>
      <c r="DE21" s="90"/>
      <c r="DF21" s="90"/>
      <c r="DG21" s="90"/>
      <c r="DH21" s="90"/>
      <c r="DI21" s="90"/>
      <c r="DJ21" s="90"/>
      <c r="DK21" s="90"/>
      <c r="DL21" s="90"/>
      <c r="DM21" s="90"/>
      <c r="DN21" s="90"/>
      <c r="DO21" s="90"/>
      <c r="DP21" s="90"/>
      <c r="DQ21" s="90"/>
      <c r="DR21" s="90"/>
      <c r="DS21" s="90"/>
      <c r="DT21" s="90"/>
      <c r="DU21" s="90"/>
      <c r="DV21" s="90"/>
      <c r="DW21" s="90"/>
      <c r="DX21" s="90"/>
      <c r="DY21" s="90"/>
      <c r="DZ21" s="90"/>
      <c r="EA21" s="90"/>
      <c r="EB21" s="90"/>
      <c r="EC21" s="90"/>
      <c r="ED21" s="90"/>
      <c r="EE21" s="90"/>
      <c r="EF21" s="90"/>
      <c r="EG21" s="90"/>
      <c r="EH21" s="90"/>
      <c r="EI21" s="90"/>
      <c r="EJ21" s="90"/>
      <c r="EK21" s="90"/>
      <c r="EL21" s="90"/>
      <c r="EM21" s="90"/>
      <c r="EN21" s="90"/>
      <c r="EO21" s="90"/>
      <c r="EP21" s="90"/>
      <c r="EQ21" s="90"/>
      <c r="ER21" s="90"/>
      <c r="ES21" s="90"/>
      <c r="ET21" s="90"/>
      <c r="EU21" s="90"/>
      <c r="EV21" s="90"/>
      <c r="EW21" s="90"/>
      <c r="EX21" s="90"/>
      <c r="EY21" s="90"/>
      <c r="EZ21" s="90"/>
      <c r="FA21" s="90"/>
      <c r="FB21" s="90"/>
      <c r="FC21" s="90"/>
      <c r="FD21" s="90"/>
      <c r="FE21" s="90"/>
      <c r="FF21" s="90"/>
      <c r="FG21" s="90"/>
      <c r="FH21" s="90"/>
      <c r="FI21" s="90"/>
      <c r="FJ21" s="90"/>
      <c r="FK21" s="90"/>
      <c r="FL21" s="90"/>
      <c r="FM21" s="90"/>
      <c r="FN21" s="90"/>
      <c r="FO21" s="90"/>
      <c r="FP21" s="90"/>
      <c r="FQ21" s="90"/>
      <c r="FR21" s="90"/>
      <c r="FS21" s="90"/>
      <c r="FT21" s="90"/>
      <c r="FU21" s="90"/>
      <c r="FV21" s="90"/>
      <c r="FW21" s="90"/>
      <c r="FX21" s="90"/>
      <c r="FY21" s="90"/>
      <c r="FZ21" s="90"/>
      <c r="GA21" s="90"/>
      <c r="GB21" s="90"/>
      <c r="GC21" s="90"/>
      <c r="GD21" s="90"/>
      <c r="GE21" s="90"/>
      <c r="GF21" s="90"/>
      <c r="GG21" s="90"/>
      <c r="GH21" s="90"/>
      <c r="GI21" s="90"/>
      <c r="GJ21" s="90"/>
      <c r="GK21" s="90"/>
      <c r="GL21" s="90"/>
      <c r="GM21" s="90"/>
      <c r="GN21" s="90"/>
      <c r="GO21" s="90"/>
      <c r="GP21" s="90"/>
      <c r="GQ21" s="90"/>
      <c r="GR21" s="90"/>
      <c r="GS21" s="90"/>
      <c r="GT21" s="90"/>
      <c r="GU21" s="90"/>
      <c r="GV21" s="90"/>
      <c r="GW21" s="90"/>
      <c r="GX21" s="90"/>
      <c r="GY21" s="90"/>
      <c r="GZ21" s="90"/>
      <c r="HA21" s="90"/>
      <c r="HB21" s="90"/>
      <c r="HC21" s="90"/>
      <c r="HD21" s="90"/>
      <c r="HE21" s="90"/>
      <c r="HF21" s="90"/>
      <c r="HG21" s="90"/>
      <c r="HH21" s="90"/>
      <c r="HI21" s="90"/>
      <c r="HJ21" s="90"/>
      <c r="HK21" s="90"/>
      <c r="HL21" s="90"/>
      <c r="HM21" s="90"/>
      <c r="HN21" s="90"/>
      <c r="HO21" s="90"/>
      <c r="HP21" s="90"/>
      <c r="HQ21" s="90"/>
      <c r="HR21" s="90"/>
      <c r="HS21" s="90"/>
      <c r="HT21" s="90"/>
      <c r="HU21" s="90"/>
      <c r="HV21" s="90"/>
      <c r="HW21" s="90"/>
      <c r="HX21" s="90"/>
      <c r="HY21" s="90"/>
      <c r="HZ21" s="90"/>
      <c r="IA21" s="90"/>
      <c r="IB21" s="90"/>
      <c r="IC21" s="90"/>
      <c r="ID21" s="90"/>
      <c r="IE21" s="90"/>
      <c r="IF21" s="90"/>
      <c r="IG21" s="90"/>
      <c r="IH21" s="90"/>
      <c r="II21" s="90"/>
      <c r="IJ21" s="90"/>
      <c r="IK21" s="90"/>
      <c r="IL21" s="90"/>
      <c r="IM21" s="90"/>
      <c r="IN21" s="90"/>
      <c r="IO21" s="90"/>
      <c r="IP21" s="90"/>
      <c r="IQ21" s="90"/>
      <c r="IR21" s="90"/>
      <c r="IS21" s="90"/>
      <c r="IT21" s="90"/>
      <c r="IU21" s="90"/>
      <c r="IV21" s="90"/>
    </row>
    <row r="25" spans="1:256" ht="13.5" thickBot="1" x14ac:dyDescent="0.25"/>
    <row r="26" spans="1:256" ht="24.75" thickBot="1" x14ac:dyDescent="0.25">
      <c r="C26" s="93" t="s">
        <v>171</v>
      </c>
      <c r="D26" s="94">
        <v>7.49</v>
      </c>
      <c r="E26" s="94">
        <v>11.29</v>
      </c>
      <c r="F26" s="94">
        <v>12.89</v>
      </c>
      <c r="G26" s="94">
        <v>13.89</v>
      </c>
      <c r="H26" s="94">
        <v>14.49</v>
      </c>
    </row>
    <row r="27" spans="1:256" ht="24.75" thickBot="1" x14ac:dyDescent="0.25">
      <c r="C27" s="95" t="s">
        <v>172</v>
      </c>
      <c r="D27" s="96">
        <v>6.89</v>
      </c>
      <c r="E27" s="96">
        <v>10.69</v>
      </c>
      <c r="F27" s="96">
        <v>12.39</v>
      </c>
      <c r="G27" s="96">
        <v>13.39</v>
      </c>
      <c r="H27" s="96">
        <v>14.09</v>
      </c>
    </row>
    <row r="28" spans="1:256" ht="24.75" thickBot="1" x14ac:dyDescent="0.25">
      <c r="C28" s="95" t="s">
        <v>173</v>
      </c>
      <c r="D28" s="96">
        <v>5.49</v>
      </c>
      <c r="E28" s="96">
        <v>9.2899999999999991</v>
      </c>
      <c r="F28" s="96">
        <v>11.09</v>
      </c>
      <c r="G28" s="96">
        <v>12.19</v>
      </c>
      <c r="H28" s="96">
        <v>12.99</v>
      </c>
    </row>
    <row r="29" spans="1:256" ht="24.75" thickBot="1" x14ac:dyDescent="0.25">
      <c r="C29" s="95" t="s">
        <v>174</v>
      </c>
      <c r="D29" s="96">
        <v>4.1900000000000004</v>
      </c>
      <c r="E29" s="96">
        <v>8.09</v>
      </c>
      <c r="F29" s="96">
        <v>9.99</v>
      </c>
      <c r="G29" s="96">
        <v>11.19</v>
      </c>
      <c r="H29" s="96">
        <v>11.99</v>
      </c>
    </row>
  </sheetData>
  <mergeCells count="1">
    <mergeCell ref="D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8</vt:i4>
      </vt:variant>
    </vt:vector>
  </HeadingPairs>
  <TitlesOfParts>
    <vt:vector size="11" baseType="lpstr">
      <vt:lpstr>ПАСПОРТ</vt:lpstr>
      <vt:lpstr>Додаток до Паспорту </vt:lpstr>
      <vt:lpstr>Лист1</vt:lpstr>
      <vt:lpstr>'Додаток до Паспорту '!avans2</vt:lpstr>
      <vt:lpstr>'Додаток до Паспорту '!data2</vt:lpstr>
      <vt:lpstr>'Додаток до Паспорту '!PROC2</vt:lpstr>
      <vt:lpstr>'Додаток до Паспорту '!strok2</vt:lpstr>
      <vt:lpstr>'Додаток до Паспорту '!sumcred2</vt:lpstr>
      <vt:lpstr>'Додаток до Паспорту '!sumkred2</vt:lpstr>
      <vt:lpstr>'Додаток до Паспорту '!sumproplat2</vt:lpstr>
      <vt:lpstr>ПАСПОРТ!Область_печати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DZamotaev</dc:creator>
  <cp:lastModifiedBy>Пользователь Windows</cp:lastModifiedBy>
  <cp:lastPrinted>2020-10-01T12:19:12Z</cp:lastPrinted>
  <dcterms:created xsi:type="dcterms:W3CDTF">2007-05-30T09:57:41Z</dcterms:created>
  <dcterms:modified xsi:type="dcterms:W3CDTF">2020-10-26T10:53:30Z</dcterms:modified>
</cp:coreProperties>
</file>