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2.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4.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BREM SRIDHAR\Downloads\"/>
    </mc:Choice>
  </mc:AlternateContent>
  <xr:revisionPtr revIDLastSave="0" documentId="13_ncr:1_{2C9C9D5B-CEDF-4A6A-9886-F4FCAD367883}" xr6:coauthVersionLast="47" xr6:coauthVersionMax="47" xr10:uidLastSave="{00000000-0000-0000-0000-000000000000}"/>
  <bookViews>
    <workbookView xWindow="-108" yWindow="-108" windowWidth="23256" windowHeight="13176" activeTab="5" xr2:uid="{26D4546B-D2A1-4444-8EAF-A6228F96F0C1}"/>
  </bookViews>
  <sheets>
    <sheet name="Data" sheetId="1" r:id="rId1"/>
    <sheet name="India Staff" sheetId="2" r:id="rId2"/>
    <sheet name="ALl STAFF" sheetId="4" r:id="rId3"/>
    <sheet name="Male vs Female" sheetId="7" r:id="rId4"/>
    <sheet name="empl_trend" sheetId="8" r:id="rId5"/>
    <sheet name="Dashboard" sheetId="9" r:id="rId6"/>
    <sheet name="Sheet3" sheetId="10" r:id="rId7"/>
  </sheets>
  <definedNames>
    <definedName name="_xlnm._FilterDatabase" localSheetId="0" hidden="1">Data!$C$5:$I$105</definedName>
    <definedName name="_xlnm._FilterDatabase" localSheetId="1" hidden="1">'India Staff'!$B$2:$H$114</definedName>
    <definedName name="_xlcn.WorksheetConnection_blankdatafile.xlsxstaff" hidden="1">staff[]</definedName>
    <definedName name="ExternalData_2" localSheetId="2" hidden="1">'ALl STAFF'!$A$1:$H$184</definedName>
    <definedName name="Slicer_Country">#N/A</definedName>
  </definedNames>
  <calcPr calcId="191029"/>
  <pivotCaches>
    <pivotCache cacheId="1" r:id="rId8"/>
    <pivotCache cacheId="2" r:id="rId9"/>
    <pivotCache cacheId="3" r:id="rId10"/>
    <pivotCache cacheId="28" r:id="rId11"/>
  </pivotCaches>
  <extLst>
    <ext xmlns:x14="http://schemas.microsoft.com/office/spreadsheetml/2009/9/main" uri="{876F7934-8845-4945-9796-88D515C7AA90}">
      <x14:pivotCaches>
        <pivotCache cacheId="4" r:id="rId12"/>
      </x14:pivotCaches>
    </ext>
    <ext xmlns:x14="http://schemas.microsoft.com/office/spreadsheetml/2009/9/main" uri="{BBE1A952-AA13-448e-AADC-164F8A28A991}">
      <x14:slicerCaches>
        <x14:slicerCache r:id="rId13"/>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staff" name="staff" connection="WorksheetConnection_blank-data-file.xlsx!staff"/>
        </x15:modelTables>
        <x15:extLst>
          <ext xmlns:x16="http://schemas.microsoft.com/office/spreadsheetml/2014/11/main" uri="{9835A34E-60A6-4A7C-AAB8-D5F71C897F49}">
            <x16:modelTimeGroupings>
              <x16:modelTimeGrouping tableName="staff" columnName="Date Joined" columnId="Date Joined">
                <x16:calculatedTimeColumn columnName="Date Joined (Year)" columnId="Date Joined (Year)" contentType="years" isSelected="1"/>
                <x16:calculatedTimeColumn columnName="Date Joined (Quarter)" columnId="Date Joined (Quarter)" contentType="quarters" isSelected="1"/>
                <x16:calculatedTimeColumn columnName="Date Joined (Month Index)" columnId="Date Joined (Month Index)" contentType="monthsindex" isSelected="1"/>
                <x16:calculatedTimeColumn columnName="Date Joined (Month)" columnId="Date Joined (Month)" contentType="months" isSelected="1"/>
              </x16:modelTimeGrouping>
            </x16:modelTimeGroupings>
          </ext>
        </x15:extLst>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3" i="9" l="1"/>
  <c r="H3" i="9"/>
  <c r="F3" i="9"/>
  <c r="J3" i="9"/>
  <c r="L3" i="9" s="1"/>
  <c r="D3" i="9"/>
  <c r="S7" i="8" a="1"/>
  <c r="T11" i="8" s="1"/>
  <c r="U11" i="8" s="1"/>
  <c r="S7" i="8"/>
  <c r="T7" i="8" s="1"/>
  <c r="U7" i="8" s="1"/>
  <c r="T9" i="8"/>
  <c r="U9" i="8"/>
  <c r="T13" i="8"/>
  <c r="U13" i="8"/>
  <c r="T17" i="8"/>
  <c r="U17" i="8"/>
  <c r="T21" i="8"/>
  <c r="U21" i="8"/>
  <c r="T25" i="8"/>
  <c r="U25" i="8"/>
  <c r="T29" i="8"/>
  <c r="U29" i="8"/>
  <c r="T33" i="8"/>
  <c r="U33" i="8"/>
  <c r="T37" i="8"/>
  <c r="U37" i="8"/>
  <c r="T41" i="8"/>
  <c r="U41" i="8"/>
  <c r="I20" i="4"/>
  <c r="J20" i="4" s="1"/>
  <c r="I99" i="4"/>
  <c r="J99" i="4" s="1"/>
  <c r="I149" i="4"/>
  <c r="J149" i="4" s="1"/>
  <c r="I10" i="4"/>
  <c r="J10" i="4" s="1"/>
  <c r="I145" i="4"/>
  <c r="J145" i="4" s="1"/>
  <c r="I25" i="4"/>
  <c r="J25" i="4" s="1"/>
  <c r="I159" i="4"/>
  <c r="J159" i="4" s="1"/>
  <c r="I123" i="4"/>
  <c r="J123" i="4" s="1"/>
  <c r="I143" i="4"/>
  <c r="J143" i="4" s="1"/>
  <c r="I2" i="4"/>
  <c r="J2" i="4" s="1"/>
  <c r="I27" i="4"/>
  <c r="J27" i="4" s="1"/>
  <c r="I117" i="4"/>
  <c r="J117" i="4" s="1"/>
  <c r="I107" i="4"/>
  <c r="J107" i="4" s="1"/>
  <c r="I33" i="4"/>
  <c r="J33" i="4" s="1"/>
  <c r="I167" i="4"/>
  <c r="J167" i="4" s="1"/>
  <c r="I49" i="4"/>
  <c r="J49" i="4" s="1"/>
  <c r="I177" i="4"/>
  <c r="J177" i="4" s="1"/>
  <c r="I137" i="4"/>
  <c r="J137" i="4" s="1"/>
  <c r="I171" i="4"/>
  <c r="J171" i="4" s="1"/>
  <c r="I87" i="4"/>
  <c r="J87" i="4" s="1"/>
  <c r="I133" i="4"/>
  <c r="J133" i="4" s="1"/>
  <c r="I113" i="4"/>
  <c r="J113" i="4" s="1"/>
  <c r="I135" i="4"/>
  <c r="J135" i="4" s="1"/>
  <c r="I155" i="4"/>
  <c r="J155" i="4" s="1"/>
  <c r="I121" i="4"/>
  <c r="J121" i="4" s="1"/>
  <c r="I93" i="4"/>
  <c r="J93" i="4" s="1"/>
  <c r="I67" i="4"/>
  <c r="J67" i="4" s="1"/>
  <c r="I181" i="4"/>
  <c r="J181" i="4" s="1"/>
  <c r="I85" i="4"/>
  <c r="J85" i="4" s="1"/>
  <c r="I127" i="4"/>
  <c r="J127" i="4" s="1"/>
  <c r="I89" i="4"/>
  <c r="J89" i="4" s="1"/>
  <c r="I8" i="4"/>
  <c r="J8" i="4" s="1"/>
  <c r="I79" i="4"/>
  <c r="J79" i="4" s="1"/>
  <c r="I29" i="4"/>
  <c r="J29" i="4" s="1"/>
  <c r="I153" i="4"/>
  <c r="J153" i="4" s="1"/>
  <c r="I47" i="4"/>
  <c r="J47" i="4" s="1"/>
  <c r="I53" i="4"/>
  <c r="J53" i="4" s="1"/>
  <c r="I43" i="4"/>
  <c r="J43" i="4" s="1"/>
  <c r="I157" i="4"/>
  <c r="J157" i="4" s="1"/>
  <c r="I151" i="4"/>
  <c r="J151" i="4" s="1"/>
  <c r="I81" i="4"/>
  <c r="J81" i="4" s="1"/>
  <c r="I69" i="4"/>
  <c r="J69" i="4" s="1"/>
  <c r="I73" i="4"/>
  <c r="J73" i="4" s="1"/>
  <c r="I57" i="4"/>
  <c r="J57" i="4" s="1"/>
  <c r="I22" i="4"/>
  <c r="J22" i="4" s="1"/>
  <c r="I77" i="4"/>
  <c r="J77" i="4" s="1"/>
  <c r="I109" i="4"/>
  <c r="J109" i="4" s="1"/>
  <c r="I75" i="4"/>
  <c r="J75" i="4" s="1"/>
  <c r="I131" i="4"/>
  <c r="J131" i="4" s="1"/>
  <c r="I4" i="4"/>
  <c r="J4" i="4" s="1"/>
  <c r="I161" i="4"/>
  <c r="J161" i="4" s="1"/>
  <c r="I165" i="4"/>
  <c r="J165" i="4" s="1"/>
  <c r="I12" i="4"/>
  <c r="J12" i="4" s="1"/>
  <c r="I103" i="4"/>
  <c r="J103" i="4" s="1"/>
  <c r="I97" i="4"/>
  <c r="J97" i="4" s="1"/>
  <c r="I31" i="4"/>
  <c r="J31" i="4" s="1"/>
  <c r="I18" i="4"/>
  <c r="J18" i="4" s="1"/>
  <c r="I105" i="4"/>
  <c r="J105" i="4" s="1"/>
  <c r="I6" i="4"/>
  <c r="J6" i="4" s="1"/>
  <c r="I83" i="4"/>
  <c r="J83" i="4" s="1"/>
  <c r="I14" i="4"/>
  <c r="J14" i="4" s="1"/>
  <c r="I61" i="4"/>
  <c r="J61" i="4" s="1"/>
  <c r="I37" i="4"/>
  <c r="J37" i="4" s="1"/>
  <c r="I141" i="4"/>
  <c r="J141" i="4" s="1"/>
  <c r="I63" i="4"/>
  <c r="J63" i="4" s="1"/>
  <c r="I139" i="4"/>
  <c r="J139" i="4" s="1"/>
  <c r="I55" i="4"/>
  <c r="J55" i="4" s="1"/>
  <c r="I115" i="4"/>
  <c r="J115" i="4" s="1"/>
  <c r="I163" i="4"/>
  <c r="J163" i="4" s="1"/>
  <c r="I125" i="4"/>
  <c r="J125" i="4" s="1"/>
  <c r="I41" i="4"/>
  <c r="J41" i="4" s="1"/>
  <c r="I65" i="4"/>
  <c r="J65" i="4" s="1"/>
  <c r="I45" i="4"/>
  <c r="J45" i="4" s="1"/>
  <c r="I16" i="4"/>
  <c r="J16" i="4" s="1"/>
  <c r="I183" i="4"/>
  <c r="J183" i="4" s="1"/>
  <c r="I35" i="4"/>
  <c r="J35" i="4" s="1"/>
  <c r="I175" i="4"/>
  <c r="J175" i="4" s="1"/>
  <c r="I59" i="4"/>
  <c r="J59" i="4" s="1"/>
  <c r="I179" i="4"/>
  <c r="J179" i="4" s="1"/>
  <c r="I39" i="4"/>
  <c r="J39" i="4" s="1"/>
  <c r="I51" i="4"/>
  <c r="J51" i="4" s="1"/>
  <c r="I71" i="4"/>
  <c r="J71" i="4" s="1"/>
  <c r="I169" i="4"/>
  <c r="J169" i="4" s="1"/>
  <c r="I129" i="4"/>
  <c r="J129" i="4" s="1"/>
  <c r="I119" i="4"/>
  <c r="J119" i="4" s="1"/>
  <c r="I173" i="4"/>
  <c r="J173" i="4" s="1"/>
  <c r="I91" i="4"/>
  <c r="J91" i="4" s="1"/>
  <c r="I95" i="4"/>
  <c r="J95" i="4" s="1"/>
  <c r="I111" i="4"/>
  <c r="J111" i="4" s="1"/>
  <c r="I101" i="4"/>
  <c r="J101" i="4" s="1"/>
  <c r="I146" i="4"/>
  <c r="J146" i="4" s="1"/>
  <c r="I23" i="4"/>
  <c r="J23" i="4" s="1"/>
  <c r="I168" i="4"/>
  <c r="J168" i="4" s="1"/>
  <c r="I44" i="4"/>
  <c r="J44" i="4" s="1"/>
  <c r="I166" i="4"/>
  <c r="J166" i="4" s="1"/>
  <c r="I11" i="4"/>
  <c r="J11" i="4" s="1"/>
  <c r="I140" i="4"/>
  <c r="J140" i="4" s="1"/>
  <c r="I56" i="4"/>
  <c r="J56" i="4" s="1"/>
  <c r="I62" i="4"/>
  <c r="J62" i="4" s="1"/>
  <c r="I96" i="4"/>
  <c r="J96" i="4" s="1"/>
  <c r="I30" i="4"/>
  <c r="J30" i="4" s="1"/>
  <c r="I40" i="4"/>
  <c r="J40" i="4" s="1"/>
  <c r="I52" i="4"/>
  <c r="J52" i="4" s="1"/>
  <c r="I162" i="4"/>
  <c r="J162" i="4" s="1"/>
  <c r="I178" i="4"/>
  <c r="J178" i="4" s="1"/>
  <c r="I24" i="4"/>
  <c r="J24" i="4" s="1"/>
  <c r="I154" i="4"/>
  <c r="J154" i="4" s="1"/>
  <c r="I5" i="4"/>
  <c r="J5" i="4" s="1"/>
  <c r="I104" i="4"/>
  <c r="J104" i="4" s="1"/>
  <c r="I78" i="4"/>
  <c r="J78" i="4" s="1"/>
  <c r="I84" i="4"/>
  <c r="J84" i="4" s="1"/>
  <c r="I142" i="4"/>
  <c r="J142" i="4" s="1"/>
  <c r="I66" i="4"/>
  <c r="J66" i="4" s="1"/>
  <c r="I180" i="4"/>
  <c r="J180" i="4" s="1"/>
  <c r="I94" i="4"/>
  <c r="J94" i="4" s="1"/>
  <c r="I176" i="4"/>
  <c r="J176" i="4" s="1"/>
  <c r="I46" i="4"/>
  <c r="J46" i="4" s="1"/>
  <c r="I136" i="4"/>
  <c r="J136" i="4" s="1"/>
  <c r="I15" i="4"/>
  <c r="J15" i="4" s="1"/>
  <c r="I174" i="4"/>
  <c r="J174" i="4" s="1"/>
  <c r="I26" i="4"/>
  <c r="J26" i="4" s="1"/>
  <c r="I164" i="4"/>
  <c r="J164" i="4" s="1"/>
  <c r="I116" i="4"/>
  <c r="J116" i="4" s="1"/>
  <c r="I48" i="4"/>
  <c r="J48" i="4" s="1"/>
  <c r="I76" i="4"/>
  <c r="J76" i="4" s="1"/>
  <c r="I152" i="4"/>
  <c r="J152" i="4" s="1"/>
  <c r="I28" i="4"/>
  <c r="J28" i="4" s="1"/>
  <c r="I3" i="4"/>
  <c r="J3" i="4" s="1"/>
  <c r="I21" i="4"/>
  <c r="J21" i="4" s="1"/>
  <c r="I13" i="4"/>
  <c r="J13" i="4" s="1"/>
  <c r="I156" i="4"/>
  <c r="J156" i="4" s="1"/>
  <c r="I88" i="4"/>
  <c r="J88" i="4" s="1"/>
  <c r="I150" i="4"/>
  <c r="J150" i="4" s="1"/>
  <c r="I72" i="4"/>
  <c r="J72" i="4" s="1"/>
  <c r="I184" i="4"/>
  <c r="J184" i="4" s="1"/>
  <c r="I92" i="4"/>
  <c r="J92" i="4" s="1"/>
  <c r="I134" i="4"/>
  <c r="J134" i="4" s="1"/>
  <c r="I38" i="4"/>
  <c r="J38" i="4" s="1"/>
  <c r="I138" i="4"/>
  <c r="J138" i="4" s="1"/>
  <c r="I60" i="4"/>
  <c r="J60" i="4" s="1"/>
  <c r="I102" i="4"/>
  <c r="J102" i="4" s="1"/>
  <c r="I86" i="4"/>
  <c r="J86" i="4" s="1"/>
  <c r="I64" i="4"/>
  <c r="J64" i="4" s="1"/>
  <c r="I126" i="4"/>
  <c r="J126" i="4" s="1"/>
  <c r="I9" i="4"/>
  <c r="J9" i="4" s="1"/>
  <c r="I120" i="4"/>
  <c r="J120" i="4" s="1"/>
  <c r="I122" i="4"/>
  <c r="J122" i="4" s="1"/>
  <c r="I58" i="4"/>
  <c r="J58" i="4" s="1"/>
  <c r="I158" i="4"/>
  <c r="J158" i="4" s="1"/>
  <c r="I74" i="4"/>
  <c r="J74" i="4" s="1"/>
  <c r="I68" i="4"/>
  <c r="J68" i="4" s="1"/>
  <c r="I110" i="4"/>
  <c r="J110" i="4" s="1"/>
  <c r="I147" i="4"/>
  <c r="J147" i="4" s="1"/>
  <c r="I170" i="4"/>
  <c r="J170" i="4" s="1"/>
  <c r="I32" i="4"/>
  <c r="J32" i="4" s="1"/>
  <c r="I50" i="4"/>
  <c r="J50" i="4" s="1"/>
  <c r="I172" i="4"/>
  <c r="J172" i="4" s="1"/>
  <c r="I98" i="4"/>
  <c r="J98" i="4" s="1"/>
  <c r="I19" i="4"/>
  <c r="J19" i="4" s="1"/>
  <c r="I70" i="4"/>
  <c r="J70" i="4" s="1"/>
  <c r="I148" i="4"/>
  <c r="J148" i="4" s="1"/>
  <c r="I108" i="4"/>
  <c r="J108" i="4" s="1"/>
  <c r="I114" i="4"/>
  <c r="J114" i="4" s="1"/>
  <c r="I106" i="4"/>
  <c r="J106" i="4" s="1"/>
  <c r="I128" i="4"/>
  <c r="J128" i="4" s="1"/>
  <c r="I36" i="4"/>
  <c r="J36" i="4" s="1"/>
  <c r="I7" i="4"/>
  <c r="J7" i="4" s="1"/>
  <c r="I82" i="4"/>
  <c r="J82" i="4" s="1"/>
  <c r="I17" i="4"/>
  <c r="J17" i="4" s="1"/>
  <c r="I42" i="4"/>
  <c r="J42" i="4" s="1"/>
  <c r="I112" i="4"/>
  <c r="J112" i="4" s="1"/>
  <c r="I182" i="4"/>
  <c r="J182" i="4" s="1"/>
  <c r="I124" i="4"/>
  <c r="J124" i="4" s="1"/>
  <c r="I34" i="4"/>
  <c r="J34" i="4" s="1"/>
  <c r="I118" i="4"/>
  <c r="J118" i="4" s="1"/>
  <c r="I90" i="4"/>
  <c r="J90" i="4" s="1"/>
  <c r="I144" i="4"/>
  <c r="J144" i="4" s="1"/>
  <c r="I80" i="4"/>
  <c r="J80" i="4" s="1"/>
  <c r="I132" i="4"/>
  <c r="J132" i="4" s="1"/>
  <c r="I100" i="4"/>
  <c r="J100" i="4" s="1"/>
  <c r="I130" i="4"/>
  <c r="J130" i="4" s="1"/>
  <c r="I160" i="4"/>
  <c r="J160" i="4" s="1"/>
  <c r="I54" i="4"/>
  <c r="J54" i="4" s="1"/>
  <c r="Q12" i="4"/>
  <c r="L35" i="4"/>
  <c r="Q8" i="4"/>
  <c r="R6" i="4"/>
  <c r="Q6" i="4"/>
  <c r="R5" i="4"/>
  <c r="Q5" i="4"/>
  <c r="Q4" i="4"/>
  <c r="I106" i="1"/>
  <c r="V7" i="8" l="1"/>
  <c r="T42" i="8"/>
  <c r="U42" i="8" s="1"/>
  <c r="T38" i="8"/>
  <c r="U38" i="8" s="1"/>
  <c r="T34" i="8"/>
  <c r="U34" i="8" s="1"/>
  <c r="T30" i="8"/>
  <c r="U30" i="8" s="1"/>
  <c r="T26" i="8"/>
  <c r="U26" i="8" s="1"/>
  <c r="T22" i="8"/>
  <c r="U22" i="8" s="1"/>
  <c r="T18" i="8"/>
  <c r="U18" i="8" s="1"/>
  <c r="T14" i="8"/>
  <c r="U14" i="8" s="1"/>
  <c r="T10" i="8"/>
  <c r="U10" i="8" s="1"/>
  <c r="T40" i="8"/>
  <c r="U40" i="8" s="1"/>
  <c r="T36" i="8"/>
  <c r="U36" i="8" s="1"/>
  <c r="T32" i="8"/>
  <c r="U32" i="8" s="1"/>
  <c r="T28" i="8"/>
  <c r="U28" i="8" s="1"/>
  <c r="T24" i="8"/>
  <c r="U24" i="8" s="1"/>
  <c r="T20" i="8"/>
  <c r="U20" i="8" s="1"/>
  <c r="T16" i="8"/>
  <c r="U16" i="8" s="1"/>
  <c r="T12" i="8"/>
  <c r="U12" i="8" s="1"/>
  <c r="T8" i="8"/>
  <c r="U8" i="8" s="1"/>
  <c r="V10" i="8" s="1"/>
  <c r="T39" i="8"/>
  <c r="U39" i="8" s="1"/>
  <c r="T35" i="8"/>
  <c r="U35" i="8" s="1"/>
  <c r="T31" i="8"/>
  <c r="U31" i="8" s="1"/>
  <c r="T27" i="8"/>
  <c r="U27" i="8" s="1"/>
  <c r="T23" i="8"/>
  <c r="U23" i="8" s="1"/>
  <c r="T19" i="8"/>
  <c r="U19" i="8" s="1"/>
  <c r="T15" i="8"/>
  <c r="U15" i="8" s="1"/>
  <c r="Q11" i="4"/>
  <c r="Q9" i="4"/>
  <c r="Q7" i="4"/>
  <c r="V40" i="8" l="1"/>
  <c r="V29" i="8"/>
  <c r="V15" i="8"/>
  <c r="V28" i="8"/>
  <c r="V17" i="8"/>
  <c r="V42" i="8"/>
  <c r="V24" i="8"/>
  <c r="V13" i="8"/>
  <c r="V38" i="8"/>
  <c r="V36" i="8"/>
  <c r="V11" i="8"/>
  <c r="V20" i="8"/>
  <c r="V9" i="8"/>
  <c r="V34" i="8"/>
  <c r="V16" i="8"/>
  <c r="V39" i="8"/>
  <c r="V30" i="8"/>
  <c r="V12" i="8"/>
  <c r="V35" i="8"/>
  <c r="V26" i="8"/>
  <c r="V32" i="8"/>
  <c r="V21" i="8"/>
  <c r="V8" i="8"/>
  <c r="V31" i="8"/>
  <c r="V22" i="8"/>
  <c r="V25" i="8"/>
  <c r="V41" i="8"/>
  <c r="V27" i="8"/>
  <c r="V18" i="8"/>
  <c r="V37" i="8"/>
  <c r="V23" i="8"/>
  <c r="V14" i="8"/>
  <c r="V33" i="8"/>
  <c r="V19" i="8"/>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D92FF19-6CF8-4FE5-914E-9F24DA6E4F0F}" keepAlive="1" name="Query - Append1(1)" description="Connection to the 'Append1' query in the workbook." type="5" refreshedVersion="8" background="1" saveData="1">
    <dbPr connection="Provider=Microsoft.Mashup.OleDb.1;Data Source=$Workbook$;Location=Append1;Extended Properties=&quot;&quot;" command="SELECT * FROM [Append1]"/>
  </connection>
  <connection id="2" xr16:uid="{EA5CEF36-1F5F-4E24-97A5-6C329DC00375}" keepAlive="1" name="Query - India" description="Connection to the 'India' query in the workbook." type="5" refreshedVersion="0" background="1">
    <dbPr connection="Provider=Microsoft.Mashup.OleDb.1;Data Source=$Workbook$;Location=India;Extended Properties=&quot;&quot;" command="SELECT * FROM [India]"/>
  </connection>
  <connection id="3" xr16:uid="{6267A00F-BFA4-4653-8EF7-9A91861FB296}" keepAlive="1" name="Query - NZ" description="Connection to the 'NZ' query in the workbook." type="5" refreshedVersion="0" background="1">
    <dbPr connection="Provider=Microsoft.Mashup.OleDb.1;Data Source=$Workbook$;Location=NZ;Extended Properties=&quot;&quot;" command="SELECT * FROM [NZ]"/>
  </connection>
  <connection id="4" xr16:uid="{243F7D63-7F29-4EE6-B9F2-BFBA5B5FA11A}"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5" xr16:uid="{5FC626A8-2D81-44D3-90CF-DD1EAFC9DE14}" name="WorksheetConnection_blank-data-file.xlsx!staff" type="102" refreshedVersion="8" minRefreshableVersion="5">
    <extLst>
      <ext xmlns:x15="http://schemas.microsoft.com/office/spreadsheetml/2010/11/main" uri="{DE250136-89BD-433C-8126-D09CA5730AF9}">
        <x15:connection id="staff" autoDelete="1">
          <x15:rangePr sourceName="_xlcn.WorksheetConnection_blankdatafile.xlsxstaff"/>
        </x15:connection>
      </ext>
    </extLst>
  </connection>
</connections>
</file>

<file path=xl/metadata.xml><?xml version="1.0" encoding="utf-8"?>
<metadata xmlns="http://schemas.openxmlformats.org/spreadsheetml/2006/main" xmlns:xda="http://schemas.microsoft.com/office/spreadsheetml/2017/dynamicarray">
  <metadataTypes count="2">
    <metadataType name="XLMDX"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metadataStrings count="3">
    <s v="ThisWorkbookDataModel"/>
    <s v="{[staff].[Country].&amp;[IND]}"/>
    <s v="{[staff].[Country].&amp;[NZ]}"/>
  </metadataStrings>
  <mdxMetadata count="2">
    <mdx n="0" f="s">
      <ms ns="1" c="0"/>
    </mdx>
    <mdx n="0" f="s">
      <ms ns="2" c="0"/>
    </mdx>
  </mdxMetadata>
  <futureMetadata name="XLDAPR" count="1">
    <bk>
      <extLst>
        <ext uri="{bdbb8cdc-fa1e-496e-a857-3c3f30c029c3}">
          <xda:dynamicArrayProperties fDynamic="1" fCollapsed="0"/>
        </ext>
      </extLst>
    </bk>
  </futureMetadata>
  <cellMetadata count="1">
    <bk>
      <rc t="2" v="0"/>
    </bk>
  </cellMetadata>
  <valueMetadata count="2">
    <bk>
      <rc t="1" v="0"/>
    </bk>
    <bk>
      <rc t="1" v="1"/>
    </bk>
  </valueMetadata>
</metadata>
</file>

<file path=xl/sharedStrings.xml><?xml version="1.0" encoding="utf-8"?>
<sst xmlns="http://schemas.openxmlformats.org/spreadsheetml/2006/main" count="1858" uniqueCount="248">
  <si>
    <t>Name</t>
  </si>
  <si>
    <t>Gender</t>
  </si>
  <si>
    <t>Department</t>
  </si>
  <si>
    <t>Age</t>
  </si>
  <si>
    <t>Date Joined</t>
  </si>
  <si>
    <t>Salary</t>
  </si>
  <si>
    <t>Rating</t>
  </si>
  <si>
    <t>Barr Faughny</t>
  </si>
  <si>
    <t>Female</t>
  </si>
  <si>
    <t>Procurement</t>
  </si>
  <si>
    <t>Exceptional</t>
  </si>
  <si>
    <t>Dennison Crosswaite</t>
  </si>
  <si>
    <t>Website</t>
  </si>
  <si>
    <t>Above average</t>
  </si>
  <si>
    <t>Gunar Cockshoot</t>
  </si>
  <si>
    <t>Male</t>
  </si>
  <si>
    <t>Average</t>
  </si>
  <si>
    <t>Wilone O'Kielt</t>
  </si>
  <si>
    <t>Gigi Bohling</t>
  </si>
  <si>
    <t>Sales</t>
  </si>
  <si>
    <t>Curtice Advani</t>
  </si>
  <si>
    <t>Finance</t>
  </si>
  <si>
    <t>Kaine Padly</t>
  </si>
  <si>
    <t>Ches Bonnell</t>
  </si>
  <si>
    <t>Poor</t>
  </si>
  <si>
    <t>Andria Kimpton</t>
  </si>
  <si>
    <t>Brien Boise</t>
  </si>
  <si>
    <t>Husein Augar</t>
  </si>
  <si>
    <t>Karlen McCaffrey</t>
  </si>
  <si>
    <t>Jan Morforth</t>
  </si>
  <si>
    <t>Dotty Strutley</t>
  </si>
  <si>
    <t>Kelci Walkden</t>
  </si>
  <si>
    <t>Marney O'Breen</t>
  </si>
  <si>
    <t>Rafaelita Blaksland</t>
  </si>
  <si>
    <t>Madelene Upcott</t>
  </si>
  <si>
    <t>Beverie Moffet</t>
  </si>
  <si>
    <t>Oby Sorrel</t>
  </si>
  <si>
    <t>Mallorie Waber</t>
  </si>
  <si>
    <t>Jehu Rudeforth</t>
  </si>
  <si>
    <t>Van Tuxwell</t>
  </si>
  <si>
    <t>Roddy Speechley</t>
  </si>
  <si>
    <t>Camilla Castle</t>
  </si>
  <si>
    <t>Very poor</t>
  </si>
  <si>
    <t>Janene Hairsine</t>
  </si>
  <si>
    <t>Niall Selesnick</t>
  </si>
  <si>
    <t>Ebonee Roxburgh</t>
  </si>
  <si>
    <t>Zach Polon</t>
  </si>
  <si>
    <t>Orton Livick</t>
  </si>
  <si>
    <t>Gray Seamon</t>
  </si>
  <si>
    <t>Benny Karolovsky</t>
  </si>
  <si>
    <t>Dyna Doucette</t>
  </si>
  <si>
    <t>Erin Androsik</t>
  </si>
  <si>
    <t>Madge McCloughen</t>
  </si>
  <si>
    <t>Esmaria Denecamp</t>
  </si>
  <si>
    <t>Hogan Iles</t>
  </si>
  <si>
    <t>Valentia Etteridge</t>
  </si>
  <si>
    <t>HR</t>
  </si>
  <si>
    <t>Archibald Filliskirk</t>
  </si>
  <si>
    <t>Lindy Guillet</t>
  </si>
  <si>
    <t>Dell Molloy</t>
  </si>
  <si>
    <t>Ewart Laphorn</t>
  </si>
  <si>
    <t>Vic Radolf</t>
  </si>
  <si>
    <t>Virginia McConville</t>
  </si>
  <si>
    <t>Kaye Crocroft</t>
  </si>
  <si>
    <t>Mollie Hanway</t>
  </si>
  <si>
    <t>Hoyt D'Alesco</t>
  </si>
  <si>
    <t>Crissie Cordel</t>
  </si>
  <si>
    <t>Myer McCory</t>
  </si>
  <si>
    <t>Enoch Dowrey</t>
  </si>
  <si>
    <t>Kissiah Maydway</t>
  </si>
  <si>
    <t>Ambros Murthwaite</t>
  </si>
  <si>
    <t>Torrance Collier</t>
  </si>
  <si>
    <t>Allene Gobbet</t>
  </si>
  <si>
    <t>Violante Courtonne</t>
  </si>
  <si>
    <t>Merrilee Plenty</t>
  </si>
  <si>
    <t>Tatum Hush</t>
  </si>
  <si>
    <t>Kath Bletsoe</t>
  </si>
  <si>
    <t>Hinda Label</t>
  </si>
  <si>
    <t>Shari McNee</t>
  </si>
  <si>
    <t>My Hanscome</t>
  </si>
  <si>
    <t>Drusy MacCombe</t>
  </si>
  <si>
    <t>Halimeda Kuscha</t>
  </si>
  <si>
    <t>William Reeveley</t>
  </si>
  <si>
    <t>Tracy Renad</t>
  </si>
  <si>
    <t>Kassi Jonson</t>
  </si>
  <si>
    <t>Constantino Espley</t>
  </si>
  <si>
    <t>Gretchen Callow</t>
  </si>
  <si>
    <t>Bev Lashley</t>
  </si>
  <si>
    <t>Sibyl Dunkirk</t>
  </si>
  <si>
    <t>Alta Kaszper</t>
  </si>
  <si>
    <t>Shayne Stegel</t>
  </si>
  <si>
    <t>Hyacinthie Braybrooke</t>
  </si>
  <si>
    <t>Agnes Collicott</t>
  </si>
  <si>
    <t>Teressa Udden</t>
  </si>
  <si>
    <t>Bennie Pepis</t>
  </si>
  <si>
    <t>Elia Cockton</t>
  </si>
  <si>
    <t>Cherlyn Barter</t>
  </si>
  <si>
    <t>Murry Dryburgh</t>
  </si>
  <si>
    <t>Mahalia Larcher</t>
  </si>
  <si>
    <t>Bili Sizey</t>
  </si>
  <si>
    <t>Lilyan Klimpt</t>
  </si>
  <si>
    <t>Caro Chappel</t>
  </si>
  <si>
    <t>Leilah Yesinin</t>
  </si>
  <si>
    <t>Collin Jagson</t>
  </si>
  <si>
    <t>Kellsie Waby</t>
  </si>
  <si>
    <t>Simon Kembery</t>
  </si>
  <si>
    <t>Tawnya Tickel</t>
  </si>
  <si>
    <t>Bernie Gorges</t>
  </si>
  <si>
    <t>Florinda Crace</t>
  </si>
  <si>
    <t>Oran Buxcy</t>
  </si>
  <si>
    <t>Employee Data</t>
  </si>
  <si>
    <t>Nanak Sapna</t>
  </si>
  <si>
    <t>Karuna Pashupathy</t>
  </si>
  <si>
    <t>Amal Nimesh</t>
  </si>
  <si>
    <t>Ramnath Ravuri</t>
  </si>
  <si>
    <t>Yauvani Tarpa</t>
  </si>
  <si>
    <t>Upendra Swati</t>
  </si>
  <si>
    <t>Hridaynath Tendulkar</t>
  </si>
  <si>
    <t>Gangadutt Ragha</t>
  </si>
  <si>
    <t>Rameshwari Chikodi</t>
  </si>
  <si>
    <t>Pratigya Rema</t>
  </si>
  <si>
    <t>Kantimoy Pritish</t>
  </si>
  <si>
    <t>Tarala Vishaal</t>
  </si>
  <si>
    <t>Ardhendu Abhichandra Jayakar</t>
  </si>
  <si>
    <t>Jagajeet Viraj</t>
  </si>
  <si>
    <t>Shattesh Utpat</t>
  </si>
  <si>
    <t>Agrata Rajarama</t>
  </si>
  <si>
    <t>Sawini Chandan</t>
  </si>
  <si>
    <t>Damayanti Thangavadivelu</t>
  </si>
  <si>
    <t>Indu Varada Sumedh</t>
  </si>
  <si>
    <t>Krittika Gaekwad</t>
  </si>
  <si>
    <t>Mardav Ramaswami</t>
  </si>
  <si>
    <t>Lalit Kothari</t>
  </si>
  <si>
    <t>Bhuvan Pals</t>
  </si>
  <si>
    <t>Sarayu Ragunathan</t>
  </si>
  <si>
    <t>Ayog Chakrabarti</t>
  </si>
  <si>
    <t>Shevantilal Muppala</t>
  </si>
  <si>
    <t>Suchira Bhanupriya Tapti</t>
  </si>
  <si>
    <t>Mahindra Sreedharan</t>
  </si>
  <si>
    <t>Chitrasen Laul</t>
  </si>
  <si>
    <t>Akbar Sorabhjee</t>
  </si>
  <si>
    <t>Shulabh Qutub Sundaramoorthy</t>
  </si>
  <si>
    <t>Sahila Chandrasekhar</t>
  </si>
  <si>
    <t>Satyendra Venkatadri</t>
  </si>
  <si>
    <t>Piyali Mahanthapa</t>
  </si>
  <si>
    <t>Rukma Vinita</t>
  </si>
  <si>
    <t>Vanmala Shriharsha</t>
  </si>
  <si>
    <t>Sarojini Naueshwara</t>
  </si>
  <si>
    <t>Kaishori Harathi Kateel</t>
  </si>
  <si>
    <t>Shobhana Samuel</t>
  </si>
  <si>
    <t>Krishnakanta Vellanki</t>
  </si>
  <si>
    <t>Shiuli Sapna</t>
  </si>
  <si>
    <t>Anjushri Chandiramani</t>
  </si>
  <si>
    <t>Fullara Sushanti Mokate</t>
  </si>
  <si>
    <t>Shreela Ramasubraman</t>
  </si>
  <si>
    <t>Gumwant Veera</t>
  </si>
  <si>
    <t>Deepali Charan</t>
  </si>
  <si>
    <t>Geena Raghavanpillai</t>
  </si>
  <si>
    <t>Prerana Nishita</t>
  </si>
  <si>
    <t>Shekhar Eswara</t>
  </si>
  <si>
    <t>Kamalakshi Mukundan</t>
  </si>
  <si>
    <t>Sahas Sanabhi Shrikant</t>
  </si>
  <si>
    <t>Ranajay Kailashnath Richa</t>
  </si>
  <si>
    <t>Sukhdev Nageshwar</t>
  </si>
  <si>
    <t>Rushil Kripa</t>
  </si>
  <si>
    <t>Daruka Ghazali</t>
  </si>
  <si>
    <t>Godavari Veena</t>
  </si>
  <si>
    <t>Anumati Shyamari Meherhomji</t>
  </si>
  <si>
    <t>Abhaya Priyavardhan</t>
  </si>
  <si>
    <t>Purnendu Vijayarangan</t>
  </si>
  <si>
    <t>Sameer Shashank Sapra</t>
  </si>
  <si>
    <t>Asija Pothireddy</t>
  </si>
  <si>
    <t>Rupak Mehra</t>
  </si>
  <si>
    <t>Makshi Vinutha</t>
  </si>
  <si>
    <t>Pragya Nilufar</t>
  </si>
  <si>
    <t>Dhruv Manjunath</t>
  </si>
  <si>
    <t>Yagna Sujeev</t>
  </si>
  <si>
    <t>Mithil Nadkarni</t>
  </si>
  <si>
    <t>Bandhula Sathyanna</t>
  </si>
  <si>
    <t>Shubhra Potla</t>
  </si>
  <si>
    <t>Narois Motiwala</t>
  </si>
  <si>
    <t>Madhumati Gazala Soumitra</t>
  </si>
  <si>
    <t>Sanchali Shirish</t>
  </si>
  <si>
    <t>Chandana Sannidhi Surnilla</t>
  </si>
  <si>
    <t>Devasree Fullara Saurin</t>
  </si>
  <si>
    <t>Kunja Prashanta Vibha</t>
  </si>
  <si>
    <t>Kevalkumar Solanki</t>
  </si>
  <si>
    <t>Kulbhushan Moorthy</t>
  </si>
  <si>
    <t>Hemavati Muthiah</t>
  </si>
  <si>
    <t>Sartaj Probal</t>
  </si>
  <si>
    <t>Jaishree Atasi Yavatkar</t>
  </si>
  <si>
    <t>Ilesh Dasgupta</t>
  </si>
  <si>
    <t>Waheeda Vasuman</t>
  </si>
  <si>
    <t>Vinanti Choudhari</t>
  </si>
  <si>
    <t>Manjusri Ruchi</t>
  </si>
  <si>
    <t>Deepit Ranjana</t>
  </si>
  <si>
    <t>Amlankusum Rajabhushan</t>
  </si>
  <si>
    <t>Udyan Lanka</t>
  </si>
  <si>
    <t>Baruna Ogale</t>
  </si>
  <si>
    <t>Heer Pennathur</t>
  </si>
  <si>
    <t>Vasu Nandin</t>
  </si>
  <si>
    <t>Madhavdas Buhpathi</t>
  </si>
  <si>
    <t>Mirium Seemantini Shivakumar</t>
  </si>
  <si>
    <t>Total</t>
  </si>
  <si>
    <t>Country</t>
  </si>
  <si>
    <t>IND</t>
  </si>
  <si>
    <t>Others</t>
  </si>
  <si>
    <t>NZ</t>
  </si>
  <si>
    <t>Average Salary</t>
  </si>
  <si>
    <t>Average Age</t>
  </si>
  <si>
    <t>Total Employee</t>
  </si>
  <si>
    <t>Average Tenure</t>
  </si>
  <si>
    <t>Tenure</t>
  </si>
  <si>
    <t>female ratio</t>
  </si>
  <si>
    <t>female count</t>
  </si>
  <si>
    <t>ratio of $90,000&gt;</t>
  </si>
  <si>
    <t>count salary&gt;90000</t>
  </si>
  <si>
    <t>Column Labels</t>
  </si>
  <si>
    <t>Count of Name</t>
  </si>
  <si>
    <t>Average of Age</t>
  </si>
  <si>
    <t>Average of Salary</t>
  </si>
  <si>
    <t>Values</t>
  </si>
  <si>
    <t>Average of Tenure</t>
  </si>
  <si>
    <t>Bonus</t>
  </si>
  <si>
    <t>Row Labels</t>
  </si>
  <si>
    <t>Grand Total</t>
  </si>
  <si>
    <t>2020</t>
  </si>
  <si>
    <t>May</t>
  </si>
  <si>
    <t>Jun</t>
  </si>
  <si>
    <t>Jul</t>
  </si>
  <si>
    <t>Aug</t>
  </si>
  <si>
    <t>Sep</t>
  </si>
  <si>
    <t>Oct</t>
  </si>
  <si>
    <t>Nov</t>
  </si>
  <si>
    <t>Dec</t>
  </si>
  <si>
    <t>2021</t>
  </si>
  <si>
    <t>Jan</t>
  </si>
  <si>
    <t>Feb</t>
  </si>
  <si>
    <t>Mar</t>
  </si>
  <si>
    <t>Apr</t>
  </si>
  <si>
    <t>2022</t>
  </si>
  <si>
    <t>2023</t>
  </si>
  <si>
    <t>month</t>
  </si>
  <si>
    <t>head count</t>
  </si>
  <si>
    <t>running total</t>
  </si>
  <si>
    <t>Headcount By Department</t>
  </si>
  <si>
    <t>New Zealand</t>
  </si>
  <si>
    <t>India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</si>
</sst>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1009]#,##0.00"/>
    <numFmt numFmtId="165" formatCode="0.0"/>
    <numFmt numFmtId="166" formatCode="_-[$$-409]* #,##0.00_ ;_-[$$-409]* \-#,##0.00\ ;_-[$$-409]* &quot;-&quot;??_ ;_-@_ "/>
    <numFmt numFmtId="167" formatCode="_-[$$-409]* #,##0_ ;_-[$$-409]* \-#,##0\ ;_-[$$-409]* &quot;-&quot;??_ ;_-@_ "/>
    <numFmt numFmtId="168" formatCode="[$$-C09]#,##0.00"/>
    <numFmt numFmtId="169" formatCode="[$$-C09]#,##0.00;[Red]\-[$$-C09]#,##0.00"/>
  </numFmts>
  <fonts count="10" x14ac:knownFonts="1">
    <font>
      <sz val="11"/>
      <color theme="1"/>
      <name val="Calibri"/>
      <family val="2"/>
      <scheme val="minor"/>
    </font>
    <font>
      <sz val="28"/>
      <color theme="1"/>
      <name val="Segoe UI Light"/>
      <family val="2"/>
    </font>
    <font>
      <b/>
      <sz val="11"/>
      <color theme="0"/>
      <name val="Calibri"/>
      <family val="2"/>
      <scheme val="minor"/>
    </font>
    <font>
      <b/>
      <sz val="48"/>
      <color theme="1"/>
      <name val="Arial Black"/>
      <family val="2"/>
    </font>
    <font>
      <b/>
      <sz val="36"/>
      <color theme="1"/>
      <name val="Arial Black"/>
      <family val="2"/>
    </font>
    <font>
      <b/>
      <sz val="16"/>
      <color theme="1"/>
      <name val="Arial Black"/>
      <family val="2"/>
    </font>
    <font>
      <b/>
      <sz val="26"/>
      <color theme="1"/>
      <name val="Arial"/>
      <family val="2"/>
    </font>
    <font>
      <b/>
      <sz val="28"/>
      <color theme="1"/>
      <name val="Calibri"/>
      <family val="2"/>
      <scheme val="minor"/>
    </font>
    <font>
      <b/>
      <sz val="28"/>
      <color theme="1"/>
      <name val="Arial Narrow"/>
      <family val="2"/>
    </font>
    <font>
      <b/>
      <sz val="36"/>
      <color theme="1"/>
      <name val="Arial Narrow"/>
      <family val="2"/>
    </font>
  </fonts>
  <fills count="7">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5"/>
        <bgColor indexed="64"/>
      </patternFill>
    </fill>
    <fill>
      <patternFill patternType="solid">
        <fgColor theme="0"/>
        <bgColor indexed="64"/>
      </patternFill>
    </fill>
    <fill>
      <patternFill patternType="solid">
        <fgColor theme="2" tint="-9.9978637043366805E-2"/>
        <bgColor indexed="64"/>
      </patternFill>
    </fill>
  </fills>
  <borders count="6">
    <border>
      <left/>
      <right/>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33">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5" fontId="0" fillId="0" borderId="0" xfId="0" applyNumberFormat="1"/>
    <xf numFmtId="164" fontId="0" fillId="0" borderId="0" xfId="0" applyNumberFormat="1"/>
    <xf numFmtId="14" fontId="0" fillId="0" borderId="0" xfId="0" applyNumberFormat="1"/>
    <xf numFmtId="2" fontId="0" fillId="0" borderId="0" xfId="0" applyNumberFormat="1"/>
    <xf numFmtId="9" fontId="0" fillId="0" borderId="0" xfId="0" applyNumberFormat="1"/>
    <xf numFmtId="0" fontId="0" fillId="0" borderId="0" xfId="0" pivotButton="1"/>
    <xf numFmtId="0" fontId="0" fillId="0" borderId="0" xfId="0" applyAlignment="1">
      <alignment horizontal="left"/>
    </xf>
    <xf numFmtId="165" fontId="0" fillId="0" borderId="0" xfId="0" applyNumberFormat="1"/>
    <xf numFmtId="166" fontId="0" fillId="0" borderId="0" xfId="0" applyNumberFormat="1"/>
    <xf numFmtId="167" fontId="0" fillId="0" borderId="0" xfId="0" applyNumberFormat="1"/>
    <xf numFmtId="0" fontId="0" fillId="0" borderId="0" xfId="0" applyAlignment="1">
      <alignment horizontal="left" indent="1"/>
    </xf>
    <xf numFmtId="17" fontId="0" fillId="0" borderId="0" xfId="0" applyNumberFormat="1"/>
    <xf numFmtId="0" fontId="3" fillId="2" borderId="0" xfId="0" applyFont="1" applyFill="1" applyAlignment="1">
      <alignment horizontal="center" vertical="center"/>
    </xf>
    <xf numFmtId="168" fontId="5" fillId="2" borderId="0" xfId="0" applyNumberFormat="1" applyFont="1" applyFill="1" applyAlignment="1">
      <alignment horizontal="center" vertical="center"/>
    </xf>
    <xf numFmtId="0" fontId="3" fillId="4" borderId="0" xfId="0" applyFont="1" applyFill="1" applyAlignment="1">
      <alignment horizontal="center" vertical="center"/>
    </xf>
    <xf numFmtId="9" fontId="4" fillId="4" borderId="0" xfId="0" applyNumberFormat="1" applyFont="1" applyFill="1" applyAlignment="1">
      <alignment horizontal="center" vertical="center"/>
    </xf>
    <xf numFmtId="169" fontId="5" fillId="4" borderId="0" xfId="0" applyNumberFormat="1" applyFont="1" applyFill="1" applyAlignment="1">
      <alignment horizontal="center" vertical="center"/>
    </xf>
    <xf numFmtId="0" fontId="0" fillId="0" borderId="1" xfId="0" applyBorder="1"/>
    <xf numFmtId="0" fontId="0" fillId="0" borderId="2" xfId="0" applyBorder="1"/>
    <xf numFmtId="0" fontId="0" fillId="0" borderId="3" xfId="0" applyBorder="1"/>
    <xf numFmtId="0" fontId="0" fillId="0" borderId="4" xfId="0" applyBorder="1"/>
    <xf numFmtId="0" fontId="0" fillId="0" borderId="5" xfId="0" applyBorder="1"/>
    <xf numFmtId="9" fontId="9" fillId="2" borderId="0" xfId="0" applyNumberFormat="1" applyFont="1" applyFill="1" applyAlignment="1">
      <alignment horizontal="center" vertical="center"/>
    </xf>
    <xf numFmtId="0" fontId="6" fillId="6" borderId="1" xfId="0" applyFont="1" applyFill="1" applyBorder="1" applyAlignment="1">
      <alignment horizontal="center" vertical="center"/>
    </xf>
    <xf numFmtId="0" fontId="2" fillId="6" borderId="0" xfId="0" applyFont="1" applyFill="1" applyAlignment="1">
      <alignment horizontal="center" vertical="center"/>
    </xf>
    <xf numFmtId="0" fontId="2" fillId="6" borderId="2" xfId="0" applyFont="1" applyFill="1" applyBorder="1" applyAlignment="1">
      <alignment horizontal="center" vertical="center"/>
    </xf>
    <xf numFmtId="0" fontId="8" fillId="5" borderId="0" xfId="0" applyFont="1" applyFill="1" applyAlignment="1">
      <alignment horizontal="center" vertical="center"/>
    </xf>
    <xf numFmtId="0" fontId="7" fillId="0" borderId="0" xfId="0" applyFont="1" applyAlignment="1">
      <alignment horizontal="center" vertical="center"/>
    </xf>
    <xf numFmtId="0" fontId="0" fillId="0" borderId="0" xfId="0" applyNumberFormat="1"/>
  </cellXfs>
  <cellStyles count="1">
    <cellStyle name="Normal" xfId="0" builtinId="0"/>
  </cellStyles>
  <dxfs count="63">
    <dxf>
      <numFmt numFmtId="165" formatCode="0.0"/>
    </dxf>
    <dxf>
      <numFmt numFmtId="166" formatCode="_-[$$-409]* #,##0.00_ ;_-[$$-409]* \-#,##0.00\ ;_-[$$-409]* &quot;-&quot;??_ ;_-@_ "/>
    </dxf>
    <dxf>
      <numFmt numFmtId="166" formatCode="_-[$$-409]* #,##0.00_ ;_-[$$-409]* \-#,##0.00\ ;_-[$$-409]* &quot;-&quot;??_ ;_-@_ "/>
    </dxf>
    <dxf>
      <numFmt numFmtId="165" formatCode="0.0"/>
    </dxf>
    <dxf>
      <numFmt numFmtId="165" formatCode="0.0"/>
    </dxf>
    <dxf>
      <numFmt numFmtId="165" formatCode="0.0"/>
    </dxf>
    <dxf>
      <numFmt numFmtId="165" formatCode="0.0"/>
    </dxf>
    <dxf>
      <numFmt numFmtId="166" formatCode="_-[$$-409]* #,##0.00_ ;_-[$$-409]* \-#,##0.00\ ;_-[$$-409]* &quot;-&quot;??_ ;_-@_ "/>
    </dxf>
    <dxf>
      <numFmt numFmtId="166" formatCode="_-[$$-409]* #,##0.00_ ;_-[$$-409]* \-#,##0.00\ ;_-[$$-409]* &quot;-&quot;??_ ;_-@_ "/>
    </dxf>
    <dxf>
      <numFmt numFmtId="165" formatCode="0.0"/>
    </dxf>
    <dxf>
      <numFmt numFmtId="165" formatCode="0.0"/>
    </dxf>
    <dxf>
      <numFmt numFmtId="165" formatCode="0.0"/>
    </dxf>
    <dxf>
      <numFmt numFmtId="165" formatCode="0.0"/>
    </dxf>
    <dxf>
      <numFmt numFmtId="166" formatCode="_-[$$-409]* #,##0.00_ ;_-[$$-409]* \-#,##0.00\ ;_-[$$-409]* &quot;-&quot;??_ ;_-@_ "/>
    </dxf>
    <dxf>
      <numFmt numFmtId="166" formatCode="_-[$$-409]* #,##0.00_ ;_-[$$-409]* \-#,##0.00\ ;_-[$$-409]* &quot;-&quot;??_ ;_-@_ "/>
    </dxf>
    <dxf>
      <numFmt numFmtId="165" formatCode="0.0"/>
    </dxf>
    <dxf>
      <numFmt numFmtId="165" formatCode="0.0"/>
    </dxf>
    <dxf>
      <numFmt numFmtId="165" formatCode="0.0"/>
    </dxf>
    <dxf>
      <numFmt numFmtId="165" formatCode="0.0"/>
    </dxf>
    <dxf>
      <numFmt numFmtId="166" formatCode="_-[$$-409]* #,##0.00_ ;_-[$$-409]* \-#,##0.00\ ;_-[$$-409]* &quot;-&quot;??_ ;_-@_ "/>
    </dxf>
    <dxf>
      <numFmt numFmtId="166" formatCode="_-[$$-409]* #,##0.00_ ;_-[$$-409]* \-#,##0.00\ ;_-[$$-409]* &quot;-&quot;??_ ;_-@_ "/>
    </dxf>
    <dxf>
      <numFmt numFmtId="165" formatCode="0.0"/>
    </dxf>
    <dxf>
      <numFmt numFmtId="165" formatCode="0.0"/>
    </dxf>
    <dxf>
      <numFmt numFmtId="165" formatCode="0.0"/>
    </dxf>
    <dxf>
      <numFmt numFmtId="165" formatCode="0.0"/>
    </dxf>
    <dxf>
      <numFmt numFmtId="166" formatCode="_-[$$-409]* #,##0.00_ ;_-[$$-409]* \-#,##0.00\ ;_-[$$-409]* &quot;-&quot;??_ ;_-@_ "/>
    </dxf>
    <dxf>
      <numFmt numFmtId="166" formatCode="_-[$$-409]* #,##0.00_ ;_-[$$-409]* \-#,##0.00\ ;_-[$$-409]* &quot;-&quot;??_ ;_-@_ "/>
    </dxf>
    <dxf>
      <numFmt numFmtId="165" formatCode="0.0"/>
    </dxf>
    <dxf>
      <numFmt numFmtId="165" formatCode="0.0"/>
    </dxf>
    <dxf>
      <numFmt numFmtId="165" formatCode="0.0"/>
    </dxf>
    <dxf>
      <numFmt numFmtId="165" formatCode="0.0"/>
    </dxf>
    <dxf>
      <numFmt numFmtId="166" formatCode="_-[$$-409]* #,##0.00_ ;_-[$$-409]* \-#,##0.00\ ;_-[$$-409]* &quot;-&quot;??_ ;_-@_ "/>
    </dxf>
    <dxf>
      <numFmt numFmtId="166" formatCode="_-[$$-409]* #,##0.00_ ;_-[$$-409]* \-#,##0.00\ ;_-[$$-409]* &quot;-&quot;??_ ;_-@_ "/>
    </dxf>
    <dxf>
      <numFmt numFmtId="165" formatCode="0.0"/>
    </dxf>
    <dxf>
      <numFmt numFmtId="165" formatCode="0.0"/>
    </dxf>
    <dxf>
      <numFmt numFmtId="165" formatCode="0.0"/>
    </dxf>
    <dxf>
      <numFmt numFmtId="165" formatCode="0.0"/>
    </dxf>
    <dxf>
      <numFmt numFmtId="166" formatCode="_-[$$-409]* #,##0.00_ ;_-[$$-409]* \-#,##0.00\ ;_-[$$-409]* &quot;-&quot;??_ ;_-@_ "/>
    </dxf>
    <dxf>
      <numFmt numFmtId="166" formatCode="_-[$$-409]* #,##0.00_ ;_-[$$-409]* \-#,##0.00\ ;_-[$$-409]* &quot;-&quot;??_ ;_-@_ "/>
    </dxf>
    <dxf>
      <numFmt numFmtId="165" formatCode="0.0"/>
    </dxf>
    <dxf>
      <numFmt numFmtId="165" formatCode="0.0"/>
    </dxf>
    <dxf>
      <numFmt numFmtId="165" formatCode="0.0"/>
    </dxf>
    <dxf>
      <numFmt numFmtId="165" formatCode="0.0"/>
    </dxf>
    <dxf>
      <numFmt numFmtId="166" formatCode="_-[$$-409]* #,##0.00_ ;_-[$$-409]* \-#,##0.00\ ;_-[$$-409]* &quot;-&quot;??_ ;_-@_ "/>
    </dxf>
    <dxf>
      <numFmt numFmtId="166" formatCode="_-[$$-409]* #,##0.00_ ;_-[$$-409]* \-#,##0.00\ ;_-[$$-409]* &quot;-&quot;??_ ;_-@_ "/>
    </dxf>
    <dxf>
      <numFmt numFmtId="165" formatCode="0.0"/>
    </dxf>
    <dxf>
      <numFmt numFmtId="165" formatCode="0.0"/>
    </dxf>
    <dxf>
      <numFmt numFmtId="165" formatCode="0.0"/>
    </dxf>
    <dxf>
      <numFmt numFmtId="165" formatCode="0.0"/>
    </dxf>
    <dxf>
      <numFmt numFmtId="165" formatCode="0.0"/>
    </dxf>
    <dxf>
      <numFmt numFmtId="165" formatCode="0.0"/>
    </dxf>
    <dxf>
      <numFmt numFmtId="166" formatCode="_-[$$-409]* #,##0.00_ ;_-[$$-409]* \-#,##0.00\ ;_-[$$-409]* &quot;-&quot;??_ ;_-@_ "/>
    </dxf>
    <dxf>
      <numFmt numFmtId="166" formatCode="_-[$$-409]* #,##0.00_ ;_-[$$-409]* \-#,##0.00\ ;_-[$$-409]* &quot;-&quot;??_ ;_-@_ "/>
    </dxf>
    <dxf>
      <numFmt numFmtId="165" formatCode="0.0"/>
    </dxf>
    <dxf>
      <numFmt numFmtId="166" formatCode="_-[$$-409]* #,##0.00_ ;_-[$$-409]* \-#,##0.00\ ;_-[$$-409]* &quot;-&quot;??_ ;_-@_ "/>
    </dxf>
    <dxf>
      <numFmt numFmtId="2" formatCode="0.00"/>
    </dxf>
    <dxf>
      <numFmt numFmtId="167" formatCode="_-[$$-409]* #,##0_ ;_-[$$-409]* \-#,##0\ ;_-[$$-409]* &quot;-&quot;??_ ;_-@_ "/>
    </dxf>
    <dxf>
      <numFmt numFmtId="19" formatCode="dd/mm/yyyy"/>
    </dxf>
    <dxf>
      <numFmt numFmtId="0" formatCode="General"/>
    </dxf>
    <dxf>
      <numFmt numFmtId="0" formatCode="General"/>
    </dxf>
    <dxf>
      <numFmt numFmtId="0" formatCode="General"/>
    </dxf>
    <dxf>
      <numFmt numFmtId="164" formatCode="[$$-1009]#,##0.00"/>
    </dxf>
    <dxf>
      <numFmt numFmtId="20" formatCode="dd/mmm/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07/relationships/slicerCache" Target="slicerCaches/slicerCache1.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pivotCacheDefinition" Target="pivotCache/pivotCacheDefinition5.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4.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pivotCacheDefinition" Target="pivotCache/pivotCacheDefinition3.xml"/><Relationship Id="rId19" Type="http://schemas.openxmlformats.org/officeDocument/2006/relationships/powerPivotData" Target="model/item.data"/><Relationship Id="rId4" Type="http://schemas.openxmlformats.org/officeDocument/2006/relationships/worksheet" Target="worksheets/sheet4.xml"/><Relationship Id="rId9" Type="http://schemas.openxmlformats.org/officeDocument/2006/relationships/pivotCacheDefinition" Target="pivotCache/pivotCacheDefinition2.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[blank-data-file.xlsx]empl_trend!PivotTable1</c:name>
    <c:fmtId val="1"/>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cked"/>
        <c:varyColors val="0"/>
        <c:ser>
          <c:idx val="0"/>
          <c:order val="0"/>
          <c:tx>
            <c:strRef>
              <c:f>empl_trend!$B$1</c:f>
              <c:strCache>
                <c:ptCount val="1"/>
                <c:pt idx="0">
                  <c:v>Total</c:v>
                </c:pt>
              </c:strCache>
            </c:strRef>
          </c:tx>
          <c:spPr>
            <a:ln w="28575" cap="rnd">
              <a:solidFill>
                <a:schemeClr val="accent1"/>
              </a:solidFill>
              <a:round/>
            </a:ln>
            <a:effectLst/>
          </c:spPr>
          <c:marker>
            <c:symbol val="none"/>
          </c:marker>
          <c:cat>
            <c:multiLvlStrRef>
              <c:f>empl_trend!$A$2:$A$37</c:f>
              <c:multiLvlStrCache>
                <c:ptCount val="32"/>
                <c:lvl>
                  <c:pt idx="0">
                    <c:v>May</c:v>
                  </c:pt>
                  <c:pt idx="1">
                    <c:v>Jun</c:v>
                  </c:pt>
                  <c:pt idx="2">
                    <c:v>Jul</c:v>
                  </c:pt>
                  <c:pt idx="3">
                    <c:v>Aug</c:v>
                  </c:pt>
                  <c:pt idx="4">
                    <c:v>Sep</c:v>
                  </c:pt>
                  <c:pt idx="5">
                    <c:v>Oct</c:v>
                  </c:pt>
                  <c:pt idx="6">
                    <c:v>Nov</c:v>
                  </c:pt>
                  <c:pt idx="7">
                    <c:v>Dec</c:v>
                  </c:pt>
                  <c:pt idx="8">
                    <c:v>Jan</c:v>
                  </c:pt>
                  <c:pt idx="9">
                    <c:v>Feb</c:v>
                  </c:pt>
                  <c:pt idx="10">
                    <c:v>Mar</c:v>
                  </c:pt>
                  <c:pt idx="11">
                    <c:v>Apr</c:v>
                  </c:pt>
                  <c:pt idx="12">
                    <c:v>May</c:v>
                  </c:pt>
                  <c:pt idx="13">
                    <c:v>Jun</c:v>
                  </c:pt>
                  <c:pt idx="14">
                    <c:v>Jul</c:v>
                  </c:pt>
                  <c:pt idx="15">
                    <c:v>Aug</c:v>
                  </c:pt>
                  <c:pt idx="16">
                    <c:v>Sep</c:v>
                  </c:pt>
                  <c:pt idx="17">
                    <c:v>Oct</c:v>
                  </c:pt>
                  <c:pt idx="18">
                    <c:v>Nov</c:v>
                  </c:pt>
                  <c:pt idx="19">
                    <c:v>Dec</c:v>
                  </c:pt>
                  <c:pt idx="20">
                    <c:v>Jan</c:v>
                  </c:pt>
                  <c:pt idx="21">
                    <c:v>Feb</c:v>
                  </c:pt>
                  <c:pt idx="22">
                    <c:v>Mar</c:v>
                  </c:pt>
                  <c:pt idx="23">
                    <c:v>Apr</c:v>
                  </c:pt>
                  <c:pt idx="24">
                    <c:v>May</c:v>
                  </c:pt>
                  <c:pt idx="25">
                    <c:v>Jun</c:v>
                  </c:pt>
                  <c:pt idx="26">
                    <c:v>Jul</c:v>
                  </c:pt>
                  <c:pt idx="27">
                    <c:v>Aug</c:v>
                  </c:pt>
                  <c:pt idx="28">
                    <c:v>Sep</c:v>
                  </c:pt>
                  <c:pt idx="29">
                    <c:v>Oct</c:v>
                  </c:pt>
                  <c:pt idx="30">
                    <c:v>Feb</c:v>
                  </c:pt>
                  <c:pt idx="31">
                    <c:v>Apr</c:v>
                  </c:pt>
                </c:lvl>
                <c:lvl>
                  <c:pt idx="0">
                    <c:v>2020</c:v>
                  </c:pt>
                  <c:pt idx="8">
                    <c:v>2021</c:v>
                  </c:pt>
                  <c:pt idx="20">
                    <c:v>2022</c:v>
                  </c:pt>
                  <c:pt idx="30">
                    <c:v>2023</c:v>
                  </c:pt>
                </c:lvl>
              </c:multiLvlStrCache>
            </c:multiLvlStrRef>
          </c:cat>
          <c:val>
            <c:numRef>
              <c:f>empl_trend!$B$2:$B$37</c:f>
              <c:numCache>
                <c:formatCode>General</c:formatCode>
                <c:ptCount val="32"/>
                <c:pt idx="0">
                  <c:v>3</c:v>
                </c:pt>
                <c:pt idx="1">
                  <c:v>4</c:v>
                </c:pt>
                <c:pt idx="2">
                  <c:v>9</c:v>
                </c:pt>
                <c:pt idx="3">
                  <c:v>12</c:v>
                </c:pt>
                <c:pt idx="4">
                  <c:v>18</c:v>
                </c:pt>
                <c:pt idx="5">
                  <c:v>24</c:v>
                </c:pt>
                <c:pt idx="6">
                  <c:v>30</c:v>
                </c:pt>
                <c:pt idx="7">
                  <c:v>37</c:v>
                </c:pt>
                <c:pt idx="8">
                  <c:v>6</c:v>
                </c:pt>
                <c:pt idx="9">
                  <c:v>10</c:v>
                </c:pt>
                <c:pt idx="10">
                  <c:v>19</c:v>
                </c:pt>
                <c:pt idx="11">
                  <c:v>24</c:v>
                </c:pt>
                <c:pt idx="12">
                  <c:v>34</c:v>
                </c:pt>
                <c:pt idx="13">
                  <c:v>40</c:v>
                </c:pt>
                <c:pt idx="14">
                  <c:v>53</c:v>
                </c:pt>
                <c:pt idx="15">
                  <c:v>57</c:v>
                </c:pt>
                <c:pt idx="16">
                  <c:v>68</c:v>
                </c:pt>
                <c:pt idx="17">
                  <c:v>71</c:v>
                </c:pt>
                <c:pt idx="18">
                  <c:v>75</c:v>
                </c:pt>
                <c:pt idx="19">
                  <c:v>82</c:v>
                </c:pt>
                <c:pt idx="20">
                  <c:v>3</c:v>
                </c:pt>
                <c:pt idx="21">
                  <c:v>13</c:v>
                </c:pt>
                <c:pt idx="22">
                  <c:v>22</c:v>
                </c:pt>
                <c:pt idx="23">
                  <c:v>31</c:v>
                </c:pt>
                <c:pt idx="24">
                  <c:v>40</c:v>
                </c:pt>
                <c:pt idx="25">
                  <c:v>47</c:v>
                </c:pt>
                <c:pt idx="26">
                  <c:v>52</c:v>
                </c:pt>
                <c:pt idx="27">
                  <c:v>57</c:v>
                </c:pt>
                <c:pt idx="28">
                  <c:v>59</c:v>
                </c:pt>
                <c:pt idx="29">
                  <c:v>62</c:v>
                </c:pt>
                <c:pt idx="30">
                  <c:v>1</c:v>
                </c:pt>
                <c:pt idx="31">
                  <c:v>2</c:v>
                </c:pt>
              </c:numCache>
            </c:numRef>
          </c:val>
          <c:smooth val="0"/>
          <c:extLst>
            <c:ext xmlns:c16="http://schemas.microsoft.com/office/drawing/2014/chart" uri="{C3380CC4-5D6E-409C-BE32-E72D297353CC}">
              <c16:uniqueId val="{00000000-6996-4EA5-83A7-D306A49605E5}"/>
            </c:ext>
          </c:extLst>
        </c:ser>
        <c:dLbls>
          <c:showLegendKey val="0"/>
          <c:showVal val="0"/>
          <c:showCatName val="0"/>
          <c:showSerName val="0"/>
          <c:showPercent val="0"/>
          <c:showBubbleSize val="0"/>
        </c:dLbls>
        <c:smooth val="0"/>
        <c:axId val="455111807"/>
        <c:axId val="614238975"/>
      </c:lineChart>
      <c:catAx>
        <c:axId val="4551118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238975"/>
        <c:crosses val="autoZero"/>
        <c:auto val="1"/>
        <c:lblAlgn val="ctr"/>
        <c:lblOffset val="100"/>
        <c:noMultiLvlLbl val="0"/>
      </c:catAx>
      <c:valAx>
        <c:axId val="61423897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111807"/>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 Employee Growths in company by years</a:t>
            </a:r>
          </a:p>
        </c:rich>
      </c:tx>
      <c:layout>
        <c:manualLayout>
          <c:xMode val="edge"/>
          <c:yMode val="edge"/>
          <c:x val="0.1731111111111111"/>
          <c:y val="3.240740740740740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empl_trend!$T$7:$T$42</c:f>
              <c:numCache>
                <c:formatCode>mmm\-yy</c:formatCode>
                <c:ptCount val="36"/>
                <c:pt idx="0">
                  <c:v>43952</c:v>
                </c:pt>
                <c:pt idx="1">
                  <c:v>43983</c:v>
                </c:pt>
                <c:pt idx="2">
                  <c:v>44013</c:v>
                </c:pt>
                <c:pt idx="3">
                  <c:v>44044</c:v>
                </c:pt>
                <c:pt idx="4">
                  <c:v>44075</c:v>
                </c:pt>
                <c:pt idx="5">
                  <c:v>44105</c:v>
                </c:pt>
                <c:pt idx="6">
                  <c:v>44136</c:v>
                </c:pt>
                <c:pt idx="7">
                  <c:v>44166</c:v>
                </c:pt>
                <c:pt idx="8">
                  <c:v>44197</c:v>
                </c:pt>
                <c:pt idx="9">
                  <c:v>44228</c:v>
                </c:pt>
                <c:pt idx="10">
                  <c:v>44256</c:v>
                </c:pt>
                <c:pt idx="11">
                  <c:v>44287</c:v>
                </c:pt>
                <c:pt idx="12">
                  <c:v>44317</c:v>
                </c:pt>
                <c:pt idx="13">
                  <c:v>44348</c:v>
                </c:pt>
                <c:pt idx="14">
                  <c:v>44378</c:v>
                </c:pt>
                <c:pt idx="15">
                  <c:v>44409</c:v>
                </c:pt>
                <c:pt idx="16">
                  <c:v>44440</c:v>
                </c:pt>
                <c:pt idx="17">
                  <c:v>44470</c:v>
                </c:pt>
                <c:pt idx="18">
                  <c:v>44501</c:v>
                </c:pt>
                <c:pt idx="19">
                  <c:v>44531</c:v>
                </c:pt>
                <c:pt idx="20">
                  <c:v>44562</c:v>
                </c:pt>
                <c:pt idx="21">
                  <c:v>44593</c:v>
                </c:pt>
                <c:pt idx="22">
                  <c:v>44621</c:v>
                </c:pt>
                <c:pt idx="23">
                  <c:v>44652</c:v>
                </c:pt>
                <c:pt idx="24">
                  <c:v>44682</c:v>
                </c:pt>
                <c:pt idx="25">
                  <c:v>44713</c:v>
                </c:pt>
                <c:pt idx="26">
                  <c:v>44743</c:v>
                </c:pt>
                <c:pt idx="27">
                  <c:v>44774</c:v>
                </c:pt>
                <c:pt idx="28">
                  <c:v>44805</c:v>
                </c:pt>
                <c:pt idx="29">
                  <c:v>44835</c:v>
                </c:pt>
                <c:pt idx="30">
                  <c:v>44866</c:v>
                </c:pt>
                <c:pt idx="31">
                  <c:v>44896</c:v>
                </c:pt>
                <c:pt idx="32">
                  <c:v>44927</c:v>
                </c:pt>
                <c:pt idx="33">
                  <c:v>44958</c:v>
                </c:pt>
                <c:pt idx="34">
                  <c:v>44986</c:v>
                </c:pt>
                <c:pt idx="35">
                  <c:v>45017</c:v>
                </c:pt>
              </c:numCache>
            </c:numRef>
          </c:cat>
          <c:val>
            <c:numRef>
              <c:f>empl_trend!$V$7:$V$42</c:f>
              <c:numCache>
                <c:formatCode>General</c:formatCode>
                <c:ptCount val="36"/>
                <c:pt idx="0">
                  <c:v>3</c:v>
                </c:pt>
                <c:pt idx="1">
                  <c:v>4</c:v>
                </c:pt>
                <c:pt idx="2">
                  <c:v>9</c:v>
                </c:pt>
                <c:pt idx="3">
                  <c:v>12</c:v>
                </c:pt>
                <c:pt idx="4">
                  <c:v>18</c:v>
                </c:pt>
                <c:pt idx="5">
                  <c:v>24</c:v>
                </c:pt>
                <c:pt idx="6">
                  <c:v>30</c:v>
                </c:pt>
                <c:pt idx="7">
                  <c:v>37</c:v>
                </c:pt>
                <c:pt idx="8">
                  <c:v>43</c:v>
                </c:pt>
                <c:pt idx="9">
                  <c:v>47</c:v>
                </c:pt>
                <c:pt idx="10">
                  <c:v>56</c:v>
                </c:pt>
                <c:pt idx="11">
                  <c:v>61</c:v>
                </c:pt>
                <c:pt idx="12">
                  <c:v>71</c:v>
                </c:pt>
                <c:pt idx="13">
                  <c:v>77</c:v>
                </c:pt>
                <c:pt idx="14">
                  <c:v>90</c:v>
                </c:pt>
                <c:pt idx="15">
                  <c:v>94</c:v>
                </c:pt>
                <c:pt idx="16">
                  <c:v>105</c:v>
                </c:pt>
                <c:pt idx="17">
                  <c:v>108</c:v>
                </c:pt>
                <c:pt idx="18">
                  <c:v>112</c:v>
                </c:pt>
                <c:pt idx="19">
                  <c:v>119</c:v>
                </c:pt>
                <c:pt idx="20">
                  <c:v>122</c:v>
                </c:pt>
                <c:pt idx="21">
                  <c:v>132</c:v>
                </c:pt>
                <c:pt idx="22">
                  <c:v>141</c:v>
                </c:pt>
                <c:pt idx="23">
                  <c:v>150</c:v>
                </c:pt>
                <c:pt idx="24">
                  <c:v>159</c:v>
                </c:pt>
                <c:pt idx="25">
                  <c:v>166</c:v>
                </c:pt>
                <c:pt idx="26">
                  <c:v>171</c:v>
                </c:pt>
                <c:pt idx="27">
                  <c:v>176</c:v>
                </c:pt>
                <c:pt idx="28">
                  <c:v>178</c:v>
                </c:pt>
                <c:pt idx="29">
                  <c:v>181</c:v>
                </c:pt>
                <c:pt idx="30">
                  <c:v>181</c:v>
                </c:pt>
                <c:pt idx="31">
                  <c:v>181</c:v>
                </c:pt>
                <c:pt idx="32">
                  <c:v>181</c:v>
                </c:pt>
                <c:pt idx="33">
                  <c:v>182</c:v>
                </c:pt>
                <c:pt idx="34">
                  <c:v>182</c:v>
                </c:pt>
                <c:pt idx="35">
                  <c:v>183</c:v>
                </c:pt>
              </c:numCache>
            </c:numRef>
          </c:val>
          <c:smooth val="0"/>
          <c:extLst>
            <c:ext xmlns:c16="http://schemas.microsoft.com/office/drawing/2014/chart" uri="{C3380CC4-5D6E-409C-BE32-E72D297353CC}">
              <c16:uniqueId val="{00000000-8BA3-4CD3-AE08-7128BE3FE56C}"/>
            </c:ext>
          </c:extLst>
        </c:ser>
        <c:dLbls>
          <c:showLegendKey val="0"/>
          <c:showVal val="0"/>
          <c:showCatName val="0"/>
          <c:showSerName val="0"/>
          <c:showPercent val="0"/>
          <c:showBubbleSize val="0"/>
        </c:dLbls>
        <c:marker val="1"/>
        <c:smooth val="0"/>
        <c:axId val="449798831"/>
        <c:axId val="449800271"/>
      </c:lineChart>
      <c:dateAx>
        <c:axId val="449798831"/>
        <c:scaling>
          <c:orientation val="minMax"/>
        </c:scaling>
        <c:delete val="0"/>
        <c:axPos val="b"/>
        <c:numFmt formatCode="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800271"/>
        <c:crosses val="autoZero"/>
        <c:auto val="1"/>
        <c:lblOffset val="100"/>
        <c:baseTimeUnit val="months"/>
      </c:dateAx>
      <c:valAx>
        <c:axId val="4498002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97988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[blank-data-file.xlsx]Sheet3!PivotTable4</c:name>
    <c:fmtId val="25"/>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Sheet3!$A$4:$A$9</c:f>
              <c:strCache>
                <c:ptCount val="5"/>
                <c:pt idx="0">
                  <c:v>Website</c:v>
                </c:pt>
                <c:pt idx="1">
                  <c:v>Procurement</c:v>
                </c:pt>
                <c:pt idx="2">
                  <c:v>Finance</c:v>
                </c:pt>
                <c:pt idx="3">
                  <c:v>Sales</c:v>
                </c:pt>
                <c:pt idx="4">
                  <c:v>HR</c:v>
                </c:pt>
              </c:strCache>
            </c:strRef>
          </c:cat>
          <c:val>
            <c:numRef>
              <c:f>Sheet3!$B$4:$B$9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DBB1-4D4E-98EE-F72639BD2DD2}"/>
            </c:ext>
          </c:extLst>
        </c:ser>
        <c:dLbls>
          <c:showLegendKey val="0"/>
          <c:showVal val="0"/>
          <c:showCatName val="0"/>
          <c:showSerName val="0"/>
          <c:showPercent val="0"/>
          <c:showBubbleSize val="0"/>
        </c:dLbls>
        <c:gapWidth val="25"/>
        <c:axId val="1979731439"/>
        <c:axId val="420133423"/>
      </c:barChart>
      <c:catAx>
        <c:axId val="197973143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133423"/>
        <c:crosses val="autoZero"/>
        <c:auto val="1"/>
        <c:lblAlgn val="ctr"/>
        <c:lblOffset val="100"/>
        <c:noMultiLvlLbl val="0"/>
      </c:catAx>
      <c:valAx>
        <c:axId val="420133423"/>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73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[blank-data-file.xlsx]Sheet3!PivotTable5</c:name>
    <c:fmtId val="14"/>
  </c:pivotSource>
  <c:chart>
    <c:autoTitleDeleted val="1"/>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Sheet3!$F$4</c:f>
              <c:strCache>
                <c:ptCount val="1"/>
                <c:pt idx="0">
                  <c:v>Total</c:v>
                </c:pt>
              </c:strCache>
            </c:strRef>
          </c:tx>
          <c:spPr>
            <a:solidFill>
              <a:schemeClr val="accent2"/>
            </a:solidFill>
            <a:ln>
              <a:noFill/>
            </a:ln>
            <a:effectLst/>
          </c:spPr>
          <c:invertIfNegative val="0"/>
          <c:cat>
            <c:strRef>
              <c:f>Sheet3!$E$5:$E$10</c:f>
              <c:strCache>
                <c:ptCount val="5"/>
                <c:pt idx="0">
                  <c:v>Procurement</c:v>
                </c:pt>
                <c:pt idx="1">
                  <c:v>Website</c:v>
                </c:pt>
                <c:pt idx="2">
                  <c:v>Finance</c:v>
                </c:pt>
                <c:pt idx="3">
                  <c:v>Sales</c:v>
                </c:pt>
                <c:pt idx="4">
                  <c:v>HR</c:v>
                </c:pt>
              </c:strCache>
            </c:strRef>
          </c:cat>
          <c:val>
            <c:numRef>
              <c:f>Sheet3!$F$5:$F$10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1B32-48CE-B963-91006AEB1AC2}"/>
            </c:ext>
          </c:extLst>
        </c:ser>
        <c:dLbls>
          <c:showLegendKey val="0"/>
          <c:showVal val="0"/>
          <c:showCatName val="0"/>
          <c:showSerName val="0"/>
          <c:showPercent val="0"/>
          <c:showBubbleSize val="0"/>
        </c:dLbls>
        <c:gapWidth val="25"/>
        <c:axId val="616865999"/>
        <c:axId val="616864559"/>
      </c:barChart>
      <c:catAx>
        <c:axId val="616865999"/>
        <c:scaling>
          <c:orientation val="maxMin"/>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4559"/>
        <c:crosses val="autoZero"/>
        <c:auto val="1"/>
        <c:lblAlgn val="ctr"/>
        <c:lblOffset val="100"/>
        <c:noMultiLvlLbl val="0"/>
      </c:catAx>
      <c:valAx>
        <c:axId val="616864559"/>
        <c:scaling>
          <c:orientation val="minMax"/>
        </c:scaling>
        <c:delete val="0"/>
        <c:axPos val="t"/>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59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[blank-data-file.xlsx]Sheet3!PivotTable4</c:name>
    <c:fmtId val="15"/>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Sheet3!$B$3</c:f>
              <c:strCache>
                <c:ptCount val="1"/>
                <c:pt idx="0">
                  <c:v>Total</c:v>
                </c:pt>
              </c:strCache>
            </c:strRef>
          </c:tx>
          <c:spPr>
            <a:solidFill>
              <a:schemeClr val="accent1"/>
            </a:solidFill>
            <a:ln>
              <a:noFill/>
            </a:ln>
            <a:effectLst/>
          </c:spPr>
          <c:invertIfNegative val="0"/>
          <c:cat>
            <c:strRef>
              <c:f>Sheet3!$A$4:$A$9</c:f>
              <c:strCache>
                <c:ptCount val="5"/>
                <c:pt idx="0">
                  <c:v>Website</c:v>
                </c:pt>
                <c:pt idx="1">
                  <c:v>Procurement</c:v>
                </c:pt>
                <c:pt idx="2">
                  <c:v>Finance</c:v>
                </c:pt>
                <c:pt idx="3">
                  <c:v>Sales</c:v>
                </c:pt>
                <c:pt idx="4">
                  <c:v>HR</c:v>
                </c:pt>
              </c:strCache>
            </c:strRef>
          </c:cat>
          <c:val>
            <c:numRef>
              <c:f>Sheet3!$B$4:$B$9</c:f>
              <c:numCache>
                <c:formatCode>General</c:formatCode>
                <c:ptCount val="5"/>
                <c:pt idx="0">
                  <c:v>27</c:v>
                </c:pt>
                <c:pt idx="1">
                  <c:v>27</c:v>
                </c:pt>
                <c:pt idx="2">
                  <c:v>19</c:v>
                </c:pt>
                <c:pt idx="3">
                  <c:v>14</c:v>
                </c:pt>
                <c:pt idx="4">
                  <c:v>4</c:v>
                </c:pt>
              </c:numCache>
            </c:numRef>
          </c:val>
          <c:extLst>
            <c:ext xmlns:c16="http://schemas.microsoft.com/office/drawing/2014/chart" uri="{C3380CC4-5D6E-409C-BE32-E72D297353CC}">
              <c16:uniqueId val="{00000000-2697-48A2-BCE1-798A80096AE0}"/>
            </c:ext>
          </c:extLst>
        </c:ser>
        <c:dLbls>
          <c:showLegendKey val="0"/>
          <c:showVal val="0"/>
          <c:showCatName val="0"/>
          <c:showSerName val="0"/>
          <c:showPercent val="0"/>
          <c:showBubbleSize val="0"/>
        </c:dLbls>
        <c:gapWidth val="182"/>
        <c:axId val="1979731439"/>
        <c:axId val="420133423"/>
      </c:barChart>
      <c:catAx>
        <c:axId val="197973143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20133423"/>
        <c:crosses val="autoZero"/>
        <c:auto val="1"/>
        <c:lblAlgn val="ctr"/>
        <c:lblOffset val="100"/>
        <c:noMultiLvlLbl val="0"/>
      </c:catAx>
      <c:valAx>
        <c:axId val="420133423"/>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7973143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[blank-data-file.xlsx]Sheet3!PivotTable5</c:name>
    <c:fmtId val="4"/>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2"/>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Sheet3!$F$4</c:f>
              <c:strCache>
                <c:ptCount val="1"/>
                <c:pt idx="0">
                  <c:v>Total</c:v>
                </c:pt>
              </c:strCache>
            </c:strRef>
          </c:tx>
          <c:spPr>
            <a:solidFill>
              <a:schemeClr val="accent2"/>
            </a:solidFill>
            <a:ln>
              <a:noFill/>
            </a:ln>
            <a:effectLst/>
          </c:spPr>
          <c:invertIfNegative val="0"/>
          <c:cat>
            <c:strRef>
              <c:f>Sheet3!$E$5:$E$10</c:f>
              <c:strCache>
                <c:ptCount val="5"/>
                <c:pt idx="0">
                  <c:v>Procurement</c:v>
                </c:pt>
                <c:pt idx="1">
                  <c:v>Website</c:v>
                </c:pt>
                <c:pt idx="2">
                  <c:v>Finance</c:v>
                </c:pt>
                <c:pt idx="3">
                  <c:v>Sales</c:v>
                </c:pt>
                <c:pt idx="4">
                  <c:v>HR</c:v>
                </c:pt>
              </c:strCache>
            </c:strRef>
          </c:cat>
          <c:val>
            <c:numRef>
              <c:f>Sheet3!$F$5:$F$10</c:f>
              <c:numCache>
                <c:formatCode>General</c:formatCode>
                <c:ptCount val="5"/>
                <c:pt idx="0">
                  <c:v>28</c:v>
                </c:pt>
                <c:pt idx="1">
                  <c:v>27</c:v>
                </c:pt>
                <c:pt idx="2">
                  <c:v>19</c:v>
                </c:pt>
                <c:pt idx="3">
                  <c:v>14</c:v>
                </c:pt>
                <c:pt idx="4">
                  <c:v>4</c:v>
                </c:pt>
              </c:numCache>
            </c:numRef>
          </c:val>
          <c:extLst>
            <c:ext xmlns:c16="http://schemas.microsoft.com/office/drawing/2014/chart" uri="{C3380CC4-5D6E-409C-BE32-E72D297353CC}">
              <c16:uniqueId val="{00000000-B590-4FE7-B982-CA171D63E02F}"/>
            </c:ext>
          </c:extLst>
        </c:ser>
        <c:dLbls>
          <c:showLegendKey val="0"/>
          <c:showVal val="0"/>
          <c:showCatName val="0"/>
          <c:showSerName val="0"/>
          <c:showPercent val="0"/>
          <c:showBubbleSize val="0"/>
        </c:dLbls>
        <c:gapWidth val="182"/>
        <c:axId val="616865999"/>
        <c:axId val="616864559"/>
      </c:barChart>
      <c:catAx>
        <c:axId val="616865999"/>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4559"/>
        <c:crosses val="autoZero"/>
        <c:auto val="1"/>
        <c:lblAlgn val="ctr"/>
        <c:lblOffset val="100"/>
        <c:noMultiLvlLbl val="0"/>
      </c:catAx>
      <c:valAx>
        <c:axId val="61686455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6865999"/>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withinLinear" id="15">
  <a:schemeClr val="accent2"/>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withinLinear" id="15">
  <a:schemeClr val="accent2"/>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2.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oneCell">
    <xdr:from>
      <xdr:col>4</xdr:col>
      <xdr:colOff>472440</xdr:colOff>
      <xdr:row>5</xdr:row>
      <xdr:rowOff>129541</xdr:rowOff>
    </xdr:from>
    <xdr:to>
      <xdr:col>6</xdr:col>
      <xdr:colOff>396240</xdr:colOff>
      <xdr:row>10</xdr:row>
      <xdr:rowOff>76201</xdr:rowOff>
    </xdr:to>
    <mc:AlternateContent xmlns:mc="http://schemas.openxmlformats.org/markup-compatibility/2006">
      <mc:Choice xmlns:a14="http://schemas.microsoft.com/office/drawing/2010/main" Requires="a14">
        <xdr:graphicFrame macro="">
          <xdr:nvGraphicFramePr>
            <xdr:cNvPr id="2" name="Country">
              <a:extLst>
                <a:ext uri="{FF2B5EF4-FFF2-40B4-BE49-F238E27FC236}">
                  <a16:creationId xmlns:a16="http://schemas.microsoft.com/office/drawing/2014/main" id="{FD93F3D1-04D2-05F6-B5F4-8EF0910CA673}"/>
                </a:ext>
              </a:extLst>
            </xdr:cNvPr>
            <xdr:cNvGraphicFramePr/>
          </xdr:nvGraphicFramePr>
          <xdr:xfrm>
            <a:off x="0" y="0"/>
            <a:ext cx="0" cy="0"/>
          </xdr:xfrm>
          <a:graphic>
            <a:graphicData uri="http://schemas.microsoft.com/office/drawing/2010/slicer">
              <sle:slicer xmlns:sle="http://schemas.microsoft.com/office/drawing/2010/slicer" name="Country"/>
            </a:graphicData>
          </a:graphic>
        </xdr:graphicFrame>
      </mc:Choice>
      <mc:Fallback>
        <xdr:sp macro="" textlink="">
          <xdr:nvSpPr>
            <xdr:cNvPr id="0" name=""/>
            <xdr:cNvSpPr>
              <a:spLocks noTextEdit="1"/>
            </xdr:cNvSpPr>
          </xdr:nvSpPr>
          <xdr:spPr>
            <a:xfrm>
              <a:off x="4221480" y="1043941"/>
              <a:ext cx="1828800" cy="86106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3</xdr:col>
      <xdr:colOff>518160</xdr:colOff>
      <xdr:row>7</xdr:row>
      <xdr:rowOff>83820</xdr:rowOff>
    </xdr:from>
    <xdr:to>
      <xdr:col>15</xdr:col>
      <xdr:colOff>182880</xdr:colOff>
      <xdr:row>22</xdr:row>
      <xdr:rowOff>83820</xdr:rowOff>
    </xdr:to>
    <xdr:graphicFrame macro="">
      <xdr:nvGraphicFramePr>
        <xdr:cNvPr id="2" name="Chart 1">
          <a:extLst>
            <a:ext uri="{FF2B5EF4-FFF2-40B4-BE49-F238E27FC236}">
              <a16:creationId xmlns:a16="http://schemas.microsoft.com/office/drawing/2014/main" id="{1447AD69-B6E1-A218-D636-3E1B378B764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22</xdr:col>
      <xdr:colOff>259080</xdr:colOff>
      <xdr:row>5</xdr:row>
      <xdr:rowOff>22860</xdr:rowOff>
    </xdr:from>
    <xdr:to>
      <xdr:col>28</xdr:col>
      <xdr:colOff>373380</xdr:colOff>
      <xdr:row>19</xdr:row>
      <xdr:rowOff>7620</xdr:rowOff>
    </xdr:to>
    <xdr:graphicFrame macro="">
      <xdr:nvGraphicFramePr>
        <xdr:cNvPr id="3" name="Chart 2">
          <a:extLst>
            <a:ext uri="{FF2B5EF4-FFF2-40B4-BE49-F238E27FC236}">
              <a16:creationId xmlns:a16="http://schemas.microsoft.com/office/drawing/2014/main" id="{510C5CF8-2CFD-48BD-B124-E351F4D263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xdr:col>
      <xdr:colOff>594360</xdr:colOff>
      <xdr:row>6</xdr:row>
      <xdr:rowOff>7620</xdr:rowOff>
    </xdr:from>
    <xdr:to>
      <xdr:col>8</xdr:col>
      <xdr:colOff>15240</xdr:colOff>
      <xdr:row>20</xdr:row>
      <xdr:rowOff>144780</xdr:rowOff>
    </xdr:to>
    <xdr:graphicFrame macro="">
      <xdr:nvGraphicFramePr>
        <xdr:cNvPr id="9" name="Chart 8">
          <a:extLst>
            <a:ext uri="{FF2B5EF4-FFF2-40B4-BE49-F238E27FC236}">
              <a16:creationId xmlns:a16="http://schemas.microsoft.com/office/drawing/2014/main" id="{0E775B48-26C0-44DF-BD3B-A09592E2677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8</xdr:col>
      <xdr:colOff>731520</xdr:colOff>
      <xdr:row>5</xdr:row>
      <xdr:rowOff>167640</xdr:rowOff>
    </xdr:from>
    <xdr:to>
      <xdr:col>14</xdr:col>
      <xdr:colOff>7620</xdr:colOff>
      <xdr:row>20</xdr:row>
      <xdr:rowOff>121920</xdr:rowOff>
    </xdr:to>
    <xdr:graphicFrame macro="">
      <xdr:nvGraphicFramePr>
        <xdr:cNvPr id="10" name="Chart 9">
          <a:extLst>
            <a:ext uri="{FF2B5EF4-FFF2-40B4-BE49-F238E27FC236}">
              <a16:creationId xmlns:a16="http://schemas.microsoft.com/office/drawing/2014/main" id="{7839FA1C-0AB6-4569-9EB5-9591230D37F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4</xdr:col>
      <xdr:colOff>822960</xdr:colOff>
      <xdr:row>9</xdr:row>
      <xdr:rowOff>45720</xdr:rowOff>
    </xdr:from>
    <xdr:to>
      <xdr:col>11</xdr:col>
      <xdr:colOff>533400</xdr:colOff>
      <xdr:row>24</xdr:row>
      <xdr:rowOff>45720</xdr:rowOff>
    </xdr:to>
    <xdr:graphicFrame macro="">
      <xdr:nvGraphicFramePr>
        <xdr:cNvPr id="2" name="Chart 1">
          <a:extLst>
            <a:ext uri="{FF2B5EF4-FFF2-40B4-BE49-F238E27FC236}">
              <a16:creationId xmlns:a16="http://schemas.microsoft.com/office/drawing/2014/main" id="{F8B3C7E7-0054-B4B1-830A-4FCF5B3627C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12</xdr:col>
      <xdr:colOff>335280</xdr:colOff>
      <xdr:row>4</xdr:row>
      <xdr:rowOff>175260</xdr:rowOff>
    </xdr:from>
    <xdr:to>
      <xdr:col>20</xdr:col>
      <xdr:colOff>30480</xdr:colOff>
      <xdr:row>19</xdr:row>
      <xdr:rowOff>175260</xdr:rowOff>
    </xdr:to>
    <xdr:graphicFrame macro="">
      <xdr:nvGraphicFramePr>
        <xdr:cNvPr id="3" name="Chart 2">
          <a:extLst>
            <a:ext uri="{FF2B5EF4-FFF2-40B4-BE49-F238E27FC236}">
              <a16:creationId xmlns:a16="http://schemas.microsoft.com/office/drawing/2014/main" id="{574AE3FC-609B-DDF4-D3B4-BD09A1F1BC2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51779513886" backgroundQuery="1" createdVersion="8" refreshedVersion="8" minRefreshableVersion="3" recordCount="0" supportSubquery="1" supportAdvancedDrill="1" xr:uid="{210CC116-0A94-4E3C-9654-F4C6319E5B0D}">
  <cacheSource type="external" connectionId="4"/>
  <cacheFields count="3">
    <cacheField name="[staff].[Date Joined (Month)].[Date Joined (Month)]" caption="Date Joined (Month)" numFmtId="0" hierarchy="12" level="1">
      <sharedItems count="12">
        <s v="May"/>
        <s v="Jun"/>
        <s v="Jul"/>
        <s v="Aug"/>
        <s v="Sep"/>
        <s v="Oct"/>
        <s v="Nov"/>
        <s v="Dec"/>
        <s v="Jan"/>
        <s v="Feb"/>
        <s v="Mar"/>
        <s v="Apr"/>
      </sharedItems>
    </cacheField>
    <cacheField name="[staff].[Date Joined (Year)].[Date Joined (Year)]" caption="Date Joined (Year)" numFmtId="0" hierarchy="10" level="1">
      <sharedItems count="4">
        <s v="2020"/>
        <s v="2021"/>
        <s v="2022"/>
        <s v="2023"/>
      </sharedItems>
    </cacheField>
    <cacheField name="[Measures].[Count of Name]" caption="Count of Name" numFmtId="0" hierarchy="16" level="32767"/>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2"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0"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2" memberValueDatatype="130" unbalanced="0">
      <fieldsUsage count="2">
        <fieldUsage x="-1"/>
        <fieldUsage x="1"/>
      </fieldsUsage>
    </cacheHierarchy>
    <cacheHierarchy uniqueName="[staff].[Date Joined (Quarter)]" caption="Date Joined (Quarter)" attribute="1" defaultMemberUniqueName="[staff].[Date Joined (Quarter)].[All]" allUniqueName="[staff].[Date Joined (Quarter)].[All]" dimensionUniqueName="[staff]" displayFolder="" count="2" memberValueDatatype="130" unbalanced="0"/>
    <cacheHierarchy uniqueName="[staff].[Date Joined (Month)]" caption="Date Joined (Month)" attribute="1" defaultMemberUniqueName="[staff].[Date Joined (Month)].[All]" allUniqueName="[staff].[Date Joined (Month)].[All]" dimensionUniqueName="[staff]" displayFolder="" count="2" memberValueDatatype="130" unbalanced="0">
      <fieldsUsage count="2">
        <fieldUsage x="-1"/>
        <fieldUsage x="0"/>
      </fieldsUsage>
    </cacheHierarchy>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2"/>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78895254627" backgroundQuery="1" createdVersion="8" refreshedVersion="8" minRefreshableVersion="3" recordCount="0" supportSubquery="1" supportAdvancedDrill="1" xr:uid="{6260B9AE-9575-4B5A-9BF4-E492E230F4E2}">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6"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78955787036" backgroundQuery="1" createdVersion="8" refreshedVersion="8" minRefreshableVersion="3" recordCount="0" supportSubquery="1" supportAdvancedDrill="1" xr:uid="{6B850F06-AD4E-4877-973B-140FC59A08D9}">
  <cacheSource type="external" connectionId="4"/>
  <cacheFields count="3">
    <cacheField name="[staff].[Department].[Department]" caption="Department" numFmtId="0" hierarchy="2" level="1">
      <sharedItems count="5">
        <s v="Finance"/>
        <s v="HR"/>
        <s v="Procurement"/>
        <s v="Sales"/>
        <s v="Website"/>
      </sharedItems>
    </cacheField>
    <cacheField name="[Measures].[Count of Name]" caption="Count of Name" numFmtId="0" hierarchy="16"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2" memberValueDatatype="130" unbalanced="0">
      <fieldsUsage count="2">
        <fieldUsage x="-1"/>
        <fieldUsage x="0"/>
      </fieldsUsage>
    </cacheHierarchy>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2"/>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7.690554166664" backgroundQuery="1" createdVersion="8" refreshedVersion="8" minRefreshableVersion="3" recordCount="0" supportSubquery="1" supportAdvancedDrill="1" xr:uid="{A4FB6E89-805E-4422-92FE-BC8C56933ED8}">
  <cacheSource type="external" connectionId="4"/>
  <cacheFields count="6">
    <cacheField name="[staff].[Gender].[Gender]" caption="Gender" numFmtId="0" hierarchy="1" level="1">
      <sharedItems count="2">
        <s v="Female"/>
        <s v="Male"/>
      </sharedItems>
    </cacheField>
    <cacheField name="[Measures].[Count of Name]" caption="Count of Name" numFmtId="0" hierarchy="16" level="32767"/>
    <cacheField name="[Measures].[Average of Age]" caption="Average of Age" numFmtId="0" hierarchy="18" level="32767"/>
    <cacheField name="[Measures].[Average of Salary]" caption="Average of Salary" numFmtId="0" hierarchy="20" level="32767"/>
    <cacheField name="[Measures].[Average of Tenure]" caption="Average of Tenure" numFmtId="0" hierarchy="22" level="32767"/>
    <cacheField name="[staff].[Country].[Country]" caption="Country" numFmtId="0" hierarchy="7" level="1">
      <sharedItems containsSemiMixedTypes="0" containsNonDate="0" containsString="0"/>
    </cacheField>
  </cacheFields>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2" memberValueDatatype="130" unbalanced="0">
      <fieldsUsage count="2">
        <fieldUsage x="-1"/>
        <fieldUsage x="0"/>
      </fieldsUsage>
    </cacheHierarchy>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fieldsUsage count="2">
        <fieldUsage x="-1"/>
        <fieldUsage x="5"/>
      </fieldsUsage>
    </cacheHierarchy>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oneField="1" hidden="1">
      <fieldsUsage count="1">
        <fieldUsage x="1"/>
      </fieldsUsage>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oneField="1" hidden="1">
      <fieldsUsage count="1">
        <fieldUsage x="2"/>
      </fieldsUsage>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oneField="1" hidden="1">
      <fieldsUsage count="1">
        <fieldUsage x="3"/>
      </fieldsUsage>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oneField="1" hidden="1">
      <fieldsUsage count="1">
        <fieldUsage x="4"/>
      </fieldsUsage>
      <extLst>
        <ext xmlns:x15="http://schemas.microsoft.com/office/spreadsheetml/2010/11/main" uri="{B97F6D7D-B522-45F9-BDA1-12C45D357490}">
          <x15:cacheHierarchy aggregatedColumn="8"/>
        </ext>
      </extLst>
    </cacheHierarchy>
  </cacheHierarchies>
  <kpis count="0"/>
  <dimensions count="2">
    <dimension measure="1" name="Measures" uniqueName="[Measures]" caption="Measures"/>
    <dimension name="staff" uniqueName="[staff]" caption="staff"/>
  </dimensions>
  <measureGroups count="1">
    <measureGroup name="staff" caption="staff"/>
  </measureGroups>
  <maps count="1">
    <map measureGroup="0" dimension="1"/>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BREM SRIDHAR" refreshedDate="45132.647914236113" backgroundQuery="1" createdVersion="3" refreshedVersion="8" minRefreshableVersion="3" recordCount="0" supportSubquery="1" supportAdvancedDrill="1" xr:uid="{7748E55C-5249-4CA5-A880-C03FB091F1E3}">
  <cacheSource type="external" connectionId="4">
    <extLst>
      <ext xmlns:x14="http://schemas.microsoft.com/office/spreadsheetml/2009/9/main" uri="{F057638F-6D5F-4e77-A914-E7F072B9BCA8}">
        <x14:sourceConnection name="ThisWorkbookDataModel"/>
      </ext>
    </extLst>
  </cacheSource>
  <cacheFields count="0"/>
  <cacheHierarchies count="23">
    <cacheHierarchy uniqueName="[staff].[Name]" caption="Name" attribute="1" defaultMemberUniqueName="[staff].[Name].[All]" allUniqueName="[staff].[Name].[All]" dimensionUniqueName="[staff]" displayFolder="" count="0" memberValueDatatype="130" unbalanced="0"/>
    <cacheHierarchy uniqueName="[staff].[Gender]" caption="Gender" attribute="1" defaultMemberUniqueName="[staff].[Gender].[All]" allUniqueName="[staff].[Gender].[All]" dimensionUniqueName="[staff]" displayFolder="" count="0" memberValueDatatype="130" unbalanced="0"/>
    <cacheHierarchy uniqueName="[staff].[Department]" caption="Department" attribute="1" defaultMemberUniqueName="[staff].[Department].[All]" allUniqueName="[staff].[Department].[All]" dimensionUniqueName="[staff]" displayFolder="" count="0" memberValueDatatype="130" unbalanced="0"/>
    <cacheHierarchy uniqueName="[staff].[Age]" caption="Age" attribute="1" defaultMemberUniqueName="[staff].[Age].[All]" allUniqueName="[staff].[Age].[All]" dimensionUniqueName="[staff]" displayFolder="" count="0" memberValueDatatype="20" unbalanced="0"/>
    <cacheHierarchy uniqueName="[staff].[Date Joined]" caption="Date Joined" attribute="1" time="1" defaultMemberUniqueName="[staff].[Date Joined].[All]" allUniqueName="[staff].[Date Joined].[All]" dimensionUniqueName="[staff]" displayFolder="" count="0" memberValueDatatype="7" unbalanced="0"/>
    <cacheHierarchy uniqueName="[staff].[Salary]" caption="Salary" attribute="1" defaultMemberUniqueName="[staff].[Salary].[All]" allUniqueName="[staff].[Salary].[All]" dimensionUniqueName="[staff]" displayFolder="" count="0" memberValueDatatype="20" unbalanced="0"/>
    <cacheHierarchy uniqueName="[staff].[Rating]" caption="Rating" attribute="1" defaultMemberUniqueName="[staff].[Rating].[All]" allUniqueName="[staff].[Rating].[All]" dimensionUniqueName="[staff]" displayFolder="" count="0" memberValueDatatype="130" unbalanced="0"/>
    <cacheHierarchy uniqueName="[staff].[Country]" caption="Country" attribute="1" defaultMemberUniqueName="[staff].[Country].[All]" allUniqueName="[staff].[Country].[All]" dimensionUniqueName="[staff]" displayFolder="" count="2" memberValueDatatype="130" unbalanced="0"/>
    <cacheHierarchy uniqueName="[staff].[Tenure]" caption="Tenure" attribute="1" defaultMemberUniqueName="[staff].[Tenure].[All]" allUniqueName="[staff].[Tenure].[All]" dimensionUniqueName="[staff]" displayFolder="" count="0" memberValueDatatype="5" unbalanced="0"/>
    <cacheHierarchy uniqueName="[staff].[Bonus]" caption="Bonus" attribute="1" defaultMemberUniqueName="[staff].[Bonus].[All]" allUniqueName="[staff].[Bonus].[All]" dimensionUniqueName="[staff]" displayFolder="" count="0" memberValueDatatype="20" unbalanced="0"/>
    <cacheHierarchy uniqueName="[staff].[Date Joined (Year)]" caption="Date Joined (Year)" attribute="1" defaultMemberUniqueName="[staff].[Date Joined (Year)].[All]" allUniqueName="[staff].[Date Joined (Year)].[All]" dimensionUniqueName="[staff]" displayFolder="" count="0" memberValueDatatype="130" unbalanced="0"/>
    <cacheHierarchy uniqueName="[staff].[Date Joined (Quarter)]" caption="Date Joined (Quarter)" attribute="1" defaultMemberUniqueName="[staff].[Date Joined (Quarter)].[All]" allUniqueName="[staff].[Date Joined (Quarter)].[All]" dimensionUniqueName="[staff]" displayFolder="" count="0" memberValueDatatype="130" unbalanced="0"/>
    <cacheHierarchy uniqueName="[staff].[Date Joined (Month)]" caption="Date Joined (Month)" attribute="1" defaultMemberUniqueName="[staff].[Date Joined (Month)].[All]" allUniqueName="[staff].[Date Joined (Month)].[All]" dimensionUniqueName="[staff]" displayFolder="" count="0" memberValueDatatype="130" unbalanced="0"/>
    <cacheHierarchy uniqueName="[staff].[Date Joined (Month Index)]" caption="Date Joined (Month Index)" attribute="1" defaultMemberUniqueName="[staff].[Date Joined (Month Index)].[All]" allUniqueName="[staff].[Date Joined (Month Index)].[All]" dimensionUniqueName="[staff]" displayFolder="" count="0" memberValueDatatype="20" unbalanced="0" hidden="1"/>
    <cacheHierarchy uniqueName="[Measures].[__XL_Count staff]" caption="__XL_Count staff" measure="1" displayFolder="" measureGroup="staff" count="0" hidden="1"/>
    <cacheHierarchy uniqueName="[Measures].[__No measures defined]" caption="__No measures defined" measure="1" displayFolder="" count="0" hidden="1"/>
    <cacheHierarchy uniqueName="[Measures].[Count of Name]" caption="Count of Name" measure="1" displayFolder="" measureGroup="staff" count="0" hidden="1">
      <extLst>
        <ext xmlns:x15="http://schemas.microsoft.com/office/spreadsheetml/2010/11/main" uri="{B97F6D7D-B522-45F9-BDA1-12C45D357490}">
          <x15:cacheHierarchy aggregatedColumn="0"/>
        </ext>
      </extLst>
    </cacheHierarchy>
    <cacheHierarchy uniqueName="[Measures].[Sum of Age]" caption="Sum of Age" measure="1" displayFolder="" measureGroup="staff" count="0" hidden="1">
      <extLst>
        <ext xmlns:x15="http://schemas.microsoft.com/office/spreadsheetml/2010/11/main" uri="{B97F6D7D-B522-45F9-BDA1-12C45D357490}">
          <x15:cacheHierarchy aggregatedColumn="3"/>
        </ext>
      </extLst>
    </cacheHierarchy>
    <cacheHierarchy uniqueName="[Measures].[Average of Age]" caption="Average of Age" measure="1" displayFolder="" measureGroup="staff" count="0" hidden="1">
      <extLst>
        <ext xmlns:x15="http://schemas.microsoft.com/office/spreadsheetml/2010/11/main" uri="{B97F6D7D-B522-45F9-BDA1-12C45D357490}">
          <x15:cacheHierarchy aggregatedColumn="3"/>
        </ext>
      </extLst>
    </cacheHierarchy>
    <cacheHierarchy uniqueName="[Measures].[Sum of Salary]" caption="Sum of Salary" measure="1" displayFolder="" measureGroup="staff" count="0" hidden="1">
      <extLst>
        <ext xmlns:x15="http://schemas.microsoft.com/office/spreadsheetml/2010/11/main" uri="{B97F6D7D-B522-45F9-BDA1-12C45D357490}">
          <x15:cacheHierarchy aggregatedColumn="5"/>
        </ext>
      </extLst>
    </cacheHierarchy>
    <cacheHierarchy uniqueName="[Measures].[Average of Salary]" caption="Average of Salary" measure="1" displayFolder="" measureGroup="staff" count="0" hidden="1">
      <extLst>
        <ext xmlns:x15="http://schemas.microsoft.com/office/spreadsheetml/2010/11/main" uri="{B97F6D7D-B522-45F9-BDA1-12C45D357490}">
          <x15:cacheHierarchy aggregatedColumn="5"/>
        </ext>
      </extLst>
    </cacheHierarchy>
    <cacheHierarchy uniqueName="[Measures].[Sum of Tenure]" caption="Sum of Tenure" measure="1" displayFolder="" measureGroup="staff" count="0" hidden="1">
      <extLst>
        <ext xmlns:x15="http://schemas.microsoft.com/office/spreadsheetml/2010/11/main" uri="{B97F6D7D-B522-45F9-BDA1-12C45D357490}">
          <x15:cacheHierarchy aggregatedColumn="8"/>
        </ext>
      </extLst>
    </cacheHierarchy>
    <cacheHierarchy uniqueName="[Measures].[Average of Tenure]" caption="Average of Tenure" measure="1" displayFolder="" measureGroup="staff" count="0" hidden="1">
      <extLst>
        <ext xmlns:x15="http://schemas.microsoft.com/office/spreadsheetml/2010/11/main" uri="{B97F6D7D-B522-45F9-BDA1-12C45D357490}">
          <x15:cacheHierarchy aggregatedColumn="8"/>
        </ext>
      </extLst>
    </cacheHierarchy>
  </cacheHierarchies>
  <kpis count="0"/>
  <extLst>
    <ext xmlns:x14="http://schemas.microsoft.com/office/spreadsheetml/2009/9/main" uri="{725AE2AE-9491-48be-B2B4-4EB974FC3084}">
      <x14:pivotCacheDefinition slicerData="1" pivotCacheId="161669390"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EA83659-64B1-4039-B463-0901A3756450}" name="PivotTable3" cacheId="28" dataOnRows="1"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1">
  <location ref="A1:C6" firstHeaderRow="1" firstDataRow="2" firstDataCol="1"/>
  <pivotFields count="6">
    <pivotField axis="axisCol" allDrilled="1" subtotalTop="0" showAll="0" dataSourceSort="1" defaultSubtotal="0" defaultAttributeDrillState="1">
      <items count="2">
        <item s="1" x="0"/>
        <item s="1" x="1"/>
      </items>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2"/>
  </rowFields>
  <rowItems count="4">
    <i>
      <x/>
    </i>
    <i i="1">
      <x v="1"/>
    </i>
    <i i="2">
      <x v="2"/>
    </i>
    <i i="3">
      <x v="3"/>
    </i>
  </rowItems>
  <colFields count="1">
    <field x="0"/>
  </colFields>
  <colItems count="2">
    <i>
      <x/>
    </i>
    <i>
      <x v="1"/>
    </i>
  </colItems>
  <dataFields count="4">
    <dataField name="Count of Name" fld="1" subtotal="count" baseField="0" baseItem="0"/>
    <dataField name="Average of Age" fld="2" subtotal="average" baseField="0" baseItem="0"/>
    <dataField name="Average of Salary" fld="3" subtotal="average" baseField="0" baseItem="0"/>
    <dataField name="Average of Tenure" fld="4" subtotal="average" baseField="0" baseItem="0"/>
  </dataFields>
  <formats count="6">
    <format dxfId="53">
      <pivotArea collapsedLevelsAreSubtotals="1" fieldPosition="0">
        <references count="2">
          <reference field="4294967294" count="1">
            <x v="1"/>
          </reference>
          <reference field="0" count="1" selected="0">
            <x v="0"/>
          </reference>
        </references>
      </pivotArea>
    </format>
    <format dxfId="52">
      <pivotArea collapsedLevelsAreSubtotals="1" fieldPosition="0">
        <references count="2">
          <reference field="4294967294" count="1">
            <x v="2"/>
          </reference>
          <reference field="0" count="1" selected="0">
            <x v="0"/>
          </reference>
        </references>
      </pivotArea>
    </format>
    <format dxfId="51">
      <pivotArea collapsedLevelsAreSubtotals="1" fieldPosition="0">
        <references count="2">
          <reference field="4294967294" count="1">
            <x v="2"/>
          </reference>
          <reference field="0" count="1" selected="0">
            <x v="1"/>
          </reference>
        </references>
      </pivotArea>
    </format>
    <format dxfId="50">
      <pivotArea collapsedLevelsAreSubtotals="1" fieldPosition="0">
        <references count="2">
          <reference field="4294967294" count="1">
            <x v="3"/>
          </reference>
          <reference field="0" count="1" selected="0">
            <x v="1"/>
          </reference>
        </references>
      </pivotArea>
    </format>
    <format dxfId="49">
      <pivotArea collapsedLevelsAreSubtotals="1" fieldPosition="0">
        <references count="2">
          <reference field="4294967294" count="1">
            <x v="3"/>
          </reference>
          <reference field="0" count="1" selected="0">
            <x v="0"/>
          </reference>
        </references>
      </pivotArea>
    </format>
    <format dxfId="48">
      <pivotArea collapsedLevelsAreSubtotals="1" fieldPosition="0">
        <references count="2">
          <reference field="4294967294" count="1">
            <x v="1"/>
          </reference>
          <reference field="0" count="1" selected="0">
            <x v="1"/>
          </reference>
        </references>
      </pivotArea>
    </format>
  </formats>
  <pivotHierarchies count="23">
    <pivotHierarchy dragToData="1"/>
    <pivotHierarchy dragToData="1"/>
    <pivotHierarchy dragToData="1"/>
    <pivotHierarchy dragToData="1"/>
    <pivotHierarchy dragToData="1"/>
    <pivotHierarchy dragToData="1"/>
    <pivotHierarchy dragToData="1"/>
    <pivotHierarchy multipleItemSelectionAllowed="1" dragToData="1">
      <members count="1" level="1">
        <member name="[staff].[Country].&amp;[NZ]"/>
      </members>
    </pivotHierarchy>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caption="Average of Age"/>
    <pivotHierarchy dragToData="1"/>
    <pivotHierarchy dragToData="1" caption="Average of Salary"/>
    <pivotHierarchy dragToData="1"/>
    <pivotHierarchy dragToData="1" caption="Average of Tenure"/>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1"/>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lank-data-file.xlsx!staff">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21C492A5-5DEF-4DD3-B781-5ECA9ED9037D}" name="PivotTable1" cacheId="1" applyNumberFormats="0" applyBorderFormats="0" applyFontFormats="0" applyPatternFormats="0" applyAlignmentFormats="0" applyWidthHeightFormats="1" dataCaption="Values" updatedVersion="8" minRefreshableVersion="3" useAutoFormatting="1" subtotalHiddenItems="1" rowGrandTotals="0" colGrandTotals="0" itemPrintTitles="1" createdVersion="8" indent="0" outline="1" outlineData="1" multipleFieldFilters="0" chartFormat="2">
  <location ref="A1:B37" firstHeaderRow="1" firstDataRow="1" firstDataCol="1"/>
  <pivotFields count="3">
    <pivotField axis="axisRow" allDrilled="1" subtotalTop="0" showAll="0" dataSourceSort="1" defaultSubtotal="0" defaultAttributeDrillState="1">
      <items count="12">
        <item x="0"/>
        <item x="1"/>
        <item x="2"/>
        <item x="3"/>
        <item x="4"/>
        <item x="5"/>
        <item x="6"/>
        <item x="7"/>
        <item x="8"/>
        <item x="9"/>
        <item x="10"/>
        <item x="11"/>
      </items>
    </pivotField>
    <pivotField axis="axisRow" allDrilled="1" subtotalTop="0" showAll="0" dataSourceSort="1" defaultSubtotal="0">
      <items count="4">
        <item x="0"/>
        <item x="1"/>
        <item x="2"/>
        <item x="3"/>
      </items>
    </pivotField>
    <pivotField dataField="1" subtotalTop="0" showAll="0" defaultSubtotal="0"/>
  </pivotFields>
  <rowFields count="2">
    <field x="1"/>
    <field x="0"/>
  </rowFields>
  <rowItems count="36">
    <i>
      <x/>
    </i>
    <i r="1">
      <x/>
    </i>
    <i r="1">
      <x v="1"/>
    </i>
    <i r="1">
      <x v="2"/>
    </i>
    <i r="1">
      <x v="3"/>
    </i>
    <i r="1">
      <x v="4"/>
    </i>
    <i r="1">
      <x v="5"/>
    </i>
    <i r="1">
      <x v="6"/>
    </i>
    <i r="1">
      <x v="7"/>
    </i>
    <i>
      <x v="1"/>
    </i>
    <i r="1">
      <x v="8"/>
    </i>
    <i r="1">
      <x v="9"/>
    </i>
    <i r="1">
      <x v="10"/>
    </i>
    <i r="1">
      <x v="11"/>
    </i>
    <i r="1">
      <x/>
    </i>
    <i r="1">
      <x v="1"/>
    </i>
    <i r="1">
      <x v="2"/>
    </i>
    <i r="1">
      <x v="3"/>
    </i>
    <i r="1">
      <x v="4"/>
    </i>
    <i r="1">
      <x v="5"/>
    </i>
    <i r="1">
      <x v="6"/>
    </i>
    <i r="1">
      <x v="7"/>
    </i>
    <i>
      <x v="2"/>
    </i>
    <i r="1">
      <x v="8"/>
    </i>
    <i r="1">
      <x v="9"/>
    </i>
    <i r="1">
      <x v="10"/>
    </i>
    <i r="1">
      <x v="11"/>
    </i>
    <i r="1">
      <x/>
    </i>
    <i r="1">
      <x v="1"/>
    </i>
    <i r="1">
      <x v="2"/>
    </i>
    <i r="1">
      <x v="3"/>
    </i>
    <i r="1">
      <x v="4"/>
    </i>
    <i r="1">
      <x v="5"/>
    </i>
    <i>
      <x v="3"/>
    </i>
    <i r="1">
      <x v="9"/>
    </i>
    <i r="1">
      <x v="11"/>
    </i>
  </rowItems>
  <colItems count="1">
    <i/>
  </colItems>
  <dataFields count="1">
    <dataField name="Count of Name" fld="2" subtotal="count" showDataAs="runTotal" baseField="0" baseItem="0"/>
  </dataFields>
  <chartFormats count="1">
    <chartFormat chart="1" format="0"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2">
    <rowHierarchyUsage hierarchyUsage="10"/>
    <rowHierarchyUsage hierarchyUsage="1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1D37219-FA5F-4C9F-9D91-B8E76D1EE991}" name="PivotTable5" cacheId="2" applyNumberFormats="0" applyBorderFormats="0" applyFontFormats="0" applyPatternFormats="0" applyAlignmentFormats="0" applyWidthHeightFormats="1" dataCaption="Values" updatedVersion="8" minRefreshableVersion="3" useAutoFormatting="1" subtotalHiddenItems="1" itemPrintTitles="1" createdVersion="8" indent="0" outline="1" outlineData="1" multipleFieldFilters="0" chartFormat="17">
  <location ref="E4:F10"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2"/>
    </i>
    <i>
      <x v="4"/>
    </i>
    <i>
      <x/>
    </i>
    <i>
      <x v="3"/>
    </i>
    <i>
      <x v="1"/>
    </i>
    <i t="grand">
      <x/>
    </i>
  </rowItems>
  <colItems count="1">
    <i/>
  </colItems>
  <pageFields count="1">
    <pageField fld="2" hier="7" name="[staff].[Country].&amp;[IND]" cap="IND"/>
  </pageFields>
  <dataFields count="1">
    <dataField name="Count of Name" fld="1" subtotal="count" baseField="0" baseItem="0"/>
  </dataFields>
  <chartFormats count="2">
    <chartFormat chart="4" format="0" series="1">
      <pivotArea type="data" outline="0" fieldPosition="0">
        <references count="1">
          <reference field="4294967294" count="1" selected="0">
            <x v="0"/>
          </reference>
        </references>
      </pivotArea>
    </chartFormat>
    <chartFormat chart="14"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977BD8B3-1D24-4F54-B18A-ECA4B869A486}" name="PivotTable4"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26">
  <location ref="A3:B9" firstHeaderRow="1" firstDataRow="1" firstDataCol="1" rowPageCount="1" colPageCount="1"/>
  <pivotFields count="3">
    <pivotField axis="axisRow" allDrilled="1" subtotalTop="0" showAll="0" sortType="descending" defaultSubtotal="0" defaultAttributeDrillState="1">
      <items count="5">
        <item x="0"/>
        <item x="1"/>
        <item x="2"/>
        <item x="3"/>
        <item x="4"/>
      </items>
      <autoSortScope>
        <pivotArea dataOnly="0" outline="0" fieldPosition="0">
          <references count="1">
            <reference field="4294967294" count="1" selected="0">
              <x v="0"/>
            </reference>
          </references>
        </pivotArea>
      </autoSortScope>
    </pivotField>
    <pivotField dataField="1" subtotalTop="0" showAll="0" defaultSubtotal="0"/>
    <pivotField axis="axisPage" allDrilled="1" subtotalTop="0" showAll="0" dataSourceSort="1" defaultSubtotal="0" defaultAttributeDrillState="1"/>
  </pivotFields>
  <rowFields count="1">
    <field x="0"/>
  </rowFields>
  <rowItems count="6">
    <i>
      <x v="4"/>
    </i>
    <i>
      <x v="2"/>
    </i>
    <i>
      <x/>
    </i>
    <i>
      <x v="3"/>
    </i>
    <i>
      <x v="1"/>
    </i>
    <i t="grand">
      <x/>
    </i>
  </rowItems>
  <colItems count="1">
    <i/>
  </colItems>
  <pageFields count="1">
    <pageField fld="2" hier="7" name="[staff].[Country].&amp;[NZ]" cap="NZ"/>
  </pageFields>
  <dataFields count="1">
    <dataField name="Count of Name" fld="1" subtotal="count" baseField="0" baseItem="0"/>
  </dataFields>
  <chartFormats count="2">
    <chartFormat chart="15" format="0" series="1">
      <pivotArea type="data" outline="0" fieldPosition="0">
        <references count="1">
          <reference field="4294967294" count="1" selected="0">
            <x v="0"/>
          </reference>
        </references>
      </pivotArea>
    </chartFormat>
    <chartFormat chart="25" format="2" series="1">
      <pivotArea type="data" outline="0" fieldPosition="0">
        <references count="1">
          <reference field="4294967294" count="1" selected="0">
            <x v="0"/>
          </reference>
        </references>
      </pivotArea>
    </chartFormat>
  </chartFormats>
  <pivotHierarchies count="23">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Data="1"/>
    <pivotHierarchy dragToData="1"/>
    <pivotHierarchy dragToData="1"/>
    <pivotHierarchy dragToData="1"/>
    <pivotHierarchy dragToData="1"/>
    <pivotHierarchy dragToData="1"/>
    <pivotHierarchy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x15:activeTabTopLevelEntity name="[staff]"/>
      </x15:pivotTableUISettings>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1" xr16:uid="{09AD5B21-5502-4A18-97C4-F6A7D54DFA70}" autoFormatId="16" applyNumberFormats="0" applyBorderFormats="0" applyFontFormats="0" applyPatternFormats="0" applyAlignmentFormats="0" applyWidthHeightFormats="0">
  <queryTableRefresh nextId="12" unboundColumnsRight="2">
    <queryTableFields count="10">
      <queryTableField id="1" name="Name" tableColumnId="1"/>
      <queryTableField id="2" name="Gender" tableColumnId="2"/>
      <queryTableField id="3" name="Department" tableColumnId="3"/>
      <queryTableField id="4" name="Age" tableColumnId="4"/>
      <queryTableField id="5" name="Date Joined" tableColumnId="5"/>
      <queryTableField id="6" name="Salary" tableColumnId="6"/>
      <queryTableField id="7" name="Rating" tableColumnId="7"/>
      <queryTableField id="8" name="Country" tableColumnId="8"/>
      <queryTableField id="10" dataBound="0" tableColumnId="11"/>
      <queryTableField id="11" dataBound="0" tableColumnId="1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untry" xr10:uid="{8A8FDE80-A11B-49EF-B7D1-5D2C80CEFFD8}" sourceName="[staff].[Country]">
  <pivotTables>
    <pivotTable tabId="7" name="PivotTable3"/>
  </pivotTables>
  <data>
    <olap pivotCacheId="161669390">
      <levels count="2">
        <level uniqueName="[staff].[Country].[(All)]" sourceCaption="(All)" count="0"/>
        <level uniqueName="[staff].[Country].[Country]" sourceCaption="Country" count="2">
          <ranges>
            <range startItem="0">
              <i n="[staff].[Country].&amp;[IND]" c="IND"/>
              <i n="[staff].[Country].&amp;[NZ]" c="NZ"/>
            </range>
          </ranges>
        </level>
      </levels>
      <selections count="1">
        <selection n="[staff].[Country].&amp;[NZ]"/>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ountry" xr10:uid="{44E90553-0B19-49AC-AAE4-E74632C3122D}" cache="Slicer_Country" caption="Country" level="1" rowHeight="234950"/>
</slicers>
</file>

<file path=xl/tables/_rels/table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4BA998-8FDC-481D-B8FA-50F6EE0E6B75}" name="NZ" displayName="NZ" ref="C5:I106" totalsRowCount="1">
  <autoFilter ref="C5:I105" xr:uid="{0B4BA998-8FDC-481D-B8FA-50F6EE0E6B75}"/>
  <tableColumns count="7">
    <tableColumn id="1" xr3:uid="{89E688F3-9C31-487B-AF45-B1D347D39F3B}" name="Name" totalsRowLabel="Total"/>
    <tableColumn id="2" xr3:uid="{93A9431D-02A3-4B9E-8B44-24774638FB05}" name="Gender"/>
    <tableColumn id="3" xr3:uid="{E01FD835-5E91-4193-BDCA-608F637D06D6}" name="Department"/>
    <tableColumn id="4" xr3:uid="{03C09172-CA1A-415D-A6DE-C52EA3CD5C02}" name="Age"/>
    <tableColumn id="5" xr3:uid="{AA7D03D0-5BE5-40E4-B618-A8FBCF5F3C6E}" name="Date Joined"/>
    <tableColumn id="6" xr3:uid="{BC209251-3164-41EB-843E-672A84EA7EEC}" name="Salary"/>
    <tableColumn id="7" xr3:uid="{59DEE6F2-5B58-4BD3-9573-592417D61D81}" name="Rating" totalsRowFunction="count"/>
  </tableColumns>
  <tableStyleInfo name="TableStyleMedium3"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504F02B-D91E-4A06-9DE2-B32690624BCE}" name="india" displayName="india" ref="B2:H114" totalsRowShown="0">
  <autoFilter ref="B2:H114" xr:uid="{6504F02B-D91E-4A06-9DE2-B32690624BCE}"/>
  <tableColumns count="7">
    <tableColumn id="1" xr3:uid="{C939F7A8-B7E6-415F-89E0-3F1FA47BB1D9}" name="Name"/>
    <tableColumn id="2" xr3:uid="{49FA0D69-41D5-4F7F-86FB-358DE17E4ADD}" name="Gender"/>
    <tableColumn id="3" xr3:uid="{AD8B4DDC-0BFA-46D4-AA14-D01AB277D086}" name="Age"/>
    <tableColumn id="4" xr3:uid="{0AE7DBF6-4AE9-4CD6-BF4C-087E5301B8E0}" name="Rating"/>
    <tableColumn id="5" xr3:uid="{0571CF47-0665-4204-8444-9A455261777F}" name="Date Joined" dataDxfId="62"/>
    <tableColumn id="6" xr3:uid="{BADFF8A4-BD78-4878-A1E2-B4B7D3C6F976}" name="Department"/>
    <tableColumn id="7" xr3:uid="{EB90C8D4-0CEC-4717-BD13-4CC10495F514}" name="Salary" dataDxfId="61"/>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7DEA854-4D8F-4385-9045-F897E0159D64}" name="staff" displayName="staff" ref="A1:J184" tableType="queryTable" totalsRowShown="0">
  <autoFilter ref="A1:J184" xr:uid="{37DEA854-4D8F-4385-9045-F897E0159D64}"/>
  <sortState xmlns:xlrd2="http://schemas.microsoft.com/office/spreadsheetml/2017/richdata2" ref="A2:J184">
    <sortCondition descending="1" ref="F1:F184"/>
  </sortState>
  <tableColumns count="10">
    <tableColumn id="1" xr3:uid="{B5756FD0-A1B2-4C2B-908F-C3DE1843D2F7}" uniqueName="1" name="Name" queryTableFieldId="1" dataDxfId="60"/>
    <tableColumn id="2" xr3:uid="{114F7F53-97C3-43BD-A930-271FBF372FE3}" uniqueName="2" name="Gender" queryTableFieldId="2" dataDxfId="59"/>
    <tableColumn id="3" xr3:uid="{AC4E7CC5-0F6A-4303-B6EC-04C27BFB8D9B}" uniqueName="3" name="Department" queryTableFieldId="3" dataDxfId="58"/>
    <tableColumn id="4" xr3:uid="{0C8ABDC4-3CF5-42A3-8C04-27A380D60766}" uniqueName="4" name="Age" queryTableFieldId="4"/>
    <tableColumn id="5" xr3:uid="{22F1FA4B-29AD-433F-84B6-7D3ACE9B9354}" uniqueName="5" name="Date Joined" queryTableFieldId="5" dataDxfId="57"/>
    <tableColumn id="6" xr3:uid="{D61D718C-F057-407E-BFE9-18D288D20A79}" uniqueName="6" name="Salary" queryTableFieldId="6" dataDxfId="56"/>
    <tableColumn id="7" xr3:uid="{9B34D7EC-E7DF-44F2-99CD-D2150C393AC9}" uniqueName="7" name="Rating" queryTableFieldId="7"/>
    <tableColumn id="8" xr3:uid="{54C56D8E-471D-41D3-9186-10170BAF9863}" uniqueName="8" name="Country" queryTableFieldId="8"/>
    <tableColumn id="11" xr3:uid="{446B1D1F-7231-455B-B057-663032ACBC84}" uniqueName="11" name="Tenure" queryTableFieldId="10" dataDxfId="55">
      <calculatedColumnFormula>(TODAY()-staff[[#This Row],[Date Joined]])/365</calculatedColumnFormula>
    </tableColumn>
    <tableColumn id="10" xr3:uid="{8C519C14-0187-4C76-A125-35B8297FF55D}" uniqueName="10" name="Bonus" queryTableFieldId="11" dataDxfId="54">
      <calculatedColumnFormula>ROUNDUP(IF(staff[[#This Row],[Tenure]]&gt;2,"2%","3%")*staff[[#This Row],[Salary]],0)</calculatedColumnFormula>
    </tableColumn>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I106"/>
  <sheetViews>
    <sheetView workbookViewId="0">
      <selection activeCell="C20" sqref="C20"/>
    </sheetView>
  </sheetViews>
  <sheetFormatPr defaultRowHeight="14.4" x14ac:dyDescent="0.3"/>
  <cols>
    <col min="1" max="1" width="1.6640625" customWidth="1"/>
    <col min="2" max="2" width="3.6640625" customWidth="1"/>
    <col min="3" max="3" width="35.77734375" bestFit="1" customWidth="1"/>
    <col min="4" max="4" width="9" customWidth="1"/>
    <col min="5" max="5" width="13" customWidth="1"/>
    <col min="7" max="7" width="12.6640625" customWidth="1"/>
    <col min="9" max="9" width="13.109375" bestFit="1" customWidth="1"/>
  </cols>
  <sheetData>
    <row r="1" spans="1:9" s="2" customFormat="1" ht="52.5" customHeight="1" x14ac:dyDescent="0.3">
      <c r="A1" s="1"/>
      <c r="C1" s="3" t="s">
        <v>110</v>
      </c>
    </row>
    <row r="5" spans="1:9" x14ac:dyDescent="0.3">
      <c r="C5" t="s">
        <v>0</v>
      </c>
      <c r="D5" t="s">
        <v>1</v>
      </c>
      <c r="E5" t="s">
        <v>2</v>
      </c>
      <c r="F5" t="s">
        <v>3</v>
      </c>
      <c r="G5" s="4" t="s">
        <v>4</v>
      </c>
      <c r="H5" t="s">
        <v>5</v>
      </c>
      <c r="I5" t="s">
        <v>6</v>
      </c>
    </row>
    <row r="6" spans="1:9" x14ac:dyDescent="0.3">
      <c r="C6" t="s">
        <v>58</v>
      </c>
      <c r="D6" t="s">
        <v>15</v>
      </c>
      <c r="E6" t="s">
        <v>19</v>
      </c>
      <c r="F6">
        <v>22</v>
      </c>
      <c r="G6" s="4">
        <v>44446</v>
      </c>
      <c r="H6">
        <v>112780</v>
      </c>
      <c r="I6" t="s">
        <v>13</v>
      </c>
    </row>
    <row r="7" spans="1:9" x14ac:dyDescent="0.3">
      <c r="C7" t="s">
        <v>70</v>
      </c>
      <c r="D7" t="s">
        <v>15</v>
      </c>
      <c r="E7" t="s">
        <v>9</v>
      </c>
      <c r="F7">
        <v>46</v>
      </c>
      <c r="G7" s="4">
        <v>44758</v>
      </c>
      <c r="H7">
        <v>70610</v>
      </c>
      <c r="I7" t="s">
        <v>16</v>
      </c>
    </row>
    <row r="8" spans="1:9" x14ac:dyDescent="0.3">
      <c r="C8" t="s">
        <v>75</v>
      </c>
      <c r="D8" t="s">
        <v>8</v>
      </c>
      <c r="E8" t="s">
        <v>19</v>
      </c>
      <c r="F8">
        <v>28</v>
      </c>
      <c r="G8" s="4">
        <v>44357</v>
      </c>
      <c r="H8">
        <v>53240</v>
      </c>
      <c r="I8" t="s">
        <v>16</v>
      </c>
    </row>
    <row r="9" spans="1:9" x14ac:dyDescent="0.3">
      <c r="C9" t="s">
        <v>49</v>
      </c>
      <c r="E9" t="s">
        <v>21</v>
      </c>
      <c r="F9">
        <v>37</v>
      </c>
      <c r="G9" s="4">
        <v>44146</v>
      </c>
      <c r="H9">
        <v>115440</v>
      </c>
      <c r="I9" t="s">
        <v>24</v>
      </c>
    </row>
    <row r="10" spans="1:9" x14ac:dyDescent="0.3">
      <c r="C10" t="s">
        <v>65</v>
      </c>
      <c r="D10" t="s">
        <v>15</v>
      </c>
      <c r="E10" t="s">
        <v>19</v>
      </c>
      <c r="F10">
        <v>32</v>
      </c>
      <c r="G10" s="4">
        <v>44465</v>
      </c>
      <c r="H10">
        <v>53540</v>
      </c>
      <c r="I10" t="s">
        <v>16</v>
      </c>
    </row>
    <row r="11" spans="1:9" x14ac:dyDescent="0.3">
      <c r="C11" t="s">
        <v>81</v>
      </c>
      <c r="D11" t="s">
        <v>8</v>
      </c>
      <c r="E11" t="s">
        <v>9</v>
      </c>
      <c r="F11">
        <v>30</v>
      </c>
      <c r="G11" s="4">
        <v>44861</v>
      </c>
      <c r="H11">
        <v>112570</v>
      </c>
      <c r="I11" t="s">
        <v>16</v>
      </c>
    </row>
    <row r="12" spans="1:9" x14ac:dyDescent="0.3">
      <c r="C12" t="s">
        <v>51</v>
      </c>
      <c r="D12" t="s">
        <v>15</v>
      </c>
      <c r="E12" t="s">
        <v>9</v>
      </c>
      <c r="F12">
        <v>33</v>
      </c>
      <c r="G12" s="4">
        <v>44701</v>
      </c>
      <c r="H12">
        <v>48530</v>
      </c>
      <c r="I12" t="s">
        <v>13</v>
      </c>
    </row>
    <row r="13" spans="1:9" x14ac:dyDescent="0.3">
      <c r="C13" t="s">
        <v>61</v>
      </c>
      <c r="D13" t="s">
        <v>8</v>
      </c>
      <c r="E13" t="s">
        <v>12</v>
      </c>
      <c r="F13">
        <v>24</v>
      </c>
      <c r="G13" s="4">
        <v>44148</v>
      </c>
      <c r="H13">
        <v>62780</v>
      </c>
      <c r="I13" t="s">
        <v>16</v>
      </c>
    </row>
    <row r="14" spans="1:9" x14ac:dyDescent="0.3">
      <c r="C14" t="s">
        <v>82</v>
      </c>
      <c r="D14" t="s">
        <v>15</v>
      </c>
      <c r="E14" t="s">
        <v>12</v>
      </c>
      <c r="F14">
        <v>33</v>
      </c>
      <c r="G14" s="4">
        <v>44509</v>
      </c>
      <c r="H14">
        <v>53870</v>
      </c>
      <c r="I14" t="s">
        <v>16</v>
      </c>
    </row>
    <row r="15" spans="1:9" x14ac:dyDescent="0.3">
      <c r="C15" t="s">
        <v>60</v>
      </c>
      <c r="D15" t="s">
        <v>8</v>
      </c>
      <c r="E15" t="s">
        <v>56</v>
      </c>
      <c r="F15">
        <v>27</v>
      </c>
      <c r="G15" s="4">
        <v>44122</v>
      </c>
      <c r="H15">
        <v>119110</v>
      </c>
      <c r="I15" t="s">
        <v>16</v>
      </c>
    </row>
    <row r="16" spans="1:9" x14ac:dyDescent="0.3">
      <c r="C16" t="s">
        <v>87</v>
      </c>
      <c r="D16" t="s">
        <v>15</v>
      </c>
      <c r="E16" t="s">
        <v>12</v>
      </c>
      <c r="F16">
        <v>29</v>
      </c>
      <c r="G16" s="4">
        <v>44180</v>
      </c>
      <c r="H16">
        <v>112110</v>
      </c>
      <c r="I16" t="s">
        <v>24</v>
      </c>
    </row>
    <row r="17" spans="3:9" x14ac:dyDescent="0.3">
      <c r="C17" t="s">
        <v>76</v>
      </c>
      <c r="D17" t="s">
        <v>15</v>
      </c>
      <c r="E17" t="s">
        <v>19</v>
      </c>
      <c r="F17">
        <v>25</v>
      </c>
      <c r="G17" s="4">
        <v>44383</v>
      </c>
      <c r="H17">
        <v>65700</v>
      </c>
      <c r="I17" t="s">
        <v>16</v>
      </c>
    </row>
    <row r="18" spans="3:9" x14ac:dyDescent="0.3">
      <c r="C18" t="s">
        <v>97</v>
      </c>
      <c r="D18" t="s">
        <v>15</v>
      </c>
      <c r="E18" t="s">
        <v>12</v>
      </c>
      <c r="F18">
        <v>37</v>
      </c>
      <c r="G18" s="4">
        <v>44701</v>
      </c>
      <c r="H18">
        <v>69070</v>
      </c>
      <c r="I18" t="s">
        <v>16</v>
      </c>
    </row>
    <row r="19" spans="3:9" x14ac:dyDescent="0.3">
      <c r="C19" t="s">
        <v>22</v>
      </c>
      <c r="D19" t="s">
        <v>15</v>
      </c>
      <c r="E19" t="s">
        <v>12</v>
      </c>
      <c r="F19">
        <v>20</v>
      </c>
      <c r="G19" s="4">
        <v>44459</v>
      </c>
      <c r="H19">
        <v>107700</v>
      </c>
      <c r="I19" t="s">
        <v>16</v>
      </c>
    </row>
    <row r="20" spans="3:9" x14ac:dyDescent="0.3">
      <c r="C20" t="s">
        <v>84</v>
      </c>
      <c r="D20" t="s">
        <v>8</v>
      </c>
      <c r="E20" t="s">
        <v>12</v>
      </c>
      <c r="F20">
        <v>32</v>
      </c>
      <c r="G20" s="4">
        <v>44354</v>
      </c>
      <c r="H20">
        <v>43840</v>
      </c>
      <c r="I20" t="s">
        <v>13</v>
      </c>
    </row>
    <row r="21" spans="3:9" x14ac:dyDescent="0.3">
      <c r="C21" t="s">
        <v>105</v>
      </c>
      <c r="D21" t="s">
        <v>15</v>
      </c>
      <c r="E21" t="s">
        <v>9</v>
      </c>
      <c r="F21">
        <v>40</v>
      </c>
      <c r="G21" s="4">
        <v>44263</v>
      </c>
      <c r="H21">
        <v>99750</v>
      </c>
      <c r="I21" t="s">
        <v>16</v>
      </c>
    </row>
    <row r="22" spans="3:9" x14ac:dyDescent="0.3">
      <c r="C22" t="s">
        <v>47</v>
      </c>
      <c r="D22" t="s">
        <v>15</v>
      </c>
      <c r="E22" t="s">
        <v>9</v>
      </c>
      <c r="F22">
        <v>21</v>
      </c>
      <c r="G22" s="4">
        <v>44104</v>
      </c>
      <c r="H22">
        <v>37920</v>
      </c>
      <c r="I22" t="s">
        <v>16</v>
      </c>
    </row>
    <row r="23" spans="3:9" x14ac:dyDescent="0.3">
      <c r="C23" t="s">
        <v>31</v>
      </c>
      <c r="D23" t="s">
        <v>15</v>
      </c>
      <c r="E23" t="s">
        <v>9</v>
      </c>
      <c r="F23">
        <v>21</v>
      </c>
      <c r="G23" s="4">
        <v>44762</v>
      </c>
      <c r="H23">
        <v>57090</v>
      </c>
      <c r="I23" t="s">
        <v>16</v>
      </c>
    </row>
    <row r="24" spans="3:9" x14ac:dyDescent="0.3">
      <c r="C24" t="s">
        <v>30</v>
      </c>
      <c r="D24" t="s">
        <v>8</v>
      </c>
      <c r="E24" t="s">
        <v>12</v>
      </c>
      <c r="F24">
        <v>31</v>
      </c>
      <c r="G24" s="4">
        <v>44145</v>
      </c>
      <c r="H24">
        <v>41980</v>
      </c>
      <c r="I24" t="s">
        <v>16</v>
      </c>
    </row>
    <row r="25" spans="3:9" x14ac:dyDescent="0.3">
      <c r="C25" t="s">
        <v>78</v>
      </c>
      <c r="D25" t="s">
        <v>15</v>
      </c>
      <c r="E25" t="s">
        <v>56</v>
      </c>
      <c r="F25">
        <v>21</v>
      </c>
      <c r="G25" s="4">
        <v>44242</v>
      </c>
      <c r="H25">
        <v>75880</v>
      </c>
      <c r="I25" t="s">
        <v>16</v>
      </c>
    </row>
    <row r="26" spans="3:9" x14ac:dyDescent="0.3">
      <c r="C26" t="s">
        <v>36</v>
      </c>
      <c r="D26" t="s">
        <v>8</v>
      </c>
      <c r="E26" t="s">
        <v>21</v>
      </c>
      <c r="F26">
        <v>34</v>
      </c>
      <c r="G26" s="4">
        <v>44653</v>
      </c>
      <c r="H26">
        <v>58940</v>
      </c>
      <c r="I26" t="s">
        <v>16</v>
      </c>
    </row>
    <row r="27" spans="3:9" x14ac:dyDescent="0.3">
      <c r="C27" t="s">
        <v>27</v>
      </c>
      <c r="D27" t="s">
        <v>8</v>
      </c>
      <c r="E27" t="s">
        <v>21</v>
      </c>
      <c r="F27">
        <v>30</v>
      </c>
      <c r="G27" s="4">
        <v>44389</v>
      </c>
      <c r="H27">
        <v>67910</v>
      </c>
      <c r="I27" t="s">
        <v>24</v>
      </c>
    </row>
    <row r="28" spans="3:9" x14ac:dyDescent="0.3">
      <c r="C28" t="s">
        <v>26</v>
      </c>
      <c r="D28" t="s">
        <v>8</v>
      </c>
      <c r="E28" t="s">
        <v>12</v>
      </c>
      <c r="F28">
        <v>31</v>
      </c>
      <c r="G28" s="4">
        <v>44663</v>
      </c>
      <c r="H28">
        <v>58100</v>
      </c>
      <c r="I28" t="s">
        <v>16</v>
      </c>
    </row>
    <row r="29" spans="3:9" x14ac:dyDescent="0.3">
      <c r="C29" t="s">
        <v>53</v>
      </c>
      <c r="D29" t="s">
        <v>15</v>
      </c>
      <c r="E29" t="s">
        <v>21</v>
      </c>
      <c r="F29">
        <v>27</v>
      </c>
      <c r="G29" s="4">
        <v>44567</v>
      </c>
      <c r="H29">
        <v>48980</v>
      </c>
      <c r="I29" t="s">
        <v>16</v>
      </c>
    </row>
    <row r="30" spans="3:9" x14ac:dyDescent="0.3">
      <c r="C30" t="s">
        <v>20</v>
      </c>
      <c r="E30" t="s">
        <v>21</v>
      </c>
      <c r="F30">
        <v>30</v>
      </c>
      <c r="G30" s="4">
        <v>44597</v>
      </c>
      <c r="H30">
        <v>64000</v>
      </c>
      <c r="I30" t="s">
        <v>16</v>
      </c>
    </row>
    <row r="31" spans="3:9" x14ac:dyDescent="0.3">
      <c r="C31" t="s">
        <v>7</v>
      </c>
      <c r="D31" t="s">
        <v>8</v>
      </c>
      <c r="E31" t="s">
        <v>9</v>
      </c>
      <c r="F31">
        <v>42</v>
      </c>
      <c r="G31" s="4">
        <v>44779</v>
      </c>
      <c r="H31">
        <v>75000</v>
      </c>
      <c r="I31" t="s">
        <v>10</v>
      </c>
    </row>
    <row r="32" spans="3:9" x14ac:dyDescent="0.3">
      <c r="C32" t="s">
        <v>74</v>
      </c>
      <c r="D32" t="s">
        <v>8</v>
      </c>
      <c r="E32" t="s">
        <v>12</v>
      </c>
      <c r="F32">
        <v>40</v>
      </c>
      <c r="G32" s="4">
        <v>44337</v>
      </c>
      <c r="H32">
        <v>87620</v>
      </c>
      <c r="I32" t="s">
        <v>16</v>
      </c>
    </row>
    <row r="33" spans="3:9" x14ac:dyDescent="0.3">
      <c r="C33" t="s">
        <v>44</v>
      </c>
      <c r="D33" t="s">
        <v>8</v>
      </c>
      <c r="E33" t="s">
        <v>12</v>
      </c>
      <c r="F33">
        <v>29</v>
      </c>
      <c r="G33" s="4">
        <v>44023</v>
      </c>
      <c r="H33">
        <v>34980</v>
      </c>
      <c r="I33" t="s">
        <v>16</v>
      </c>
    </row>
    <row r="34" spans="3:9" x14ac:dyDescent="0.3">
      <c r="C34" t="s">
        <v>35</v>
      </c>
      <c r="D34" t="s">
        <v>8</v>
      </c>
      <c r="E34" t="s">
        <v>21</v>
      </c>
      <c r="F34">
        <v>28</v>
      </c>
      <c r="G34" s="4">
        <v>44185</v>
      </c>
      <c r="H34">
        <v>75970</v>
      </c>
      <c r="I34" t="s">
        <v>16</v>
      </c>
    </row>
    <row r="35" spans="3:9" x14ac:dyDescent="0.3">
      <c r="C35" t="s">
        <v>38</v>
      </c>
      <c r="D35" t="s">
        <v>8</v>
      </c>
      <c r="E35" t="s">
        <v>21</v>
      </c>
      <c r="F35">
        <v>34</v>
      </c>
      <c r="G35" s="4">
        <v>44612</v>
      </c>
      <c r="H35">
        <v>60130</v>
      </c>
      <c r="I35" t="s">
        <v>16</v>
      </c>
    </row>
    <row r="36" spans="3:9" x14ac:dyDescent="0.3">
      <c r="C36" t="s">
        <v>41</v>
      </c>
      <c r="D36" t="s">
        <v>8</v>
      </c>
      <c r="E36" t="s">
        <v>12</v>
      </c>
      <c r="F36">
        <v>33</v>
      </c>
      <c r="G36" s="4">
        <v>44374</v>
      </c>
      <c r="H36">
        <v>75480</v>
      </c>
      <c r="I36" t="s">
        <v>42</v>
      </c>
    </row>
    <row r="37" spans="3:9" x14ac:dyDescent="0.3">
      <c r="C37" t="s">
        <v>40</v>
      </c>
      <c r="D37" t="s">
        <v>15</v>
      </c>
      <c r="E37" t="s">
        <v>9</v>
      </c>
      <c r="F37">
        <v>33</v>
      </c>
      <c r="G37" s="4">
        <v>44164</v>
      </c>
      <c r="H37">
        <v>115920</v>
      </c>
      <c r="I37" t="s">
        <v>16</v>
      </c>
    </row>
    <row r="38" spans="3:9" x14ac:dyDescent="0.3">
      <c r="C38" t="s">
        <v>48</v>
      </c>
      <c r="D38" t="s">
        <v>8</v>
      </c>
      <c r="E38" t="s">
        <v>19</v>
      </c>
      <c r="F38">
        <v>36</v>
      </c>
      <c r="G38" s="4">
        <v>44494</v>
      </c>
      <c r="H38">
        <v>78540</v>
      </c>
      <c r="I38" t="s">
        <v>16</v>
      </c>
    </row>
    <row r="39" spans="3:9" x14ac:dyDescent="0.3">
      <c r="C39" t="s">
        <v>34</v>
      </c>
      <c r="D39" t="s">
        <v>15</v>
      </c>
      <c r="E39" t="s">
        <v>9</v>
      </c>
      <c r="F39">
        <v>25</v>
      </c>
      <c r="G39" s="4">
        <v>44726</v>
      </c>
      <c r="H39">
        <v>109190</v>
      </c>
      <c r="I39" t="s">
        <v>13</v>
      </c>
    </row>
    <row r="40" spans="3:9" x14ac:dyDescent="0.3">
      <c r="C40" t="s">
        <v>73</v>
      </c>
      <c r="D40" t="s">
        <v>8</v>
      </c>
      <c r="E40" t="s">
        <v>19</v>
      </c>
      <c r="F40">
        <v>34</v>
      </c>
      <c r="G40" s="4">
        <v>44721</v>
      </c>
      <c r="H40">
        <v>49630</v>
      </c>
      <c r="I40" t="s">
        <v>24</v>
      </c>
    </row>
    <row r="41" spans="3:9" x14ac:dyDescent="0.3">
      <c r="C41" t="s">
        <v>107</v>
      </c>
      <c r="D41" t="s">
        <v>8</v>
      </c>
      <c r="E41" t="s">
        <v>9</v>
      </c>
      <c r="F41">
        <v>28</v>
      </c>
      <c r="G41" s="4">
        <v>44630</v>
      </c>
      <c r="H41">
        <v>99970</v>
      </c>
      <c r="I41" t="s">
        <v>16</v>
      </c>
    </row>
    <row r="42" spans="3:9" x14ac:dyDescent="0.3">
      <c r="C42" t="s">
        <v>71</v>
      </c>
      <c r="D42" t="s">
        <v>8</v>
      </c>
      <c r="E42" t="s">
        <v>12</v>
      </c>
      <c r="F42">
        <v>33</v>
      </c>
      <c r="G42" s="4">
        <v>44190</v>
      </c>
      <c r="H42">
        <v>96140</v>
      </c>
      <c r="I42" t="s">
        <v>16</v>
      </c>
    </row>
    <row r="43" spans="3:9" x14ac:dyDescent="0.3">
      <c r="C43" t="s">
        <v>50</v>
      </c>
      <c r="D43" t="s">
        <v>15</v>
      </c>
      <c r="E43" t="s">
        <v>9</v>
      </c>
      <c r="F43">
        <v>31</v>
      </c>
      <c r="G43" s="4">
        <v>44724</v>
      </c>
      <c r="H43">
        <v>103550</v>
      </c>
      <c r="I43" t="s">
        <v>16</v>
      </c>
    </row>
    <row r="44" spans="3:9" x14ac:dyDescent="0.3">
      <c r="C44" t="s">
        <v>14</v>
      </c>
      <c r="D44" t="s">
        <v>15</v>
      </c>
      <c r="E44" t="s">
        <v>12</v>
      </c>
      <c r="F44">
        <v>31</v>
      </c>
      <c r="G44" s="4">
        <v>44511</v>
      </c>
      <c r="H44">
        <v>48950</v>
      </c>
      <c r="I44" t="s">
        <v>16</v>
      </c>
    </row>
    <row r="45" spans="3:9" x14ac:dyDescent="0.3">
      <c r="C45" t="s">
        <v>63</v>
      </c>
      <c r="D45" t="s">
        <v>15</v>
      </c>
      <c r="E45" t="s">
        <v>21</v>
      </c>
      <c r="F45">
        <v>24</v>
      </c>
      <c r="G45" s="4">
        <v>44436</v>
      </c>
      <c r="H45">
        <v>52610</v>
      </c>
      <c r="I45" t="s">
        <v>24</v>
      </c>
    </row>
    <row r="46" spans="3:9" x14ac:dyDescent="0.3">
      <c r="C46" t="s">
        <v>72</v>
      </c>
      <c r="D46" t="s">
        <v>8</v>
      </c>
      <c r="E46" t="s">
        <v>9</v>
      </c>
      <c r="F46">
        <v>36</v>
      </c>
      <c r="G46" s="4">
        <v>44529</v>
      </c>
      <c r="H46">
        <v>78390</v>
      </c>
      <c r="I46" t="s">
        <v>16</v>
      </c>
    </row>
    <row r="47" spans="3:9" x14ac:dyDescent="0.3">
      <c r="C47" t="s">
        <v>88</v>
      </c>
      <c r="D47" t="s">
        <v>8</v>
      </c>
      <c r="E47" t="s">
        <v>21</v>
      </c>
      <c r="F47">
        <v>33</v>
      </c>
      <c r="G47" s="4">
        <v>44809</v>
      </c>
      <c r="H47">
        <v>86570</v>
      </c>
      <c r="I47" t="s">
        <v>16</v>
      </c>
    </row>
    <row r="48" spans="3:9" x14ac:dyDescent="0.3">
      <c r="C48" t="s">
        <v>92</v>
      </c>
      <c r="D48" t="s">
        <v>8</v>
      </c>
      <c r="E48" t="s">
        <v>12</v>
      </c>
      <c r="F48">
        <v>27</v>
      </c>
      <c r="G48" s="4">
        <v>44686</v>
      </c>
      <c r="H48">
        <v>83750</v>
      </c>
      <c r="I48" t="s">
        <v>16</v>
      </c>
    </row>
    <row r="49" spans="3:9" x14ac:dyDescent="0.3">
      <c r="C49" t="s">
        <v>102</v>
      </c>
      <c r="D49" t="s">
        <v>8</v>
      </c>
      <c r="E49" t="s">
        <v>21</v>
      </c>
      <c r="F49">
        <v>34</v>
      </c>
      <c r="G49" s="4">
        <v>44445</v>
      </c>
      <c r="H49">
        <v>92450</v>
      </c>
      <c r="I49" t="s">
        <v>16</v>
      </c>
    </row>
    <row r="50" spans="3:9" x14ac:dyDescent="0.3">
      <c r="C50" t="s">
        <v>64</v>
      </c>
      <c r="D50" t="s">
        <v>15</v>
      </c>
      <c r="E50" t="s">
        <v>12</v>
      </c>
      <c r="F50">
        <v>20</v>
      </c>
      <c r="G50" s="4">
        <v>44183</v>
      </c>
      <c r="H50">
        <v>112650</v>
      </c>
      <c r="I50" t="s">
        <v>16</v>
      </c>
    </row>
    <row r="51" spans="3:9" x14ac:dyDescent="0.3">
      <c r="C51" t="s">
        <v>104</v>
      </c>
      <c r="D51" t="s">
        <v>15</v>
      </c>
      <c r="E51" t="s">
        <v>9</v>
      </c>
      <c r="F51">
        <v>20</v>
      </c>
      <c r="G51" s="4">
        <v>44744</v>
      </c>
      <c r="H51">
        <v>79570</v>
      </c>
      <c r="I51" t="s">
        <v>16</v>
      </c>
    </row>
    <row r="52" spans="3:9" x14ac:dyDescent="0.3">
      <c r="C52" t="s">
        <v>91</v>
      </c>
      <c r="D52" t="s">
        <v>8</v>
      </c>
      <c r="E52" t="s">
        <v>19</v>
      </c>
      <c r="F52">
        <v>20</v>
      </c>
      <c r="G52" s="4">
        <v>44537</v>
      </c>
      <c r="H52">
        <v>68900</v>
      </c>
      <c r="I52" t="s">
        <v>24</v>
      </c>
    </row>
    <row r="53" spans="3:9" x14ac:dyDescent="0.3">
      <c r="C53" t="s">
        <v>39</v>
      </c>
      <c r="D53" t="s">
        <v>8</v>
      </c>
      <c r="E53" t="s">
        <v>12</v>
      </c>
      <c r="F53">
        <v>25</v>
      </c>
      <c r="G53" s="4">
        <v>44694</v>
      </c>
      <c r="H53">
        <v>80700</v>
      </c>
      <c r="I53" t="s">
        <v>13</v>
      </c>
    </row>
    <row r="54" spans="3:9" x14ac:dyDescent="0.3">
      <c r="C54" t="s">
        <v>100</v>
      </c>
      <c r="D54" t="s">
        <v>15</v>
      </c>
      <c r="E54" t="s">
        <v>9</v>
      </c>
      <c r="F54">
        <v>19</v>
      </c>
      <c r="G54" s="4">
        <v>44277</v>
      </c>
      <c r="H54">
        <v>58960</v>
      </c>
      <c r="I54" t="s">
        <v>16</v>
      </c>
    </row>
    <row r="55" spans="3:9" x14ac:dyDescent="0.3">
      <c r="C55" t="s">
        <v>106</v>
      </c>
      <c r="D55" t="s">
        <v>15</v>
      </c>
      <c r="E55" t="s">
        <v>12</v>
      </c>
      <c r="F55">
        <v>36</v>
      </c>
      <c r="G55" s="4">
        <v>44019</v>
      </c>
      <c r="H55">
        <v>118840</v>
      </c>
      <c r="I55" t="s">
        <v>16</v>
      </c>
    </row>
    <row r="56" spans="3:9" x14ac:dyDescent="0.3">
      <c r="C56" t="s">
        <v>29</v>
      </c>
      <c r="D56" t="s">
        <v>15</v>
      </c>
      <c r="E56" t="s">
        <v>21</v>
      </c>
      <c r="F56">
        <v>28</v>
      </c>
      <c r="G56" s="4">
        <v>44041</v>
      </c>
      <c r="H56">
        <v>48170</v>
      </c>
      <c r="I56" t="s">
        <v>13</v>
      </c>
    </row>
    <row r="57" spans="3:9" x14ac:dyDescent="0.3">
      <c r="C57" t="s">
        <v>108</v>
      </c>
      <c r="D57" t="s">
        <v>8</v>
      </c>
      <c r="E57" t="s">
        <v>56</v>
      </c>
      <c r="F57">
        <v>32</v>
      </c>
      <c r="G57" s="4">
        <v>44400</v>
      </c>
      <c r="H57">
        <v>45510</v>
      </c>
      <c r="I57" t="s">
        <v>16</v>
      </c>
    </row>
    <row r="58" spans="3:9" x14ac:dyDescent="0.3">
      <c r="C58" t="s">
        <v>64</v>
      </c>
      <c r="D58" t="s">
        <v>15</v>
      </c>
      <c r="E58" t="s">
        <v>9</v>
      </c>
      <c r="F58">
        <v>34</v>
      </c>
      <c r="G58" s="4">
        <v>44703</v>
      </c>
      <c r="H58">
        <v>112650</v>
      </c>
      <c r="I58" t="s">
        <v>16</v>
      </c>
    </row>
    <row r="59" spans="3:9" x14ac:dyDescent="0.3">
      <c r="C59" t="s">
        <v>83</v>
      </c>
      <c r="D59" t="s">
        <v>8</v>
      </c>
      <c r="E59" t="s">
        <v>9</v>
      </c>
      <c r="F59">
        <v>36</v>
      </c>
      <c r="G59" s="4">
        <v>44085</v>
      </c>
      <c r="H59">
        <v>114890</v>
      </c>
      <c r="I59" t="s">
        <v>16</v>
      </c>
    </row>
    <row r="60" spans="3:9" x14ac:dyDescent="0.3">
      <c r="C60" t="s">
        <v>67</v>
      </c>
      <c r="D60" t="s">
        <v>15</v>
      </c>
      <c r="E60" t="s">
        <v>12</v>
      </c>
      <c r="F60">
        <v>30</v>
      </c>
      <c r="G60" s="4">
        <v>44850</v>
      </c>
      <c r="H60">
        <v>69710</v>
      </c>
      <c r="I60" t="s">
        <v>16</v>
      </c>
    </row>
    <row r="61" spans="3:9" x14ac:dyDescent="0.3">
      <c r="C61" t="s">
        <v>94</v>
      </c>
      <c r="D61" t="s">
        <v>15</v>
      </c>
      <c r="E61" t="s">
        <v>21</v>
      </c>
      <c r="F61">
        <v>36</v>
      </c>
      <c r="G61" s="4">
        <v>44333</v>
      </c>
      <c r="H61">
        <v>71380</v>
      </c>
      <c r="I61" t="s">
        <v>16</v>
      </c>
    </row>
    <row r="62" spans="3:9" x14ac:dyDescent="0.3">
      <c r="C62" t="s">
        <v>33</v>
      </c>
      <c r="D62" t="s">
        <v>8</v>
      </c>
      <c r="E62" t="s">
        <v>19</v>
      </c>
      <c r="F62">
        <v>38</v>
      </c>
      <c r="G62" s="4">
        <v>44377</v>
      </c>
      <c r="H62">
        <v>109160</v>
      </c>
      <c r="I62" t="s">
        <v>10</v>
      </c>
    </row>
    <row r="63" spans="3:9" x14ac:dyDescent="0.3">
      <c r="C63" t="s">
        <v>98</v>
      </c>
      <c r="D63" t="s">
        <v>15</v>
      </c>
      <c r="E63" t="s">
        <v>9</v>
      </c>
      <c r="F63">
        <v>27</v>
      </c>
      <c r="G63" s="4">
        <v>44609</v>
      </c>
      <c r="H63">
        <v>113280</v>
      </c>
      <c r="I63" t="s">
        <v>42</v>
      </c>
    </row>
    <row r="64" spans="3:9" x14ac:dyDescent="0.3">
      <c r="C64" t="s">
        <v>25</v>
      </c>
      <c r="D64" t="s">
        <v>15</v>
      </c>
      <c r="E64" t="s">
        <v>12</v>
      </c>
      <c r="F64">
        <v>30</v>
      </c>
      <c r="G64" s="4">
        <v>44273</v>
      </c>
      <c r="H64">
        <v>69120</v>
      </c>
      <c r="I64" t="s">
        <v>16</v>
      </c>
    </row>
    <row r="65" spans="3:9" x14ac:dyDescent="0.3">
      <c r="C65" t="s">
        <v>55</v>
      </c>
      <c r="D65" t="s">
        <v>8</v>
      </c>
      <c r="E65" t="s">
        <v>56</v>
      </c>
      <c r="F65">
        <v>37</v>
      </c>
      <c r="G65" s="4">
        <v>44451</v>
      </c>
      <c r="H65">
        <v>118100</v>
      </c>
      <c r="I65" t="s">
        <v>16</v>
      </c>
    </row>
    <row r="66" spans="3:9" x14ac:dyDescent="0.3">
      <c r="C66" t="s">
        <v>62</v>
      </c>
      <c r="D66" t="s">
        <v>8</v>
      </c>
      <c r="E66" t="s">
        <v>9</v>
      </c>
      <c r="F66">
        <v>22</v>
      </c>
      <c r="G66" s="4">
        <v>44450</v>
      </c>
      <c r="H66">
        <v>76900</v>
      </c>
      <c r="I66" t="s">
        <v>13</v>
      </c>
    </row>
    <row r="67" spans="3:9" x14ac:dyDescent="0.3">
      <c r="C67" t="s">
        <v>17</v>
      </c>
      <c r="D67" t="s">
        <v>8</v>
      </c>
      <c r="E67" t="s">
        <v>12</v>
      </c>
      <c r="F67">
        <v>43</v>
      </c>
      <c r="G67" s="4">
        <v>45045</v>
      </c>
      <c r="H67">
        <v>114870</v>
      </c>
      <c r="I67" t="s">
        <v>16</v>
      </c>
    </row>
    <row r="68" spans="3:9" x14ac:dyDescent="0.3">
      <c r="C68" t="s">
        <v>52</v>
      </c>
      <c r="E68" t="s">
        <v>12</v>
      </c>
      <c r="F68">
        <v>32</v>
      </c>
      <c r="G68" s="4">
        <v>44774</v>
      </c>
      <c r="H68">
        <v>91310</v>
      </c>
      <c r="I68" t="s">
        <v>16</v>
      </c>
    </row>
    <row r="69" spans="3:9" x14ac:dyDescent="0.3">
      <c r="C69" t="s">
        <v>43</v>
      </c>
      <c r="D69" t="s">
        <v>8</v>
      </c>
      <c r="E69" t="s">
        <v>9</v>
      </c>
      <c r="F69">
        <v>28</v>
      </c>
      <c r="G69" s="4">
        <v>44486</v>
      </c>
      <c r="H69">
        <v>104770</v>
      </c>
      <c r="I69" t="s">
        <v>16</v>
      </c>
    </row>
    <row r="70" spans="3:9" x14ac:dyDescent="0.3">
      <c r="C70" t="s">
        <v>89</v>
      </c>
      <c r="D70" t="s">
        <v>15</v>
      </c>
      <c r="E70" t="s">
        <v>19</v>
      </c>
      <c r="F70">
        <v>27</v>
      </c>
      <c r="G70" s="4">
        <v>44134</v>
      </c>
      <c r="H70">
        <v>54970</v>
      </c>
      <c r="I70" t="s">
        <v>16</v>
      </c>
    </row>
    <row r="71" spans="3:9" x14ac:dyDescent="0.3">
      <c r="C71" t="s">
        <v>11</v>
      </c>
      <c r="E71" t="s">
        <v>12</v>
      </c>
      <c r="F71">
        <v>26</v>
      </c>
      <c r="G71" s="4">
        <v>44271</v>
      </c>
      <c r="H71">
        <v>90700</v>
      </c>
      <c r="I71" t="s">
        <v>13</v>
      </c>
    </row>
    <row r="72" spans="3:9" x14ac:dyDescent="0.3">
      <c r="C72" t="s">
        <v>109</v>
      </c>
      <c r="D72" t="s">
        <v>8</v>
      </c>
      <c r="E72" t="s">
        <v>19</v>
      </c>
      <c r="F72">
        <v>38</v>
      </c>
      <c r="G72" s="4">
        <v>44329</v>
      </c>
      <c r="H72">
        <v>56870</v>
      </c>
      <c r="I72" t="s">
        <v>13</v>
      </c>
    </row>
    <row r="73" spans="3:9" x14ac:dyDescent="0.3">
      <c r="C73" t="s">
        <v>77</v>
      </c>
      <c r="D73" t="s">
        <v>8</v>
      </c>
      <c r="E73" t="s">
        <v>19</v>
      </c>
      <c r="F73">
        <v>25</v>
      </c>
      <c r="G73" s="4">
        <v>44205</v>
      </c>
      <c r="H73">
        <v>92700</v>
      </c>
      <c r="I73" t="s">
        <v>16</v>
      </c>
    </row>
    <row r="74" spans="3:9" x14ac:dyDescent="0.3">
      <c r="C74" t="s">
        <v>32</v>
      </c>
      <c r="D74" t="s">
        <v>8</v>
      </c>
      <c r="E74" t="s">
        <v>21</v>
      </c>
      <c r="F74">
        <v>21</v>
      </c>
      <c r="G74" s="4">
        <v>44317</v>
      </c>
      <c r="H74">
        <v>65920</v>
      </c>
      <c r="I74" t="s">
        <v>16</v>
      </c>
    </row>
    <row r="75" spans="3:9" x14ac:dyDescent="0.3">
      <c r="C75" t="s">
        <v>59</v>
      </c>
      <c r="D75" t="s">
        <v>15</v>
      </c>
      <c r="E75" t="s">
        <v>9</v>
      </c>
      <c r="F75">
        <v>26</v>
      </c>
      <c r="G75" s="4">
        <v>44225</v>
      </c>
      <c r="H75">
        <v>47360</v>
      </c>
      <c r="I75" t="s">
        <v>16</v>
      </c>
    </row>
    <row r="76" spans="3:9" x14ac:dyDescent="0.3">
      <c r="C76" t="s">
        <v>37</v>
      </c>
      <c r="D76" t="s">
        <v>15</v>
      </c>
      <c r="E76" t="s">
        <v>9</v>
      </c>
      <c r="F76">
        <v>30</v>
      </c>
      <c r="G76" s="4">
        <v>44666</v>
      </c>
      <c r="H76">
        <v>60570</v>
      </c>
      <c r="I76" t="s">
        <v>16</v>
      </c>
    </row>
    <row r="77" spans="3:9" x14ac:dyDescent="0.3">
      <c r="C77" t="s">
        <v>96</v>
      </c>
      <c r="D77" t="s">
        <v>8</v>
      </c>
      <c r="E77" t="s">
        <v>9</v>
      </c>
      <c r="F77">
        <v>28</v>
      </c>
      <c r="G77" s="4">
        <v>44649</v>
      </c>
      <c r="H77">
        <v>104120</v>
      </c>
      <c r="I77" t="s">
        <v>16</v>
      </c>
    </row>
    <row r="78" spans="3:9" x14ac:dyDescent="0.3">
      <c r="C78" t="s">
        <v>23</v>
      </c>
      <c r="D78" t="s">
        <v>15</v>
      </c>
      <c r="E78" t="s">
        <v>12</v>
      </c>
      <c r="F78">
        <v>37</v>
      </c>
      <c r="G78" s="4">
        <v>44338</v>
      </c>
      <c r="H78">
        <v>88050</v>
      </c>
      <c r="I78" t="s">
        <v>24</v>
      </c>
    </row>
    <row r="79" spans="3:9" x14ac:dyDescent="0.3">
      <c r="C79" t="s">
        <v>103</v>
      </c>
      <c r="D79" t="s">
        <v>15</v>
      </c>
      <c r="E79" t="s">
        <v>12</v>
      </c>
      <c r="F79">
        <v>24</v>
      </c>
      <c r="G79" s="4">
        <v>44686</v>
      </c>
      <c r="H79">
        <v>100420</v>
      </c>
      <c r="I79" t="s">
        <v>16</v>
      </c>
    </row>
    <row r="80" spans="3:9" x14ac:dyDescent="0.3">
      <c r="C80" t="s">
        <v>54</v>
      </c>
      <c r="D80" t="s">
        <v>8</v>
      </c>
      <c r="E80" t="s">
        <v>9</v>
      </c>
      <c r="F80">
        <v>30</v>
      </c>
      <c r="G80" s="4">
        <v>44850</v>
      </c>
      <c r="H80">
        <v>114180</v>
      </c>
      <c r="I80" t="s">
        <v>16</v>
      </c>
    </row>
    <row r="81" spans="3:9" x14ac:dyDescent="0.3">
      <c r="C81" t="s">
        <v>86</v>
      </c>
      <c r="D81" t="s">
        <v>8</v>
      </c>
      <c r="E81" t="s">
        <v>12</v>
      </c>
      <c r="F81">
        <v>21</v>
      </c>
      <c r="G81" s="4">
        <v>44678</v>
      </c>
      <c r="H81">
        <v>33920</v>
      </c>
      <c r="I81" t="s">
        <v>16</v>
      </c>
    </row>
    <row r="82" spans="3:9" x14ac:dyDescent="0.3">
      <c r="C82" t="s">
        <v>69</v>
      </c>
      <c r="D82" t="s">
        <v>15</v>
      </c>
      <c r="E82" t="s">
        <v>9</v>
      </c>
      <c r="F82">
        <v>23</v>
      </c>
      <c r="G82" s="4">
        <v>44440</v>
      </c>
      <c r="H82">
        <v>106460</v>
      </c>
      <c r="I82" t="s">
        <v>16</v>
      </c>
    </row>
    <row r="83" spans="3:9" x14ac:dyDescent="0.3">
      <c r="C83" t="s">
        <v>57</v>
      </c>
      <c r="D83" t="s">
        <v>15</v>
      </c>
      <c r="E83" t="s">
        <v>9</v>
      </c>
      <c r="F83">
        <v>35</v>
      </c>
      <c r="G83" s="4">
        <v>44727</v>
      </c>
      <c r="H83">
        <v>40400</v>
      </c>
      <c r="I83" t="s">
        <v>16</v>
      </c>
    </row>
    <row r="84" spans="3:9" x14ac:dyDescent="0.3">
      <c r="C84" t="s">
        <v>68</v>
      </c>
      <c r="D84" t="s">
        <v>15</v>
      </c>
      <c r="E84" t="s">
        <v>21</v>
      </c>
      <c r="F84">
        <v>27</v>
      </c>
      <c r="G84" s="4">
        <v>44236</v>
      </c>
      <c r="H84">
        <v>91650</v>
      </c>
      <c r="I84" t="s">
        <v>13</v>
      </c>
    </row>
    <row r="85" spans="3:9" x14ac:dyDescent="0.3">
      <c r="C85" t="s">
        <v>99</v>
      </c>
      <c r="D85" t="s">
        <v>15</v>
      </c>
      <c r="E85" t="s">
        <v>19</v>
      </c>
      <c r="F85">
        <v>43</v>
      </c>
      <c r="G85" s="4">
        <v>44620</v>
      </c>
      <c r="H85">
        <v>36040</v>
      </c>
      <c r="I85" t="s">
        <v>16</v>
      </c>
    </row>
    <row r="86" spans="3:9" x14ac:dyDescent="0.3">
      <c r="C86" t="s">
        <v>101</v>
      </c>
      <c r="D86" t="s">
        <v>8</v>
      </c>
      <c r="E86" t="s">
        <v>12</v>
      </c>
      <c r="F86">
        <v>40</v>
      </c>
      <c r="G86" s="4">
        <v>44381</v>
      </c>
      <c r="H86">
        <v>104410</v>
      </c>
      <c r="I86" t="s">
        <v>16</v>
      </c>
    </row>
    <row r="87" spans="3:9" x14ac:dyDescent="0.3">
      <c r="C87" t="s">
        <v>85</v>
      </c>
      <c r="D87" t="s">
        <v>15</v>
      </c>
      <c r="E87" t="s">
        <v>21</v>
      </c>
      <c r="F87">
        <v>30</v>
      </c>
      <c r="G87" s="4">
        <v>44606</v>
      </c>
      <c r="H87">
        <v>96800</v>
      </c>
      <c r="I87" t="s">
        <v>16</v>
      </c>
    </row>
    <row r="88" spans="3:9" x14ac:dyDescent="0.3">
      <c r="C88" t="s">
        <v>28</v>
      </c>
      <c r="D88" t="s">
        <v>8</v>
      </c>
      <c r="E88" t="s">
        <v>21</v>
      </c>
      <c r="F88">
        <v>34</v>
      </c>
      <c r="G88" s="4">
        <v>44459</v>
      </c>
      <c r="H88">
        <v>85000</v>
      </c>
      <c r="I88" t="s">
        <v>16</v>
      </c>
    </row>
    <row r="89" spans="3:9" x14ac:dyDescent="0.3">
      <c r="C89" t="s">
        <v>80</v>
      </c>
      <c r="D89" t="s">
        <v>15</v>
      </c>
      <c r="E89" t="s">
        <v>19</v>
      </c>
      <c r="F89">
        <v>28</v>
      </c>
      <c r="G89" s="4">
        <v>44820</v>
      </c>
      <c r="H89">
        <v>43510</v>
      </c>
      <c r="I89" t="s">
        <v>42</v>
      </c>
    </row>
    <row r="90" spans="3:9" x14ac:dyDescent="0.3">
      <c r="C90" t="s">
        <v>79</v>
      </c>
      <c r="D90" t="s">
        <v>15</v>
      </c>
      <c r="E90" t="s">
        <v>21</v>
      </c>
      <c r="F90">
        <v>33</v>
      </c>
      <c r="G90" s="4">
        <v>44243</v>
      </c>
      <c r="H90">
        <v>59430</v>
      </c>
      <c r="I90" t="s">
        <v>16</v>
      </c>
    </row>
    <row r="91" spans="3:9" x14ac:dyDescent="0.3">
      <c r="C91" t="s">
        <v>93</v>
      </c>
      <c r="D91" t="s">
        <v>8</v>
      </c>
      <c r="E91" t="s">
        <v>21</v>
      </c>
      <c r="F91">
        <v>33</v>
      </c>
      <c r="G91" s="4">
        <v>44067</v>
      </c>
      <c r="H91">
        <v>65360</v>
      </c>
      <c r="I91" t="s">
        <v>16</v>
      </c>
    </row>
    <row r="92" spans="3:9" x14ac:dyDescent="0.3">
      <c r="C92" t="s">
        <v>66</v>
      </c>
      <c r="D92" t="s">
        <v>8</v>
      </c>
      <c r="E92" t="s">
        <v>9</v>
      </c>
      <c r="F92">
        <v>32</v>
      </c>
      <c r="G92" s="4">
        <v>44611</v>
      </c>
      <c r="H92">
        <v>41570</v>
      </c>
      <c r="I92" t="s">
        <v>16</v>
      </c>
    </row>
    <row r="93" spans="3:9" x14ac:dyDescent="0.3">
      <c r="C93" t="s">
        <v>95</v>
      </c>
      <c r="D93" t="s">
        <v>8</v>
      </c>
      <c r="E93" t="s">
        <v>12</v>
      </c>
      <c r="F93">
        <v>33</v>
      </c>
      <c r="G93" s="4">
        <v>44312</v>
      </c>
      <c r="H93">
        <v>75280</v>
      </c>
      <c r="I93" t="s">
        <v>16</v>
      </c>
    </row>
    <row r="94" spans="3:9" x14ac:dyDescent="0.3">
      <c r="C94" t="s">
        <v>18</v>
      </c>
      <c r="D94" t="s">
        <v>15</v>
      </c>
      <c r="E94" t="s">
        <v>19</v>
      </c>
      <c r="F94">
        <v>33</v>
      </c>
      <c r="G94" s="4">
        <v>44385</v>
      </c>
      <c r="H94">
        <v>74550</v>
      </c>
      <c r="I94" t="s">
        <v>16</v>
      </c>
    </row>
    <row r="95" spans="3:9" x14ac:dyDescent="0.3">
      <c r="C95" t="s">
        <v>45</v>
      </c>
      <c r="D95" t="s">
        <v>15</v>
      </c>
      <c r="E95" t="s">
        <v>9</v>
      </c>
      <c r="F95">
        <v>30</v>
      </c>
      <c r="G95" s="4">
        <v>44701</v>
      </c>
      <c r="H95">
        <v>67950</v>
      </c>
      <c r="I95" t="s">
        <v>16</v>
      </c>
    </row>
    <row r="96" spans="3:9" x14ac:dyDescent="0.3">
      <c r="C96" t="s">
        <v>90</v>
      </c>
      <c r="D96" t="s">
        <v>15</v>
      </c>
      <c r="E96" t="s">
        <v>21</v>
      </c>
      <c r="F96">
        <v>42</v>
      </c>
      <c r="G96" s="4">
        <v>44731</v>
      </c>
      <c r="H96">
        <v>70270</v>
      </c>
      <c r="I96" t="s">
        <v>24</v>
      </c>
    </row>
    <row r="97" spans="3:9" x14ac:dyDescent="0.3">
      <c r="C97" t="s">
        <v>46</v>
      </c>
      <c r="D97" t="s">
        <v>15</v>
      </c>
      <c r="E97" t="s">
        <v>9</v>
      </c>
      <c r="F97">
        <v>26</v>
      </c>
      <c r="G97" s="4">
        <v>44411</v>
      </c>
      <c r="H97">
        <v>53540</v>
      </c>
      <c r="I97" t="s">
        <v>16</v>
      </c>
    </row>
    <row r="98" spans="3:9" x14ac:dyDescent="0.3">
      <c r="C98" t="s">
        <v>58</v>
      </c>
      <c r="D98" t="s">
        <v>15</v>
      </c>
      <c r="E98" t="s">
        <v>19</v>
      </c>
      <c r="F98">
        <v>22</v>
      </c>
      <c r="G98" s="4">
        <v>44446</v>
      </c>
      <c r="H98">
        <v>112780</v>
      </c>
      <c r="I98" t="s">
        <v>13</v>
      </c>
    </row>
    <row r="99" spans="3:9" x14ac:dyDescent="0.3">
      <c r="C99" t="s">
        <v>70</v>
      </c>
      <c r="D99" t="s">
        <v>15</v>
      </c>
      <c r="E99" t="s">
        <v>9</v>
      </c>
      <c r="F99">
        <v>46</v>
      </c>
      <c r="G99" s="4">
        <v>44758</v>
      </c>
      <c r="H99">
        <v>70610</v>
      </c>
      <c r="I99" t="s">
        <v>16</v>
      </c>
    </row>
    <row r="100" spans="3:9" x14ac:dyDescent="0.3">
      <c r="C100" t="s">
        <v>75</v>
      </c>
      <c r="D100" t="s">
        <v>8</v>
      </c>
      <c r="E100" t="s">
        <v>19</v>
      </c>
      <c r="F100">
        <v>28</v>
      </c>
      <c r="G100" s="4">
        <v>44357</v>
      </c>
      <c r="H100">
        <v>53240</v>
      </c>
      <c r="I100" t="s">
        <v>16</v>
      </c>
    </row>
    <row r="101" spans="3:9" x14ac:dyDescent="0.3">
      <c r="C101" t="s">
        <v>49</v>
      </c>
      <c r="E101" t="s">
        <v>21</v>
      </c>
      <c r="F101">
        <v>37</v>
      </c>
      <c r="G101" s="4">
        <v>44146</v>
      </c>
      <c r="H101">
        <v>115440</v>
      </c>
      <c r="I101" t="s">
        <v>24</v>
      </c>
    </row>
    <row r="102" spans="3:9" x14ac:dyDescent="0.3">
      <c r="C102" t="s">
        <v>65</v>
      </c>
      <c r="D102" t="s">
        <v>15</v>
      </c>
      <c r="E102" t="s">
        <v>19</v>
      </c>
      <c r="F102">
        <v>32</v>
      </c>
      <c r="G102" s="4">
        <v>44465</v>
      </c>
      <c r="H102">
        <v>53540</v>
      </c>
      <c r="I102" t="s">
        <v>16</v>
      </c>
    </row>
    <row r="103" spans="3:9" x14ac:dyDescent="0.3">
      <c r="C103" t="s">
        <v>81</v>
      </c>
      <c r="D103" t="s">
        <v>8</v>
      </c>
      <c r="E103" t="s">
        <v>9</v>
      </c>
      <c r="F103">
        <v>30</v>
      </c>
      <c r="G103" s="4">
        <v>44861</v>
      </c>
      <c r="H103">
        <v>112570</v>
      </c>
      <c r="I103" t="s">
        <v>16</v>
      </c>
    </row>
    <row r="104" spans="3:9" x14ac:dyDescent="0.3">
      <c r="C104" t="s">
        <v>51</v>
      </c>
      <c r="D104" t="s">
        <v>15</v>
      </c>
      <c r="E104" t="s">
        <v>9</v>
      </c>
      <c r="F104">
        <v>33</v>
      </c>
      <c r="G104" s="4">
        <v>44701</v>
      </c>
      <c r="H104">
        <v>48530</v>
      </c>
      <c r="I104" t="s">
        <v>13</v>
      </c>
    </row>
    <row r="105" spans="3:9" x14ac:dyDescent="0.3">
      <c r="C105" t="s">
        <v>61</v>
      </c>
      <c r="D105" t="s">
        <v>8</v>
      </c>
      <c r="E105" t="s">
        <v>12</v>
      </c>
      <c r="F105">
        <v>24</v>
      </c>
      <c r="G105" s="4">
        <v>44148</v>
      </c>
      <c r="H105">
        <v>62780</v>
      </c>
      <c r="I105" t="s">
        <v>16</v>
      </c>
    </row>
    <row r="106" spans="3:9" x14ac:dyDescent="0.3">
      <c r="C106" t="s">
        <v>203</v>
      </c>
      <c r="I106">
        <f>SUBTOTAL(103,NZ[Rating])</f>
        <v>100</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372EC4-DDE2-4CB7-AC70-5AB590F93835}">
  <dimension ref="B2:H114"/>
  <sheetViews>
    <sheetView workbookViewId="0">
      <selection activeCell="D6" sqref="D6"/>
    </sheetView>
  </sheetViews>
  <sheetFormatPr defaultRowHeight="14.4" x14ac:dyDescent="0.3"/>
  <cols>
    <col min="2" max="2" width="27.21875" bestFit="1" customWidth="1"/>
    <col min="3" max="5" width="9.44140625" customWidth="1"/>
    <col min="6" max="6" width="12.6640625" customWidth="1"/>
    <col min="7" max="7" width="13" customWidth="1"/>
    <col min="8" max="8" width="12.77734375" style="5" bestFit="1" customWidth="1"/>
  </cols>
  <sheetData>
    <row r="2" spans="2:8" x14ac:dyDescent="0.3">
      <c r="B2" t="s">
        <v>0</v>
      </c>
      <c r="C2" t="s">
        <v>1</v>
      </c>
      <c r="D2" t="s">
        <v>3</v>
      </c>
      <c r="E2" t="s">
        <v>6</v>
      </c>
      <c r="F2" t="s">
        <v>4</v>
      </c>
      <c r="G2" t="s">
        <v>2</v>
      </c>
      <c r="H2" s="5" t="s">
        <v>5</v>
      </c>
    </row>
    <row r="3" spans="2:8" x14ac:dyDescent="0.3">
      <c r="B3" t="s">
        <v>156</v>
      </c>
      <c r="C3" t="s">
        <v>15</v>
      </c>
      <c r="D3">
        <v>20</v>
      </c>
      <c r="E3" t="s">
        <v>16</v>
      </c>
      <c r="F3" s="4">
        <v>44122</v>
      </c>
      <c r="G3" t="s">
        <v>12</v>
      </c>
      <c r="H3" s="5">
        <v>112650</v>
      </c>
    </row>
    <row r="4" spans="2:8" x14ac:dyDescent="0.3">
      <c r="B4" t="s">
        <v>176</v>
      </c>
      <c r="C4" t="s">
        <v>8</v>
      </c>
      <c r="D4">
        <v>32</v>
      </c>
      <c r="E4" t="s">
        <v>13</v>
      </c>
      <c r="F4" s="4">
        <v>44293</v>
      </c>
      <c r="G4" t="s">
        <v>12</v>
      </c>
      <c r="H4" s="5">
        <v>43840</v>
      </c>
    </row>
    <row r="5" spans="2:8" x14ac:dyDescent="0.3">
      <c r="B5" t="s">
        <v>143</v>
      </c>
      <c r="C5" t="s">
        <v>15</v>
      </c>
      <c r="D5">
        <v>31</v>
      </c>
      <c r="E5" t="s">
        <v>16</v>
      </c>
      <c r="F5" s="4">
        <v>44663</v>
      </c>
      <c r="G5" t="s">
        <v>9</v>
      </c>
      <c r="H5" s="5">
        <v>103550</v>
      </c>
    </row>
    <row r="6" spans="2:8" x14ac:dyDescent="0.3">
      <c r="B6" t="s">
        <v>201</v>
      </c>
      <c r="C6" t="s">
        <v>8</v>
      </c>
      <c r="D6">
        <v>32</v>
      </c>
      <c r="E6" t="s">
        <v>16</v>
      </c>
      <c r="F6" s="4">
        <v>44339</v>
      </c>
      <c r="G6" t="s">
        <v>56</v>
      </c>
      <c r="H6" s="5">
        <v>45510</v>
      </c>
    </row>
    <row r="7" spans="2:8" x14ac:dyDescent="0.3">
      <c r="B7" t="s">
        <v>142</v>
      </c>
      <c r="D7">
        <v>37</v>
      </c>
      <c r="E7" t="s">
        <v>24</v>
      </c>
      <c r="F7" s="4">
        <v>44085</v>
      </c>
      <c r="G7" t="s">
        <v>21</v>
      </c>
      <c r="H7" s="5">
        <v>115440</v>
      </c>
    </row>
    <row r="8" spans="2:8" x14ac:dyDescent="0.3">
      <c r="B8" t="s">
        <v>202</v>
      </c>
      <c r="C8" t="s">
        <v>8</v>
      </c>
      <c r="D8">
        <v>38</v>
      </c>
      <c r="E8" t="s">
        <v>13</v>
      </c>
      <c r="F8" s="4">
        <v>44268</v>
      </c>
      <c r="G8" t="s">
        <v>19</v>
      </c>
      <c r="H8" s="5">
        <v>56870</v>
      </c>
    </row>
    <row r="9" spans="2:8" x14ac:dyDescent="0.3">
      <c r="B9" t="s">
        <v>169</v>
      </c>
      <c r="C9" t="s">
        <v>8</v>
      </c>
      <c r="D9">
        <v>25</v>
      </c>
      <c r="E9" t="s">
        <v>16</v>
      </c>
      <c r="F9" s="4">
        <v>44144</v>
      </c>
      <c r="G9" t="s">
        <v>19</v>
      </c>
      <c r="H9" s="5">
        <v>92700</v>
      </c>
    </row>
    <row r="10" spans="2:8" x14ac:dyDescent="0.3">
      <c r="B10" t="s">
        <v>145</v>
      </c>
      <c r="D10">
        <v>32</v>
      </c>
      <c r="E10" t="s">
        <v>16</v>
      </c>
      <c r="F10" s="4">
        <v>44713</v>
      </c>
      <c r="G10" t="s">
        <v>12</v>
      </c>
      <c r="H10" s="5">
        <v>91310</v>
      </c>
    </row>
    <row r="11" spans="2:8" x14ac:dyDescent="0.3">
      <c r="B11" t="s">
        <v>115</v>
      </c>
      <c r="C11" t="s">
        <v>15</v>
      </c>
      <c r="D11">
        <v>33</v>
      </c>
      <c r="E11" t="s">
        <v>16</v>
      </c>
      <c r="F11" s="4">
        <v>44324</v>
      </c>
      <c r="G11" t="s">
        <v>19</v>
      </c>
      <c r="H11" s="5">
        <v>74550</v>
      </c>
    </row>
    <row r="12" spans="2:8" x14ac:dyDescent="0.3">
      <c r="B12" t="s">
        <v>128</v>
      </c>
      <c r="C12" t="s">
        <v>15</v>
      </c>
      <c r="D12">
        <v>25</v>
      </c>
      <c r="E12" t="s">
        <v>13</v>
      </c>
      <c r="F12" s="4">
        <v>44665</v>
      </c>
      <c r="G12" t="s">
        <v>9</v>
      </c>
      <c r="H12" s="5">
        <v>109190</v>
      </c>
    </row>
    <row r="13" spans="2:8" x14ac:dyDescent="0.3">
      <c r="B13" t="s">
        <v>194</v>
      </c>
      <c r="C13" t="s">
        <v>8</v>
      </c>
      <c r="D13">
        <v>40</v>
      </c>
      <c r="E13" t="s">
        <v>16</v>
      </c>
      <c r="F13" s="4">
        <v>44320</v>
      </c>
      <c r="G13" t="s">
        <v>12</v>
      </c>
      <c r="H13" s="5">
        <v>104410</v>
      </c>
    </row>
    <row r="14" spans="2:8" x14ac:dyDescent="0.3">
      <c r="B14" t="s">
        <v>177</v>
      </c>
      <c r="C14" t="s">
        <v>15</v>
      </c>
      <c r="D14">
        <v>30</v>
      </c>
      <c r="E14" t="s">
        <v>16</v>
      </c>
      <c r="F14" s="4">
        <v>44544</v>
      </c>
      <c r="G14" t="s">
        <v>21</v>
      </c>
      <c r="H14" s="5">
        <v>96800</v>
      </c>
    </row>
    <row r="15" spans="2:8" x14ac:dyDescent="0.3">
      <c r="B15" t="s">
        <v>123</v>
      </c>
      <c r="C15" t="s">
        <v>15</v>
      </c>
      <c r="D15">
        <v>28</v>
      </c>
      <c r="E15" t="s">
        <v>13</v>
      </c>
      <c r="F15" s="4">
        <v>43980</v>
      </c>
      <c r="G15" t="s">
        <v>21</v>
      </c>
      <c r="H15" s="5">
        <v>48170</v>
      </c>
    </row>
    <row r="16" spans="2:8" x14ac:dyDescent="0.3">
      <c r="B16" t="s">
        <v>140</v>
      </c>
      <c r="C16" t="s">
        <v>15</v>
      </c>
      <c r="D16">
        <v>21</v>
      </c>
      <c r="E16" t="s">
        <v>16</v>
      </c>
      <c r="F16" s="4">
        <v>44042</v>
      </c>
      <c r="G16" t="s">
        <v>9</v>
      </c>
      <c r="H16" s="5">
        <v>37920</v>
      </c>
    </row>
    <row r="17" spans="2:8" x14ac:dyDescent="0.3">
      <c r="B17" t="s">
        <v>178</v>
      </c>
      <c r="C17" t="s">
        <v>15</v>
      </c>
      <c r="D17">
        <v>34</v>
      </c>
      <c r="E17" t="s">
        <v>16</v>
      </c>
      <c r="F17" s="4">
        <v>44642</v>
      </c>
      <c r="G17" t="s">
        <v>9</v>
      </c>
      <c r="H17" s="5">
        <v>112650</v>
      </c>
    </row>
    <row r="18" spans="2:8" x14ac:dyDescent="0.3">
      <c r="B18" t="s">
        <v>165</v>
      </c>
      <c r="C18" t="s">
        <v>8</v>
      </c>
      <c r="D18">
        <v>34</v>
      </c>
      <c r="E18" t="s">
        <v>24</v>
      </c>
      <c r="F18" s="4">
        <v>44660</v>
      </c>
      <c r="G18" t="s">
        <v>19</v>
      </c>
      <c r="H18" s="5">
        <v>49630</v>
      </c>
    </row>
    <row r="19" spans="2:8" x14ac:dyDescent="0.3">
      <c r="B19" t="s">
        <v>199</v>
      </c>
      <c r="C19" t="s">
        <v>15</v>
      </c>
      <c r="D19">
        <v>36</v>
      </c>
      <c r="E19" t="s">
        <v>16</v>
      </c>
      <c r="F19" s="4">
        <v>43958</v>
      </c>
      <c r="G19" t="s">
        <v>12</v>
      </c>
      <c r="H19" s="5">
        <v>118840</v>
      </c>
    </row>
    <row r="20" spans="2:8" x14ac:dyDescent="0.3">
      <c r="B20" t="s">
        <v>159</v>
      </c>
      <c r="C20" t="s">
        <v>15</v>
      </c>
      <c r="D20">
        <v>30</v>
      </c>
      <c r="E20" t="s">
        <v>16</v>
      </c>
      <c r="F20" s="4">
        <v>44789</v>
      </c>
      <c r="G20" t="s">
        <v>12</v>
      </c>
      <c r="H20" s="5">
        <v>69710</v>
      </c>
    </row>
    <row r="21" spans="2:8" x14ac:dyDescent="0.3">
      <c r="B21" t="s">
        <v>197</v>
      </c>
      <c r="C21" t="s">
        <v>15</v>
      </c>
      <c r="D21">
        <v>20</v>
      </c>
      <c r="E21" t="s">
        <v>16</v>
      </c>
      <c r="F21" s="4">
        <v>44683</v>
      </c>
      <c r="G21" t="s">
        <v>9</v>
      </c>
      <c r="H21" s="5">
        <v>79570</v>
      </c>
    </row>
    <row r="22" spans="2:8" x14ac:dyDescent="0.3">
      <c r="B22" t="s">
        <v>154</v>
      </c>
      <c r="C22" t="s">
        <v>8</v>
      </c>
      <c r="D22">
        <v>22</v>
      </c>
      <c r="E22" t="s">
        <v>13</v>
      </c>
      <c r="F22" s="4">
        <v>44388</v>
      </c>
      <c r="G22" t="s">
        <v>9</v>
      </c>
      <c r="H22" s="5">
        <v>76900</v>
      </c>
    </row>
    <row r="23" spans="2:8" x14ac:dyDescent="0.3">
      <c r="B23" t="s">
        <v>182</v>
      </c>
      <c r="C23" t="s">
        <v>15</v>
      </c>
      <c r="D23">
        <v>27</v>
      </c>
      <c r="E23" t="s">
        <v>16</v>
      </c>
      <c r="F23" s="4">
        <v>44073</v>
      </c>
      <c r="G23" t="s">
        <v>19</v>
      </c>
      <c r="H23" s="5">
        <v>54970</v>
      </c>
    </row>
    <row r="24" spans="2:8" x14ac:dyDescent="0.3">
      <c r="B24" t="s">
        <v>118</v>
      </c>
      <c r="C24" t="s">
        <v>15</v>
      </c>
      <c r="D24">
        <v>37</v>
      </c>
      <c r="E24" t="s">
        <v>24</v>
      </c>
      <c r="F24" s="4">
        <v>44277</v>
      </c>
      <c r="G24" t="s">
        <v>12</v>
      </c>
      <c r="H24" s="5">
        <v>88050</v>
      </c>
    </row>
    <row r="25" spans="2:8" x14ac:dyDescent="0.3">
      <c r="B25" t="s">
        <v>192</v>
      </c>
      <c r="C25" t="s">
        <v>15</v>
      </c>
      <c r="D25">
        <v>43</v>
      </c>
      <c r="E25" t="s">
        <v>16</v>
      </c>
      <c r="F25" s="4">
        <v>44558</v>
      </c>
      <c r="G25" t="s">
        <v>19</v>
      </c>
      <c r="H25" s="5">
        <v>36040</v>
      </c>
    </row>
    <row r="26" spans="2:8" x14ac:dyDescent="0.3">
      <c r="B26" t="s">
        <v>111</v>
      </c>
      <c r="C26" t="s">
        <v>8</v>
      </c>
      <c r="D26">
        <v>42</v>
      </c>
      <c r="E26" t="s">
        <v>10</v>
      </c>
      <c r="F26" s="4">
        <v>44718</v>
      </c>
      <c r="G26" t="s">
        <v>9</v>
      </c>
      <c r="H26" s="5">
        <v>75000</v>
      </c>
    </row>
    <row r="27" spans="2:8" x14ac:dyDescent="0.3">
      <c r="B27" t="s">
        <v>149</v>
      </c>
      <c r="C27" t="s">
        <v>15</v>
      </c>
      <c r="D27">
        <v>35</v>
      </c>
      <c r="E27" t="s">
        <v>16</v>
      </c>
      <c r="F27" s="4">
        <v>44666</v>
      </c>
      <c r="G27" t="s">
        <v>9</v>
      </c>
      <c r="H27" s="5">
        <v>40400</v>
      </c>
    </row>
    <row r="28" spans="2:8" x14ac:dyDescent="0.3">
      <c r="B28" t="s">
        <v>196</v>
      </c>
      <c r="C28" t="s">
        <v>15</v>
      </c>
      <c r="D28">
        <v>24</v>
      </c>
      <c r="E28" t="s">
        <v>16</v>
      </c>
      <c r="F28" s="4">
        <v>44625</v>
      </c>
      <c r="G28" t="s">
        <v>12</v>
      </c>
      <c r="H28" s="5">
        <v>100420</v>
      </c>
    </row>
    <row r="29" spans="2:8" x14ac:dyDescent="0.3">
      <c r="B29" t="s">
        <v>120</v>
      </c>
      <c r="C29" t="s">
        <v>8</v>
      </c>
      <c r="D29">
        <v>31</v>
      </c>
      <c r="E29" t="s">
        <v>16</v>
      </c>
      <c r="F29" s="4">
        <v>44604</v>
      </c>
      <c r="G29" t="s">
        <v>12</v>
      </c>
      <c r="H29" s="5">
        <v>58100</v>
      </c>
    </row>
    <row r="30" spans="2:8" x14ac:dyDescent="0.3">
      <c r="B30" t="s">
        <v>114</v>
      </c>
      <c r="C30" t="s">
        <v>8</v>
      </c>
      <c r="D30">
        <v>44</v>
      </c>
      <c r="E30" t="s">
        <v>16</v>
      </c>
      <c r="F30" s="4">
        <v>44985</v>
      </c>
      <c r="G30" t="s">
        <v>12</v>
      </c>
      <c r="H30" s="5">
        <v>114870</v>
      </c>
    </row>
    <row r="31" spans="2:8" x14ac:dyDescent="0.3">
      <c r="B31" t="s">
        <v>158</v>
      </c>
      <c r="C31" t="s">
        <v>8</v>
      </c>
      <c r="D31">
        <v>32</v>
      </c>
      <c r="E31" t="s">
        <v>16</v>
      </c>
      <c r="F31" s="4">
        <v>44549</v>
      </c>
      <c r="G31" t="s">
        <v>9</v>
      </c>
      <c r="H31" s="5">
        <v>41570</v>
      </c>
    </row>
    <row r="32" spans="2:8" x14ac:dyDescent="0.3">
      <c r="B32" t="s">
        <v>173</v>
      </c>
      <c r="C32" t="s">
        <v>8</v>
      </c>
      <c r="D32">
        <v>30</v>
      </c>
      <c r="E32" t="s">
        <v>16</v>
      </c>
      <c r="F32" s="4">
        <v>44800</v>
      </c>
      <c r="G32" t="s">
        <v>9</v>
      </c>
      <c r="H32" s="5">
        <v>112570</v>
      </c>
    </row>
    <row r="33" spans="2:8" x14ac:dyDescent="0.3">
      <c r="B33" t="s">
        <v>151</v>
      </c>
      <c r="C33" t="s">
        <v>15</v>
      </c>
      <c r="D33">
        <v>26</v>
      </c>
      <c r="E33" t="s">
        <v>16</v>
      </c>
      <c r="F33" s="4">
        <v>44164</v>
      </c>
      <c r="G33" t="s">
        <v>9</v>
      </c>
      <c r="H33" s="5">
        <v>47360</v>
      </c>
    </row>
    <row r="34" spans="2:8" x14ac:dyDescent="0.3">
      <c r="B34" t="s">
        <v>126</v>
      </c>
      <c r="C34" t="s">
        <v>8</v>
      </c>
      <c r="D34">
        <v>21</v>
      </c>
      <c r="E34" t="s">
        <v>16</v>
      </c>
      <c r="F34" s="4">
        <v>44256</v>
      </c>
      <c r="G34" t="s">
        <v>21</v>
      </c>
      <c r="H34" s="5">
        <v>65920</v>
      </c>
    </row>
    <row r="35" spans="2:8" x14ac:dyDescent="0.3">
      <c r="B35" t="s">
        <v>200</v>
      </c>
      <c r="C35" t="s">
        <v>8</v>
      </c>
      <c r="D35">
        <v>28</v>
      </c>
      <c r="E35" t="s">
        <v>16</v>
      </c>
      <c r="F35" s="4">
        <v>44571</v>
      </c>
      <c r="G35" t="s">
        <v>9</v>
      </c>
      <c r="H35" s="5">
        <v>99970</v>
      </c>
    </row>
    <row r="36" spans="2:8" x14ac:dyDescent="0.3">
      <c r="B36" t="s">
        <v>133</v>
      </c>
      <c r="C36" t="s">
        <v>8</v>
      </c>
      <c r="D36">
        <v>25</v>
      </c>
      <c r="E36" t="s">
        <v>13</v>
      </c>
      <c r="F36" s="4">
        <v>44633</v>
      </c>
      <c r="G36" t="s">
        <v>12</v>
      </c>
      <c r="H36" s="5">
        <v>80700</v>
      </c>
    </row>
    <row r="37" spans="2:8" x14ac:dyDescent="0.3">
      <c r="B37" t="s">
        <v>155</v>
      </c>
      <c r="C37" t="s">
        <v>15</v>
      </c>
      <c r="D37">
        <v>24</v>
      </c>
      <c r="E37" t="s">
        <v>24</v>
      </c>
      <c r="F37" s="4">
        <v>44375</v>
      </c>
      <c r="G37" t="s">
        <v>21</v>
      </c>
      <c r="H37" s="5">
        <v>52610</v>
      </c>
    </row>
    <row r="38" spans="2:8" x14ac:dyDescent="0.3">
      <c r="B38" t="s">
        <v>180</v>
      </c>
      <c r="C38" t="s">
        <v>15</v>
      </c>
      <c r="D38">
        <v>29</v>
      </c>
      <c r="E38" t="s">
        <v>24</v>
      </c>
      <c r="F38" s="4">
        <v>44119</v>
      </c>
      <c r="G38" t="s">
        <v>12</v>
      </c>
      <c r="H38" s="5">
        <v>112110</v>
      </c>
    </row>
    <row r="39" spans="2:8" x14ac:dyDescent="0.3">
      <c r="B39" t="s">
        <v>152</v>
      </c>
      <c r="C39" t="s">
        <v>8</v>
      </c>
      <c r="D39">
        <v>27</v>
      </c>
      <c r="E39" t="s">
        <v>16</v>
      </c>
      <c r="F39" s="4">
        <v>44061</v>
      </c>
      <c r="G39" t="s">
        <v>56</v>
      </c>
      <c r="H39" s="5">
        <v>119110</v>
      </c>
    </row>
    <row r="40" spans="2:8" x14ac:dyDescent="0.3">
      <c r="B40" t="s">
        <v>150</v>
      </c>
      <c r="C40" t="s">
        <v>15</v>
      </c>
      <c r="D40">
        <v>22</v>
      </c>
      <c r="E40" t="s">
        <v>13</v>
      </c>
      <c r="F40" s="4">
        <v>44384</v>
      </c>
      <c r="G40" t="s">
        <v>19</v>
      </c>
      <c r="H40" s="5">
        <v>112780</v>
      </c>
    </row>
    <row r="41" spans="2:8" x14ac:dyDescent="0.3">
      <c r="B41" t="s">
        <v>175</v>
      </c>
      <c r="C41" t="s">
        <v>8</v>
      </c>
      <c r="D41">
        <v>36</v>
      </c>
      <c r="E41" t="s">
        <v>16</v>
      </c>
      <c r="F41" s="4">
        <v>44023</v>
      </c>
      <c r="G41" t="s">
        <v>9</v>
      </c>
      <c r="H41" s="5">
        <v>114890</v>
      </c>
    </row>
    <row r="42" spans="2:8" x14ac:dyDescent="0.3">
      <c r="B42" t="s">
        <v>146</v>
      </c>
      <c r="C42" t="s">
        <v>15</v>
      </c>
      <c r="D42">
        <v>27</v>
      </c>
      <c r="E42" t="s">
        <v>16</v>
      </c>
      <c r="F42" s="4">
        <v>44506</v>
      </c>
      <c r="G42" t="s">
        <v>21</v>
      </c>
      <c r="H42" s="5">
        <v>48980</v>
      </c>
    </row>
    <row r="43" spans="2:8" x14ac:dyDescent="0.3">
      <c r="B43" t="s">
        <v>170</v>
      </c>
      <c r="C43" t="s">
        <v>15</v>
      </c>
      <c r="D43">
        <v>21</v>
      </c>
      <c r="E43" t="s">
        <v>16</v>
      </c>
      <c r="F43" s="4">
        <v>44180</v>
      </c>
      <c r="G43" t="s">
        <v>56</v>
      </c>
      <c r="H43" s="5">
        <v>75880</v>
      </c>
    </row>
    <row r="44" spans="2:8" x14ac:dyDescent="0.3">
      <c r="B44" t="s">
        <v>167</v>
      </c>
      <c r="C44" t="s">
        <v>8</v>
      </c>
      <c r="D44">
        <v>28</v>
      </c>
      <c r="E44" t="s">
        <v>16</v>
      </c>
      <c r="F44" s="4">
        <v>44296</v>
      </c>
      <c r="G44" t="s">
        <v>19</v>
      </c>
      <c r="H44" s="5">
        <v>53240</v>
      </c>
    </row>
    <row r="45" spans="2:8" x14ac:dyDescent="0.3">
      <c r="B45" t="s">
        <v>122</v>
      </c>
      <c r="C45" t="s">
        <v>8</v>
      </c>
      <c r="D45">
        <v>34</v>
      </c>
      <c r="E45" t="s">
        <v>16</v>
      </c>
      <c r="F45" s="4">
        <v>44397</v>
      </c>
      <c r="G45" t="s">
        <v>21</v>
      </c>
      <c r="H45" s="5">
        <v>85000</v>
      </c>
    </row>
    <row r="46" spans="2:8" x14ac:dyDescent="0.3">
      <c r="B46" t="s">
        <v>179</v>
      </c>
      <c r="C46" t="s">
        <v>8</v>
      </c>
      <c r="D46">
        <v>21</v>
      </c>
      <c r="E46" t="s">
        <v>16</v>
      </c>
      <c r="F46" s="4">
        <v>44619</v>
      </c>
      <c r="G46" t="s">
        <v>12</v>
      </c>
      <c r="H46" s="5">
        <v>33920</v>
      </c>
    </row>
    <row r="47" spans="2:8" x14ac:dyDescent="0.3">
      <c r="B47" t="s">
        <v>188</v>
      </c>
      <c r="C47" t="s">
        <v>8</v>
      </c>
      <c r="D47">
        <v>33</v>
      </c>
      <c r="E47" t="s">
        <v>16</v>
      </c>
      <c r="F47" s="4">
        <v>44253</v>
      </c>
      <c r="G47" t="s">
        <v>12</v>
      </c>
      <c r="H47" s="5">
        <v>75280</v>
      </c>
    </row>
    <row r="48" spans="2:8" x14ac:dyDescent="0.3">
      <c r="B48" t="s">
        <v>130</v>
      </c>
      <c r="C48" t="s">
        <v>8</v>
      </c>
      <c r="D48">
        <v>34</v>
      </c>
      <c r="E48" t="s">
        <v>16</v>
      </c>
      <c r="F48" s="4">
        <v>44594</v>
      </c>
      <c r="G48" t="s">
        <v>21</v>
      </c>
      <c r="H48" s="5">
        <v>58940</v>
      </c>
    </row>
    <row r="49" spans="2:8" x14ac:dyDescent="0.3">
      <c r="B49" t="s">
        <v>136</v>
      </c>
      <c r="C49" t="s">
        <v>8</v>
      </c>
      <c r="D49">
        <v>28</v>
      </c>
      <c r="E49" t="s">
        <v>16</v>
      </c>
      <c r="F49" s="4">
        <v>44425</v>
      </c>
      <c r="G49" t="s">
        <v>9</v>
      </c>
      <c r="H49" s="5">
        <v>104770</v>
      </c>
    </row>
    <row r="50" spans="2:8" x14ac:dyDescent="0.3">
      <c r="B50" t="s">
        <v>125</v>
      </c>
      <c r="C50" t="s">
        <v>15</v>
      </c>
      <c r="D50">
        <v>21</v>
      </c>
      <c r="E50" t="s">
        <v>16</v>
      </c>
      <c r="F50" s="4">
        <v>44701</v>
      </c>
      <c r="G50" t="s">
        <v>9</v>
      </c>
      <c r="H50" s="5">
        <v>57090</v>
      </c>
    </row>
    <row r="51" spans="2:8" x14ac:dyDescent="0.3">
      <c r="B51" t="s">
        <v>160</v>
      </c>
      <c r="C51" t="s">
        <v>15</v>
      </c>
      <c r="D51">
        <v>27</v>
      </c>
      <c r="E51" t="s">
        <v>13</v>
      </c>
      <c r="F51" s="4">
        <v>44174</v>
      </c>
      <c r="G51" t="s">
        <v>21</v>
      </c>
      <c r="H51" s="5">
        <v>91650</v>
      </c>
    </row>
    <row r="52" spans="2:8" x14ac:dyDescent="0.3">
      <c r="B52" t="s">
        <v>183</v>
      </c>
      <c r="C52" t="s">
        <v>15</v>
      </c>
      <c r="D52">
        <v>42</v>
      </c>
      <c r="E52" t="s">
        <v>24</v>
      </c>
      <c r="F52" s="4">
        <v>44670</v>
      </c>
      <c r="G52" t="s">
        <v>21</v>
      </c>
      <c r="H52" s="5">
        <v>70270</v>
      </c>
    </row>
    <row r="53" spans="2:8" x14ac:dyDescent="0.3">
      <c r="B53" t="s">
        <v>129</v>
      </c>
      <c r="C53" t="s">
        <v>8</v>
      </c>
      <c r="D53">
        <v>28</v>
      </c>
      <c r="E53" t="s">
        <v>16</v>
      </c>
      <c r="F53" s="4">
        <v>44124</v>
      </c>
      <c r="G53" t="s">
        <v>21</v>
      </c>
      <c r="H53" s="5">
        <v>75970</v>
      </c>
    </row>
    <row r="54" spans="2:8" x14ac:dyDescent="0.3">
      <c r="B54" t="s">
        <v>112</v>
      </c>
      <c r="D54">
        <v>27</v>
      </c>
      <c r="E54" t="s">
        <v>13</v>
      </c>
      <c r="F54" s="4">
        <v>44212</v>
      </c>
      <c r="G54" t="s">
        <v>12</v>
      </c>
      <c r="H54" s="5">
        <v>90700</v>
      </c>
    </row>
    <row r="55" spans="2:8" x14ac:dyDescent="0.3">
      <c r="B55" t="s">
        <v>131</v>
      </c>
      <c r="C55" t="s">
        <v>15</v>
      </c>
      <c r="D55">
        <v>30</v>
      </c>
      <c r="E55" t="s">
        <v>16</v>
      </c>
      <c r="F55" s="4">
        <v>44607</v>
      </c>
      <c r="G55" t="s">
        <v>9</v>
      </c>
      <c r="H55" s="5">
        <v>60570</v>
      </c>
    </row>
    <row r="56" spans="2:8" x14ac:dyDescent="0.3">
      <c r="B56" t="s">
        <v>134</v>
      </c>
      <c r="C56" t="s">
        <v>15</v>
      </c>
      <c r="D56">
        <v>33</v>
      </c>
      <c r="E56" t="s">
        <v>16</v>
      </c>
      <c r="F56" s="4">
        <v>44103</v>
      </c>
      <c r="G56" t="s">
        <v>9</v>
      </c>
      <c r="H56" s="5">
        <v>115920</v>
      </c>
    </row>
    <row r="57" spans="2:8" x14ac:dyDescent="0.3">
      <c r="B57" t="s">
        <v>186</v>
      </c>
      <c r="C57" t="s">
        <v>8</v>
      </c>
      <c r="D57">
        <v>33</v>
      </c>
      <c r="E57" t="s">
        <v>16</v>
      </c>
      <c r="F57" s="4">
        <v>44006</v>
      </c>
      <c r="G57" t="s">
        <v>21</v>
      </c>
      <c r="H57" s="5">
        <v>65360</v>
      </c>
    </row>
    <row r="58" spans="2:8" x14ac:dyDescent="0.3">
      <c r="B58" t="s">
        <v>116</v>
      </c>
      <c r="D58">
        <v>30</v>
      </c>
      <c r="E58" t="s">
        <v>16</v>
      </c>
      <c r="F58" s="4">
        <v>44535</v>
      </c>
      <c r="G58" t="s">
        <v>21</v>
      </c>
      <c r="H58" s="5">
        <v>64000</v>
      </c>
    </row>
    <row r="59" spans="2:8" x14ac:dyDescent="0.3">
      <c r="B59" t="s">
        <v>195</v>
      </c>
      <c r="C59" t="s">
        <v>8</v>
      </c>
      <c r="D59">
        <v>34</v>
      </c>
      <c r="E59" t="s">
        <v>16</v>
      </c>
      <c r="F59" s="4">
        <v>44383</v>
      </c>
      <c r="G59" t="s">
        <v>21</v>
      </c>
      <c r="H59" s="5">
        <v>92450</v>
      </c>
    </row>
    <row r="60" spans="2:8" x14ac:dyDescent="0.3">
      <c r="B60" t="s">
        <v>113</v>
      </c>
      <c r="C60" t="s">
        <v>15</v>
      </c>
      <c r="D60">
        <v>31</v>
      </c>
      <c r="E60" t="s">
        <v>16</v>
      </c>
      <c r="F60" s="4">
        <v>44450</v>
      </c>
      <c r="G60" t="s">
        <v>12</v>
      </c>
      <c r="H60" s="5">
        <v>48950</v>
      </c>
    </row>
    <row r="61" spans="2:8" x14ac:dyDescent="0.3">
      <c r="B61" t="s">
        <v>185</v>
      </c>
      <c r="C61" t="s">
        <v>8</v>
      </c>
      <c r="D61">
        <v>27</v>
      </c>
      <c r="E61" t="s">
        <v>16</v>
      </c>
      <c r="F61" s="4">
        <v>44625</v>
      </c>
      <c r="G61" t="s">
        <v>12</v>
      </c>
      <c r="H61" s="5">
        <v>83750</v>
      </c>
    </row>
    <row r="62" spans="2:8" x14ac:dyDescent="0.3">
      <c r="B62" t="s">
        <v>166</v>
      </c>
      <c r="C62" t="s">
        <v>8</v>
      </c>
      <c r="D62">
        <v>40</v>
      </c>
      <c r="E62" t="s">
        <v>16</v>
      </c>
      <c r="F62" s="4">
        <v>44276</v>
      </c>
      <c r="G62" t="s">
        <v>12</v>
      </c>
      <c r="H62" s="5">
        <v>87620</v>
      </c>
    </row>
    <row r="63" spans="2:8" x14ac:dyDescent="0.3">
      <c r="B63" t="s">
        <v>184</v>
      </c>
      <c r="C63" t="s">
        <v>8</v>
      </c>
      <c r="D63">
        <v>20</v>
      </c>
      <c r="E63" t="s">
        <v>24</v>
      </c>
      <c r="F63" s="4">
        <v>44476</v>
      </c>
      <c r="G63" t="s">
        <v>19</v>
      </c>
      <c r="H63" s="5">
        <v>68900</v>
      </c>
    </row>
    <row r="64" spans="2:8" x14ac:dyDescent="0.3">
      <c r="B64" t="s">
        <v>157</v>
      </c>
      <c r="C64" t="s">
        <v>15</v>
      </c>
      <c r="D64">
        <v>32</v>
      </c>
      <c r="E64" t="s">
        <v>16</v>
      </c>
      <c r="F64" s="4">
        <v>44403</v>
      </c>
      <c r="G64" t="s">
        <v>19</v>
      </c>
      <c r="H64" s="5">
        <v>53540</v>
      </c>
    </row>
    <row r="65" spans="2:8" x14ac:dyDescent="0.3">
      <c r="B65" t="s">
        <v>172</v>
      </c>
      <c r="C65" t="s">
        <v>15</v>
      </c>
      <c r="D65">
        <v>28</v>
      </c>
      <c r="E65" t="s">
        <v>42</v>
      </c>
      <c r="F65" s="4">
        <v>44758</v>
      </c>
      <c r="G65" t="s">
        <v>19</v>
      </c>
      <c r="H65" s="5">
        <v>43510</v>
      </c>
    </row>
    <row r="66" spans="2:8" x14ac:dyDescent="0.3">
      <c r="B66" t="s">
        <v>127</v>
      </c>
      <c r="C66" t="s">
        <v>8</v>
      </c>
      <c r="D66">
        <v>38</v>
      </c>
      <c r="E66" t="s">
        <v>10</v>
      </c>
      <c r="F66" s="4">
        <v>44316</v>
      </c>
      <c r="G66" t="s">
        <v>19</v>
      </c>
      <c r="H66" s="5">
        <v>109160</v>
      </c>
    </row>
    <row r="67" spans="2:8" x14ac:dyDescent="0.3">
      <c r="B67" t="s">
        <v>198</v>
      </c>
      <c r="C67" t="s">
        <v>15</v>
      </c>
      <c r="D67">
        <v>40</v>
      </c>
      <c r="E67" t="s">
        <v>16</v>
      </c>
      <c r="F67" s="4">
        <v>44204</v>
      </c>
      <c r="G67" t="s">
        <v>9</v>
      </c>
      <c r="H67" s="5">
        <v>99750</v>
      </c>
    </row>
    <row r="68" spans="2:8" x14ac:dyDescent="0.3">
      <c r="B68" t="s">
        <v>124</v>
      </c>
      <c r="C68" t="s">
        <v>8</v>
      </c>
      <c r="D68">
        <v>31</v>
      </c>
      <c r="E68" t="s">
        <v>16</v>
      </c>
      <c r="F68" s="4">
        <v>44084</v>
      </c>
      <c r="G68" t="s">
        <v>12</v>
      </c>
      <c r="H68" s="5">
        <v>41980</v>
      </c>
    </row>
    <row r="69" spans="2:8" x14ac:dyDescent="0.3">
      <c r="B69" t="s">
        <v>187</v>
      </c>
      <c r="C69" t="s">
        <v>15</v>
      </c>
      <c r="D69">
        <v>36</v>
      </c>
      <c r="E69" t="s">
        <v>16</v>
      </c>
      <c r="F69" s="4">
        <v>44272</v>
      </c>
      <c r="G69" t="s">
        <v>21</v>
      </c>
      <c r="H69" s="5">
        <v>71380</v>
      </c>
    </row>
    <row r="70" spans="2:8" x14ac:dyDescent="0.3">
      <c r="B70" t="s">
        <v>191</v>
      </c>
      <c r="C70" t="s">
        <v>15</v>
      </c>
      <c r="D70">
        <v>27</v>
      </c>
      <c r="E70" t="s">
        <v>42</v>
      </c>
      <c r="F70" s="4">
        <v>44547</v>
      </c>
      <c r="G70" t="s">
        <v>9</v>
      </c>
      <c r="H70" s="5">
        <v>113280</v>
      </c>
    </row>
    <row r="71" spans="2:8" x14ac:dyDescent="0.3">
      <c r="B71" t="s">
        <v>181</v>
      </c>
      <c r="C71" t="s">
        <v>8</v>
      </c>
      <c r="D71">
        <v>33</v>
      </c>
      <c r="E71" t="s">
        <v>16</v>
      </c>
      <c r="F71" s="4">
        <v>44747</v>
      </c>
      <c r="G71" t="s">
        <v>21</v>
      </c>
      <c r="H71" s="5">
        <v>86570</v>
      </c>
    </row>
    <row r="72" spans="2:8" x14ac:dyDescent="0.3">
      <c r="B72" t="s">
        <v>139</v>
      </c>
      <c r="C72" t="s">
        <v>15</v>
      </c>
      <c r="D72">
        <v>26</v>
      </c>
      <c r="E72" t="s">
        <v>16</v>
      </c>
      <c r="F72" s="4">
        <v>44350</v>
      </c>
      <c r="G72" t="s">
        <v>9</v>
      </c>
      <c r="H72" s="5">
        <v>53540</v>
      </c>
    </row>
    <row r="73" spans="2:8" x14ac:dyDescent="0.3">
      <c r="B73" t="s">
        <v>190</v>
      </c>
      <c r="C73" t="s">
        <v>15</v>
      </c>
      <c r="D73">
        <v>37</v>
      </c>
      <c r="E73" t="s">
        <v>16</v>
      </c>
      <c r="F73" s="4">
        <v>44640</v>
      </c>
      <c r="G73" t="s">
        <v>12</v>
      </c>
      <c r="H73" s="5">
        <v>69070</v>
      </c>
    </row>
    <row r="74" spans="2:8" x14ac:dyDescent="0.3">
      <c r="B74" t="s">
        <v>121</v>
      </c>
      <c r="C74" t="s">
        <v>8</v>
      </c>
      <c r="D74">
        <v>30</v>
      </c>
      <c r="E74" t="s">
        <v>24</v>
      </c>
      <c r="F74" s="4">
        <v>44328</v>
      </c>
      <c r="G74" t="s">
        <v>21</v>
      </c>
      <c r="H74" s="5">
        <v>67910</v>
      </c>
    </row>
    <row r="75" spans="2:8" x14ac:dyDescent="0.3">
      <c r="B75" t="s">
        <v>119</v>
      </c>
      <c r="C75" t="s">
        <v>15</v>
      </c>
      <c r="D75">
        <v>30</v>
      </c>
      <c r="E75" t="s">
        <v>16</v>
      </c>
      <c r="F75" s="4">
        <v>44214</v>
      </c>
      <c r="G75" t="s">
        <v>12</v>
      </c>
      <c r="H75" s="5">
        <v>69120</v>
      </c>
    </row>
    <row r="76" spans="2:8" x14ac:dyDescent="0.3">
      <c r="B76" t="s">
        <v>132</v>
      </c>
      <c r="C76" t="s">
        <v>8</v>
      </c>
      <c r="D76">
        <v>34</v>
      </c>
      <c r="E76" t="s">
        <v>16</v>
      </c>
      <c r="F76" s="4">
        <v>44550</v>
      </c>
      <c r="G76" t="s">
        <v>21</v>
      </c>
      <c r="H76" s="5">
        <v>60130</v>
      </c>
    </row>
    <row r="77" spans="2:8" x14ac:dyDescent="0.3">
      <c r="B77" t="s">
        <v>161</v>
      </c>
      <c r="C77" t="s">
        <v>15</v>
      </c>
      <c r="D77">
        <v>23</v>
      </c>
      <c r="E77" t="s">
        <v>16</v>
      </c>
      <c r="F77" s="4">
        <v>44378</v>
      </c>
      <c r="G77" t="s">
        <v>9</v>
      </c>
      <c r="H77" s="5">
        <v>106460</v>
      </c>
    </row>
    <row r="78" spans="2:8" x14ac:dyDescent="0.3">
      <c r="B78" t="s">
        <v>148</v>
      </c>
      <c r="C78" t="s">
        <v>8</v>
      </c>
      <c r="D78">
        <v>37</v>
      </c>
      <c r="E78" t="s">
        <v>16</v>
      </c>
      <c r="F78" s="4">
        <v>44389</v>
      </c>
      <c r="G78" t="s">
        <v>56</v>
      </c>
      <c r="H78" s="5">
        <v>118100</v>
      </c>
    </row>
    <row r="79" spans="2:8" x14ac:dyDescent="0.3">
      <c r="B79" t="s">
        <v>164</v>
      </c>
      <c r="C79" t="s">
        <v>8</v>
      </c>
      <c r="D79">
        <v>36</v>
      </c>
      <c r="E79" t="s">
        <v>16</v>
      </c>
      <c r="F79" s="4">
        <v>44468</v>
      </c>
      <c r="G79" t="s">
        <v>9</v>
      </c>
      <c r="H79" s="5">
        <v>78390</v>
      </c>
    </row>
    <row r="80" spans="2:8" x14ac:dyDescent="0.3">
      <c r="B80" t="s">
        <v>147</v>
      </c>
      <c r="C80" t="s">
        <v>8</v>
      </c>
      <c r="D80">
        <v>30</v>
      </c>
      <c r="E80" t="s">
        <v>16</v>
      </c>
      <c r="F80" s="4">
        <v>44789</v>
      </c>
      <c r="G80" t="s">
        <v>9</v>
      </c>
      <c r="H80" s="5">
        <v>114180</v>
      </c>
    </row>
    <row r="81" spans="2:8" x14ac:dyDescent="0.3">
      <c r="B81" t="s">
        <v>189</v>
      </c>
      <c r="C81" t="s">
        <v>8</v>
      </c>
      <c r="D81">
        <v>28</v>
      </c>
      <c r="E81" t="s">
        <v>16</v>
      </c>
      <c r="F81" s="4">
        <v>44590</v>
      </c>
      <c r="G81" t="s">
        <v>9</v>
      </c>
      <c r="H81" s="5">
        <v>104120</v>
      </c>
    </row>
    <row r="82" spans="2:8" x14ac:dyDescent="0.3">
      <c r="B82" t="s">
        <v>138</v>
      </c>
      <c r="C82" t="s">
        <v>15</v>
      </c>
      <c r="D82">
        <v>30</v>
      </c>
      <c r="E82" t="s">
        <v>16</v>
      </c>
      <c r="F82" s="4">
        <v>44640</v>
      </c>
      <c r="G82" t="s">
        <v>9</v>
      </c>
      <c r="H82" s="5">
        <v>67950</v>
      </c>
    </row>
    <row r="83" spans="2:8" x14ac:dyDescent="0.3">
      <c r="B83" t="s">
        <v>137</v>
      </c>
      <c r="C83" t="s">
        <v>8</v>
      </c>
      <c r="D83">
        <v>29</v>
      </c>
      <c r="E83" t="s">
        <v>16</v>
      </c>
      <c r="F83" s="4">
        <v>43962</v>
      </c>
      <c r="G83" t="s">
        <v>12</v>
      </c>
      <c r="H83" s="5">
        <v>34980</v>
      </c>
    </row>
    <row r="84" spans="2:8" x14ac:dyDescent="0.3">
      <c r="B84" t="s">
        <v>153</v>
      </c>
      <c r="C84" t="s">
        <v>8</v>
      </c>
      <c r="D84">
        <v>24</v>
      </c>
      <c r="E84" t="s">
        <v>16</v>
      </c>
      <c r="F84" s="4">
        <v>44087</v>
      </c>
      <c r="G84" t="s">
        <v>12</v>
      </c>
      <c r="H84" s="5">
        <v>62780</v>
      </c>
    </row>
    <row r="85" spans="2:8" x14ac:dyDescent="0.3">
      <c r="B85" t="s">
        <v>117</v>
      </c>
      <c r="C85" t="s">
        <v>15</v>
      </c>
      <c r="D85">
        <v>20</v>
      </c>
      <c r="E85" t="s">
        <v>16</v>
      </c>
      <c r="F85" s="4">
        <v>44397</v>
      </c>
      <c r="G85" t="s">
        <v>12</v>
      </c>
      <c r="H85" s="5">
        <v>107700</v>
      </c>
    </row>
    <row r="86" spans="2:8" x14ac:dyDescent="0.3">
      <c r="B86" t="s">
        <v>168</v>
      </c>
      <c r="C86" t="s">
        <v>15</v>
      </c>
      <c r="D86">
        <v>25</v>
      </c>
      <c r="E86" t="s">
        <v>16</v>
      </c>
      <c r="F86" s="4">
        <v>44322</v>
      </c>
      <c r="G86" t="s">
        <v>19</v>
      </c>
      <c r="H86" s="5">
        <v>65700</v>
      </c>
    </row>
    <row r="87" spans="2:8" x14ac:dyDescent="0.3">
      <c r="B87" t="s">
        <v>135</v>
      </c>
      <c r="C87" t="s">
        <v>8</v>
      </c>
      <c r="D87">
        <v>33</v>
      </c>
      <c r="E87" t="s">
        <v>42</v>
      </c>
      <c r="F87" s="4">
        <v>44313</v>
      </c>
      <c r="G87" t="s">
        <v>12</v>
      </c>
      <c r="H87" s="5">
        <v>75480</v>
      </c>
    </row>
    <row r="88" spans="2:8" x14ac:dyDescent="0.3">
      <c r="B88" t="s">
        <v>174</v>
      </c>
      <c r="C88" t="s">
        <v>15</v>
      </c>
      <c r="D88">
        <v>33</v>
      </c>
      <c r="E88" t="s">
        <v>16</v>
      </c>
      <c r="F88" s="4">
        <v>44448</v>
      </c>
      <c r="G88" t="s">
        <v>12</v>
      </c>
      <c r="H88" s="5">
        <v>53870</v>
      </c>
    </row>
    <row r="89" spans="2:8" x14ac:dyDescent="0.3">
      <c r="B89" t="s">
        <v>141</v>
      </c>
      <c r="C89" t="s">
        <v>8</v>
      </c>
      <c r="D89">
        <v>36</v>
      </c>
      <c r="E89" t="s">
        <v>16</v>
      </c>
      <c r="F89" s="4">
        <v>44433</v>
      </c>
      <c r="G89" t="s">
        <v>19</v>
      </c>
      <c r="H89" s="5">
        <v>78540</v>
      </c>
    </row>
    <row r="90" spans="2:8" x14ac:dyDescent="0.3">
      <c r="B90" t="s">
        <v>193</v>
      </c>
      <c r="C90" t="s">
        <v>15</v>
      </c>
      <c r="D90">
        <v>19</v>
      </c>
      <c r="E90" t="s">
        <v>16</v>
      </c>
      <c r="F90" s="4">
        <v>44218</v>
      </c>
      <c r="G90" t="s">
        <v>9</v>
      </c>
      <c r="H90" s="5">
        <v>58960</v>
      </c>
    </row>
    <row r="91" spans="2:8" x14ac:dyDescent="0.3">
      <c r="B91" t="s">
        <v>162</v>
      </c>
      <c r="C91" t="s">
        <v>15</v>
      </c>
      <c r="D91">
        <v>46</v>
      </c>
      <c r="E91" t="s">
        <v>16</v>
      </c>
      <c r="F91" s="4">
        <v>44697</v>
      </c>
      <c r="G91" t="s">
        <v>9</v>
      </c>
      <c r="H91" s="5">
        <v>70610</v>
      </c>
    </row>
    <row r="92" spans="2:8" x14ac:dyDescent="0.3">
      <c r="B92" t="s">
        <v>171</v>
      </c>
      <c r="C92" t="s">
        <v>15</v>
      </c>
      <c r="D92">
        <v>33</v>
      </c>
      <c r="E92" t="s">
        <v>16</v>
      </c>
      <c r="F92" s="4">
        <v>44181</v>
      </c>
      <c r="G92" t="s">
        <v>21</v>
      </c>
      <c r="H92" s="5">
        <v>59430</v>
      </c>
    </row>
    <row r="93" spans="2:8" x14ac:dyDescent="0.3">
      <c r="B93" t="s">
        <v>144</v>
      </c>
      <c r="C93" t="s">
        <v>15</v>
      </c>
      <c r="D93">
        <v>33</v>
      </c>
      <c r="E93" t="s">
        <v>13</v>
      </c>
      <c r="F93" s="4">
        <v>44640</v>
      </c>
      <c r="G93" t="s">
        <v>9</v>
      </c>
      <c r="H93" s="5">
        <v>48530</v>
      </c>
    </row>
    <row r="94" spans="2:8" x14ac:dyDescent="0.3">
      <c r="B94" t="s">
        <v>163</v>
      </c>
      <c r="C94" t="s">
        <v>8</v>
      </c>
      <c r="D94">
        <v>33</v>
      </c>
      <c r="E94" t="s">
        <v>16</v>
      </c>
      <c r="F94" s="4">
        <v>44129</v>
      </c>
      <c r="G94" t="s">
        <v>12</v>
      </c>
      <c r="H94" s="5">
        <v>96140</v>
      </c>
    </row>
    <row r="95" spans="2:8" x14ac:dyDescent="0.3">
      <c r="B95" t="s">
        <v>156</v>
      </c>
      <c r="C95" t="s">
        <v>15</v>
      </c>
      <c r="D95">
        <v>20</v>
      </c>
      <c r="E95" t="s">
        <v>16</v>
      </c>
      <c r="F95" s="4">
        <v>44122</v>
      </c>
      <c r="G95" t="s">
        <v>12</v>
      </c>
      <c r="H95" s="5">
        <v>112650</v>
      </c>
    </row>
    <row r="96" spans="2:8" x14ac:dyDescent="0.3">
      <c r="B96" t="s">
        <v>176</v>
      </c>
      <c r="C96" t="s">
        <v>8</v>
      </c>
      <c r="D96">
        <v>32</v>
      </c>
      <c r="E96" t="s">
        <v>13</v>
      </c>
      <c r="F96" s="4">
        <v>44293</v>
      </c>
      <c r="G96" t="s">
        <v>12</v>
      </c>
      <c r="H96" s="5">
        <v>43840</v>
      </c>
    </row>
    <row r="97" spans="2:8" x14ac:dyDescent="0.3">
      <c r="B97" t="s">
        <v>143</v>
      </c>
      <c r="C97" t="s">
        <v>15</v>
      </c>
      <c r="D97">
        <v>31</v>
      </c>
      <c r="E97" t="s">
        <v>16</v>
      </c>
      <c r="F97" s="4">
        <v>44663</v>
      </c>
      <c r="G97" t="s">
        <v>9</v>
      </c>
      <c r="H97" s="5">
        <v>103550</v>
      </c>
    </row>
    <row r="98" spans="2:8" x14ac:dyDescent="0.3">
      <c r="B98" t="s">
        <v>201</v>
      </c>
      <c r="C98" t="s">
        <v>8</v>
      </c>
      <c r="D98">
        <v>32</v>
      </c>
      <c r="E98" t="s">
        <v>16</v>
      </c>
      <c r="F98" s="4">
        <v>44339</v>
      </c>
      <c r="G98" t="s">
        <v>56</v>
      </c>
      <c r="H98" s="5">
        <v>45510</v>
      </c>
    </row>
    <row r="99" spans="2:8" x14ac:dyDescent="0.3">
      <c r="B99" t="s">
        <v>142</v>
      </c>
      <c r="D99">
        <v>37</v>
      </c>
      <c r="E99" t="s">
        <v>24</v>
      </c>
      <c r="F99" s="4">
        <v>44085</v>
      </c>
      <c r="G99" t="s">
        <v>21</v>
      </c>
      <c r="H99" s="5">
        <v>115440</v>
      </c>
    </row>
    <row r="100" spans="2:8" x14ac:dyDescent="0.3">
      <c r="B100" t="s">
        <v>202</v>
      </c>
      <c r="C100" t="s">
        <v>8</v>
      </c>
      <c r="D100">
        <v>38</v>
      </c>
      <c r="E100" t="s">
        <v>13</v>
      </c>
      <c r="F100" s="4">
        <v>44268</v>
      </c>
      <c r="G100" t="s">
        <v>19</v>
      </c>
      <c r="H100" s="5">
        <v>56870</v>
      </c>
    </row>
    <row r="101" spans="2:8" x14ac:dyDescent="0.3">
      <c r="B101" t="s">
        <v>169</v>
      </c>
      <c r="C101" t="s">
        <v>8</v>
      </c>
      <c r="D101">
        <v>25</v>
      </c>
      <c r="E101" t="s">
        <v>16</v>
      </c>
      <c r="F101" s="4">
        <v>44144</v>
      </c>
      <c r="G101" t="s">
        <v>19</v>
      </c>
      <c r="H101" s="5">
        <v>92700</v>
      </c>
    </row>
    <row r="102" spans="2:8" x14ac:dyDescent="0.3">
      <c r="B102" t="s">
        <v>145</v>
      </c>
      <c r="D102">
        <v>32</v>
      </c>
      <c r="E102" t="s">
        <v>16</v>
      </c>
      <c r="F102" s="4">
        <v>44713</v>
      </c>
      <c r="G102" t="s">
        <v>12</v>
      </c>
      <c r="H102" s="5">
        <v>91310</v>
      </c>
    </row>
    <row r="103" spans="2:8" x14ac:dyDescent="0.3">
      <c r="B103" t="s">
        <v>115</v>
      </c>
      <c r="C103" t="s">
        <v>15</v>
      </c>
      <c r="D103">
        <v>33</v>
      </c>
      <c r="E103" t="s">
        <v>16</v>
      </c>
      <c r="F103" s="4">
        <v>44324</v>
      </c>
      <c r="G103" t="s">
        <v>19</v>
      </c>
      <c r="H103" s="5">
        <v>74550</v>
      </c>
    </row>
    <row r="104" spans="2:8" x14ac:dyDescent="0.3">
      <c r="B104" t="s">
        <v>128</v>
      </c>
      <c r="C104" t="s">
        <v>15</v>
      </c>
      <c r="D104">
        <v>25</v>
      </c>
      <c r="E104" t="s">
        <v>13</v>
      </c>
      <c r="F104" s="4">
        <v>44665</v>
      </c>
      <c r="G104" t="s">
        <v>9</v>
      </c>
      <c r="H104" s="5">
        <v>109190</v>
      </c>
    </row>
    <row r="105" spans="2:8" x14ac:dyDescent="0.3">
      <c r="B105" t="s">
        <v>194</v>
      </c>
      <c r="C105" t="s">
        <v>8</v>
      </c>
      <c r="D105">
        <v>40</v>
      </c>
      <c r="E105" t="s">
        <v>16</v>
      </c>
      <c r="F105" s="4">
        <v>44320</v>
      </c>
      <c r="G105" t="s">
        <v>12</v>
      </c>
      <c r="H105" s="5">
        <v>104410</v>
      </c>
    </row>
    <row r="106" spans="2:8" x14ac:dyDescent="0.3">
      <c r="B106" t="s">
        <v>177</v>
      </c>
      <c r="C106" t="s">
        <v>15</v>
      </c>
      <c r="D106">
        <v>30</v>
      </c>
      <c r="E106" t="s">
        <v>16</v>
      </c>
      <c r="F106" s="4">
        <v>44544</v>
      </c>
      <c r="G106" t="s">
        <v>21</v>
      </c>
      <c r="H106" s="5">
        <v>96800</v>
      </c>
    </row>
    <row r="107" spans="2:8" x14ac:dyDescent="0.3">
      <c r="B107" t="s">
        <v>123</v>
      </c>
      <c r="C107" t="s">
        <v>15</v>
      </c>
      <c r="D107">
        <v>28</v>
      </c>
      <c r="E107" t="s">
        <v>13</v>
      </c>
      <c r="F107" s="4">
        <v>43980</v>
      </c>
      <c r="G107" t="s">
        <v>21</v>
      </c>
      <c r="H107" s="5">
        <v>48170</v>
      </c>
    </row>
    <row r="108" spans="2:8" x14ac:dyDescent="0.3">
      <c r="B108" t="s">
        <v>140</v>
      </c>
      <c r="C108" t="s">
        <v>15</v>
      </c>
      <c r="D108">
        <v>21</v>
      </c>
      <c r="E108" t="s">
        <v>16</v>
      </c>
      <c r="F108" s="4">
        <v>44042</v>
      </c>
      <c r="G108" t="s">
        <v>9</v>
      </c>
      <c r="H108" s="5">
        <v>37920</v>
      </c>
    </row>
    <row r="109" spans="2:8" x14ac:dyDescent="0.3">
      <c r="B109" t="s">
        <v>178</v>
      </c>
      <c r="C109" t="s">
        <v>15</v>
      </c>
      <c r="D109">
        <v>34</v>
      </c>
      <c r="E109" t="s">
        <v>16</v>
      </c>
      <c r="F109" s="4">
        <v>44642</v>
      </c>
      <c r="G109" t="s">
        <v>9</v>
      </c>
      <c r="H109" s="5">
        <v>112650</v>
      </c>
    </row>
    <row r="110" spans="2:8" x14ac:dyDescent="0.3">
      <c r="B110" t="s">
        <v>165</v>
      </c>
      <c r="C110" t="s">
        <v>8</v>
      </c>
      <c r="D110">
        <v>34</v>
      </c>
      <c r="E110" t="s">
        <v>24</v>
      </c>
      <c r="F110" s="4">
        <v>44660</v>
      </c>
      <c r="G110" t="s">
        <v>19</v>
      </c>
      <c r="H110" s="5">
        <v>49630</v>
      </c>
    </row>
    <row r="111" spans="2:8" x14ac:dyDescent="0.3">
      <c r="B111" t="s">
        <v>199</v>
      </c>
      <c r="C111" t="s">
        <v>15</v>
      </c>
      <c r="D111">
        <v>36</v>
      </c>
      <c r="E111" t="s">
        <v>16</v>
      </c>
      <c r="F111" s="4">
        <v>43958</v>
      </c>
      <c r="G111" t="s">
        <v>12</v>
      </c>
      <c r="H111" s="5">
        <v>118840</v>
      </c>
    </row>
    <row r="112" spans="2:8" x14ac:dyDescent="0.3">
      <c r="B112" t="s">
        <v>159</v>
      </c>
      <c r="C112" t="s">
        <v>15</v>
      </c>
      <c r="D112">
        <v>30</v>
      </c>
      <c r="E112" t="s">
        <v>16</v>
      </c>
      <c r="F112" s="4">
        <v>44789</v>
      </c>
      <c r="G112" t="s">
        <v>12</v>
      </c>
      <c r="H112" s="5">
        <v>69710</v>
      </c>
    </row>
    <row r="113" spans="2:8" x14ac:dyDescent="0.3">
      <c r="B113" t="s">
        <v>197</v>
      </c>
      <c r="C113" t="s">
        <v>15</v>
      </c>
      <c r="D113">
        <v>20</v>
      </c>
      <c r="E113" t="s">
        <v>16</v>
      </c>
      <c r="F113" s="4">
        <v>44683</v>
      </c>
      <c r="G113" t="s">
        <v>9</v>
      </c>
      <c r="H113" s="5">
        <v>79570</v>
      </c>
    </row>
    <row r="114" spans="2:8" x14ac:dyDescent="0.3">
      <c r="B114" t="s">
        <v>154</v>
      </c>
      <c r="C114" t="s">
        <v>8</v>
      </c>
      <c r="D114">
        <v>22</v>
      </c>
      <c r="E114" t="s">
        <v>13</v>
      </c>
      <c r="F114" s="4">
        <v>44388</v>
      </c>
      <c r="G114" t="s">
        <v>9</v>
      </c>
      <c r="H114" s="5">
        <v>76900</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2F06A-7690-4F87-8AC6-A7852CD11B5E}">
  <sheetPr>
    <tabColor rgb="FFFFFF00"/>
  </sheetPr>
  <dimension ref="A1:R184"/>
  <sheetViews>
    <sheetView topLeftCell="A51" zoomScaleNormal="100" workbookViewId="0">
      <selection activeCell="EZ152" sqref="EZ152"/>
    </sheetView>
  </sheetViews>
  <sheetFormatPr defaultRowHeight="14.4" x14ac:dyDescent="0.3"/>
  <cols>
    <col min="1" max="1" width="27.21875" bestFit="1" customWidth="1"/>
    <col min="2" max="2" width="9.33203125" bestFit="1" customWidth="1"/>
    <col min="3" max="3" width="13.33203125" bestFit="1" customWidth="1"/>
    <col min="4" max="4" width="6.44140625" bestFit="1" customWidth="1"/>
    <col min="5" max="5" width="13" bestFit="1" customWidth="1"/>
    <col min="6" max="6" width="10" bestFit="1" customWidth="1"/>
    <col min="7" max="7" width="13.109375" bestFit="1" customWidth="1"/>
    <col min="8" max="8" width="10" bestFit="1" customWidth="1"/>
    <col min="9" max="9" width="9.109375" style="7" bestFit="1" customWidth="1"/>
    <col min="10" max="10" width="10.109375" style="7" bestFit="1" customWidth="1"/>
    <col min="11" max="11" width="17" bestFit="1" customWidth="1"/>
    <col min="12" max="12" width="12" bestFit="1" customWidth="1"/>
    <col min="16" max="16" width="17" bestFit="1" customWidth="1"/>
  </cols>
  <sheetData>
    <row r="1" spans="1:18" x14ac:dyDescent="0.3">
      <c r="A1" t="s">
        <v>0</v>
      </c>
      <c r="B1" t="s">
        <v>1</v>
      </c>
      <c r="C1" t="s">
        <v>2</v>
      </c>
      <c r="D1" t="s">
        <v>3</v>
      </c>
      <c r="E1" t="s">
        <v>4</v>
      </c>
      <c r="F1" t="s">
        <v>5</v>
      </c>
      <c r="G1" t="s">
        <v>6</v>
      </c>
      <c r="H1" t="s">
        <v>204</v>
      </c>
      <c r="I1" s="7" t="s">
        <v>212</v>
      </c>
      <c r="J1" s="7" t="s">
        <v>223</v>
      </c>
    </row>
    <row r="2" spans="1:18" x14ac:dyDescent="0.3">
      <c r="A2" t="s">
        <v>60</v>
      </c>
      <c r="B2" t="s">
        <v>8</v>
      </c>
      <c r="C2" t="s">
        <v>56</v>
      </c>
      <c r="D2">
        <v>27</v>
      </c>
      <c r="E2" s="6">
        <v>44122</v>
      </c>
      <c r="F2" s="13">
        <v>119110</v>
      </c>
      <c r="G2" t="s">
        <v>16</v>
      </c>
      <c r="H2" t="s">
        <v>207</v>
      </c>
      <c r="I2" s="7">
        <f ca="1">(TODAY()-staff[[#This Row],[Date Joined]])/365</f>
        <v>2.7808219178082192</v>
      </c>
      <c r="J2" s="12">
        <f ca="1">ROUNDUP(IF(staff[[#This Row],[Tenure]]&gt;2,"2%","3%")*staff[[#This Row],[Salary]],0)</f>
        <v>2383</v>
      </c>
    </row>
    <row r="3" spans="1:18" x14ac:dyDescent="0.3">
      <c r="A3" t="s">
        <v>152</v>
      </c>
      <c r="B3" t="s">
        <v>8</v>
      </c>
      <c r="C3" t="s">
        <v>56</v>
      </c>
      <c r="D3">
        <v>27</v>
      </c>
      <c r="E3" s="6">
        <v>44061</v>
      </c>
      <c r="F3" s="13">
        <v>119110</v>
      </c>
      <c r="G3" t="s">
        <v>16</v>
      </c>
      <c r="H3" t="s">
        <v>205</v>
      </c>
      <c r="I3" s="7">
        <f ca="1">(TODAY()-staff[[#This Row],[Date Joined]])/365</f>
        <v>2.9479452054794519</v>
      </c>
      <c r="J3" s="12">
        <f ca="1">ROUNDUP(IF(staff[[#This Row],[Tenure]]&gt;2,"2%","3%")*staff[[#This Row],[Salary]],0)</f>
        <v>2383</v>
      </c>
    </row>
    <row r="4" spans="1:18" x14ac:dyDescent="0.3">
      <c r="A4" t="s">
        <v>106</v>
      </c>
      <c r="B4" t="s">
        <v>15</v>
      </c>
      <c r="C4" t="s">
        <v>12</v>
      </c>
      <c r="D4">
        <v>36</v>
      </c>
      <c r="E4" s="6">
        <v>44019</v>
      </c>
      <c r="F4" s="13">
        <v>118840</v>
      </c>
      <c r="G4" t="s">
        <v>16</v>
      </c>
      <c r="H4" t="s">
        <v>207</v>
      </c>
      <c r="I4" s="7">
        <f ca="1">(TODAY()-staff[[#This Row],[Date Joined]])/365</f>
        <v>3.0630136986301371</v>
      </c>
      <c r="J4" s="12">
        <f ca="1">ROUNDUP(IF(staff[[#This Row],[Tenure]]&gt;2,"2%","3%")*staff[[#This Row],[Salary]],0)</f>
        <v>2377</v>
      </c>
      <c r="P4" t="s">
        <v>210</v>
      </c>
      <c r="Q4">
        <f>COUNTA(staff[Name])</f>
        <v>183</v>
      </c>
    </row>
    <row r="5" spans="1:18" x14ac:dyDescent="0.3">
      <c r="A5" t="s">
        <v>199</v>
      </c>
      <c r="B5" t="s">
        <v>15</v>
      </c>
      <c r="C5" t="s">
        <v>12</v>
      </c>
      <c r="D5">
        <v>36</v>
      </c>
      <c r="E5" s="6">
        <v>43958</v>
      </c>
      <c r="F5" s="13">
        <v>118840</v>
      </c>
      <c r="G5" t="s">
        <v>16</v>
      </c>
      <c r="H5" t="s">
        <v>205</v>
      </c>
      <c r="I5" s="7">
        <f ca="1">(TODAY()-staff[[#This Row],[Date Joined]])/365</f>
        <v>3.2301369863013698</v>
      </c>
      <c r="J5" s="12">
        <f ca="1">ROUNDUP(IF(staff[[#This Row],[Tenure]]&gt;2,"2%","3%")*staff[[#This Row],[Salary]],0)</f>
        <v>2377</v>
      </c>
      <c r="P5" t="s">
        <v>208</v>
      </c>
      <c r="Q5">
        <f>AVERAGE(staff[Salary])</f>
        <v>77173.715846994543</v>
      </c>
      <c r="R5">
        <f>MEDIAN(staff[Salary])</f>
        <v>75000</v>
      </c>
    </row>
    <row r="6" spans="1:18" x14ac:dyDescent="0.3">
      <c r="A6" t="s">
        <v>55</v>
      </c>
      <c r="B6" t="s">
        <v>8</v>
      </c>
      <c r="C6" t="s">
        <v>56</v>
      </c>
      <c r="D6">
        <v>37</v>
      </c>
      <c r="E6" s="6">
        <v>44451</v>
      </c>
      <c r="F6" s="13">
        <v>118100</v>
      </c>
      <c r="G6" t="s">
        <v>16</v>
      </c>
      <c r="H6" t="s">
        <v>207</v>
      </c>
      <c r="I6" s="7">
        <f ca="1">(TODAY()-staff[[#This Row],[Date Joined]])/365</f>
        <v>1.8794520547945206</v>
      </c>
      <c r="J6" s="12">
        <f ca="1">ROUNDUP(IF(staff[[#This Row],[Tenure]]&gt;2,"2%","3%")*staff[[#This Row],[Salary]],0)</f>
        <v>3543</v>
      </c>
      <c r="P6" t="s">
        <v>209</v>
      </c>
      <c r="Q6">
        <f>AVERAGE(staff[Age])</f>
        <v>30.42622950819672</v>
      </c>
      <c r="R6">
        <f>MEDIAN(staff[Age])</f>
        <v>30</v>
      </c>
    </row>
    <row r="7" spans="1:18" x14ac:dyDescent="0.3">
      <c r="A7" t="s">
        <v>148</v>
      </c>
      <c r="B7" t="s">
        <v>8</v>
      </c>
      <c r="C7" t="s">
        <v>56</v>
      </c>
      <c r="D7">
        <v>37</v>
      </c>
      <c r="E7" s="6">
        <v>44389</v>
      </c>
      <c r="F7" s="13">
        <v>118100</v>
      </c>
      <c r="G7" t="s">
        <v>16</v>
      </c>
      <c r="H7" t="s">
        <v>205</v>
      </c>
      <c r="I7" s="7">
        <f ca="1">(TODAY()-staff[[#This Row],[Date Joined]])/365</f>
        <v>2.0493150684931507</v>
      </c>
      <c r="J7" s="12">
        <f ca="1">ROUNDUP(IF(staff[[#This Row],[Tenure]]&gt;2,"2%","3%")*staff[[#This Row],[Salary]],0)</f>
        <v>2362</v>
      </c>
      <c r="P7" t="s">
        <v>211</v>
      </c>
      <c r="Q7">
        <f ca="1">AVERAGE(staff[Tenure])</f>
        <v>1.9286772962048058</v>
      </c>
    </row>
    <row r="8" spans="1:18" x14ac:dyDescent="0.3">
      <c r="A8" t="s">
        <v>40</v>
      </c>
      <c r="B8" t="s">
        <v>15</v>
      </c>
      <c r="C8" t="s">
        <v>9</v>
      </c>
      <c r="D8">
        <v>33</v>
      </c>
      <c r="E8" s="6">
        <v>44164</v>
      </c>
      <c r="F8" s="13">
        <v>115920</v>
      </c>
      <c r="G8" t="s">
        <v>16</v>
      </c>
      <c r="H8" t="s">
        <v>207</v>
      </c>
      <c r="I8" s="7">
        <f ca="1">(TODAY()-staff[[#This Row],[Date Joined]])/365</f>
        <v>2.6657534246575341</v>
      </c>
      <c r="J8" s="12">
        <f ca="1">ROUNDUP(IF(staff[[#This Row],[Tenure]]&gt;2,"2%","3%")*staff[[#This Row],[Salary]],0)</f>
        <v>2319</v>
      </c>
      <c r="P8" t="s">
        <v>214</v>
      </c>
      <c r="Q8">
        <f>COUNTIFS(staff[Gender],"Female")</f>
        <v>86</v>
      </c>
    </row>
    <row r="9" spans="1:18" x14ac:dyDescent="0.3">
      <c r="A9" t="s">
        <v>134</v>
      </c>
      <c r="B9" t="s">
        <v>15</v>
      </c>
      <c r="C9" t="s">
        <v>9</v>
      </c>
      <c r="D9">
        <v>33</v>
      </c>
      <c r="E9" s="6">
        <v>44103</v>
      </c>
      <c r="F9" s="13">
        <v>115920</v>
      </c>
      <c r="G9" t="s">
        <v>16</v>
      </c>
      <c r="H9" t="s">
        <v>205</v>
      </c>
      <c r="I9" s="7">
        <f ca="1">(TODAY()-staff[[#This Row],[Date Joined]])/365</f>
        <v>2.8328767123287673</v>
      </c>
      <c r="J9" s="12">
        <f ca="1">ROUNDUP(IF(staff[[#This Row],[Tenure]]&gt;2,"2%","3%")*staff[[#This Row],[Salary]],0)</f>
        <v>2319</v>
      </c>
      <c r="P9" t="s">
        <v>213</v>
      </c>
      <c r="Q9" s="8">
        <f>Q8/Q4</f>
        <v>0.46994535519125685</v>
      </c>
    </row>
    <row r="10" spans="1:18" x14ac:dyDescent="0.3">
      <c r="A10" t="s">
        <v>49</v>
      </c>
      <c r="B10" t="s">
        <v>206</v>
      </c>
      <c r="C10" t="s">
        <v>21</v>
      </c>
      <c r="D10">
        <v>37</v>
      </c>
      <c r="E10" s="6">
        <v>44146</v>
      </c>
      <c r="F10" s="13">
        <v>115440</v>
      </c>
      <c r="G10" t="s">
        <v>24</v>
      </c>
      <c r="H10" t="s">
        <v>207</v>
      </c>
      <c r="I10" s="7">
        <f ca="1">(TODAY()-staff[[#This Row],[Date Joined]])/365</f>
        <v>2.7150684931506848</v>
      </c>
      <c r="J10" s="12">
        <f ca="1">ROUNDUP(IF(staff[[#This Row],[Tenure]]&gt;2,"2%","3%")*staff[[#This Row],[Salary]],0)</f>
        <v>2309</v>
      </c>
    </row>
    <row r="11" spans="1:18" x14ac:dyDescent="0.3">
      <c r="A11" t="s">
        <v>142</v>
      </c>
      <c r="B11" t="s">
        <v>206</v>
      </c>
      <c r="C11" t="s">
        <v>21</v>
      </c>
      <c r="D11">
        <v>37</v>
      </c>
      <c r="E11" s="6">
        <v>44085</v>
      </c>
      <c r="F11" s="13">
        <v>115440</v>
      </c>
      <c r="G11" t="s">
        <v>24</v>
      </c>
      <c r="H11" t="s">
        <v>205</v>
      </c>
      <c r="I11" s="7">
        <f ca="1">(TODAY()-staff[[#This Row],[Date Joined]])/365</f>
        <v>2.882191780821918</v>
      </c>
      <c r="J11" s="12">
        <f ca="1">ROUNDUP(IF(staff[[#This Row],[Tenure]]&gt;2,"2%","3%")*staff[[#This Row],[Salary]],0)</f>
        <v>2309</v>
      </c>
      <c r="P11" t="s">
        <v>215</v>
      </c>
      <c r="Q11" s="8">
        <f>Q12/Q4</f>
        <v>0.34426229508196721</v>
      </c>
    </row>
    <row r="12" spans="1:18" x14ac:dyDescent="0.3">
      <c r="A12" t="s">
        <v>83</v>
      </c>
      <c r="B12" t="s">
        <v>8</v>
      </c>
      <c r="C12" t="s">
        <v>9</v>
      </c>
      <c r="D12">
        <v>36</v>
      </c>
      <c r="E12" s="6">
        <v>44085</v>
      </c>
      <c r="F12" s="13">
        <v>114890</v>
      </c>
      <c r="G12" t="s">
        <v>16</v>
      </c>
      <c r="H12" t="s">
        <v>207</v>
      </c>
      <c r="I12" s="7">
        <f ca="1">(TODAY()-staff[[#This Row],[Date Joined]])/365</f>
        <v>2.882191780821918</v>
      </c>
      <c r="J12" s="12">
        <f ca="1">ROUNDUP(IF(staff[[#This Row],[Tenure]]&gt;2,"2%","3%")*staff[[#This Row],[Salary]],0)</f>
        <v>2298</v>
      </c>
      <c r="P12" t="s">
        <v>216</v>
      </c>
      <c r="Q12">
        <f>COUNTIFS(staff[Salary],"&gt;90000")</f>
        <v>63</v>
      </c>
    </row>
    <row r="13" spans="1:18" x14ac:dyDescent="0.3">
      <c r="A13" t="s">
        <v>175</v>
      </c>
      <c r="B13" t="s">
        <v>8</v>
      </c>
      <c r="C13" t="s">
        <v>9</v>
      </c>
      <c r="D13">
        <v>36</v>
      </c>
      <c r="E13" s="6">
        <v>44023</v>
      </c>
      <c r="F13" s="13">
        <v>114890</v>
      </c>
      <c r="G13" t="s">
        <v>16</v>
      </c>
      <c r="H13" t="s">
        <v>205</v>
      </c>
      <c r="I13" s="7">
        <f ca="1">(TODAY()-staff[[#This Row],[Date Joined]])/365</f>
        <v>3.0520547945205481</v>
      </c>
      <c r="J13" s="12">
        <f ca="1">ROUNDUP(IF(staff[[#This Row],[Tenure]]&gt;2,"2%","3%")*staff[[#This Row],[Salary]],0)</f>
        <v>2298</v>
      </c>
    </row>
    <row r="14" spans="1:18" x14ac:dyDescent="0.3">
      <c r="A14" t="s">
        <v>17</v>
      </c>
      <c r="B14" t="s">
        <v>8</v>
      </c>
      <c r="C14" t="s">
        <v>12</v>
      </c>
      <c r="D14">
        <v>43</v>
      </c>
      <c r="E14" s="6">
        <v>45045</v>
      </c>
      <c r="F14" s="13">
        <v>114870</v>
      </c>
      <c r="G14" t="s">
        <v>16</v>
      </c>
      <c r="H14" t="s">
        <v>207</v>
      </c>
      <c r="I14" s="7">
        <f ca="1">(TODAY()-staff[[#This Row],[Date Joined]])/365</f>
        <v>0.25205479452054796</v>
      </c>
      <c r="J14" s="12">
        <f ca="1">ROUNDUP(IF(staff[[#This Row],[Tenure]]&gt;2,"2%","3%")*staff[[#This Row],[Salary]],0)</f>
        <v>3447</v>
      </c>
    </row>
    <row r="15" spans="1:18" x14ac:dyDescent="0.3">
      <c r="A15" t="s">
        <v>114</v>
      </c>
      <c r="B15" t="s">
        <v>8</v>
      </c>
      <c r="C15" t="s">
        <v>12</v>
      </c>
      <c r="D15">
        <v>44</v>
      </c>
      <c r="E15" s="6">
        <v>44985</v>
      </c>
      <c r="F15" s="13">
        <v>114870</v>
      </c>
      <c r="G15" t="s">
        <v>16</v>
      </c>
      <c r="H15" t="s">
        <v>205</v>
      </c>
      <c r="I15" s="7">
        <f ca="1">(TODAY()-staff[[#This Row],[Date Joined]])/365</f>
        <v>0.41643835616438357</v>
      </c>
      <c r="J15" s="12">
        <f ca="1">ROUNDUP(IF(staff[[#This Row],[Tenure]]&gt;2,"2%","3%")*staff[[#This Row],[Salary]],0)</f>
        <v>3447</v>
      </c>
    </row>
    <row r="16" spans="1:18" x14ac:dyDescent="0.3">
      <c r="A16" t="s">
        <v>54</v>
      </c>
      <c r="B16" t="s">
        <v>8</v>
      </c>
      <c r="C16" t="s">
        <v>9</v>
      </c>
      <c r="D16">
        <v>30</v>
      </c>
      <c r="E16" s="6">
        <v>44850</v>
      </c>
      <c r="F16" s="13">
        <v>114180</v>
      </c>
      <c r="G16" t="s">
        <v>16</v>
      </c>
      <c r="H16" t="s">
        <v>207</v>
      </c>
      <c r="I16" s="7">
        <f ca="1">(TODAY()-staff[[#This Row],[Date Joined]])/365</f>
        <v>0.78630136986301369</v>
      </c>
      <c r="J16" s="12">
        <f ca="1">ROUNDUP(IF(staff[[#This Row],[Tenure]]&gt;2,"2%","3%")*staff[[#This Row],[Salary]],0)</f>
        <v>3426</v>
      </c>
    </row>
    <row r="17" spans="1:10" x14ac:dyDescent="0.3">
      <c r="A17" t="s">
        <v>147</v>
      </c>
      <c r="B17" t="s">
        <v>8</v>
      </c>
      <c r="C17" t="s">
        <v>9</v>
      </c>
      <c r="D17">
        <v>30</v>
      </c>
      <c r="E17" s="6">
        <v>44789</v>
      </c>
      <c r="F17" s="13">
        <v>114180</v>
      </c>
      <c r="G17" t="s">
        <v>16</v>
      </c>
      <c r="H17" t="s">
        <v>205</v>
      </c>
      <c r="I17" s="7">
        <f ca="1">(TODAY()-staff[[#This Row],[Date Joined]])/365</f>
        <v>0.95342465753424654</v>
      </c>
      <c r="J17" s="12">
        <f ca="1">ROUNDUP(IF(staff[[#This Row],[Tenure]]&gt;2,"2%","3%")*staff[[#This Row],[Salary]],0)</f>
        <v>3426</v>
      </c>
    </row>
    <row r="18" spans="1:10" x14ac:dyDescent="0.3">
      <c r="A18" t="s">
        <v>98</v>
      </c>
      <c r="B18" t="s">
        <v>15</v>
      </c>
      <c r="C18" t="s">
        <v>9</v>
      </c>
      <c r="D18">
        <v>27</v>
      </c>
      <c r="E18" s="6">
        <v>44609</v>
      </c>
      <c r="F18" s="13">
        <v>113280</v>
      </c>
      <c r="G18" t="s">
        <v>42</v>
      </c>
      <c r="H18" t="s">
        <v>207</v>
      </c>
      <c r="I18" s="7">
        <f ca="1">(TODAY()-staff[[#This Row],[Date Joined]])/365</f>
        <v>1.4465753424657535</v>
      </c>
      <c r="J18" s="12">
        <f ca="1">ROUNDUP(IF(staff[[#This Row],[Tenure]]&gt;2,"2%","3%")*staff[[#This Row],[Salary]],0)</f>
        <v>3399</v>
      </c>
    </row>
    <row r="19" spans="1:10" x14ac:dyDescent="0.3">
      <c r="A19" t="s">
        <v>191</v>
      </c>
      <c r="B19" t="s">
        <v>15</v>
      </c>
      <c r="C19" t="s">
        <v>9</v>
      </c>
      <c r="D19">
        <v>27</v>
      </c>
      <c r="E19" s="6">
        <v>44547</v>
      </c>
      <c r="F19" s="13">
        <v>113280</v>
      </c>
      <c r="G19" t="s">
        <v>42</v>
      </c>
      <c r="H19" t="s">
        <v>205</v>
      </c>
      <c r="I19" s="7">
        <f ca="1">(TODAY()-staff[[#This Row],[Date Joined]])/365</f>
        <v>1.6164383561643836</v>
      </c>
      <c r="J19" s="12">
        <f ca="1">ROUNDUP(IF(staff[[#This Row],[Tenure]]&gt;2,"2%","3%")*staff[[#This Row],[Salary]],0)</f>
        <v>3399</v>
      </c>
    </row>
    <row r="20" spans="1:10" x14ac:dyDescent="0.3">
      <c r="A20" t="s">
        <v>58</v>
      </c>
      <c r="B20" t="s">
        <v>15</v>
      </c>
      <c r="C20" t="s">
        <v>19</v>
      </c>
      <c r="D20">
        <v>22</v>
      </c>
      <c r="E20" s="6">
        <v>44446</v>
      </c>
      <c r="F20" s="13">
        <v>112780</v>
      </c>
      <c r="G20" t="s">
        <v>13</v>
      </c>
      <c r="H20" t="s">
        <v>207</v>
      </c>
      <c r="I20" s="7">
        <f ca="1">(TODAY()-staff[[#This Row],[Date Joined]])/365</f>
        <v>1.893150684931507</v>
      </c>
      <c r="J20" s="12">
        <f ca="1">ROUNDUP(IF(staff[[#This Row],[Tenure]]&gt;2,"2%","3%")*staff[[#This Row],[Salary]],0)</f>
        <v>3384</v>
      </c>
    </row>
    <row r="21" spans="1:10" x14ac:dyDescent="0.3">
      <c r="A21" t="s">
        <v>150</v>
      </c>
      <c r="B21" t="s">
        <v>15</v>
      </c>
      <c r="C21" t="s">
        <v>19</v>
      </c>
      <c r="D21">
        <v>22</v>
      </c>
      <c r="E21" s="6">
        <v>44384</v>
      </c>
      <c r="F21" s="13">
        <v>112780</v>
      </c>
      <c r="G21" t="s">
        <v>13</v>
      </c>
      <c r="H21" t="s">
        <v>205</v>
      </c>
      <c r="I21" s="7">
        <f ca="1">(TODAY()-staff[[#This Row],[Date Joined]])/365</f>
        <v>2.0630136986301371</v>
      </c>
      <c r="J21" s="12">
        <f ca="1">ROUNDUP(IF(staff[[#This Row],[Tenure]]&gt;2,"2%","3%")*staff[[#This Row],[Salary]],0)</f>
        <v>2256</v>
      </c>
    </row>
    <row r="22" spans="1:10" x14ac:dyDescent="0.3">
      <c r="A22" t="s">
        <v>64</v>
      </c>
      <c r="B22" t="s">
        <v>15</v>
      </c>
      <c r="C22" t="s">
        <v>12</v>
      </c>
      <c r="D22">
        <v>20</v>
      </c>
      <c r="E22" s="6">
        <v>44183</v>
      </c>
      <c r="F22" s="13">
        <v>112650</v>
      </c>
      <c r="G22" t="s">
        <v>16</v>
      </c>
      <c r="H22" t="s">
        <v>207</v>
      </c>
      <c r="I22" s="7">
        <f ca="1">(TODAY()-staff[[#This Row],[Date Joined]])/365</f>
        <v>2.6136986301369864</v>
      </c>
      <c r="J22" s="12">
        <f ca="1">ROUNDUP(IF(staff[[#This Row],[Tenure]]&gt;2,"2%","3%")*staff[[#This Row],[Salary]],0)</f>
        <v>2253</v>
      </c>
    </row>
    <row r="23" spans="1:10" x14ac:dyDescent="0.3">
      <c r="A23" t="s">
        <v>156</v>
      </c>
      <c r="B23" t="s">
        <v>15</v>
      </c>
      <c r="C23" t="s">
        <v>12</v>
      </c>
      <c r="D23">
        <v>20</v>
      </c>
      <c r="E23" s="6">
        <v>44122</v>
      </c>
      <c r="F23" s="13">
        <v>112650</v>
      </c>
      <c r="G23" t="s">
        <v>16</v>
      </c>
      <c r="H23" t="s">
        <v>205</v>
      </c>
      <c r="I23" s="7">
        <f ca="1">(TODAY()-staff[[#This Row],[Date Joined]])/365</f>
        <v>2.7808219178082192</v>
      </c>
      <c r="J23" s="12">
        <f ca="1">ROUNDUP(IF(staff[[#This Row],[Tenure]]&gt;2,"2%","3%")*staff[[#This Row],[Salary]],0)</f>
        <v>2253</v>
      </c>
    </row>
    <row r="24" spans="1:10" x14ac:dyDescent="0.3">
      <c r="A24" t="s">
        <v>178</v>
      </c>
      <c r="B24" t="s">
        <v>15</v>
      </c>
      <c r="C24" t="s">
        <v>9</v>
      </c>
      <c r="D24">
        <v>34</v>
      </c>
      <c r="E24" s="6">
        <v>44642</v>
      </c>
      <c r="F24" s="13">
        <v>112650</v>
      </c>
      <c r="G24" t="s">
        <v>16</v>
      </c>
      <c r="H24" t="s">
        <v>205</v>
      </c>
      <c r="I24" s="7">
        <f ca="1">(TODAY()-staff[[#This Row],[Date Joined]])/365</f>
        <v>1.3561643835616439</v>
      </c>
      <c r="J24" s="12">
        <f ca="1">ROUNDUP(IF(staff[[#This Row],[Tenure]]&gt;2,"2%","3%")*staff[[#This Row],[Salary]],0)</f>
        <v>3380</v>
      </c>
    </row>
    <row r="25" spans="1:10" x14ac:dyDescent="0.3">
      <c r="A25" t="s">
        <v>81</v>
      </c>
      <c r="B25" t="s">
        <v>8</v>
      </c>
      <c r="C25" t="s">
        <v>9</v>
      </c>
      <c r="D25">
        <v>30</v>
      </c>
      <c r="E25" s="6">
        <v>44861</v>
      </c>
      <c r="F25" s="13">
        <v>112570</v>
      </c>
      <c r="G25" t="s">
        <v>16</v>
      </c>
      <c r="H25" t="s">
        <v>207</v>
      </c>
      <c r="I25" s="7">
        <f ca="1">(TODAY()-staff[[#This Row],[Date Joined]])/365</f>
        <v>0.75616438356164384</v>
      </c>
      <c r="J25" s="12">
        <f ca="1">ROUNDUP(IF(staff[[#This Row],[Tenure]]&gt;2,"2%","3%")*staff[[#This Row],[Salary]],0)</f>
        <v>3378</v>
      </c>
    </row>
    <row r="26" spans="1:10" x14ac:dyDescent="0.3">
      <c r="A26" t="s">
        <v>173</v>
      </c>
      <c r="B26" t="s">
        <v>8</v>
      </c>
      <c r="C26" t="s">
        <v>9</v>
      </c>
      <c r="D26">
        <v>30</v>
      </c>
      <c r="E26" s="6">
        <v>44800</v>
      </c>
      <c r="F26" s="13">
        <v>112570</v>
      </c>
      <c r="G26" t="s">
        <v>16</v>
      </c>
      <c r="H26" t="s">
        <v>205</v>
      </c>
      <c r="I26" s="7">
        <f ca="1">(TODAY()-staff[[#This Row],[Date Joined]])/365</f>
        <v>0.92328767123287669</v>
      </c>
      <c r="J26" s="12">
        <f ca="1">ROUNDUP(IF(staff[[#This Row],[Tenure]]&gt;2,"2%","3%")*staff[[#This Row],[Salary]],0)</f>
        <v>3378</v>
      </c>
    </row>
    <row r="27" spans="1:10" x14ac:dyDescent="0.3">
      <c r="A27" t="s">
        <v>87</v>
      </c>
      <c r="B27" t="s">
        <v>15</v>
      </c>
      <c r="C27" t="s">
        <v>12</v>
      </c>
      <c r="D27">
        <v>29</v>
      </c>
      <c r="E27" s="6">
        <v>44180</v>
      </c>
      <c r="F27" s="13">
        <v>112110</v>
      </c>
      <c r="G27" t="s">
        <v>24</v>
      </c>
      <c r="H27" t="s">
        <v>207</v>
      </c>
      <c r="I27" s="7">
        <f ca="1">(TODAY()-staff[[#This Row],[Date Joined]])/365</f>
        <v>2.6219178082191781</v>
      </c>
      <c r="J27" s="12">
        <f ca="1">ROUNDUP(IF(staff[[#This Row],[Tenure]]&gt;2,"2%","3%")*staff[[#This Row],[Salary]],0)</f>
        <v>2243</v>
      </c>
    </row>
    <row r="28" spans="1:10" x14ac:dyDescent="0.3">
      <c r="A28" t="s">
        <v>180</v>
      </c>
      <c r="B28" t="s">
        <v>15</v>
      </c>
      <c r="C28" t="s">
        <v>12</v>
      </c>
      <c r="D28">
        <v>29</v>
      </c>
      <c r="E28" s="6">
        <v>44119</v>
      </c>
      <c r="F28" s="13">
        <v>112110</v>
      </c>
      <c r="G28" t="s">
        <v>24</v>
      </c>
      <c r="H28" t="s">
        <v>205</v>
      </c>
      <c r="I28" s="7">
        <f ca="1">(TODAY()-staff[[#This Row],[Date Joined]])/365</f>
        <v>2.7890410958904108</v>
      </c>
      <c r="J28" s="12">
        <f ca="1">ROUNDUP(IF(staff[[#This Row],[Tenure]]&gt;2,"2%","3%")*staff[[#This Row],[Salary]],0)</f>
        <v>2243</v>
      </c>
    </row>
    <row r="29" spans="1:10" x14ac:dyDescent="0.3">
      <c r="A29" t="s">
        <v>34</v>
      </c>
      <c r="B29" t="s">
        <v>15</v>
      </c>
      <c r="C29" t="s">
        <v>9</v>
      </c>
      <c r="D29">
        <v>25</v>
      </c>
      <c r="E29" s="6">
        <v>44726</v>
      </c>
      <c r="F29" s="13">
        <v>109190</v>
      </c>
      <c r="G29" t="s">
        <v>13</v>
      </c>
      <c r="H29" t="s">
        <v>207</v>
      </c>
      <c r="I29" s="7">
        <f ca="1">(TODAY()-staff[[#This Row],[Date Joined]])/365</f>
        <v>1.1260273972602739</v>
      </c>
      <c r="J29" s="12">
        <f ca="1">ROUNDUP(IF(staff[[#This Row],[Tenure]]&gt;2,"2%","3%")*staff[[#This Row],[Salary]],0)</f>
        <v>3276</v>
      </c>
    </row>
    <row r="30" spans="1:10" x14ac:dyDescent="0.3">
      <c r="A30" t="s">
        <v>128</v>
      </c>
      <c r="B30" t="s">
        <v>15</v>
      </c>
      <c r="C30" t="s">
        <v>9</v>
      </c>
      <c r="D30">
        <v>25</v>
      </c>
      <c r="E30" s="6">
        <v>44665</v>
      </c>
      <c r="F30" s="13">
        <v>109190</v>
      </c>
      <c r="G30" t="s">
        <v>13</v>
      </c>
      <c r="H30" t="s">
        <v>205</v>
      </c>
      <c r="I30" s="7">
        <f ca="1">(TODAY()-staff[[#This Row],[Date Joined]])/365</f>
        <v>1.2931506849315069</v>
      </c>
      <c r="J30" s="12">
        <f ca="1">ROUNDUP(IF(staff[[#This Row],[Tenure]]&gt;2,"2%","3%")*staff[[#This Row],[Salary]],0)</f>
        <v>3276</v>
      </c>
    </row>
    <row r="31" spans="1:10" x14ac:dyDescent="0.3">
      <c r="A31" t="s">
        <v>33</v>
      </c>
      <c r="B31" t="s">
        <v>8</v>
      </c>
      <c r="C31" t="s">
        <v>19</v>
      </c>
      <c r="D31">
        <v>38</v>
      </c>
      <c r="E31" s="6">
        <v>44377</v>
      </c>
      <c r="F31" s="13">
        <v>109160</v>
      </c>
      <c r="G31" t="s">
        <v>10</v>
      </c>
      <c r="H31" t="s">
        <v>207</v>
      </c>
      <c r="I31" s="7">
        <f ca="1">(TODAY()-staff[[#This Row],[Date Joined]])/365</f>
        <v>2.0821917808219177</v>
      </c>
      <c r="J31" s="12">
        <f ca="1">ROUNDUP(IF(staff[[#This Row],[Tenure]]&gt;2,"2%","3%")*staff[[#This Row],[Salary]],0)</f>
        <v>2184</v>
      </c>
    </row>
    <row r="32" spans="1:10" x14ac:dyDescent="0.3">
      <c r="A32" t="s">
        <v>127</v>
      </c>
      <c r="B32" t="s">
        <v>8</v>
      </c>
      <c r="C32" t="s">
        <v>19</v>
      </c>
      <c r="D32">
        <v>38</v>
      </c>
      <c r="E32" s="6">
        <v>44316</v>
      </c>
      <c r="F32" s="13">
        <v>109160</v>
      </c>
      <c r="G32" t="s">
        <v>10</v>
      </c>
      <c r="H32" t="s">
        <v>205</v>
      </c>
      <c r="I32" s="7">
        <f ca="1">(TODAY()-staff[[#This Row],[Date Joined]])/365</f>
        <v>2.2493150684931509</v>
      </c>
      <c r="J32" s="12">
        <f ca="1">ROUNDUP(IF(staff[[#This Row],[Tenure]]&gt;2,"2%","3%")*staff[[#This Row],[Salary]],0)</f>
        <v>2184</v>
      </c>
    </row>
    <row r="33" spans="1:12" x14ac:dyDescent="0.3">
      <c r="A33" t="s">
        <v>22</v>
      </c>
      <c r="B33" t="s">
        <v>15</v>
      </c>
      <c r="C33" t="s">
        <v>12</v>
      </c>
      <c r="D33">
        <v>20</v>
      </c>
      <c r="E33" s="6">
        <v>44459</v>
      </c>
      <c r="F33" s="13">
        <v>107700</v>
      </c>
      <c r="G33" t="s">
        <v>16</v>
      </c>
      <c r="H33" t="s">
        <v>207</v>
      </c>
      <c r="I33" s="7">
        <f ca="1">(TODAY()-staff[[#This Row],[Date Joined]])/365</f>
        <v>1.8575342465753424</v>
      </c>
      <c r="J33" s="12">
        <f ca="1">ROUNDUP(IF(staff[[#This Row],[Tenure]]&gt;2,"2%","3%")*staff[[#This Row],[Salary]],0)</f>
        <v>3231</v>
      </c>
    </row>
    <row r="34" spans="1:12" x14ac:dyDescent="0.3">
      <c r="A34" t="s">
        <v>117</v>
      </c>
      <c r="B34" t="s">
        <v>15</v>
      </c>
      <c r="C34" t="s">
        <v>12</v>
      </c>
      <c r="D34">
        <v>20</v>
      </c>
      <c r="E34" s="6">
        <v>44397</v>
      </c>
      <c r="F34" s="13">
        <v>107700</v>
      </c>
      <c r="G34" t="s">
        <v>16</v>
      </c>
      <c r="H34" t="s">
        <v>205</v>
      </c>
      <c r="I34" s="7">
        <f ca="1">(TODAY()-staff[[#This Row],[Date Joined]])/365</f>
        <v>2.0273972602739727</v>
      </c>
      <c r="J34" s="12">
        <f ca="1">ROUNDUP(IF(staff[[#This Row],[Tenure]]&gt;2,"2%","3%")*staff[[#This Row],[Salary]],0)</f>
        <v>2154</v>
      </c>
    </row>
    <row r="35" spans="1:12" x14ac:dyDescent="0.3">
      <c r="A35" t="s">
        <v>69</v>
      </c>
      <c r="B35" t="s">
        <v>15</v>
      </c>
      <c r="C35" t="s">
        <v>9</v>
      </c>
      <c r="D35">
        <v>23</v>
      </c>
      <c r="E35" s="6">
        <v>44440</v>
      </c>
      <c r="F35" s="13">
        <v>106460</v>
      </c>
      <c r="G35" t="s">
        <v>16</v>
      </c>
      <c r="H35" t="s">
        <v>207</v>
      </c>
      <c r="I35" s="7">
        <f ca="1">(TODAY()-staff[[#This Row],[Date Joined]])/365</f>
        <v>1.9095890410958904</v>
      </c>
      <c r="J35" s="12">
        <f ca="1">ROUNDUP(IF(staff[[#This Row],[Tenure]]&gt;2,"2%","3%")*staff[[#This Row],[Salary]],0)</f>
        <v>3194</v>
      </c>
      <c r="L35">
        <f>COUNT(staff[Salary])</f>
        <v>183</v>
      </c>
    </row>
    <row r="36" spans="1:12" x14ac:dyDescent="0.3">
      <c r="A36" t="s">
        <v>161</v>
      </c>
      <c r="B36" t="s">
        <v>15</v>
      </c>
      <c r="C36" t="s">
        <v>9</v>
      </c>
      <c r="D36">
        <v>23</v>
      </c>
      <c r="E36" s="6">
        <v>44378</v>
      </c>
      <c r="F36" s="13">
        <v>106460</v>
      </c>
      <c r="G36" t="s">
        <v>16</v>
      </c>
      <c r="H36" t="s">
        <v>205</v>
      </c>
      <c r="I36" s="7">
        <f ca="1">(TODAY()-staff[[#This Row],[Date Joined]])/365</f>
        <v>2.0794520547945203</v>
      </c>
      <c r="J36" s="12">
        <f ca="1">ROUNDUP(IF(staff[[#This Row],[Tenure]]&gt;2,"2%","3%")*staff[[#This Row],[Salary]],0)</f>
        <v>2130</v>
      </c>
    </row>
    <row r="37" spans="1:12" x14ac:dyDescent="0.3">
      <c r="A37" t="s">
        <v>43</v>
      </c>
      <c r="B37" t="s">
        <v>8</v>
      </c>
      <c r="C37" t="s">
        <v>9</v>
      </c>
      <c r="D37">
        <v>28</v>
      </c>
      <c r="E37" s="6">
        <v>44486</v>
      </c>
      <c r="F37" s="13">
        <v>104770</v>
      </c>
      <c r="G37" t="s">
        <v>16</v>
      </c>
      <c r="H37" t="s">
        <v>207</v>
      </c>
      <c r="I37" s="7">
        <f ca="1">(TODAY()-staff[[#This Row],[Date Joined]])/365</f>
        <v>1.7835616438356163</v>
      </c>
      <c r="J37" s="12">
        <f ca="1">ROUNDUP(IF(staff[[#This Row],[Tenure]]&gt;2,"2%","3%")*staff[[#This Row],[Salary]],0)</f>
        <v>3144</v>
      </c>
    </row>
    <row r="38" spans="1:12" x14ac:dyDescent="0.3">
      <c r="A38" t="s">
        <v>136</v>
      </c>
      <c r="B38" t="s">
        <v>8</v>
      </c>
      <c r="C38" t="s">
        <v>9</v>
      </c>
      <c r="D38">
        <v>28</v>
      </c>
      <c r="E38" s="6">
        <v>44425</v>
      </c>
      <c r="F38" s="13">
        <v>104770</v>
      </c>
      <c r="G38" t="s">
        <v>16</v>
      </c>
      <c r="H38" t="s">
        <v>205</v>
      </c>
      <c r="I38" s="7">
        <f ca="1">(TODAY()-staff[[#This Row],[Date Joined]])/365</f>
        <v>1.9506849315068493</v>
      </c>
      <c r="J38" s="12">
        <f ca="1">ROUNDUP(IF(staff[[#This Row],[Tenure]]&gt;2,"2%","3%")*staff[[#This Row],[Salary]],0)</f>
        <v>3144</v>
      </c>
    </row>
    <row r="39" spans="1:12" x14ac:dyDescent="0.3">
      <c r="A39" t="s">
        <v>101</v>
      </c>
      <c r="B39" t="s">
        <v>8</v>
      </c>
      <c r="C39" t="s">
        <v>12</v>
      </c>
      <c r="D39">
        <v>40</v>
      </c>
      <c r="E39" s="6">
        <v>44381</v>
      </c>
      <c r="F39" s="13">
        <v>104410</v>
      </c>
      <c r="G39" t="s">
        <v>16</v>
      </c>
      <c r="H39" t="s">
        <v>207</v>
      </c>
      <c r="I39" s="7">
        <f ca="1">(TODAY()-staff[[#This Row],[Date Joined]])/365</f>
        <v>2.0712328767123287</v>
      </c>
      <c r="J39" s="12">
        <f ca="1">ROUNDUP(IF(staff[[#This Row],[Tenure]]&gt;2,"2%","3%")*staff[[#This Row],[Salary]],0)</f>
        <v>2089</v>
      </c>
    </row>
    <row r="40" spans="1:12" x14ac:dyDescent="0.3">
      <c r="A40" t="s">
        <v>194</v>
      </c>
      <c r="B40" t="s">
        <v>8</v>
      </c>
      <c r="C40" t="s">
        <v>12</v>
      </c>
      <c r="D40">
        <v>40</v>
      </c>
      <c r="E40" s="6">
        <v>44320</v>
      </c>
      <c r="F40" s="13">
        <v>104410</v>
      </c>
      <c r="G40" t="s">
        <v>16</v>
      </c>
      <c r="H40" t="s">
        <v>205</v>
      </c>
      <c r="I40" s="7">
        <f ca="1">(TODAY()-staff[[#This Row],[Date Joined]])/365</f>
        <v>2.2383561643835614</v>
      </c>
      <c r="J40" s="12">
        <f ca="1">ROUNDUP(IF(staff[[#This Row],[Tenure]]&gt;2,"2%","3%")*staff[[#This Row],[Salary]],0)</f>
        <v>2089</v>
      </c>
    </row>
    <row r="41" spans="1:12" x14ac:dyDescent="0.3">
      <c r="A41" t="s">
        <v>96</v>
      </c>
      <c r="B41" t="s">
        <v>8</v>
      </c>
      <c r="C41" t="s">
        <v>9</v>
      </c>
      <c r="D41">
        <v>28</v>
      </c>
      <c r="E41" s="6">
        <v>44649</v>
      </c>
      <c r="F41" s="13">
        <v>104120</v>
      </c>
      <c r="G41" t="s">
        <v>16</v>
      </c>
      <c r="H41" t="s">
        <v>207</v>
      </c>
      <c r="I41" s="7">
        <f ca="1">(TODAY()-staff[[#This Row],[Date Joined]])/365</f>
        <v>1.3369863013698631</v>
      </c>
      <c r="J41" s="12">
        <f ca="1">ROUNDUP(IF(staff[[#This Row],[Tenure]]&gt;2,"2%","3%")*staff[[#This Row],[Salary]],0)</f>
        <v>3124</v>
      </c>
    </row>
    <row r="42" spans="1:12" x14ac:dyDescent="0.3">
      <c r="A42" t="s">
        <v>189</v>
      </c>
      <c r="B42" t="s">
        <v>8</v>
      </c>
      <c r="C42" t="s">
        <v>9</v>
      </c>
      <c r="D42">
        <v>28</v>
      </c>
      <c r="E42" s="6">
        <v>44590</v>
      </c>
      <c r="F42" s="13">
        <v>104120</v>
      </c>
      <c r="G42" t="s">
        <v>16</v>
      </c>
      <c r="H42" t="s">
        <v>205</v>
      </c>
      <c r="I42" s="7">
        <f ca="1">(TODAY()-staff[[#This Row],[Date Joined]])/365</f>
        <v>1.4986301369863013</v>
      </c>
      <c r="J42" s="12">
        <f ca="1">ROUNDUP(IF(staff[[#This Row],[Tenure]]&gt;2,"2%","3%")*staff[[#This Row],[Salary]],0)</f>
        <v>3124</v>
      </c>
    </row>
    <row r="43" spans="1:12" x14ac:dyDescent="0.3">
      <c r="A43" t="s">
        <v>50</v>
      </c>
      <c r="B43" t="s">
        <v>15</v>
      </c>
      <c r="C43" t="s">
        <v>9</v>
      </c>
      <c r="D43">
        <v>31</v>
      </c>
      <c r="E43" s="6">
        <v>44724</v>
      </c>
      <c r="F43" s="13">
        <v>103550</v>
      </c>
      <c r="G43" t="s">
        <v>16</v>
      </c>
      <c r="H43" t="s">
        <v>207</v>
      </c>
      <c r="I43" s="7">
        <f ca="1">(TODAY()-staff[[#This Row],[Date Joined]])/365</f>
        <v>1.1315068493150684</v>
      </c>
      <c r="J43" s="12">
        <f ca="1">ROUNDUP(IF(staff[[#This Row],[Tenure]]&gt;2,"2%","3%")*staff[[#This Row],[Salary]],0)</f>
        <v>3107</v>
      </c>
    </row>
    <row r="44" spans="1:12" x14ac:dyDescent="0.3">
      <c r="A44" t="s">
        <v>143</v>
      </c>
      <c r="B44" t="s">
        <v>15</v>
      </c>
      <c r="C44" t="s">
        <v>9</v>
      </c>
      <c r="D44">
        <v>31</v>
      </c>
      <c r="E44" s="6">
        <v>44663</v>
      </c>
      <c r="F44" s="13">
        <v>103550</v>
      </c>
      <c r="G44" t="s">
        <v>16</v>
      </c>
      <c r="H44" t="s">
        <v>205</v>
      </c>
      <c r="I44" s="7">
        <f ca="1">(TODAY()-staff[[#This Row],[Date Joined]])/365</f>
        <v>1.2986301369863014</v>
      </c>
      <c r="J44" s="12">
        <f ca="1">ROUNDUP(IF(staff[[#This Row],[Tenure]]&gt;2,"2%","3%")*staff[[#This Row],[Salary]],0)</f>
        <v>3107</v>
      </c>
    </row>
    <row r="45" spans="1:12" x14ac:dyDescent="0.3">
      <c r="A45" t="s">
        <v>103</v>
      </c>
      <c r="B45" t="s">
        <v>15</v>
      </c>
      <c r="C45" t="s">
        <v>12</v>
      </c>
      <c r="D45">
        <v>24</v>
      </c>
      <c r="E45" s="6">
        <v>44686</v>
      </c>
      <c r="F45" s="13">
        <v>100420</v>
      </c>
      <c r="G45" t="s">
        <v>16</v>
      </c>
      <c r="H45" t="s">
        <v>207</v>
      </c>
      <c r="I45" s="7">
        <f ca="1">(TODAY()-staff[[#This Row],[Date Joined]])/365</f>
        <v>1.2356164383561643</v>
      </c>
      <c r="J45" s="12">
        <f ca="1">ROUNDUP(IF(staff[[#This Row],[Tenure]]&gt;2,"2%","3%")*staff[[#This Row],[Salary]],0)</f>
        <v>3013</v>
      </c>
    </row>
    <row r="46" spans="1:12" x14ac:dyDescent="0.3">
      <c r="A46" t="s">
        <v>196</v>
      </c>
      <c r="B46" t="s">
        <v>15</v>
      </c>
      <c r="C46" t="s">
        <v>12</v>
      </c>
      <c r="D46">
        <v>24</v>
      </c>
      <c r="E46" s="6">
        <v>44625</v>
      </c>
      <c r="F46" s="13">
        <v>100420</v>
      </c>
      <c r="G46" t="s">
        <v>16</v>
      </c>
      <c r="H46" t="s">
        <v>205</v>
      </c>
      <c r="I46" s="7">
        <f ca="1">(TODAY()-staff[[#This Row],[Date Joined]])/365</f>
        <v>1.4027397260273973</v>
      </c>
      <c r="J46" s="12">
        <f ca="1">ROUNDUP(IF(staff[[#This Row],[Tenure]]&gt;2,"2%","3%")*staff[[#This Row],[Salary]],0)</f>
        <v>3013</v>
      </c>
    </row>
    <row r="47" spans="1:12" x14ac:dyDescent="0.3">
      <c r="A47" t="s">
        <v>107</v>
      </c>
      <c r="B47" t="s">
        <v>8</v>
      </c>
      <c r="C47" t="s">
        <v>9</v>
      </c>
      <c r="D47">
        <v>28</v>
      </c>
      <c r="E47" s="6">
        <v>44630</v>
      </c>
      <c r="F47" s="13">
        <v>99970</v>
      </c>
      <c r="G47" t="s">
        <v>16</v>
      </c>
      <c r="H47" t="s">
        <v>207</v>
      </c>
      <c r="I47" s="7">
        <f ca="1">(TODAY()-staff[[#This Row],[Date Joined]])/365</f>
        <v>1.3890410958904109</v>
      </c>
      <c r="J47" s="12">
        <f ca="1">ROUNDUP(IF(staff[[#This Row],[Tenure]]&gt;2,"2%","3%")*staff[[#This Row],[Salary]],0)</f>
        <v>3000</v>
      </c>
    </row>
    <row r="48" spans="1:12" x14ac:dyDescent="0.3">
      <c r="A48" t="s">
        <v>200</v>
      </c>
      <c r="B48" t="s">
        <v>8</v>
      </c>
      <c r="C48" t="s">
        <v>9</v>
      </c>
      <c r="D48">
        <v>28</v>
      </c>
      <c r="E48" s="6">
        <v>44571</v>
      </c>
      <c r="F48" s="13">
        <v>99970</v>
      </c>
      <c r="G48" t="s">
        <v>16</v>
      </c>
      <c r="H48" t="s">
        <v>205</v>
      </c>
      <c r="I48" s="7">
        <f ca="1">(TODAY()-staff[[#This Row],[Date Joined]])/365</f>
        <v>1.5506849315068494</v>
      </c>
      <c r="J48" s="12">
        <f ca="1">ROUNDUP(IF(staff[[#This Row],[Tenure]]&gt;2,"2%","3%")*staff[[#This Row],[Salary]],0)</f>
        <v>3000</v>
      </c>
    </row>
    <row r="49" spans="1:10" x14ac:dyDescent="0.3">
      <c r="A49" t="s">
        <v>105</v>
      </c>
      <c r="B49" t="s">
        <v>15</v>
      </c>
      <c r="C49" t="s">
        <v>9</v>
      </c>
      <c r="D49">
        <v>40</v>
      </c>
      <c r="E49" s="6">
        <v>44263</v>
      </c>
      <c r="F49" s="13">
        <v>99750</v>
      </c>
      <c r="G49" t="s">
        <v>16</v>
      </c>
      <c r="H49" t="s">
        <v>207</v>
      </c>
      <c r="I49" s="7">
        <f ca="1">(TODAY()-staff[[#This Row],[Date Joined]])/365</f>
        <v>2.3945205479452056</v>
      </c>
      <c r="J49" s="12">
        <f ca="1">ROUNDUP(IF(staff[[#This Row],[Tenure]]&gt;2,"2%","3%")*staff[[#This Row],[Salary]],0)</f>
        <v>1995</v>
      </c>
    </row>
    <row r="50" spans="1:10" x14ac:dyDescent="0.3">
      <c r="A50" t="s">
        <v>198</v>
      </c>
      <c r="B50" t="s">
        <v>15</v>
      </c>
      <c r="C50" t="s">
        <v>9</v>
      </c>
      <c r="D50">
        <v>40</v>
      </c>
      <c r="E50" s="6">
        <v>44204</v>
      </c>
      <c r="F50" s="13">
        <v>99750</v>
      </c>
      <c r="G50" t="s">
        <v>16</v>
      </c>
      <c r="H50" t="s">
        <v>205</v>
      </c>
      <c r="I50" s="7">
        <f ca="1">(TODAY()-staff[[#This Row],[Date Joined]])/365</f>
        <v>2.5561643835616437</v>
      </c>
      <c r="J50" s="12">
        <f ca="1">ROUNDUP(IF(staff[[#This Row],[Tenure]]&gt;2,"2%","3%")*staff[[#This Row],[Salary]],0)</f>
        <v>1995</v>
      </c>
    </row>
    <row r="51" spans="1:10" x14ac:dyDescent="0.3">
      <c r="A51" t="s">
        <v>85</v>
      </c>
      <c r="B51" t="s">
        <v>15</v>
      </c>
      <c r="C51" t="s">
        <v>21</v>
      </c>
      <c r="D51">
        <v>30</v>
      </c>
      <c r="E51" s="6">
        <v>44606</v>
      </c>
      <c r="F51" s="13">
        <v>96800</v>
      </c>
      <c r="G51" t="s">
        <v>16</v>
      </c>
      <c r="H51" t="s">
        <v>207</v>
      </c>
      <c r="I51" s="7">
        <f ca="1">(TODAY()-staff[[#This Row],[Date Joined]])/365</f>
        <v>1.4547945205479451</v>
      </c>
      <c r="J51" s="12">
        <f ca="1">ROUNDUP(IF(staff[[#This Row],[Tenure]]&gt;2,"2%","3%")*staff[[#This Row],[Salary]],0)</f>
        <v>2904</v>
      </c>
    </row>
    <row r="52" spans="1:10" x14ac:dyDescent="0.3">
      <c r="A52" t="s">
        <v>177</v>
      </c>
      <c r="B52" t="s">
        <v>15</v>
      </c>
      <c r="C52" t="s">
        <v>21</v>
      </c>
      <c r="D52">
        <v>30</v>
      </c>
      <c r="E52" s="6">
        <v>44544</v>
      </c>
      <c r="F52" s="13">
        <v>96800</v>
      </c>
      <c r="G52" t="s">
        <v>16</v>
      </c>
      <c r="H52" t="s">
        <v>205</v>
      </c>
      <c r="I52" s="7">
        <f ca="1">(TODAY()-staff[[#This Row],[Date Joined]])/365</f>
        <v>1.6246575342465754</v>
      </c>
      <c r="J52" s="12">
        <f ca="1">ROUNDUP(IF(staff[[#This Row],[Tenure]]&gt;2,"2%","3%")*staff[[#This Row],[Salary]],0)</f>
        <v>2904</v>
      </c>
    </row>
    <row r="53" spans="1:10" x14ac:dyDescent="0.3">
      <c r="A53" t="s">
        <v>71</v>
      </c>
      <c r="B53" t="s">
        <v>8</v>
      </c>
      <c r="C53" t="s">
        <v>12</v>
      </c>
      <c r="D53">
        <v>33</v>
      </c>
      <c r="E53" s="6">
        <v>44190</v>
      </c>
      <c r="F53" s="13">
        <v>96140</v>
      </c>
      <c r="G53" t="s">
        <v>16</v>
      </c>
      <c r="H53" t="s">
        <v>207</v>
      </c>
      <c r="I53" s="7">
        <f ca="1">(TODAY()-staff[[#This Row],[Date Joined]])/365</f>
        <v>2.5945205479452054</v>
      </c>
      <c r="J53" s="12">
        <f ca="1">ROUNDUP(IF(staff[[#This Row],[Tenure]]&gt;2,"2%","3%")*staff[[#This Row],[Salary]],0)</f>
        <v>1923</v>
      </c>
    </row>
    <row r="54" spans="1:10" x14ac:dyDescent="0.3">
      <c r="A54" t="s">
        <v>163</v>
      </c>
      <c r="B54" t="s">
        <v>8</v>
      </c>
      <c r="C54" t="s">
        <v>12</v>
      </c>
      <c r="D54">
        <v>33</v>
      </c>
      <c r="E54" s="6">
        <v>44129</v>
      </c>
      <c r="F54" s="13">
        <v>96140</v>
      </c>
      <c r="G54" t="s">
        <v>16</v>
      </c>
      <c r="H54" t="s">
        <v>205</v>
      </c>
      <c r="I54" s="7">
        <f ca="1">(TODAY()-staff[[#This Row],[Date Joined]])/365</f>
        <v>2.7616438356164386</v>
      </c>
      <c r="J54" s="12">
        <f ca="1">ROUNDUP(IF(staff[[#This Row],[Tenure]]&gt;2,"2%","3%")*staff[[#This Row],[Salary]],0)</f>
        <v>1923</v>
      </c>
    </row>
    <row r="55" spans="1:10" x14ac:dyDescent="0.3">
      <c r="A55" t="s">
        <v>77</v>
      </c>
      <c r="B55" t="s">
        <v>8</v>
      </c>
      <c r="C55" t="s">
        <v>19</v>
      </c>
      <c r="D55">
        <v>25</v>
      </c>
      <c r="E55" s="6">
        <v>44205</v>
      </c>
      <c r="F55" s="13">
        <v>92700</v>
      </c>
      <c r="G55" t="s">
        <v>16</v>
      </c>
      <c r="H55" t="s">
        <v>207</v>
      </c>
      <c r="I55" s="7">
        <f ca="1">(TODAY()-staff[[#This Row],[Date Joined]])/365</f>
        <v>2.5534246575342467</v>
      </c>
      <c r="J55" s="12">
        <f ca="1">ROUNDUP(IF(staff[[#This Row],[Tenure]]&gt;2,"2%","3%")*staff[[#This Row],[Salary]],0)</f>
        <v>1854</v>
      </c>
    </row>
    <row r="56" spans="1:10" x14ac:dyDescent="0.3">
      <c r="A56" t="s">
        <v>169</v>
      </c>
      <c r="B56" t="s">
        <v>8</v>
      </c>
      <c r="C56" t="s">
        <v>19</v>
      </c>
      <c r="D56">
        <v>25</v>
      </c>
      <c r="E56" s="6">
        <v>44144</v>
      </c>
      <c r="F56" s="13">
        <v>92700</v>
      </c>
      <c r="G56" t="s">
        <v>16</v>
      </c>
      <c r="H56" t="s">
        <v>205</v>
      </c>
      <c r="I56" s="7">
        <f ca="1">(TODAY()-staff[[#This Row],[Date Joined]])/365</f>
        <v>2.7205479452054795</v>
      </c>
      <c r="J56" s="12">
        <f ca="1">ROUNDUP(IF(staff[[#This Row],[Tenure]]&gt;2,"2%","3%")*staff[[#This Row],[Salary]],0)</f>
        <v>1854</v>
      </c>
    </row>
    <row r="57" spans="1:10" x14ac:dyDescent="0.3">
      <c r="A57" t="s">
        <v>102</v>
      </c>
      <c r="B57" t="s">
        <v>8</v>
      </c>
      <c r="C57" t="s">
        <v>21</v>
      </c>
      <c r="D57">
        <v>34</v>
      </c>
      <c r="E57" s="6">
        <v>44445</v>
      </c>
      <c r="F57" s="13">
        <v>92450</v>
      </c>
      <c r="G57" t="s">
        <v>16</v>
      </c>
      <c r="H57" t="s">
        <v>207</v>
      </c>
      <c r="I57" s="7">
        <f ca="1">(TODAY()-staff[[#This Row],[Date Joined]])/365</f>
        <v>1.8958904109589041</v>
      </c>
      <c r="J57" s="12">
        <f ca="1">ROUNDUP(IF(staff[[#This Row],[Tenure]]&gt;2,"2%","3%")*staff[[#This Row],[Salary]],0)</f>
        <v>2774</v>
      </c>
    </row>
    <row r="58" spans="1:10" x14ac:dyDescent="0.3">
      <c r="A58" t="s">
        <v>195</v>
      </c>
      <c r="B58" t="s">
        <v>8</v>
      </c>
      <c r="C58" t="s">
        <v>21</v>
      </c>
      <c r="D58">
        <v>34</v>
      </c>
      <c r="E58" s="6">
        <v>44383</v>
      </c>
      <c r="F58" s="13">
        <v>92450</v>
      </c>
      <c r="G58" t="s">
        <v>16</v>
      </c>
      <c r="H58" t="s">
        <v>205</v>
      </c>
      <c r="I58" s="7">
        <f ca="1">(TODAY()-staff[[#This Row],[Date Joined]])/365</f>
        <v>2.0657534246575344</v>
      </c>
      <c r="J58" s="12">
        <f ca="1">ROUNDUP(IF(staff[[#This Row],[Tenure]]&gt;2,"2%","3%")*staff[[#This Row],[Salary]],0)</f>
        <v>1849</v>
      </c>
    </row>
    <row r="59" spans="1:10" x14ac:dyDescent="0.3">
      <c r="A59" t="s">
        <v>68</v>
      </c>
      <c r="B59" t="s">
        <v>15</v>
      </c>
      <c r="C59" t="s">
        <v>21</v>
      </c>
      <c r="D59">
        <v>27</v>
      </c>
      <c r="E59" s="6">
        <v>44236</v>
      </c>
      <c r="F59" s="13">
        <v>91650</v>
      </c>
      <c r="G59" t="s">
        <v>13</v>
      </c>
      <c r="H59" t="s">
        <v>207</v>
      </c>
      <c r="I59" s="7">
        <f ca="1">(TODAY()-staff[[#This Row],[Date Joined]])/365</f>
        <v>2.4684931506849317</v>
      </c>
      <c r="J59" s="12">
        <f ca="1">ROUNDUP(IF(staff[[#This Row],[Tenure]]&gt;2,"2%","3%")*staff[[#This Row],[Salary]],0)</f>
        <v>1833</v>
      </c>
    </row>
    <row r="60" spans="1:10" x14ac:dyDescent="0.3">
      <c r="A60" t="s">
        <v>160</v>
      </c>
      <c r="B60" t="s">
        <v>15</v>
      </c>
      <c r="C60" t="s">
        <v>21</v>
      </c>
      <c r="D60">
        <v>27</v>
      </c>
      <c r="E60" s="6">
        <v>44174</v>
      </c>
      <c r="F60" s="13">
        <v>91650</v>
      </c>
      <c r="G60" t="s">
        <v>13</v>
      </c>
      <c r="H60" t="s">
        <v>205</v>
      </c>
      <c r="I60" s="7">
        <f ca="1">(TODAY()-staff[[#This Row],[Date Joined]])/365</f>
        <v>2.6383561643835618</v>
      </c>
      <c r="J60" s="12">
        <f ca="1">ROUNDUP(IF(staff[[#This Row],[Tenure]]&gt;2,"2%","3%")*staff[[#This Row],[Salary]],0)</f>
        <v>1833</v>
      </c>
    </row>
    <row r="61" spans="1:10" x14ac:dyDescent="0.3">
      <c r="A61" t="s">
        <v>52</v>
      </c>
      <c r="B61" t="s">
        <v>206</v>
      </c>
      <c r="C61" t="s">
        <v>12</v>
      </c>
      <c r="D61">
        <v>32</v>
      </c>
      <c r="E61" s="6">
        <v>44774</v>
      </c>
      <c r="F61" s="13">
        <v>91310</v>
      </c>
      <c r="G61" t="s">
        <v>16</v>
      </c>
      <c r="H61" t="s">
        <v>207</v>
      </c>
      <c r="I61" s="7">
        <f ca="1">(TODAY()-staff[[#This Row],[Date Joined]])/365</f>
        <v>0.9945205479452055</v>
      </c>
      <c r="J61" s="12">
        <f ca="1">ROUNDUP(IF(staff[[#This Row],[Tenure]]&gt;2,"2%","3%")*staff[[#This Row],[Salary]],0)</f>
        <v>2740</v>
      </c>
    </row>
    <row r="62" spans="1:10" x14ac:dyDescent="0.3">
      <c r="A62" t="s">
        <v>145</v>
      </c>
      <c r="B62" t="s">
        <v>206</v>
      </c>
      <c r="C62" t="s">
        <v>12</v>
      </c>
      <c r="D62">
        <v>32</v>
      </c>
      <c r="E62" s="6">
        <v>44713</v>
      </c>
      <c r="F62" s="13">
        <v>91310</v>
      </c>
      <c r="G62" t="s">
        <v>16</v>
      </c>
      <c r="H62" t="s">
        <v>205</v>
      </c>
      <c r="I62" s="7">
        <f ca="1">(TODAY()-staff[[#This Row],[Date Joined]])/365</f>
        <v>1.1616438356164382</v>
      </c>
      <c r="J62" s="12">
        <f ca="1">ROUNDUP(IF(staff[[#This Row],[Tenure]]&gt;2,"2%","3%")*staff[[#This Row],[Salary]],0)</f>
        <v>2740</v>
      </c>
    </row>
    <row r="63" spans="1:10" x14ac:dyDescent="0.3">
      <c r="A63" t="s">
        <v>11</v>
      </c>
      <c r="B63" t="s">
        <v>206</v>
      </c>
      <c r="C63" t="s">
        <v>12</v>
      </c>
      <c r="D63">
        <v>26</v>
      </c>
      <c r="E63" s="6">
        <v>44271</v>
      </c>
      <c r="F63" s="13">
        <v>90700</v>
      </c>
      <c r="G63" t="s">
        <v>13</v>
      </c>
      <c r="H63" t="s">
        <v>207</v>
      </c>
      <c r="I63" s="7">
        <f ca="1">(TODAY()-staff[[#This Row],[Date Joined]])/365</f>
        <v>2.3726027397260272</v>
      </c>
      <c r="J63" s="12">
        <f ca="1">ROUNDUP(IF(staff[[#This Row],[Tenure]]&gt;2,"2%","3%")*staff[[#This Row],[Salary]],0)</f>
        <v>1814</v>
      </c>
    </row>
    <row r="64" spans="1:10" x14ac:dyDescent="0.3">
      <c r="A64" t="s">
        <v>112</v>
      </c>
      <c r="B64" t="s">
        <v>206</v>
      </c>
      <c r="C64" t="s">
        <v>12</v>
      </c>
      <c r="D64">
        <v>27</v>
      </c>
      <c r="E64" s="6">
        <v>44212</v>
      </c>
      <c r="F64" s="13">
        <v>90700</v>
      </c>
      <c r="G64" t="s">
        <v>13</v>
      </c>
      <c r="H64" t="s">
        <v>205</v>
      </c>
      <c r="I64" s="7">
        <f ca="1">(TODAY()-staff[[#This Row],[Date Joined]])/365</f>
        <v>2.5342465753424657</v>
      </c>
      <c r="J64" s="12">
        <f ca="1">ROUNDUP(IF(staff[[#This Row],[Tenure]]&gt;2,"2%","3%")*staff[[#This Row],[Salary]],0)</f>
        <v>1814</v>
      </c>
    </row>
    <row r="65" spans="1:10" x14ac:dyDescent="0.3">
      <c r="A65" t="s">
        <v>23</v>
      </c>
      <c r="B65" t="s">
        <v>15</v>
      </c>
      <c r="C65" t="s">
        <v>12</v>
      </c>
      <c r="D65">
        <v>37</v>
      </c>
      <c r="E65" s="6">
        <v>44338</v>
      </c>
      <c r="F65" s="13">
        <v>88050</v>
      </c>
      <c r="G65" t="s">
        <v>24</v>
      </c>
      <c r="H65" t="s">
        <v>207</v>
      </c>
      <c r="I65" s="7">
        <f ca="1">(TODAY()-staff[[#This Row],[Date Joined]])/365</f>
        <v>2.1890410958904107</v>
      </c>
      <c r="J65" s="12">
        <f ca="1">ROUNDUP(IF(staff[[#This Row],[Tenure]]&gt;2,"2%","3%")*staff[[#This Row],[Salary]],0)</f>
        <v>1761</v>
      </c>
    </row>
    <row r="66" spans="1:10" x14ac:dyDescent="0.3">
      <c r="A66" t="s">
        <v>118</v>
      </c>
      <c r="B66" t="s">
        <v>15</v>
      </c>
      <c r="C66" t="s">
        <v>12</v>
      </c>
      <c r="D66">
        <v>37</v>
      </c>
      <c r="E66" s="6">
        <v>44277</v>
      </c>
      <c r="F66" s="13">
        <v>88050</v>
      </c>
      <c r="G66" t="s">
        <v>24</v>
      </c>
      <c r="H66" t="s">
        <v>205</v>
      </c>
      <c r="I66" s="7">
        <f ca="1">(TODAY()-staff[[#This Row],[Date Joined]])/365</f>
        <v>2.3561643835616439</v>
      </c>
      <c r="J66" s="12">
        <f ca="1">ROUNDUP(IF(staff[[#This Row],[Tenure]]&gt;2,"2%","3%")*staff[[#This Row],[Salary]],0)</f>
        <v>1761</v>
      </c>
    </row>
    <row r="67" spans="1:10" x14ac:dyDescent="0.3">
      <c r="A67" t="s">
        <v>74</v>
      </c>
      <c r="B67" t="s">
        <v>8</v>
      </c>
      <c r="C67" t="s">
        <v>12</v>
      </c>
      <c r="D67">
        <v>40</v>
      </c>
      <c r="E67" s="6">
        <v>44337</v>
      </c>
      <c r="F67" s="13">
        <v>87620</v>
      </c>
      <c r="G67" t="s">
        <v>16</v>
      </c>
      <c r="H67" t="s">
        <v>207</v>
      </c>
      <c r="I67" s="7">
        <f ca="1">(TODAY()-staff[[#This Row],[Date Joined]])/365</f>
        <v>2.1917808219178081</v>
      </c>
      <c r="J67" s="12">
        <f ca="1">ROUNDUP(IF(staff[[#This Row],[Tenure]]&gt;2,"2%","3%")*staff[[#This Row],[Salary]],0)</f>
        <v>1753</v>
      </c>
    </row>
    <row r="68" spans="1:10" x14ac:dyDescent="0.3">
      <c r="A68" t="s">
        <v>166</v>
      </c>
      <c r="B68" t="s">
        <v>8</v>
      </c>
      <c r="C68" t="s">
        <v>12</v>
      </c>
      <c r="D68">
        <v>40</v>
      </c>
      <c r="E68" s="6">
        <v>44276</v>
      </c>
      <c r="F68" s="13">
        <v>87620</v>
      </c>
      <c r="G68" t="s">
        <v>16</v>
      </c>
      <c r="H68" t="s">
        <v>205</v>
      </c>
      <c r="I68" s="7">
        <f ca="1">(TODAY()-staff[[#This Row],[Date Joined]])/365</f>
        <v>2.3589041095890413</v>
      </c>
      <c r="J68" s="12">
        <f ca="1">ROUNDUP(IF(staff[[#This Row],[Tenure]]&gt;2,"2%","3%")*staff[[#This Row],[Salary]],0)</f>
        <v>1753</v>
      </c>
    </row>
    <row r="69" spans="1:10" x14ac:dyDescent="0.3">
      <c r="A69" t="s">
        <v>88</v>
      </c>
      <c r="B69" t="s">
        <v>8</v>
      </c>
      <c r="C69" t="s">
        <v>21</v>
      </c>
      <c r="D69">
        <v>33</v>
      </c>
      <c r="E69" s="6">
        <v>44809</v>
      </c>
      <c r="F69" s="13">
        <v>86570</v>
      </c>
      <c r="G69" t="s">
        <v>16</v>
      </c>
      <c r="H69" t="s">
        <v>207</v>
      </c>
      <c r="I69" s="7">
        <f ca="1">(TODAY()-staff[[#This Row],[Date Joined]])/365</f>
        <v>0.89863013698630134</v>
      </c>
      <c r="J69" s="12">
        <f ca="1">ROUNDUP(IF(staff[[#This Row],[Tenure]]&gt;2,"2%","3%")*staff[[#This Row],[Salary]],0)</f>
        <v>2598</v>
      </c>
    </row>
    <row r="70" spans="1:10" x14ac:dyDescent="0.3">
      <c r="A70" t="s">
        <v>181</v>
      </c>
      <c r="B70" t="s">
        <v>8</v>
      </c>
      <c r="C70" t="s">
        <v>21</v>
      </c>
      <c r="D70">
        <v>33</v>
      </c>
      <c r="E70" s="6">
        <v>44747</v>
      </c>
      <c r="F70" s="13">
        <v>86570</v>
      </c>
      <c r="G70" t="s">
        <v>16</v>
      </c>
      <c r="H70" t="s">
        <v>205</v>
      </c>
      <c r="I70" s="7">
        <f ca="1">(TODAY()-staff[[#This Row],[Date Joined]])/365</f>
        <v>1.0684931506849316</v>
      </c>
      <c r="J70" s="12">
        <f ca="1">ROUNDUP(IF(staff[[#This Row],[Tenure]]&gt;2,"2%","3%")*staff[[#This Row],[Salary]],0)</f>
        <v>2598</v>
      </c>
    </row>
    <row r="71" spans="1:10" x14ac:dyDescent="0.3">
      <c r="A71" t="s">
        <v>28</v>
      </c>
      <c r="B71" t="s">
        <v>8</v>
      </c>
      <c r="C71" t="s">
        <v>21</v>
      </c>
      <c r="D71">
        <v>34</v>
      </c>
      <c r="E71" s="6">
        <v>44459</v>
      </c>
      <c r="F71" s="13">
        <v>85000</v>
      </c>
      <c r="G71" t="s">
        <v>16</v>
      </c>
      <c r="H71" t="s">
        <v>207</v>
      </c>
      <c r="I71" s="7">
        <f ca="1">(TODAY()-staff[[#This Row],[Date Joined]])/365</f>
        <v>1.8575342465753424</v>
      </c>
      <c r="J71" s="12">
        <f ca="1">ROUNDUP(IF(staff[[#This Row],[Tenure]]&gt;2,"2%","3%")*staff[[#This Row],[Salary]],0)</f>
        <v>2550</v>
      </c>
    </row>
    <row r="72" spans="1:10" x14ac:dyDescent="0.3">
      <c r="A72" t="s">
        <v>122</v>
      </c>
      <c r="B72" t="s">
        <v>8</v>
      </c>
      <c r="C72" t="s">
        <v>21</v>
      </c>
      <c r="D72">
        <v>34</v>
      </c>
      <c r="E72" s="6">
        <v>44397</v>
      </c>
      <c r="F72" s="13">
        <v>85000</v>
      </c>
      <c r="G72" t="s">
        <v>16</v>
      </c>
      <c r="H72" t="s">
        <v>205</v>
      </c>
      <c r="I72" s="7">
        <f ca="1">(TODAY()-staff[[#This Row],[Date Joined]])/365</f>
        <v>2.0273972602739727</v>
      </c>
      <c r="J72" s="12">
        <f ca="1">ROUNDUP(IF(staff[[#This Row],[Tenure]]&gt;2,"2%","3%")*staff[[#This Row],[Salary]],0)</f>
        <v>1700</v>
      </c>
    </row>
    <row r="73" spans="1:10" x14ac:dyDescent="0.3">
      <c r="A73" t="s">
        <v>92</v>
      </c>
      <c r="B73" t="s">
        <v>8</v>
      </c>
      <c r="C73" t="s">
        <v>12</v>
      </c>
      <c r="D73">
        <v>27</v>
      </c>
      <c r="E73" s="6">
        <v>44686</v>
      </c>
      <c r="F73" s="13">
        <v>83750</v>
      </c>
      <c r="G73" t="s">
        <v>16</v>
      </c>
      <c r="H73" t="s">
        <v>207</v>
      </c>
      <c r="I73" s="7">
        <f ca="1">(TODAY()-staff[[#This Row],[Date Joined]])/365</f>
        <v>1.2356164383561643</v>
      </c>
      <c r="J73" s="12">
        <f ca="1">ROUNDUP(IF(staff[[#This Row],[Tenure]]&gt;2,"2%","3%")*staff[[#This Row],[Salary]],0)</f>
        <v>2513</v>
      </c>
    </row>
    <row r="74" spans="1:10" x14ac:dyDescent="0.3">
      <c r="A74" t="s">
        <v>185</v>
      </c>
      <c r="B74" t="s">
        <v>8</v>
      </c>
      <c r="C74" t="s">
        <v>12</v>
      </c>
      <c r="D74">
        <v>27</v>
      </c>
      <c r="E74" s="6">
        <v>44625</v>
      </c>
      <c r="F74" s="13">
        <v>83750</v>
      </c>
      <c r="G74" t="s">
        <v>16</v>
      </c>
      <c r="H74" t="s">
        <v>205</v>
      </c>
      <c r="I74" s="7">
        <f ca="1">(TODAY()-staff[[#This Row],[Date Joined]])/365</f>
        <v>1.4027397260273973</v>
      </c>
      <c r="J74" s="12">
        <f ca="1">ROUNDUP(IF(staff[[#This Row],[Tenure]]&gt;2,"2%","3%")*staff[[#This Row],[Salary]],0)</f>
        <v>2513</v>
      </c>
    </row>
    <row r="75" spans="1:10" x14ac:dyDescent="0.3">
      <c r="A75" t="s">
        <v>39</v>
      </c>
      <c r="B75" t="s">
        <v>8</v>
      </c>
      <c r="C75" t="s">
        <v>12</v>
      </c>
      <c r="D75">
        <v>25</v>
      </c>
      <c r="E75" s="6">
        <v>44694</v>
      </c>
      <c r="F75" s="13">
        <v>80700</v>
      </c>
      <c r="G75" t="s">
        <v>13</v>
      </c>
      <c r="H75" t="s">
        <v>207</v>
      </c>
      <c r="I75" s="7">
        <f ca="1">(TODAY()-staff[[#This Row],[Date Joined]])/365</f>
        <v>1.2136986301369863</v>
      </c>
      <c r="J75" s="12">
        <f ca="1">ROUNDUP(IF(staff[[#This Row],[Tenure]]&gt;2,"2%","3%")*staff[[#This Row],[Salary]],0)</f>
        <v>2421</v>
      </c>
    </row>
    <row r="76" spans="1:10" x14ac:dyDescent="0.3">
      <c r="A76" t="s">
        <v>133</v>
      </c>
      <c r="B76" t="s">
        <v>8</v>
      </c>
      <c r="C76" t="s">
        <v>12</v>
      </c>
      <c r="D76">
        <v>25</v>
      </c>
      <c r="E76" s="6">
        <v>44633</v>
      </c>
      <c r="F76" s="13">
        <v>80700</v>
      </c>
      <c r="G76" t="s">
        <v>13</v>
      </c>
      <c r="H76" t="s">
        <v>205</v>
      </c>
      <c r="I76" s="7">
        <f ca="1">(TODAY()-staff[[#This Row],[Date Joined]])/365</f>
        <v>1.3808219178082193</v>
      </c>
      <c r="J76" s="12">
        <f ca="1">ROUNDUP(IF(staff[[#This Row],[Tenure]]&gt;2,"2%","3%")*staff[[#This Row],[Salary]],0)</f>
        <v>2421</v>
      </c>
    </row>
    <row r="77" spans="1:10" x14ac:dyDescent="0.3">
      <c r="A77" t="s">
        <v>104</v>
      </c>
      <c r="B77" t="s">
        <v>15</v>
      </c>
      <c r="C77" t="s">
        <v>9</v>
      </c>
      <c r="D77">
        <v>20</v>
      </c>
      <c r="E77" s="6">
        <v>44744</v>
      </c>
      <c r="F77" s="13">
        <v>79570</v>
      </c>
      <c r="G77" t="s">
        <v>16</v>
      </c>
      <c r="H77" t="s">
        <v>207</v>
      </c>
      <c r="I77" s="7">
        <f ca="1">(TODAY()-staff[[#This Row],[Date Joined]])/365</f>
        <v>1.0767123287671232</v>
      </c>
      <c r="J77" s="12">
        <f ca="1">ROUNDUP(IF(staff[[#This Row],[Tenure]]&gt;2,"2%","3%")*staff[[#This Row],[Salary]],0)</f>
        <v>2388</v>
      </c>
    </row>
    <row r="78" spans="1:10" x14ac:dyDescent="0.3">
      <c r="A78" t="s">
        <v>197</v>
      </c>
      <c r="B78" t="s">
        <v>15</v>
      </c>
      <c r="C78" t="s">
        <v>9</v>
      </c>
      <c r="D78">
        <v>20</v>
      </c>
      <c r="E78" s="6">
        <v>44683</v>
      </c>
      <c r="F78" s="13">
        <v>79570</v>
      </c>
      <c r="G78" t="s">
        <v>16</v>
      </c>
      <c r="H78" t="s">
        <v>205</v>
      </c>
      <c r="I78" s="7">
        <f ca="1">(TODAY()-staff[[#This Row],[Date Joined]])/365</f>
        <v>1.2438356164383562</v>
      </c>
      <c r="J78" s="12">
        <f ca="1">ROUNDUP(IF(staff[[#This Row],[Tenure]]&gt;2,"2%","3%")*staff[[#This Row],[Salary]],0)</f>
        <v>2388</v>
      </c>
    </row>
    <row r="79" spans="1:10" x14ac:dyDescent="0.3">
      <c r="A79" t="s">
        <v>48</v>
      </c>
      <c r="B79" t="s">
        <v>8</v>
      </c>
      <c r="C79" t="s">
        <v>19</v>
      </c>
      <c r="D79">
        <v>36</v>
      </c>
      <c r="E79" s="6">
        <v>44494</v>
      </c>
      <c r="F79" s="13">
        <v>78540</v>
      </c>
      <c r="G79" t="s">
        <v>16</v>
      </c>
      <c r="H79" t="s">
        <v>207</v>
      </c>
      <c r="I79" s="7">
        <f ca="1">(TODAY()-staff[[#This Row],[Date Joined]])/365</f>
        <v>1.7616438356164383</v>
      </c>
      <c r="J79" s="12">
        <f ca="1">ROUNDUP(IF(staff[[#This Row],[Tenure]]&gt;2,"2%","3%")*staff[[#This Row],[Salary]],0)</f>
        <v>2357</v>
      </c>
    </row>
    <row r="80" spans="1:10" x14ac:dyDescent="0.3">
      <c r="A80" t="s">
        <v>141</v>
      </c>
      <c r="B80" t="s">
        <v>8</v>
      </c>
      <c r="C80" t="s">
        <v>19</v>
      </c>
      <c r="D80">
        <v>36</v>
      </c>
      <c r="E80" s="6">
        <v>44433</v>
      </c>
      <c r="F80" s="13">
        <v>78540</v>
      </c>
      <c r="G80" t="s">
        <v>16</v>
      </c>
      <c r="H80" t="s">
        <v>205</v>
      </c>
      <c r="I80" s="7">
        <f ca="1">(TODAY()-staff[[#This Row],[Date Joined]])/365</f>
        <v>1.9287671232876713</v>
      </c>
      <c r="J80" s="12">
        <f ca="1">ROUNDUP(IF(staff[[#This Row],[Tenure]]&gt;2,"2%","3%")*staff[[#This Row],[Salary]],0)</f>
        <v>2357</v>
      </c>
    </row>
    <row r="81" spans="1:10" x14ac:dyDescent="0.3">
      <c r="A81" t="s">
        <v>72</v>
      </c>
      <c r="B81" t="s">
        <v>8</v>
      </c>
      <c r="C81" t="s">
        <v>9</v>
      </c>
      <c r="D81">
        <v>36</v>
      </c>
      <c r="E81" s="6">
        <v>44529</v>
      </c>
      <c r="F81" s="13">
        <v>78390</v>
      </c>
      <c r="G81" t="s">
        <v>16</v>
      </c>
      <c r="H81" t="s">
        <v>207</v>
      </c>
      <c r="I81" s="7">
        <f ca="1">(TODAY()-staff[[#This Row],[Date Joined]])/365</f>
        <v>1.6657534246575343</v>
      </c>
      <c r="J81" s="12">
        <f ca="1">ROUNDUP(IF(staff[[#This Row],[Tenure]]&gt;2,"2%","3%")*staff[[#This Row],[Salary]],0)</f>
        <v>2352</v>
      </c>
    </row>
    <row r="82" spans="1:10" x14ac:dyDescent="0.3">
      <c r="A82" t="s">
        <v>164</v>
      </c>
      <c r="B82" t="s">
        <v>8</v>
      </c>
      <c r="C82" t="s">
        <v>9</v>
      </c>
      <c r="D82">
        <v>36</v>
      </c>
      <c r="E82" s="6">
        <v>44468</v>
      </c>
      <c r="F82" s="13">
        <v>78390</v>
      </c>
      <c r="G82" t="s">
        <v>16</v>
      </c>
      <c r="H82" t="s">
        <v>205</v>
      </c>
      <c r="I82" s="7">
        <f ca="1">(TODAY()-staff[[#This Row],[Date Joined]])/365</f>
        <v>1.832876712328767</v>
      </c>
      <c r="J82" s="12">
        <f ca="1">ROUNDUP(IF(staff[[#This Row],[Tenure]]&gt;2,"2%","3%")*staff[[#This Row],[Salary]],0)</f>
        <v>2352</v>
      </c>
    </row>
    <row r="83" spans="1:10" x14ac:dyDescent="0.3">
      <c r="A83" t="s">
        <v>62</v>
      </c>
      <c r="B83" t="s">
        <v>8</v>
      </c>
      <c r="C83" t="s">
        <v>9</v>
      </c>
      <c r="D83">
        <v>22</v>
      </c>
      <c r="E83" s="6">
        <v>44450</v>
      </c>
      <c r="F83" s="13">
        <v>76900</v>
      </c>
      <c r="G83" t="s">
        <v>13</v>
      </c>
      <c r="H83" t="s">
        <v>207</v>
      </c>
      <c r="I83" s="7">
        <f ca="1">(TODAY()-staff[[#This Row],[Date Joined]])/365</f>
        <v>1.8821917808219177</v>
      </c>
      <c r="J83" s="12">
        <f ca="1">ROUNDUP(IF(staff[[#This Row],[Tenure]]&gt;2,"2%","3%")*staff[[#This Row],[Salary]],0)</f>
        <v>2307</v>
      </c>
    </row>
    <row r="84" spans="1:10" x14ac:dyDescent="0.3">
      <c r="A84" t="s">
        <v>154</v>
      </c>
      <c r="B84" t="s">
        <v>8</v>
      </c>
      <c r="C84" t="s">
        <v>9</v>
      </c>
      <c r="D84">
        <v>22</v>
      </c>
      <c r="E84" s="6">
        <v>44388</v>
      </c>
      <c r="F84" s="13">
        <v>76900</v>
      </c>
      <c r="G84" t="s">
        <v>13</v>
      </c>
      <c r="H84" t="s">
        <v>205</v>
      </c>
      <c r="I84" s="7">
        <f ca="1">(TODAY()-staff[[#This Row],[Date Joined]])/365</f>
        <v>2.0520547945205481</v>
      </c>
      <c r="J84" s="12">
        <f ca="1">ROUNDUP(IF(staff[[#This Row],[Tenure]]&gt;2,"2%","3%")*staff[[#This Row],[Salary]],0)</f>
        <v>1538</v>
      </c>
    </row>
    <row r="85" spans="1:10" x14ac:dyDescent="0.3">
      <c r="A85" t="s">
        <v>35</v>
      </c>
      <c r="B85" t="s">
        <v>8</v>
      </c>
      <c r="C85" t="s">
        <v>21</v>
      </c>
      <c r="D85">
        <v>28</v>
      </c>
      <c r="E85" s="6">
        <v>44185</v>
      </c>
      <c r="F85" s="13">
        <v>75970</v>
      </c>
      <c r="G85" t="s">
        <v>16</v>
      </c>
      <c r="H85" t="s">
        <v>207</v>
      </c>
      <c r="I85" s="7">
        <f ca="1">(TODAY()-staff[[#This Row],[Date Joined]])/365</f>
        <v>2.6082191780821917</v>
      </c>
      <c r="J85" s="12">
        <f ca="1">ROUNDUP(IF(staff[[#This Row],[Tenure]]&gt;2,"2%","3%")*staff[[#This Row],[Salary]],0)</f>
        <v>1520</v>
      </c>
    </row>
    <row r="86" spans="1:10" x14ac:dyDescent="0.3">
      <c r="A86" t="s">
        <v>129</v>
      </c>
      <c r="B86" t="s">
        <v>8</v>
      </c>
      <c r="C86" t="s">
        <v>21</v>
      </c>
      <c r="D86">
        <v>28</v>
      </c>
      <c r="E86" s="6">
        <v>44124</v>
      </c>
      <c r="F86" s="13">
        <v>75970</v>
      </c>
      <c r="G86" t="s">
        <v>16</v>
      </c>
      <c r="H86" t="s">
        <v>205</v>
      </c>
      <c r="I86" s="7">
        <f ca="1">(TODAY()-staff[[#This Row],[Date Joined]])/365</f>
        <v>2.7753424657534245</v>
      </c>
      <c r="J86" s="12">
        <f ca="1">ROUNDUP(IF(staff[[#This Row],[Tenure]]&gt;2,"2%","3%")*staff[[#This Row],[Salary]],0)</f>
        <v>1520</v>
      </c>
    </row>
    <row r="87" spans="1:10" x14ac:dyDescent="0.3">
      <c r="A87" t="s">
        <v>78</v>
      </c>
      <c r="B87" t="s">
        <v>15</v>
      </c>
      <c r="C87" t="s">
        <v>56</v>
      </c>
      <c r="D87">
        <v>21</v>
      </c>
      <c r="E87" s="6">
        <v>44242</v>
      </c>
      <c r="F87" s="13">
        <v>75880</v>
      </c>
      <c r="G87" t="s">
        <v>16</v>
      </c>
      <c r="H87" t="s">
        <v>207</v>
      </c>
      <c r="I87" s="7">
        <f ca="1">(TODAY()-staff[[#This Row],[Date Joined]])/365</f>
        <v>2.452054794520548</v>
      </c>
      <c r="J87" s="12">
        <f ca="1">ROUNDUP(IF(staff[[#This Row],[Tenure]]&gt;2,"2%","3%")*staff[[#This Row],[Salary]],0)</f>
        <v>1518</v>
      </c>
    </row>
    <row r="88" spans="1:10" x14ac:dyDescent="0.3">
      <c r="A88" t="s">
        <v>170</v>
      </c>
      <c r="B88" t="s">
        <v>15</v>
      </c>
      <c r="C88" t="s">
        <v>56</v>
      </c>
      <c r="D88">
        <v>21</v>
      </c>
      <c r="E88" s="6">
        <v>44180</v>
      </c>
      <c r="F88" s="13">
        <v>75880</v>
      </c>
      <c r="G88" t="s">
        <v>16</v>
      </c>
      <c r="H88" t="s">
        <v>205</v>
      </c>
      <c r="I88" s="7">
        <f ca="1">(TODAY()-staff[[#This Row],[Date Joined]])/365</f>
        <v>2.6219178082191781</v>
      </c>
      <c r="J88" s="12">
        <f ca="1">ROUNDUP(IF(staff[[#This Row],[Tenure]]&gt;2,"2%","3%")*staff[[#This Row],[Salary]],0)</f>
        <v>1518</v>
      </c>
    </row>
    <row r="89" spans="1:10" x14ac:dyDescent="0.3">
      <c r="A89" t="s">
        <v>41</v>
      </c>
      <c r="B89" t="s">
        <v>8</v>
      </c>
      <c r="C89" t="s">
        <v>12</v>
      </c>
      <c r="D89">
        <v>33</v>
      </c>
      <c r="E89" s="6">
        <v>44374</v>
      </c>
      <c r="F89" s="13">
        <v>75480</v>
      </c>
      <c r="G89" t="s">
        <v>42</v>
      </c>
      <c r="H89" t="s">
        <v>207</v>
      </c>
      <c r="I89" s="7">
        <f ca="1">(TODAY()-staff[[#This Row],[Date Joined]])/365</f>
        <v>2.0904109589041098</v>
      </c>
      <c r="J89" s="12">
        <f ca="1">ROUNDUP(IF(staff[[#This Row],[Tenure]]&gt;2,"2%","3%")*staff[[#This Row],[Salary]],0)</f>
        <v>1510</v>
      </c>
    </row>
    <row r="90" spans="1:10" x14ac:dyDescent="0.3">
      <c r="A90" t="s">
        <v>135</v>
      </c>
      <c r="B90" t="s">
        <v>8</v>
      </c>
      <c r="C90" t="s">
        <v>12</v>
      </c>
      <c r="D90">
        <v>33</v>
      </c>
      <c r="E90" s="6">
        <v>44313</v>
      </c>
      <c r="F90" s="13">
        <v>75480</v>
      </c>
      <c r="G90" t="s">
        <v>42</v>
      </c>
      <c r="H90" t="s">
        <v>205</v>
      </c>
      <c r="I90" s="7">
        <f ca="1">(TODAY()-staff[[#This Row],[Date Joined]])/365</f>
        <v>2.2575342465753425</v>
      </c>
      <c r="J90" s="12">
        <f ca="1">ROUNDUP(IF(staff[[#This Row],[Tenure]]&gt;2,"2%","3%")*staff[[#This Row],[Salary]],0)</f>
        <v>1510</v>
      </c>
    </row>
    <row r="91" spans="1:10" x14ac:dyDescent="0.3">
      <c r="A91" t="s">
        <v>95</v>
      </c>
      <c r="B91" t="s">
        <v>8</v>
      </c>
      <c r="C91" t="s">
        <v>12</v>
      </c>
      <c r="D91">
        <v>33</v>
      </c>
      <c r="E91" s="6">
        <v>44312</v>
      </c>
      <c r="F91" s="13">
        <v>75280</v>
      </c>
      <c r="G91" t="s">
        <v>16</v>
      </c>
      <c r="H91" t="s">
        <v>207</v>
      </c>
      <c r="I91" s="7">
        <f ca="1">(TODAY()-staff[[#This Row],[Date Joined]])/365</f>
        <v>2.2602739726027399</v>
      </c>
      <c r="J91" s="12">
        <f ca="1">ROUNDUP(IF(staff[[#This Row],[Tenure]]&gt;2,"2%","3%")*staff[[#This Row],[Salary]],0)</f>
        <v>1506</v>
      </c>
    </row>
    <row r="92" spans="1:10" x14ac:dyDescent="0.3">
      <c r="A92" t="s">
        <v>188</v>
      </c>
      <c r="B92" t="s">
        <v>8</v>
      </c>
      <c r="C92" t="s">
        <v>12</v>
      </c>
      <c r="D92">
        <v>33</v>
      </c>
      <c r="E92" s="6">
        <v>44253</v>
      </c>
      <c r="F92" s="13">
        <v>75280</v>
      </c>
      <c r="G92" t="s">
        <v>16</v>
      </c>
      <c r="H92" t="s">
        <v>205</v>
      </c>
      <c r="I92" s="7">
        <f ca="1">(TODAY()-staff[[#This Row],[Date Joined]])/365</f>
        <v>2.4219178082191779</v>
      </c>
      <c r="J92" s="12">
        <f ca="1">ROUNDUP(IF(staff[[#This Row],[Tenure]]&gt;2,"2%","3%")*staff[[#This Row],[Salary]],0)</f>
        <v>1506</v>
      </c>
    </row>
    <row r="93" spans="1:10" x14ac:dyDescent="0.3">
      <c r="A93" t="s">
        <v>7</v>
      </c>
      <c r="B93" t="s">
        <v>8</v>
      </c>
      <c r="C93" t="s">
        <v>9</v>
      </c>
      <c r="D93">
        <v>42</v>
      </c>
      <c r="E93" s="6">
        <v>44779</v>
      </c>
      <c r="F93" s="13">
        <v>75000</v>
      </c>
      <c r="G93" t="s">
        <v>10</v>
      </c>
      <c r="H93" t="s">
        <v>207</v>
      </c>
      <c r="I93" s="7">
        <f ca="1">(TODAY()-staff[[#This Row],[Date Joined]])/365</f>
        <v>0.98082191780821915</v>
      </c>
      <c r="J93" s="12">
        <f ca="1">ROUNDUP(IF(staff[[#This Row],[Tenure]]&gt;2,"2%","3%")*staff[[#This Row],[Salary]],0)</f>
        <v>2250</v>
      </c>
    </row>
    <row r="94" spans="1:10" x14ac:dyDescent="0.3">
      <c r="A94" t="s">
        <v>111</v>
      </c>
      <c r="B94" t="s">
        <v>8</v>
      </c>
      <c r="C94" t="s">
        <v>9</v>
      </c>
      <c r="D94">
        <v>42</v>
      </c>
      <c r="E94" s="6">
        <v>44718</v>
      </c>
      <c r="F94" s="13">
        <v>75000</v>
      </c>
      <c r="G94" t="s">
        <v>10</v>
      </c>
      <c r="H94" t="s">
        <v>205</v>
      </c>
      <c r="I94" s="7">
        <f ca="1">(TODAY()-staff[[#This Row],[Date Joined]])/365</f>
        <v>1.1479452054794521</v>
      </c>
      <c r="J94" s="12">
        <f ca="1">ROUNDUP(IF(staff[[#This Row],[Tenure]]&gt;2,"2%","3%")*staff[[#This Row],[Salary]],0)</f>
        <v>2250</v>
      </c>
    </row>
    <row r="95" spans="1:10" x14ac:dyDescent="0.3">
      <c r="A95" t="s">
        <v>18</v>
      </c>
      <c r="B95" t="s">
        <v>15</v>
      </c>
      <c r="C95" t="s">
        <v>19</v>
      </c>
      <c r="D95">
        <v>33</v>
      </c>
      <c r="E95" s="6">
        <v>44385</v>
      </c>
      <c r="F95" s="13">
        <v>74550</v>
      </c>
      <c r="G95" t="s">
        <v>16</v>
      </c>
      <c r="H95" t="s">
        <v>207</v>
      </c>
      <c r="I95" s="7">
        <f ca="1">(TODAY()-staff[[#This Row],[Date Joined]])/365</f>
        <v>2.0602739726027397</v>
      </c>
      <c r="J95" s="12">
        <f ca="1">ROUNDUP(IF(staff[[#This Row],[Tenure]]&gt;2,"2%","3%")*staff[[#This Row],[Salary]],0)</f>
        <v>1491</v>
      </c>
    </row>
    <row r="96" spans="1:10" x14ac:dyDescent="0.3">
      <c r="A96" t="s">
        <v>115</v>
      </c>
      <c r="B96" t="s">
        <v>15</v>
      </c>
      <c r="C96" t="s">
        <v>19</v>
      </c>
      <c r="D96">
        <v>33</v>
      </c>
      <c r="E96" s="6">
        <v>44324</v>
      </c>
      <c r="F96" s="13">
        <v>74550</v>
      </c>
      <c r="G96" t="s">
        <v>16</v>
      </c>
      <c r="H96" t="s">
        <v>205</v>
      </c>
      <c r="I96" s="7">
        <f ca="1">(TODAY()-staff[[#This Row],[Date Joined]])/365</f>
        <v>2.2273972602739724</v>
      </c>
      <c r="J96" s="12">
        <f ca="1">ROUNDUP(IF(staff[[#This Row],[Tenure]]&gt;2,"2%","3%")*staff[[#This Row],[Salary]],0)</f>
        <v>1491</v>
      </c>
    </row>
    <row r="97" spans="1:10" x14ac:dyDescent="0.3">
      <c r="A97" t="s">
        <v>94</v>
      </c>
      <c r="B97" t="s">
        <v>15</v>
      </c>
      <c r="C97" t="s">
        <v>21</v>
      </c>
      <c r="D97">
        <v>36</v>
      </c>
      <c r="E97" s="6">
        <v>44333</v>
      </c>
      <c r="F97" s="13">
        <v>71380</v>
      </c>
      <c r="G97" t="s">
        <v>16</v>
      </c>
      <c r="H97" t="s">
        <v>207</v>
      </c>
      <c r="I97" s="7">
        <f ca="1">(TODAY()-staff[[#This Row],[Date Joined]])/365</f>
        <v>2.2027397260273971</v>
      </c>
      <c r="J97" s="12">
        <f ca="1">ROUNDUP(IF(staff[[#This Row],[Tenure]]&gt;2,"2%","3%")*staff[[#This Row],[Salary]],0)</f>
        <v>1428</v>
      </c>
    </row>
    <row r="98" spans="1:10" x14ac:dyDescent="0.3">
      <c r="A98" t="s">
        <v>187</v>
      </c>
      <c r="B98" t="s">
        <v>15</v>
      </c>
      <c r="C98" t="s">
        <v>21</v>
      </c>
      <c r="D98">
        <v>36</v>
      </c>
      <c r="E98" s="6">
        <v>44272</v>
      </c>
      <c r="F98" s="13">
        <v>71380</v>
      </c>
      <c r="G98" t="s">
        <v>16</v>
      </c>
      <c r="H98" t="s">
        <v>205</v>
      </c>
      <c r="I98" s="7">
        <f ca="1">(TODAY()-staff[[#This Row],[Date Joined]])/365</f>
        <v>2.3698630136986303</v>
      </c>
      <c r="J98" s="12">
        <f ca="1">ROUNDUP(IF(staff[[#This Row],[Tenure]]&gt;2,"2%","3%")*staff[[#This Row],[Salary]],0)</f>
        <v>1428</v>
      </c>
    </row>
    <row r="99" spans="1:10" x14ac:dyDescent="0.3">
      <c r="A99" t="s">
        <v>70</v>
      </c>
      <c r="B99" t="s">
        <v>15</v>
      </c>
      <c r="C99" t="s">
        <v>9</v>
      </c>
      <c r="D99">
        <v>46</v>
      </c>
      <c r="E99" s="6">
        <v>44758</v>
      </c>
      <c r="F99" s="13">
        <v>70610</v>
      </c>
      <c r="G99" t="s">
        <v>16</v>
      </c>
      <c r="H99" t="s">
        <v>207</v>
      </c>
      <c r="I99" s="7">
        <f ca="1">(TODAY()-staff[[#This Row],[Date Joined]])/365</f>
        <v>1.0383561643835617</v>
      </c>
      <c r="J99" s="12">
        <f ca="1">ROUNDUP(IF(staff[[#This Row],[Tenure]]&gt;2,"2%","3%")*staff[[#This Row],[Salary]],0)</f>
        <v>2119</v>
      </c>
    </row>
    <row r="100" spans="1:10" x14ac:dyDescent="0.3">
      <c r="A100" t="s">
        <v>162</v>
      </c>
      <c r="B100" t="s">
        <v>15</v>
      </c>
      <c r="C100" t="s">
        <v>9</v>
      </c>
      <c r="D100">
        <v>46</v>
      </c>
      <c r="E100" s="6">
        <v>44697</v>
      </c>
      <c r="F100" s="13">
        <v>70610</v>
      </c>
      <c r="G100" t="s">
        <v>16</v>
      </c>
      <c r="H100" t="s">
        <v>205</v>
      </c>
      <c r="I100" s="7">
        <f ca="1">(TODAY()-staff[[#This Row],[Date Joined]])/365</f>
        <v>1.2054794520547945</v>
      </c>
      <c r="J100" s="12">
        <f ca="1">ROUNDUP(IF(staff[[#This Row],[Tenure]]&gt;2,"2%","3%")*staff[[#This Row],[Salary]],0)</f>
        <v>2119</v>
      </c>
    </row>
    <row r="101" spans="1:10" x14ac:dyDescent="0.3">
      <c r="A101" t="s">
        <v>90</v>
      </c>
      <c r="B101" t="s">
        <v>15</v>
      </c>
      <c r="C101" t="s">
        <v>21</v>
      </c>
      <c r="D101">
        <v>42</v>
      </c>
      <c r="E101" s="6">
        <v>44731</v>
      </c>
      <c r="F101" s="13">
        <v>70270</v>
      </c>
      <c r="G101" t="s">
        <v>24</v>
      </c>
      <c r="H101" t="s">
        <v>207</v>
      </c>
      <c r="I101" s="7">
        <f ca="1">(TODAY()-staff[[#This Row],[Date Joined]])/365</f>
        <v>1.1123287671232878</v>
      </c>
      <c r="J101" s="12">
        <f ca="1">ROUNDUP(IF(staff[[#This Row],[Tenure]]&gt;2,"2%","3%")*staff[[#This Row],[Salary]],0)</f>
        <v>2109</v>
      </c>
    </row>
    <row r="102" spans="1:10" x14ac:dyDescent="0.3">
      <c r="A102" t="s">
        <v>183</v>
      </c>
      <c r="B102" t="s">
        <v>15</v>
      </c>
      <c r="C102" t="s">
        <v>21</v>
      </c>
      <c r="D102">
        <v>42</v>
      </c>
      <c r="E102" s="6">
        <v>44670</v>
      </c>
      <c r="F102" s="13">
        <v>70270</v>
      </c>
      <c r="G102" t="s">
        <v>24</v>
      </c>
      <c r="H102" t="s">
        <v>205</v>
      </c>
      <c r="I102" s="7">
        <f ca="1">(TODAY()-staff[[#This Row],[Date Joined]])/365</f>
        <v>1.2794520547945205</v>
      </c>
      <c r="J102" s="12">
        <f ca="1">ROUNDUP(IF(staff[[#This Row],[Tenure]]&gt;2,"2%","3%")*staff[[#This Row],[Salary]],0)</f>
        <v>2109</v>
      </c>
    </row>
    <row r="103" spans="1:10" x14ac:dyDescent="0.3">
      <c r="A103" t="s">
        <v>67</v>
      </c>
      <c r="B103" t="s">
        <v>15</v>
      </c>
      <c r="C103" t="s">
        <v>12</v>
      </c>
      <c r="D103">
        <v>30</v>
      </c>
      <c r="E103" s="6">
        <v>44850</v>
      </c>
      <c r="F103" s="13">
        <v>69710</v>
      </c>
      <c r="G103" t="s">
        <v>16</v>
      </c>
      <c r="H103" t="s">
        <v>207</v>
      </c>
      <c r="I103" s="7">
        <f ca="1">(TODAY()-staff[[#This Row],[Date Joined]])/365</f>
        <v>0.78630136986301369</v>
      </c>
      <c r="J103" s="12">
        <f ca="1">ROUNDUP(IF(staff[[#This Row],[Tenure]]&gt;2,"2%","3%")*staff[[#This Row],[Salary]],0)</f>
        <v>2092</v>
      </c>
    </row>
    <row r="104" spans="1:10" x14ac:dyDescent="0.3">
      <c r="A104" t="s">
        <v>159</v>
      </c>
      <c r="B104" t="s">
        <v>15</v>
      </c>
      <c r="C104" t="s">
        <v>12</v>
      </c>
      <c r="D104">
        <v>30</v>
      </c>
      <c r="E104" s="6">
        <v>44789</v>
      </c>
      <c r="F104" s="13">
        <v>69710</v>
      </c>
      <c r="G104" t="s">
        <v>16</v>
      </c>
      <c r="H104" t="s">
        <v>205</v>
      </c>
      <c r="I104" s="7">
        <f ca="1">(TODAY()-staff[[#This Row],[Date Joined]])/365</f>
        <v>0.95342465753424654</v>
      </c>
      <c r="J104" s="12">
        <f ca="1">ROUNDUP(IF(staff[[#This Row],[Tenure]]&gt;2,"2%","3%")*staff[[#This Row],[Salary]],0)</f>
        <v>2092</v>
      </c>
    </row>
    <row r="105" spans="1:10" x14ac:dyDescent="0.3">
      <c r="A105" t="s">
        <v>25</v>
      </c>
      <c r="B105" t="s">
        <v>15</v>
      </c>
      <c r="C105" t="s">
        <v>12</v>
      </c>
      <c r="D105">
        <v>30</v>
      </c>
      <c r="E105" s="6">
        <v>44273</v>
      </c>
      <c r="F105" s="13">
        <v>69120</v>
      </c>
      <c r="G105" t="s">
        <v>16</v>
      </c>
      <c r="H105" t="s">
        <v>207</v>
      </c>
      <c r="I105" s="7">
        <f ca="1">(TODAY()-staff[[#This Row],[Date Joined]])/365</f>
        <v>2.3671232876712329</v>
      </c>
      <c r="J105" s="12">
        <f ca="1">ROUNDUP(IF(staff[[#This Row],[Tenure]]&gt;2,"2%","3%")*staff[[#This Row],[Salary]],0)</f>
        <v>1383</v>
      </c>
    </row>
    <row r="106" spans="1:10" x14ac:dyDescent="0.3">
      <c r="A106" t="s">
        <v>119</v>
      </c>
      <c r="B106" t="s">
        <v>15</v>
      </c>
      <c r="C106" t="s">
        <v>12</v>
      </c>
      <c r="D106">
        <v>30</v>
      </c>
      <c r="E106" s="6">
        <v>44214</v>
      </c>
      <c r="F106" s="13">
        <v>69120</v>
      </c>
      <c r="G106" t="s">
        <v>16</v>
      </c>
      <c r="H106" t="s">
        <v>205</v>
      </c>
      <c r="I106" s="7">
        <f ca="1">(TODAY()-staff[[#This Row],[Date Joined]])/365</f>
        <v>2.5287671232876714</v>
      </c>
      <c r="J106" s="12">
        <f ca="1">ROUNDUP(IF(staff[[#This Row],[Tenure]]&gt;2,"2%","3%")*staff[[#This Row],[Salary]],0)</f>
        <v>1383</v>
      </c>
    </row>
    <row r="107" spans="1:10" x14ac:dyDescent="0.3">
      <c r="A107" t="s">
        <v>97</v>
      </c>
      <c r="B107" t="s">
        <v>15</v>
      </c>
      <c r="C107" t="s">
        <v>12</v>
      </c>
      <c r="D107">
        <v>37</v>
      </c>
      <c r="E107" s="6">
        <v>44701</v>
      </c>
      <c r="F107" s="13">
        <v>69070</v>
      </c>
      <c r="G107" t="s">
        <v>16</v>
      </c>
      <c r="H107" t="s">
        <v>207</v>
      </c>
      <c r="I107" s="7">
        <f ca="1">(TODAY()-staff[[#This Row],[Date Joined]])/365</f>
        <v>1.1945205479452055</v>
      </c>
      <c r="J107" s="12">
        <f ca="1">ROUNDUP(IF(staff[[#This Row],[Tenure]]&gt;2,"2%","3%")*staff[[#This Row],[Salary]],0)</f>
        <v>2073</v>
      </c>
    </row>
    <row r="108" spans="1:10" x14ac:dyDescent="0.3">
      <c r="A108" t="s">
        <v>190</v>
      </c>
      <c r="B108" t="s">
        <v>15</v>
      </c>
      <c r="C108" t="s">
        <v>12</v>
      </c>
      <c r="D108">
        <v>37</v>
      </c>
      <c r="E108" s="6">
        <v>44640</v>
      </c>
      <c r="F108" s="13">
        <v>69070</v>
      </c>
      <c r="G108" t="s">
        <v>16</v>
      </c>
      <c r="H108" t="s">
        <v>205</v>
      </c>
      <c r="I108" s="7">
        <f ca="1">(TODAY()-staff[[#This Row],[Date Joined]])/365</f>
        <v>1.3616438356164384</v>
      </c>
      <c r="J108" s="12">
        <f ca="1">ROUNDUP(IF(staff[[#This Row],[Tenure]]&gt;2,"2%","3%")*staff[[#This Row],[Salary]],0)</f>
        <v>2073</v>
      </c>
    </row>
    <row r="109" spans="1:10" x14ac:dyDescent="0.3">
      <c r="A109" t="s">
        <v>91</v>
      </c>
      <c r="B109" t="s">
        <v>8</v>
      </c>
      <c r="C109" t="s">
        <v>19</v>
      </c>
      <c r="D109">
        <v>20</v>
      </c>
      <c r="E109" s="6">
        <v>44537</v>
      </c>
      <c r="F109" s="13">
        <v>68900</v>
      </c>
      <c r="G109" t="s">
        <v>24</v>
      </c>
      <c r="H109" t="s">
        <v>207</v>
      </c>
      <c r="I109" s="7">
        <f ca="1">(TODAY()-staff[[#This Row],[Date Joined]])/365</f>
        <v>1.6438356164383561</v>
      </c>
      <c r="J109" s="12">
        <f ca="1">ROUNDUP(IF(staff[[#This Row],[Tenure]]&gt;2,"2%","3%")*staff[[#This Row],[Salary]],0)</f>
        <v>2067</v>
      </c>
    </row>
    <row r="110" spans="1:10" x14ac:dyDescent="0.3">
      <c r="A110" t="s">
        <v>184</v>
      </c>
      <c r="B110" t="s">
        <v>8</v>
      </c>
      <c r="C110" t="s">
        <v>19</v>
      </c>
      <c r="D110">
        <v>20</v>
      </c>
      <c r="E110" s="6">
        <v>44476</v>
      </c>
      <c r="F110" s="13">
        <v>68900</v>
      </c>
      <c r="G110" t="s">
        <v>24</v>
      </c>
      <c r="H110" t="s">
        <v>205</v>
      </c>
      <c r="I110" s="7">
        <f ca="1">(TODAY()-staff[[#This Row],[Date Joined]])/365</f>
        <v>1.810958904109589</v>
      </c>
      <c r="J110" s="12">
        <f ca="1">ROUNDUP(IF(staff[[#This Row],[Tenure]]&gt;2,"2%","3%")*staff[[#This Row],[Salary]],0)</f>
        <v>2067</v>
      </c>
    </row>
    <row r="111" spans="1:10" x14ac:dyDescent="0.3">
      <c r="A111" t="s">
        <v>45</v>
      </c>
      <c r="B111" t="s">
        <v>15</v>
      </c>
      <c r="C111" t="s">
        <v>9</v>
      </c>
      <c r="D111">
        <v>30</v>
      </c>
      <c r="E111" s="6">
        <v>44701</v>
      </c>
      <c r="F111" s="13">
        <v>67950</v>
      </c>
      <c r="G111" t="s">
        <v>16</v>
      </c>
      <c r="H111" t="s">
        <v>207</v>
      </c>
      <c r="I111" s="7">
        <f ca="1">(TODAY()-staff[[#This Row],[Date Joined]])/365</f>
        <v>1.1945205479452055</v>
      </c>
      <c r="J111" s="12">
        <f ca="1">ROUNDUP(IF(staff[[#This Row],[Tenure]]&gt;2,"2%","3%")*staff[[#This Row],[Salary]],0)</f>
        <v>2039</v>
      </c>
    </row>
    <row r="112" spans="1:10" x14ac:dyDescent="0.3">
      <c r="A112" t="s">
        <v>138</v>
      </c>
      <c r="B112" t="s">
        <v>15</v>
      </c>
      <c r="C112" t="s">
        <v>9</v>
      </c>
      <c r="D112">
        <v>30</v>
      </c>
      <c r="E112" s="6">
        <v>44640</v>
      </c>
      <c r="F112" s="13">
        <v>67950</v>
      </c>
      <c r="G112" t="s">
        <v>16</v>
      </c>
      <c r="H112" t="s">
        <v>205</v>
      </c>
      <c r="I112" s="7">
        <f ca="1">(TODAY()-staff[[#This Row],[Date Joined]])/365</f>
        <v>1.3616438356164384</v>
      </c>
      <c r="J112" s="12">
        <f ca="1">ROUNDUP(IF(staff[[#This Row],[Tenure]]&gt;2,"2%","3%")*staff[[#This Row],[Salary]],0)</f>
        <v>2039</v>
      </c>
    </row>
    <row r="113" spans="1:10" x14ac:dyDescent="0.3">
      <c r="A113" t="s">
        <v>27</v>
      </c>
      <c r="B113" t="s">
        <v>8</v>
      </c>
      <c r="C113" t="s">
        <v>21</v>
      </c>
      <c r="D113">
        <v>30</v>
      </c>
      <c r="E113" s="6">
        <v>44389</v>
      </c>
      <c r="F113" s="13">
        <v>67910</v>
      </c>
      <c r="G113" t="s">
        <v>24</v>
      </c>
      <c r="H113" t="s">
        <v>207</v>
      </c>
      <c r="I113" s="7">
        <f ca="1">(TODAY()-staff[[#This Row],[Date Joined]])/365</f>
        <v>2.0493150684931507</v>
      </c>
      <c r="J113" s="12">
        <f ca="1">ROUNDUP(IF(staff[[#This Row],[Tenure]]&gt;2,"2%","3%")*staff[[#This Row],[Salary]],0)</f>
        <v>1359</v>
      </c>
    </row>
    <row r="114" spans="1:10" x14ac:dyDescent="0.3">
      <c r="A114" t="s">
        <v>121</v>
      </c>
      <c r="B114" t="s">
        <v>8</v>
      </c>
      <c r="C114" t="s">
        <v>21</v>
      </c>
      <c r="D114">
        <v>30</v>
      </c>
      <c r="E114" s="6">
        <v>44328</v>
      </c>
      <c r="F114" s="13">
        <v>67910</v>
      </c>
      <c r="G114" t="s">
        <v>24</v>
      </c>
      <c r="H114" t="s">
        <v>205</v>
      </c>
      <c r="I114" s="7">
        <f ca="1">(TODAY()-staff[[#This Row],[Date Joined]])/365</f>
        <v>2.2164383561643834</v>
      </c>
      <c r="J114" s="12">
        <f ca="1">ROUNDUP(IF(staff[[#This Row],[Tenure]]&gt;2,"2%","3%")*staff[[#This Row],[Salary]],0)</f>
        <v>1359</v>
      </c>
    </row>
    <row r="115" spans="1:10" x14ac:dyDescent="0.3">
      <c r="A115" t="s">
        <v>32</v>
      </c>
      <c r="B115" t="s">
        <v>8</v>
      </c>
      <c r="C115" t="s">
        <v>21</v>
      </c>
      <c r="D115">
        <v>21</v>
      </c>
      <c r="E115" s="6">
        <v>44317</v>
      </c>
      <c r="F115" s="13">
        <v>65920</v>
      </c>
      <c r="G115" t="s">
        <v>16</v>
      </c>
      <c r="H115" t="s">
        <v>207</v>
      </c>
      <c r="I115" s="7">
        <f ca="1">(TODAY()-staff[[#This Row],[Date Joined]])/365</f>
        <v>2.2465753424657535</v>
      </c>
      <c r="J115" s="12">
        <f ca="1">ROUNDUP(IF(staff[[#This Row],[Tenure]]&gt;2,"2%","3%")*staff[[#This Row],[Salary]],0)</f>
        <v>1319</v>
      </c>
    </row>
    <row r="116" spans="1:10" x14ac:dyDescent="0.3">
      <c r="A116" t="s">
        <v>126</v>
      </c>
      <c r="B116" t="s">
        <v>8</v>
      </c>
      <c r="C116" t="s">
        <v>21</v>
      </c>
      <c r="D116">
        <v>21</v>
      </c>
      <c r="E116" s="6">
        <v>44256</v>
      </c>
      <c r="F116" s="13">
        <v>65920</v>
      </c>
      <c r="G116" t="s">
        <v>16</v>
      </c>
      <c r="H116" t="s">
        <v>205</v>
      </c>
      <c r="I116" s="7">
        <f ca="1">(TODAY()-staff[[#This Row],[Date Joined]])/365</f>
        <v>2.4136986301369863</v>
      </c>
      <c r="J116" s="12">
        <f ca="1">ROUNDUP(IF(staff[[#This Row],[Tenure]]&gt;2,"2%","3%")*staff[[#This Row],[Salary]],0)</f>
        <v>1319</v>
      </c>
    </row>
    <row r="117" spans="1:10" x14ac:dyDescent="0.3">
      <c r="A117" t="s">
        <v>76</v>
      </c>
      <c r="B117" t="s">
        <v>15</v>
      </c>
      <c r="C117" t="s">
        <v>19</v>
      </c>
      <c r="D117">
        <v>25</v>
      </c>
      <c r="E117" s="6">
        <v>44383</v>
      </c>
      <c r="F117" s="13">
        <v>65700</v>
      </c>
      <c r="G117" t="s">
        <v>16</v>
      </c>
      <c r="H117" t="s">
        <v>207</v>
      </c>
      <c r="I117" s="7">
        <f ca="1">(TODAY()-staff[[#This Row],[Date Joined]])/365</f>
        <v>2.0657534246575344</v>
      </c>
      <c r="J117" s="12">
        <f ca="1">ROUNDUP(IF(staff[[#This Row],[Tenure]]&gt;2,"2%","3%")*staff[[#This Row],[Salary]],0)</f>
        <v>1314</v>
      </c>
    </row>
    <row r="118" spans="1:10" x14ac:dyDescent="0.3">
      <c r="A118" t="s">
        <v>168</v>
      </c>
      <c r="B118" t="s">
        <v>15</v>
      </c>
      <c r="C118" t="s">
        <v>19</v>
      </c>
      <c r="D118">
        <v>25</v>
      </c>
      <c r="E118" s="6">
        <v>44322</v>
      </c>
      <c r="F118" s="13">
        <v>65700</v>
      </c>
      <c r="G118" t="s">
        <v>16</v>
      </c>
      <c r="H118" t="s">
        <v>205</v>
      </c>
      <c r="I118" s="7">
        <f ca="1">(TODAY()-staff[[#This Row],[Date Joined]])/365</f>
        <v>2.2328767123287672</v>
      </c>
      <c r="J118" s="12">
        <f ca="1">ROUNDUP(IF(staff[[#This Row],[Tenure]]&gt;2,"2%","3%")*staff[[#This Row],[Salary]],0)</f>
        <v>1314</v>
      </c>
    </row>
    <row r="119" spans="1:10" x14ac:dyDescent="0.3">
      <c r="A119" t="s">
        <v>93</v>
      </c>
      <c r="B119" t="s">
        <v>8</v>
      </c>
      <c r="C119" t="s">
        <v>21</v>
      </c>
      <c r="D119">
        <v>33</v>
      </c>
      <c r="E119" s="6">
        <v>44067</v>
      </c>
      <c r="F119" s="13">
        <v>65360</v>
      </c>
      <c r="G119" t="s">
        <v>16</v>
      </c>
      <c r="H119" t="s">
        <v>207</v>
      </c>
      <c r="I119" s="7">
        <f ca="1">(TODAY()-staff[[#This Row],[Date Joined]])/365</f>
        <v>2.9315068493150687</v>
      </c>
      <c r="J119" s="12">
        <f ca="1">ROUNDUP(IF(staff[[#This Row],[Tenure]]&gt;2,"2%","3%")*staff[[#This Row],[Salary]],0)</f>
        <v>1308</v>
      </c>
    </row>
    <row r="120" spans="1:10" x14ac:dyDescent="0.3">
      <c r="A120" t="s">
        <v>186</v>
      </c>
      <c r="B120" t="s">
        <v>8</v>
      </c>
      <c r="C120" t="s">
        <v>21</v>
      </c>
      <c r="D120">
        <v>33</v>
      </c>
      <c r="E120" s="6">
        <v>44006</v>
      </c>
      <c r="F120" s="13">
        <v>65360</v>
      </c>
      <c r="G120" t="s">
        <v>16</v>
      </c>
      <c r="H120" t="s">
        <v>205</v>
      </c>
      <c r="I120" s="7">
        <f ca="1">(TODAY()-staff[[#This Row],[Date Joined]])/365</f>
        <v>3.0986301369863014</v>
      </c>
      <c r="J120" s="12">
        <f ca="1">ROUNDUP(IF(staff[[#This Row],[Tenure]]&gt;2,"2%","3%")*staff[[#This Row],[Salary]],0)</f>
        <v>1308</v>
      </c>
    </row>
    <row r="121" spans="1:10" x14ac:dyDescent="0.3">
      <c r="A121" t="s">
        <v>20</v>
      </c>
      <c r="B121" t="s">
        <v>206</v>
      </c>
      <c r="C121" t="s">
        <v>21</v>
      </c>
      <c r="D121">
        <v>30</v>
      </c>
      <c r="E121" s="6">
        <v>44597</v>
      </c>
      <c r="F121" s="13">
        <v>64000</v>
      </c>
      <c r="G121" t="s">
        <v>16</v>
      </c>
      <c r="H121" t="s">
        <v>207</v>
      </c>
      <c r="I121" s="7">
        <f ca="1">(TODAY()-staff[[#This Row],[Date Joined]])/365</f>
        <v>1.4794520547945205</v>
      </c>
      <c r="J121" s="12">
        <f ca="1">ROUNDUP(IF(staff[[#This Row],[Tenure]]&gt;2,"2%","3%")*staff[[#This Row],[Salary]],0)</f>
        <v>1920</v>
      </c>
    </row>
    <row r="122" spans="1:10" x14ac:dyDescent="0.3">
      <c r="A122" t="s">
        <v>116</v>
      </c>
      <c r="B122" t="s">
        <v>206</v>
      </c>
      <c r="C122" t="s">
        <v>21</v>
      </c>
      <c r="D122">
        <v>30</v>
      </c>
      <c r="E122" s="6">
        <v>44535</v>
      </c>
      <c r="F122" s="13">
        <v>64000</v>
      </c>
      <c r="G122" t="s">
        <v>16</v>
      </c>
      <c r="H122" t="s">
        <v>205</v>
      </c>
      <c r="I122" s="7">
        <f ca="1">(TODAY()-staff[[#This Row],[Date Joined]])/365</f>
        <v>1.6493150684931508</v>
      </c>
      <c r="J122" s="12">
        <f ca="1">ROUNDUP(IF(staff[[#This Row],[Tenure]]&gt;2,"2%","3%")*staff[[#This Row],[Salary]],0)</f>
        <v>1920</v>
      </c>
    </row>
    <row r="123" spans="1:10" x14ac:dyDescent="0.3">
      <c r="A123" t="s">
        <v>61</v>
      </c>
      <c r="B123" t="s">
        <v>8</v>
      </c>
      <c r="C123" t="s">
        <v>12</v>
      </c>
      <c r="D123">
        <v>24</v>
      </c>
      <c r="E123" s="6">
        <v>44148</v>
      </c>
      <c r="F123" s="13">
        <v>62780</v>
      </c>
      <c r="G123" t="s">
        <v>16</v>
      </c>
      <c r="H123" t="s">
        <v>207</v>
      </c>
      <c r="I123" s="7">
        <f ca="1">(TODAY()-staff[[#This Row],[Date Joined]])/365</f>
        <v>2.7095890410958905</v>
      </c>
      <c r="J123" s="12">
        <f ca="1">ROUNDUP(IF(staff[[#This Row],[Tenure]]&gt;2,"2%","3%")*staff[[#This Row],[Salary]],0)</f>
        <v>1256</v>
      </c>
    </row>
    <row r="124" spans="1:10" x14ac:dyDescent="0.3">
      <c r="A124" t="s">
        <v>153</v>
      </c>
      <c r="B124" t="s">
        <v>8</v>
      </c>
      <c r="C124" t="s">
        <v>12</v>
      </c>
      <c r="D124">
        <v>24</v>
      </c>
      <c r="E124" s="6">
        <v>44087</v>
      </c>
      <c r="F124" s="13">
        <v>62780</v>
      </c>
      <c r="G124" t="s">
        <v>16</v>
      </c>
      <c r="H124" t="s">
        <v>205</v>
      </c>
      <c r="I124" s="7">
        <f ca="1">(TODAY()-staff[[#This Row],[Date Joined]])/365</f>
        <v>2.8767123287671232</v>
      </c>
      <c r="J124" s="12">
        <f ca="1">ROUNDUP(IF(staff[[#This Row],[Tenure]]&gt;2,"2%","3%")*staff[[#This Row],[Salary]],0)</f>
        <v>1256</v>
      </c>
    </row>
    <row r="125" spans="1:10" x14ac:dyDescent="0.3">
      <c r="A125" t="s">
        <v>37</v>
      </c>
      <c r="B125" t="s">
        <v>15</v>
      </c>
      <c r="C125" t="s">
        <v>9</v>
      </c>
      <c r="D125">
        <v>30</v>
      </c>
      <c r="E125" s="6">
        <v>44666</v>
      </c>
      <c r="F125" s="13">
        <v>60570</v>
      </c>
      <c r="G125" t="s">
        <v>16</v>
      </c>
      <c r="H125" t="s">
        <v>207</v>
      </c>
      <c r="I125" s="7">
        <f ca="1">(TODAY()-staff[[#This Row],[Date Joined]])/365</f>
        <v>1.2904109589041095</v>
      </c>
      <c r="J125" s="12">
        <f ca="1">ROUNDUP(IF(staff[[#This Row],[Tenure]]&gt;2,"2%","3%")*staff[[#This Row],[Salary]],0)</f>
        <v>1818</v>
      </c>
    </row>
    <row r="126" spans="1:10" x14ac:dyDescent="0.3">
      <c r="A126" t="s">
        <v>131</v>
      </c>
      <c r="B126" t="s">
        <v>15</v>
      </c>
      <c r="C126" t="s">
        <v>9</v>
      </c>
      <c r="D126">
        <v>30</v>
      </c>
      <c r="E126" s="6">
        <v>44607</v>
      </c>
      <c r="F126" s="13">
        <v>60570</v>
      </c>
      <c r="G126" t="s">
        <v>16</v>
      </c>
      <c r="H126" t="s">
        <v>205</v>
      </c>
      <c r="I126" s="7">
        <f ca="1">(TODAY()-staff[[#This Row],[Date Joined]])/365</f>
        <v>1.452054794520548</v>
      </c>
      <c r="J126" s="12">
        <f ca="1">ROUNDUP(IF(staff[[#This Row],[Tenure]]&gt;2,"2%","3%")*staff[[#This Row],[Salary]],0)</f>
        <v>1818</v>
      </c>
    </row>
    <row r="127" spans="1:10" x14ac:dyDescent="0.3">
      <c r="A127" t="s">
        <v>38</v>
      </c>
      <c r="B127" t="s">
        <v>8</v>
      </c>
      <c r="C127" t="s">
        <v>21</v>
      </c>
      <c r="D127">
        <v>34</v>
      </c>
      <c r="E127" s="6">
        <v>44612</v>
      </c>
      <c r="F127" s="13">
        <v>60130</v>
      </c>
      <c r="G127" t="s">
        <v>16</v>
      </c>
      <c r="H127" t="s">
        <v>207</v>
      </c>
      <c r="I127" s="7">
        <f ca="1">(TODAY()-staff[[#This Row],[Date Joined]])/365</f>
        <v>1.4383561643835616</v>
      </c>
      <c r="J127" s="12">
        <f ca="1">ROUNDUP(IF(staff[[#This Row],[Tenure]]&gt;2,"2%","3%")*staff[[#This Row],[Salary]],0)</f>
        <v>1804</v>
      </c>
    </row>
    <row r="128" spans="1:10" x14ac:dyDescent="0.3">
      <c r="A128" t="s">
        <v>132</v>
      </c>
      <c r="B128" t="s">
        <v>8</v>
      </c>
      <c r="C128" t="s">
        <v>21</v>
      </c>
      <c r="D128">
        <v>34</v>
      </c>
      <c r="E128" s="6">
        <v>44550</v>
      </c>
      <c r="F128" s="13">
        <v>60130</v>
      </c>
      <c r="G128" t="s">
        <v>16</v>
      </c>
      <c r="H128" t="s">
        <v>205</v>
      </c>
      <c r="I128" s="7">
        <f ca="1">(TODAY()-staff[[#This Row],[Date Joined]])/365</f>
        <v>1.6082191780821917</v>
      </c>
      <c r="J128" s="12">
        <f ca="1">ROUNDUP(IF(staff[[#This Row],[Tenure]]&gt;2,"2%","3%")*staff[[#This Row],[Salary]],0)</f>
        <v>1804</v>
      </c>
    </row>
    <row r="129" spans="1:10" x14ac:dyDescent="0.3">
      <c r="A129" t="s">
        <v>79</v>
      </c>
      <c r="B129" t="s">
        <v>15</v>
      </c>
      <c r="C129" t="s">
        <v>21</v>
      </c>
      <c r="D129">
        <v>33</v>
      </c>
      <c r="E129" s="6">
        <v>44243</v>
      </c>
      <c r="F129" s="13">
        <v>59430</v>
      </c>
      <c r="G129" t="s">
        <v>16</v>
      </c>
      <c r="H129" t="s">
        <v>207</v>
      </c>
      <c r="I129" s="7">
        <f ca="1">(TODAY()-staff[[#This Row],[Date Joined]])/365</f>
        <v>2.4493150684931506</v>
      </c>
      <c r="J129" s="12">
        <f ca="1">ROUNDUP(IF(staff[[#This Row],[Tenure]]&gt;2,"2%","3%")*staff[[#This Row],[Salary]],0)</f>
        <v>1189</v>
      </c>
    </row>
    <row r="130" spans="1:10" x14ac:dyDescent="0.3">
      <c r="A130" t="s">
        <v>171</v>
      </c>
      <c r="B130" t="s">
        <v>15</v>
      </c>
      <c r="C130" t="s">
        <v>21</v>
      </c>
      <c r="D130">
        <v>33</v>
      </c>
      <c r="E130" s="6">
        <v>44181</v>
      </c>
      <c r="F130" s="13">
        <v>59430</v>
      </c>
      <c r="G130" t="s">
        <v>16</v>
      </c>
      <c r="H130" t="s">
        <v>205</v>
      </c>
      <c r="I130" s="7">
        <f ca="1">(TODAY()-staff[[#This Row],[Date Joined]])/365</f>
        <v>2.6191780821917807</v>
      </c>
      <c r="J130" s="12">
        <f ca="1">ROUNDUP(IF(staff[[#This Row],[Tenure]]&gt;2,"2%","3%")*staff[[#This Row],[Salary]],0)</f>
        <v>1189</v>
      </c>
    </row>
    <row r="131" spans="1:10" x14ac:dyDescent="0.3">
      <c r="A131" t="s">
        <v>100</v>
      </c>
      <c r="B131" t="s">
        <v>15</v>
      </c>
      <c r="C131" t="s">
        <v>9</v>
      </c>
      <c r="D131">
        <v>19</v>
      </c>
      <c r="E131" s="6">
        <v>44277</v>
      </c>
      <c r="F131" s="13">
        <v>58960</v>
      </c>
      <c r="G131" t="s">
        <v>16</v>
      </c>
      <c r="H131" t="s">
        <v>207</v>
      </c>
      <c r="I131" s="7">
        <f ca="1">(TODAY()-staff[[#This Row],[Date Joined]])/365</f>
        <v>2.3561643835616439</v>
      </c>
      <c r="J131" s="12">
        <f ca="1">ROUNDUP(IF(staff[[#This Row],[Tenure]]&gt;2,"2%","3%")*staff[[#This Row],[Salary]],0)</f>
        <v>1180</v>
      </c>
    </row>
    <row r="132" spans="1:10" x14ac:dyDescent="0.3">
      <c r="A132" t="s">
        <v>193</v>
      </c>
      <c r="B132" t="s">
        <v>15</v>
      </c>
      <c r="C132" t="s">
        <v>9</v>
      </c>
      <c r="D132">
        <v>19</v>
      </c>
      <c r="E132" s="6">
        <v>44218</v>
      </c>
      <c r="F132" s="13">
        <v>58960</v>
      </c>
      <c r="G132" t="s">
        <v>16</v>
      </c>
      <c r="H132" t="s">
        <v>205</v>
      </c>
      <c r="I132" s="7">
        <f ca="1">(TODAY()-staff[[#This Row],[Date Joined]])/365</f>
        <v>2.5178082191780824</v>
      </c>
      <c r="J132" s="12">
        <f ca="1">ROUNDUP(IF(staff[[#This Row],[Tenure]]&gt;2,"2%","3%")*staff[[#This Row],[Salary]],0)</f>
        <v>1180</v>
      </c>
    </row>
    <row r="133" spans="1:10" x14ac:dyDescent="0.3">
      <c r="A133" t="s">
        <v>36</v>
      </c>
      <c r="B133" t="s">
        <v>8</v>
      </c>
      <c r="C133" t="s">
        <v>21</v>
      </c>
      <c r="D133">
        <v>34</v>
      </c>
      <c r="E133" s="6">
        <v>44653</v>
      </c>
      <c r="F133" s="13">
        <v>58940</v>
      </c>
      <c r="G133" t="s">
        <v>16</v>
      </c>
      <c r="H133" t="s">
        <v>207</v>
      </c>
      <c r="I133" s="7">
        <f ca="1">(TODAY()-staff[[#This Row],[Date Joined]])/365</f>
        <v>1.3260273972602741</v>
      </c>
      <c r="J133" s="12">
        <f ca="1">ROUNDUP(IF(staff[[#This Row],[Tenure]]&gt;2,"2%","3%")*staff[[#This Row],[Salary]],0)</f>
        <v>1769</v>
      </c>
    </row>
    <row r="134" spans="1:10" x14ac:dyDescent="0.3">
      <c r="A134" t="s">
        <v>130</v>
      </c>
      <c r="B134" t="s">
        <v>8</v>
      </c>
      <c r="C134" t="s">
        <v>21</v>
      </c>
      <c r="D134">
        <v>34</v>
      </c>
      <c r="E134" s="6">
        <v>44594</v>
      </c>
      <c r="F134" s="13">
        <v>58940</v>
      </c>
      <c r="G134" t="s">
        <v>16</v>
      </c>
      <c r="H134" t="s">
        <v>205</v>
      </c>
      <c r="I134" s="7">
        <f ca="1">(TODAY()-staff[[#This Row],[Date Joined]])/365</f>
        <v>1.4876712328767123</v>
      </c>
      <c r="J134" s="12">
        <f ca="1">ROUNDUP(IF(staff[[#This Row],[Tenure]]&gt;2,"2%","3%")*staff[[#This Row],[Salary]],0)</f>
        <v>1769</v>
      </c>
    </row>
    <row r="135" spans="1:10" x14ac:dyDescent="0.3">
      <c r="A135" t="s">
        <v>26</v>
      </c>
      <c r="B135" t="s">
        <v>8</v>
      </c>
      <c r="C135" t="s">
        <v>12</v>
      </c>
      <c r="D135">
        <v>31</v>
      </c>
      <c r="E135" s="6">
        <v>44663</v>
      </c>
      <c r="F135" s="13">
        <v>58100</v>
      </c>
      <c r="G135" t="s">
        <v>16</v>
      </c>
      <c r="H135" t="s">
        <v>207</v>
      </c>
      <c r="I135" s="7">
        <f ca="1">(TODAY()-staff[[#This Row],[Date Joined]])/365</f>
        <v>1.2986301369863014</v>
      </c>
      <c r="J135" s="12">
        <f ca="1">ROUNDUP(IF(staff[[#This Row],[Tenure]]&gt;2,"2%","3%")*staff[[#This Row],[Salary]],0)</f>
        <v>1743</v>
      </c>
    </row>
    <row r="136" spans="1:10" x14ac:dyDescent="0.3">
      <c r="A136" t="s">
        <v>120</v>
      </c>
      <c r="B136" t="s">
        <v>8</v>
      </c>
      <c r="C136" t="s">
        <v>12</v>
      </c>
      <c r="D136">
        <v>31</v>
      </c>
      <c r="E136" s="6">
        <v>44604</v>
      </c>
      <c r="F136" s="13">
        <v>58100</v>
      </c>
      <c r="G136" t="s">
        <v>16</v>
      </c>
      <c r="H136" t="s">
        <v>205</v>
      </c>
      <c r="I136" s="7">
        <f ca="1">(TODAY()-staff[[#This Row],[Date Joined]])/365</f>
        <v>1.4602739726027398</v>
      </c>
      <c r="J136" s="12">
        <f ca="1">ROUNDUP(IF(staff[[#This Row],[Tenure]]&gt;2,"2%","3%")*staff[[#This Row],[Salary]],0)</f>
        <v>1743</v>
      </c>
    </row>
    <row r="137" spans="1:10" x14ac:dyDescent="0.3">
      <c r="A137" t="s">
        <v>31</v>
      </c>
      <c r="B137" t="s">
        <v>15</v>
      </c>
      <c r="C137" t="s">
        <v>9</v>
      </c>
      <c r="D137">
        <v>21</v>
      </c>
      <c r="E137" s="6">
        <v>44762</v>
      </c>
      <c r="F137" s="13">
        <v>57090</v>
      </c>
      <c r="G137" t="s">
        <v>16</v>
      </c>
      <c r="H137" t="s">
        <v>207</v>
      </c>
      <c r="I137" s="7">
        <f ca="1">(TODAY()-staff[[#This Row],[Date Joined]])/365</f>
        <v>1.0273972602739727</v>
      </c>
      <c r="J137" s="12">
        <f ca="1">ROUNDUP(IF(staff[[#This Row],[Tenure]]&gt;2,"2%","3%")*staff[[#This Row],[Salary]],0)</f>
        <v>1713</v>
      </c>
    </row>
    <row r="138" spans="1:10" x14ac:dyDescent="0.3">
      <c r="A138" t="s">
        <v>125</v>
      </c>
      <c r="B138" t="s">
        <v>15</v>
      </c>
      <c r="C138" t="s">
        <v>9</v>
      </c>
      <c r="D138">
        <v>21</v>
      </c>
      <c r="E138" s="6">
        <v>44701</v>
      </c>
      <c r="F138" s="13">
        <v>57090</v>
      </c>
      <c r="G138" t="s">
        <v>16</v>
      </c>
      <c r="H138" t="s">
        <v>205</v>
      </c>
      <c r="I138" s="7">
        <f ca="1">(TODAY()-staff[[#This Row],[Date Joined]])/365</f>
        <v>1.1945205479452055</v>
      </c>
      <c r="J138" s="12">
        <f ca="1">ROUNDUP(IF(staff[[#This Row],[Tenure]]&gt;2,"2%","3%")*staff[[#This Row],[Salary]],0)</f>
        <v>1713</v>
      </c>
    </row>
    <row r="139" spans="1:10" x14ac:dyDescent="0.3">
      <c r="A139" t="s">
        <v>109</v>
      </c>
      <c r="B139" t="s">
        <v>8</v>
      </c>
      <c r="C139" t="s">
        <v>19</v>
      </c>
      <c r="D139">
        <v>38</v>
      </c>
      <c r="E139" s="6">
        <v>44329</v>
      </c>
      <c r="F139" s="13">
        <v>56870</v>
      </c>
      <c r="G139" t="s">
        <v>13</v>
      </c>
      <c r="H139" t="s">
        <v>207</v>
      </c>
      <c r="I139" s="7">
        <f ca="1">(TODAY()-staff[[#This Row],[Date Joined]])/365</f>
        <v>2.2136986301369861</v>
      </c>
      <c r="J139" s="12">
        <f ca="1">ROUNDUP(IF(staff[[#This Row],[Tenure]]&gt;2,"2%","3%")*staff[[#This Row],[Salary]],0)</f>
        <v>1138</v>
      </c>
    </row>
    <row r="140" spans="1:10" x14ac:dyDescent="0.3">
      <c r="A140" t="s">
        <v>202</v>
      </c>
      <c r="B140" t="s">
        <v>8</v>
      </c>
      <c r="C140" t="s">
        <v>19</v>
      </c>
      <c r="D140">
        <v>38</v>
      </c>
      <c r="E140" s="6">
        <v>44268</v>
      </c>
      <c r="F140" s="13">
        <v>56870</v>
      </c>
      <c r="G140" t="s">
        <v>13</v>
      </c>
      <c r="H140" t="s">
        <v>205</v>
      </c>
      <c r="I140" s="7">
        <f ca="1">(TODAY()-staff[[#This Row],[Date Joined]])/365</f>
        <v>2.3808219178082193</v>
      </c>
      <c r="J140" s="12">
        <f ca="1">ROUNDUP(IF(staff[[#This Row],[Tenure]]&gt;2,"2%","3%")*staff[[#This Row],[Salary]],0)</f>
        <v>1138</v>
      </c>
    </row>
    <row r="141" spans="1:10" x14ac:dyDescent="0.3">
      <c r="A141" t="s">
        <v>89</v>
      </c>
      <c r="B141" t="s">
        <v>15</v>
      </c>
      <c r="C141" t="s">
        <v>19</v>
      </c>
      <c r="D141">
        <v>27</v>
      </c>
      <c r="E141" s="6">
        <v>44134</v>
      </c>
      <c r="F141" s="13">
        <v>54970</v>
      </c>
      <c r="G141" t="s">
        <v>16</v>
      </c>
      <c r="H141" t="s">
        <v>207</v>
      </c>
      <c r="I141" s="7">
        <f ca="1">(TODAY()-staff[[#This Row],[Date Joined]])/365</f>
        <v>2.7479452054794522</v>
      </c>
      <c r="J141" s="12">
        <f ca="1">ROUNDUP(IF(staff[[#This Row],[Tenure]]&gt;2,"2%","3%")*staff[[#This Row],[Salary]],0)</f>
        <v>1100</v>
      </c>
    </row>
    <row r="142" spans="1:10" x14ac:dyDescent="0.3">
      <c r="A142" t="s">
        <v>182</v>
      </c>
      <c r="B142" t="s">
        <v>15</v>
      </c>
      <c r="C142" t="s">
        <v>19</v>
      </c>
      <c r="D142">
        <v>27</v>
      </c>
      <c r="E142" s="6">
        <v>44073</v>
      </c>
      <c r="F142" s="13">
        <v>54970</v>
      </c>
      <c r="G142" t="s">
        <v>16</v>
      </c>
      <c r="H142" t="s">
        <v>205</v>
      </c>
      <c r="I142" s="7">
        <f ca="1">(TODAY()-staff[[#This Row],[Date Joined]])/365</f>
        <v>2.9150684931506849</v>
      </c>
      <c r="J142" s="12">
        <f ca="1">ROUNDUP(IF(staff[[#This Row],[Tenure]]&gt;2,"2%","3%")*staff[[#This Row],[Salary]],0)</f>
        <v>1100</v>
      </c>
    </row>
    <row r="143" spans="1:10" x14ac:dyDescent="0.3">
      <c r="A143" t="s">
        <v>82</v>
      </c>
      <c r="B143" t="s">
        <v>15</v>
      </c>
      <c r="C143" t="s">
        <v>12</v>
      </c>
      <c r="D143">
        <v>33</v>
      </c>
      <c r="E143" s="6">
        <v>44509</v>
      </c>
      <c r="F143" s="13">
        <v>53870</v>
      </c>
      <c r="G143" t="s">
        <v>16</v>
      </c>
      <c r="H143" t="s">
        <v>207</v>
      </c>
      <c r="I143" s="7">
        <f ca="1">(TODAY()-staff[[#This Row],[Date Joined]])/365</f>
        <v>1.7205479452054795</v>
      </c>
      <c r="J143" s="12">
        <f ca="1">ROUNDUP(IF(staff[[#This Row],[Tenure]]&gt;2,"2%","3%")*staff[[#This Row],[Salary]],0)</f>
        <v>1617</v>
      </c>
    </row>
    <row r="144" spans="1:10" x14ac:dyDescent="0.3">
      <c r="A144" t="s">
        <v>174</v>
      </c>
      <c r="B144" t="s">
        <v>15</v>
      </c>
      <c r="C144" t="s">
        <v>12</v>
      </c>
      <c r="D144">
        <v>33</v>
      </c>
      <c r="E144" s="6">
        <v>44448</v>
      </c>
      <c r="F144" s="13">
        <v>53870</v>
      </c>
      <c r="G144" t="s">
        <v>16</v>
      </c>
      <c r="H144" t="s">
        <v>205</v>
      </c>
      <c r="I144" s="7">
        <f ca="1">(TODAY()-staff[[#This Row],[Date Joined]])/365</f>
        <v>1.8876712328767122</v>
      </c>
      <c r="J144" s="12">
        <f ca="1">ROUNDUP(IF(staff[[#This Row],[Tenure]]&gt;2,"2%","3%")*staff[[#This Row],[Salary]],0)</f>
        <v>1617</v>
      </c>
    </row>
    <row r="145" spans="1:10" x14ac:dyDescent="0.3">
      <c r="A145" t="s">
        <v>65</v>
      </c>
      <c r="B145" t="s">
        <v>15</v>
      </c>
      <c r="C145" t="s">
        <v>19</v>
      </c>
      <c r="D145">
        <v>32</v>
      </c>
      <c r="E145" s="6">
        <v>44465</v>
      </c>
      <c r="F145" s="13">
        <v>53540</v>
      </c>
      <c r="G145" t="s">
        <v>16</v>
      </c>
      <c r="H145" t="s">
        <v>207</v>
      </c>
      <c r="I145" s="7">
        <f ca="1">(TODAY()-staff[[#This Row],[Date Joined]])/365</f>
        <v>1.8410958904109589</v>
      </c>
      <c r="J145" s="12">
        <f ca="1">ROUNDUP(IF(staff[[#This Row],[Tenure]]&gt;2,"2%","3%")*staff[[#This Row],[Salary]],0)</f>
        <v>1607</v>
      </c>
    </row>
    <row r="146" spans="1:10" x14ac:dyDescent="0.3">
      <c r="A146" t="s">
        <v>46</v>
      </c>
      <c r="B146" t="s">
        <v>15</v>
      </c>
      <c r="C146" t="s">
        <v>9</v>
      </c>
      <c r="D146">
        <v>26</v>
      </c>
      <c r="E146" s="6">
        <v>44411</v>
      </c>
      <c r="F146" s="13">
        <v>53540</v>
      </c>
      <c r="G146" t="s">
        <v>16</v>
      </c>
      <c r="H146" t="s">
        <v>207</v>
      </c>
      <c r="I146" s="7">
        <f ca="1">(TODAY()-staff[[#This Row],[Date Joined]])/365</f>
        <v>1.989041095890411</v>
      </c>
      <c r="J146" s="12">
        <f ca="1">ROUNDUP(IF(staff[[#This Row],[Tenure]]&gt;2,"2%","3%")*staff[[#This Row],[Salary]],0)</f>
        <v>1607</v>
      </c>
    </row>
    <row r="147" spans="1:10" x14ac:dyDescent="0.3">
      <c r="A147" t="s">
        <v>157</v>
      </c>
      <c r="B147" t="s">
        <v>15</v>
      </c>
      <c r="C147" t="s">
        <v>19</v>
      </c>
      <c r="D147">
        <v>32</v>
      </c>
      <c r="E147" s="6">
        <v>44403</v>
      </c>
      <c r="F147" s="13">
        <v>53540</v>
      </c>
      <c r="G147" t="s">
        <v>16</v>
      </c>
      <c r="H147" t="s">
        <v>205</v>
      </c>
      <c r="I147" s="7">
        <f ca="1">(TODAY()-staff[[#This Row],[Date Joined]])/365</f>
        <v>2.010958904109589</v>
      </c>
      <c r="J147" s="12">
        <f ca="1">ROUNDUP(IF(staff[[#This Row],[Tenure]]&gt;2,"2%","3%")*staff[[#This Row],[Salary]],0)</f>
        <v>1071</v>
      </c>
    </row>
    <row r="148" spans="1:10" x14ac:dyDescent="0.3">
      <c r="A148" t="s">
        <v>139</v>
      </c>
      <c r="B148" t="s">
        <v>15</v>
      </c>
      <c r="C148" t="s">
        <v>9</v>
      </c>
      <c r="D148">
        <v>26</v>
      </c>
      <c r="E148" s="6">
        <v>44350</v>
      </c>
      <c r="F148" s="13">
        <v>53540</v>
      </c>
      <c r="G148" t="s">
        <v>16</v>
      </c>
      <c r="H148" t="s">
        <v>205</v>
      </c>
      <c r="I148" s="7">
        <f ca="1">(TODAY()-staff[[#This Row],[Date Joined]])/365</f>
        <v>2.1561643835616437</v>
      </c>
      <c r="J148" s="12">
        <f ca="1">ROUNDUP(IF(staff[[#This Row],[Tenure]]&gt;2,"2%","3%")*staff[[#This Row],[Salary]],0)</f>
        <v>1071</v>
      </c>
    </row>
    <row r="149" spans="1:10" x14ac:dyDescent="0.3">
      <c r="A149" t="s">
        <v>75</v>
      </c>
      <c r="B149" t="s">
        <v>8</v>
      </c>
      <c r="C149" t="s">
        <v>19</v>
      </c>
      <c r="D149">
        <v>28</v>
      </c>
      <c r="E149" s="6">
        <v>44357</v>
      </c>
      <c r="F149" s="13">
        <v>53240</v>
      </c>
      <c r="G149" t="s">
        <v>16</v>
      </c>
      <c r="H149" t="s">
        <v>207</v>
      </c>
      <c r="I149" s="7">
        <f ca="1">(TODAY()-staff[[#This Row],[Date Joined]])/365</f>
        <v>2.1369863013698631</v>
      </c>
      <c r="J149" s="12">
        <f ca="1">ROUNDUP(IF(staff[[#This Row],[Tenure]]&gt;2,"2%","3%")*staff[[#This Row],[Salary]],0)</f>
        <v>1065</v>
      </c>
    </row>
    <row r="150" spans="1:10" x14ac:dyDescent="0.3">
      <c r="A150" t="s">
        <v>167</v>
      </c>
      <c r="B150" t="s">
        <v>8</v>
      </c>
      <c r="C150" t="s">
        <v>19</v>
      </c>
      <c r="D150">
        <v>28</v>
      </c>
      <c r="E150" s="6">
        <v>44296</v>
      </c>
      <c r="F150" s="13">
        <v>53240</v>
      </c>
      <c r="G150" t="s">
        <v>16</v>
      </c>
      <c r="H150" t="s">
        <v>205</v>
      </c>
      <c r="I150" s="7">
        <f ca="1">(TODAY()-staff[[#This Row],[Date Joined]])/365</f>
        <v>2.3041095890410959</v>
      </c>
      <c r="J150" s="12">
        <f ca="1">ROUNDUP(IF(staff[[#This Row],[Tenure]]&gt;2,"2%","3%")*staff[[#This Row],[Salary]],0)</f>
        <v>1065</v>
      </c>
    </row>
    <row r="151" spans="1:10" x14ac:dyDescent="0.3">
      <c r="A151" t="s">
        <v>63</v>
      </c>
      <c r="B151" t="s">
        <v>15</v>
      </c>
      <c r="C151" t="s">
        <v>21</v>
      </c>
      <c r="D151">
        <v>24</v>
      </c>
      <c r="E151" s="6">
        <v>44436</v>
      </c>
      <c r="F151" s="13">
        <v>52610</v>
      </c>
      <c r="G151" t="s">
        <v>24</v>
      </c>
      <c r="H151" t="s">
        <v>207</v>
      </c>
      <c r="I151" s="7">
        <f ca="1">(TODAY()-staff[[#This Row],[Date Joined]])/365</f>
        <v>1.9205479452054794</v>
      </c>
      <c r="J151" s="12">
        <f ca="1">ROUNDUP(IF(staff[[#This Row],[Tenure]]&gt;2,"2%","3%")*staff[[#This Row],[Salary]],0)</f>
        <v>1579</v>
      </c>
    </row>
    <row r="152" spans="1:10" x14ac:dyDescent="0.3">
      <c r="A152" t="s">
        <v>155</v>
      </c>
      <c r="B152" t="s">
        <v>15</v>
      </c>
      <c r="C152" t="s">
        <v>21</v>
      </c>
      <c r="D152">
        <v>24</v>
      </c>
      <c r="E152" s="6">
        <v>44375</v>
      </c>
      <c r="F152" s="13">
        <v>52610</v>
      </c>
      <c r="G152" t="s">
        <v>24</v>
      </c>
      <c r="H152" t="s">
        <v>205</v>
      </c>
      <c r="I152" s="7">
        <f ca="1">(TODAY()-staff[[#This Row],[Date Joined]])/365</f>
        <v>2.0876712328767124</v>
      </c>
      <c r="J152" s="12">
        <f ca="1">ROUNDUP(IF(staff[[#This Row],[Tenure]]&gt;2,"2%","3%")*staff[[#This Row],[Salary]],0)</f>
        <v>1053</v>
      </c>
    </row>
    <row r="153" spans="1:10" x14ac:dyDescent="0.3">
      <c r="A153" t="s">
        <v>73</v>
      </c>
      <c r="B153" t="s">
        <v>8</v>
      </c>
      <c r="C153" t="s">
        <v>19</v>
      </c>
      <c r="D153">
        <v>34</v>
      </c>
      <c r="E153" s="6">
        <v>44721</v>
      </c>
      <c r="F153" s="13">
        <v>49630</v>
      </c>
      <c r="G153" t="s">
        <v>24</v>
      </c>
      <c r="H153" t="s">
        <v>207</v>
      </c>
      <c r="I153" s="7">
        <f ca="1">(TODAY()-staff[[#This Row],[Date Joined]])/365</f>
        <v>1.1397260273972603</v>
      </c>
      <c r="J153" s="12">
        <f ca="1">ROUNDUP(IF(staff[[#This Row],[Tenure]]&gt;2,"2%","3%")*staff[[#This Row],[Salary]],0)</f>
        <v>1489</v>
      </c>
    </row>
    <row r="154" spans="1:10" x14ac:dyDescent="0.3">
      <c r="A154" t="s">
        <v>165</v>
      </c>
      <c r="B154" t="s">
        <v>8</v>
      </c>
      <c r="C154" t="s">
        <v>19</v>
      </c>
      <c r="D154">
        <v>34</v>
      </c>
      <c r="E154" s="6">
        <v>44660</v>
      </c>
      <c r="F154" s="13">
        <v>49630</v>
      </c>
      <c r="G154" t="s">
        <v>24</v>
      </c>
      <c r="H154" t="s">
        <v>205</v>
      </c>
      <c r="I154" s="7">
        <f ca="1">(TODAY()-staff[[#This Row],[Date Joined]])/365</f>
        <v>1.3068493150684932</v>
      </c>
      <c r="J154" s="12">
        <f ca="1">ROUNDUP(IF(staff[[#This Row],[Tenure]]&gt;2,"2%","3%")*staff[[#This Row],[Salary]],0)</f>
        <v>1489</v>
      </c>
    </row>
    <row r="155" spans="1:10" x14ac:dyDescent="0.3">
      <c r="A155" t="s">
        <v>53</v>
      </c>
      <c r="B155" t="s">
        <v>15</v>
      </c>
      <c r="C155" t="s">
        <v>21</v>
      </c>
      <c r="D155">
        <v>27</v>
      </c>
      <c r="E155" s="6">
        <v>44567</v>
      </c>
      <c r="F155" s="13">
        <v>48980</v>
      </c>
      <c r="G155" t="s">
        <v>16</v>
      </c>
      <c r="H155" t="s">
        <v>207</v>
      </c>
      <c r="I155" s="7">
        <f ca="1">(TODAY()-staff[[#This Row],[Date Joined]])/365</f>
        <v>1.5616438356164384</v>
      </c>
      <c r="J155" s="12">
        <f ca="1">ROUNDUP(IF(staff[[#This Row],[Tenure]]&gt;2,"2%","3%")*staff[[#This Row],[Salary]],0)</f>
        <v>1470</v>
      </c>
    </row>
    <row r="156" spans="1:10" x14ac:dyDescent="0.3">
      <c r="A156" t="s">
        <v>146</v>
      </c>
      <c r="B156" t="s">
        <v>15</v>
      </c>
      <c r="C156" t="s">
        <v>21</v>
      </c>
      <c r="D156">
        <v>27</v>
      </c>
      <c r="E156" s="6">
        <v>44506</v>
      </c>
      <c r="F156" s="13">
        <v>48980</v>
      </c>
      <c r="G156" t="s">
        <v>16</v>
      </c>
      <c r="H156" t="s">
        <v>205</v>
      </c>
      <c r="I156" s="7">
        <f ca="1">(TODAY()-staff[[#This Row],[Date Joined]])/365</f>
        <v>1.7287671232876711</v>
      </c>
      <c r="J156" s="12">
        <f ca="1">ROUNDUP(IF(staff[[#This Row],[Tenure]]&gt;2,"2%","3%")*staff[[#This Row],[Salary]],0)</f>
        <v>1470</v>
      </c>
    </row>
    <row r="157" spans="1:10" x14ac:dyDescent="0.3">
      <c r="A157" t="s">
        <v>14</v>
      </c>
      <c r="B157" t="s">
        <v>15</v>
      </c>
      <c r="C157" t="s">
        <v>12</v>
      </c>
      <c r="D157">
        <v>31</v>
      </c>
      <c r="E157" s="6">
        <v>44511</v>
      </c>
      <c r="F157" s="13">
        <v>48950</v>
      </c>
      <c r="G157" t="s">
        <v>16</v>
      </c>
      <c r="H157" t="s">
        <v>207</v>
      </c>
      <c r="I157" s="7">
        <f ca="1">(TODAY()-staff[[#This Row],[Date Joined]])/365</f>
        <v>1.715068493150685</v>
      </c>
      <c r="J157" s="12">
        <f ca="1">ROUNDUP(IF(staff[[#This Row],[Tenure]]&gt;2,"2%","3%")*staff[[#This Row],[Salary]],0)</f>
        <v>1469</v>
      </c>
    </row>
    <row r="158" spans="1:10" x14ac:dyDescent="0.3">
      <c r="A158" t="s">
        <v>113</v>
      </c>
      <c r="B158" t="s">
        <v>15</v>
      </c>
      <c r="C158" t="s">
        <v>12</v>
      </c>
      <c r="D158">
        <v>31</v>
      </c>
      <c r="E158" s="6">
        <v>44450</v>
      </c>
      <c r="F158" s="13">
        <v>48950</v>
      </c>
      <c r="G158" t="s">
        <v>16</v>
      </c>
      <c r="H158" t="s">
        <v>205</v>
      </c>
      <c r="I158" s="7">
        <f ca="1">(TODAY()-staff[[#This Row],[Date Joined]])/365</f>
        <v>1.8821917808219177</v>
      </c>
      <c r="J158" s="12">
        <f ca="1">ROUNDUP(IF(staff[[#This Row],[Tenure]]&gt;2,"2%","3%")*staff[[#This Row],[Salary]],0)</f>
        <v>1469</v>
      </c>
    </row>
    <row r="159" spans="1:10" x14ac:dyDescent="0.3">
      <c r="A159" t="s">
        <v>51</v>
      </c>
      <c r="B159" t="s">
        <v>15</v>
      </c>
      <c r="C159" t="s">
        <v>9</v>
      </c>
      <c r="D159">
        <v>33</v>
      </c>
      <c r="E159" s="6">
        <v>44701</v>
      </c>
      <c r="F159" s="13">
        <v>48530</v>
      </c>
      <c r="G159" t="s">
        <v>13</v>
      </c>
      <c r="H159" t="s">
        <v>207</v>
      </c>
      <c r="I159" s="7">
        <f ca="1">(TODAY()-staff[[#This Row],[Date Joined]])/365</f>
        <v>1.1945205479452055</v>
      </c>
      <c r="J159" s="12">
        <f ca="1">ROUNDUP(IF(staff[[#This Row],[Tenure]]&gt;2,"2%","3%")*staff[[#This Row],[Salary]],0)</f>
        <v>1456</v>
      </c>
    </row>
    <row r="160" spans="1:10" x14ac:dyDescent="0.3">
      <c r="A160" t="s">
        <v>144</v>
      </c>
      <c r="B160" t="s">
        <v>15</v>
      </c>
      <c r="C160" t="s">
        <v>9</v>
      </c>
      <c r="D160">
        <v>33</v>
      </c>
      <c r="E160" s="6">
        <v>44640</v>
      </c>
      <c r="F160" s="13">
        <v>48530</v>
      </c>
      <c r="G160" t="s">
        <v>13</v>
      </c>
      <c r="H160" t="s">
        <v>205</v>
      </c>
      <c r="I160" s="7">
        <f ca="1">(TODAY()-staff[[#This Row],[Date Joined]])/365</f>
        <v>1.3616438356164384</v>
      </c>
      <c r="J160" s="12">
        <f ca="1">ROUNDUP(IF(staff[[#This Row],[Tenure]]&gt;2,"2%","3%")*staff[[#This Row],[Salary]],0)</f>
        <v>1456</v>
      </c>
    </row>
    <row r="161" spans="1:10" x14ac:dyDescent="0.3">
      <c r="A161" t="s">
        <v>29</v>
      </c>
      <c r="B161" t="s">
        <v>15</v>
      </c>
      <c r="C161" t="s">
        <v>21</v>
      </c>
      <c r="D161">
        <v>28</v>
      </c>
      <c r="E161" s="6">
        <v>44041</v>
      </c>
      <c r="F161" s="13">
        <v>48170</v>
      </c>
      <c r="G161" t="s">
        <v>13</v>
      </c>
      <c r="H161" t="s">
        <v>207</v>
      </c>
      <c r="I161" s="7">
        <f ca="1">(TODAY()-staff[[#This Row],[Date Joined]])/365</f>
        <v>3.0027397260273974</v>
      </c>
      <c r="J161" s="12">
        <f ca="1">ROUNDUP(IF(staff[[#This Row],[Tenure]]&gt;2,"2%","3%")*staff[[#This Row],[Salary]],0)</f>
        <v>964</v>
      </c>
    </row>
    <row r="162" spans="1:10" x14ac:dyDescent="0.3">
      <c r="A162" t="s">
        <v>123</v>
      </c>
      <c r="B162" t="s">
        <v>15</v>
      </c>
      <c r="C162" t="s">
        <v>21</v>
      </c>
      <c r="D162">
        <v>28</v>
      </c>
      <c r="E162" s="6">
        <v>43980</v>
      </c>
      <c r="F162" s="13">
        <v>48170</v>
      </c>
      <c r="G162" t="s">
        <v>13</v>
      </c>
      <c r="H162" t="s">
        <v>205</v>
      </c>
      <c r="I162" s="7">
        <f ca="1">(TODAY()-staff[[#This Row],[Date Joined]])/365</f>
        <v>3.1698630136986301</v>
      </c>
      <c r="J162" s="12">
        <f ca="1">ROUNDUP(IF(staff[[#This Row],[Tenure]]&gt;2,"2%","3%")*staff[[#This Row],[Salary]],0)</f>
        <v>964</v>
      </c>
    </row>
    <row r="163" spans="1:10" x14ac:dyDescent="0.3">
      <c r="A163" t="s">
        <v>59</v>
      </c>
      <c r="B163" t="s">
        <v>15</v>
      </c>
      <c r="C163" t="s">
        <v>9</v>
      </c>
      <c r="D163">
        <v>26</v>
      </c>
      <c r="E163" s="6">
        <v>44225</v>
      </c>
      <c r="F163" s="13">
        <v>47360</v>
      </c>
      <c r="G163" t="s">
        <v>16</v>
      </c>
      <c r="H163" t="s">
        <v>207</v>
      </c>
      <c r="I163" s="7">
        <f ca="1">(TODAY()-staff[[#This Row],[Date Joined]])/365</f>
        <v>2.4986301369863013</v>
      </c>
      <c r="J163" s="12">
        <f ca="1">ROUNDUP(IF(staff[[#This Row],[Tenure]]&gt;2,"2%","3%")*staff[[#This Row],[Salary]],0)</f>
        <v>948</v>
      </c>
    </row>
    <row r="164" spans="1:10" x14ac:dyDescent="0.3">
      <c r="A164" t="s">
        <v>151</v>
      </c>
      <c r="B164" t="s">
        <v>15</v>
      </c>
      <c r="C164" t="s">
        <v>9</v>
      </c>
      <c r="D164">
        <v>26</v>
      </c>
      <c r="E164" s="6">
        <v>44164</v>
      </c>
      <c r="F164" s="13">
        <v>47360</v>
      </c>
      <c r="G164" t="s">
        <v>16</v>
      </c>
      <c r="H164" t="s">
        <v>205</v>
      </c>
      <c r="I164" s="7">
        <f ca="1">(TODAY()-staff[[#This Row],[Date Joined]])/365</f>
        <v>2.6657534246575341</v>
      </c>
      <c r="J164" s="12">
        <f ca="1">ROUNDUP(IF(staff[[#This Row],[Tenure]]&gt;2,"2%","3%")*staff[[#This Row],[Salary]],0)</f>
        <v>948</v>
      </c>
    </row>
    <row r="165" spans="1:10" x14ac:dyDescent="0.3">
      <c r="A165" t="s">
        <v>108</v>
      </c>
      <c r="B165" t="s">
        <v>8</v>
      </c>
      <c r="C165" t="s">
        <v>56</v>
      </c>
      <c r="D165">
        <v>32</v>
      </c>
      <c r="E165" s="6">
        <v>44400</v>
      </c>
      <c r="F165" s="13">
        <v>45510</v>
      </c>
      <c r="G165" t="s">
        <v>16</v>
      </c>
      <c r="H165" t="s">
        <v>207</v>
      </c>
      <c r="I165" s="7">
        <f ca="1">(TODAY()-staff[[#This Row],[Date Joined]])/365</f>
        <v>2.0191780821917806</v>
      </c>
      <c r="J165" s="12">
        <f ca="1">ROUNDUP(IF(staff[[#This Row],[Tenure]]&gt;2,"2%","3%")*staff[[#This Row],[Salary]],0)</f>
        <v>911</v>
      </c>
    </row>
    <row r="166" spans="1:10" x14ac:dyDescent="0.3">
      <c r="A166" t="s">
        <v>201</v>
      </c>
      <c r="B166" t="s">
        <v>8</v>
      </c>
      <c r="C166" t="s">
        <v>56</v>
      </c>
      <c r="D166">
        <v>32</v>
      </c>
      <c r="E166" s="6">
        <v>44339</v>
      </c>
      <c r="F166" s="13">
        <v>45510</v>
      </c>
      <c r="G166" t="s">
        <v>16</v>
      </c>
      <c r="H166" t="s">
        <v>205</v>
      </c>
      <c r="I166" s="7">
        <f ca="1">(TODAY()-staff[[#This Row],[Date Joined]])/365</f>
        <v>2.1863013698630138</v>
      </c>
      <c r="J166" s="12">
        <f ca="1">ROUNDUP(IF(staff[[#This Row],[Tenure]]&gt;2,"2%","3%")*staff[[#This Row],[Salary]],0)</f>
        <v>911</v>
      </c>
    </row>
    <row r="167" spans="1:10" x14ac:dyDescent="0.3">
      <c r="A167" t="s">
        <v>84</v>
      </c>
      <c r="B167" t="s">
        <v>8</v>
      </c>
      <c r="C167" t="s">
        <v>12</v>
      </c>
      <c r="D167">
        <v>32</v>
      </c>
      <c r="E167" s="6">
        <v>44354</v>
      </c>
      <c r="F167" s="13">
        <v>43840</v>
      </c>
      <c r="G167" t="s">
        <v>13</v>
      </c>
      <c r="H167" t="s">
        <v>207</v>
      </c>
      <c r="I167" s="7">
        <f ca="1">(TODAY()-staff[[#This Row],[Date Joined]])/365</f>
        <v>2.1452054794520548</v>
      </c>
      <c r="J167" s="12">
        <f ca="1">ROUNDUP(IF(staff[[#This Row],[Tenure]]&gt;2,"2%","3%")*staff[[#This Row],[Salary]],0)</f>
        <v>877</v>
      </c>
    </row>
    <row r="168" spans="1:10" x14ac:dyDescent="0.3">
      <c r="A168" t="s">
        <v>176</v>
      </c>
      <c r="B168" t="s">
        <v>8</v>
      </c>
      <c r="C168" t="s">
        <v>12</v>
      </c>
      <c r="D168">
        <v>32</v>
      </c>
      <c r="E168" s="6">
        <v>44293</v>
      </c>
      <c r="F168" s="13">
        <v>43840</v>
      </c>
      <c r="G168" t="s">
        <v>13</v>
      </c>
      <c r="H168" t="s">
        <v>205</v>
      </c>
      <c r="I168" s="7">
        <f ca="1">(TODAY()-staff[[#This Row],[Date Joined]])/365</f>
        <v>2.3123287671232875</v>
      </c>
      <c r="J168" s="12">
        <f ca="1">ROUNDUP(IF(staff[[#This Row],[Tenure]]&gt;2,"2%","3%")*staff[[#This Row],[Salary]],0)</f>
        <v>877</v>
      </c>
    </row>
    <row r="169" spans="1:10" x14ac:dyDescent="0.3">
      <c r="A169" t="s">
        <v>80</v>
      </c>
      <c r="B169" t="s">
        <v>15</v>
      </c>
      <c r="C169" t="s">
        <v>19</v>
      </c>
      <c r="D169">
        <v>28</v>
      </c>
      <c r="E169" s="6">
        <v>44820</v>
      </c>
      <c r="F169" s="13">
        <v>43510</v>
      </c>
      <c r="G169" t="s">
        <v>42</v>
      </c>
      <c r="H169" t="s">
        <v>207</v>
      </c>
      <c r="I169" s="7">
        <f ca="1">(TODAY()-staff[[#This Row],[Date Joined]])/365</f>
        <v>0.86849315068493149</v>
      </c>
      <c r="J169" s="12">
        <f ca="1">ROUNDUP(IF(staff[[#This Row],[Tenure]]&gt;2,"2%","3%")*staff[[#This Row],[Salary]],0)</f>
        <v>1306</v>
      </c>
    </row>
    <row r="170" spans="1:10" x14ac:dyDescent="0.3">
      <c r="A170" t="s">
        <v>172</v>
      </c>
      <c r="B170" t="s">
        <v>15</v>
      </c>
      <c r="C170" t="s">
        <v>19</v>
      </c>
      <c r="D170">
        <v>28</v>
      </c>
      <c r="E170" s="6">
        <v>44758</v>
      </c>
      <c r="F170" s="13">
        <v>43510</v>
      </c>
      <c r="G170" t="s">
        <v>42</v>
      </c>
      <c r="H170" t="s">
        <v>205</v>
      </c>
      <c r="I170" s="7">
        <f ca="1">(TODAY()-staff[[#This Row],[Date Joined]])/365</f>
        <v>1.0383561643835617</v>
      </c>
      <c r="J170" s="12">
        <f ca="1">ROUNDUP(IF(staff[[#This Row],[Tenure]]&gt;2,"2%","3%")*staff[[#This Row],[Salary]],0)</f>
        <v>1306</v>
      </c>
    </row>
    <row r="171" spans="1:10" x14ac:dyDescent="0.3">
      <c r="A171" t="s">
        <v>30</v>
      </c>
      <c r="B171" t="s">
        <v>8</v>
      </c>
      <c r="C171" t="s">
        <v>12</v>
      </c>
      <c r="D171">
        <v>31</v>
      </c>
      <c r="E171" s="6">
        <v>44145</v>
      </c>
      <c r="F171" s="13">
        <v>41980</v>
      </c>
      <c r="G171" t="s">
        <v>16</v>
      </c>
      <c r="H171" t="s">
        <v>207</v>
      </c>
      <c r="I171" s="7">
        <f ca="1">(TODAY()-staff[[#This Row],[Date Joined]])/365</f>
        <v>2.7178082191780821</v>
      </c>
      <c r="J171" s="12">
        <f ca="1">ROUNDUP(IF(staff[[#This Row],[Tenure]]&gt;2,"2%","3%")*staff[[#This Row],[Salary]],0)</f>
        <v>840</v>
      </c>
    </row>
    <row r="172" spans="1:10" x14ac:dyDescent="0.3">
      <c r="A172" t="s">
        <v>124</v>
      </c>
      <c r="B172" t="s">
        <v>8</v>
      </c>
      <c r="C172" t="s">
        <v>12</v>
      </c>
      <c r="D172">
        <v>31</v>
      </c>
      <c r="E172" s="6">
        <v>44084</v>
      </c>
      <c r="F172" s="13">
        <v>41980</v>
      </c>
      <c r="G172" t="s">
        <v>16</v>
      </c>
      <c r="H172" t="s">
        <v>205</v>
      </c>
      <c r="I172" s="7">
        <f ca="1">(TODAY()-staff[[#This Row],[Date Joined]])/365</f>
        <v>2.8849315068493149</v>
      </c>
      <c r="J172" s="12">
        <f ca="1">ROUNDUP(IF(staff[[#This Row],[Tenure]]&gt;2,"2%","3%")*staff[[#This Row],[Salary]],0)</f>
        <v>840</v>
      </c>
    </row>
    <row r="173" spans="1:10" x14ac:dyDescent="0.3">
      <c r="A173" t="s">
        <v>66</v>
      </c>
      <c r="B173" t="s">
        <v>8</v>
      </c>
      <c r="C173" t="s">
        <v>9</v>
      </c>
      <c r="D173">
        <v>32</v>
      </c>
      <c r="E173" s="6">
        <v>44611</v>
      </c>
      <c r="F173" s="13">
        <v>41570</v>
      </c>
      <c r="G173" t="s">
        <v>16</v>
      </c>
      <c r="H173" t="s">
        <v>207</v>
      </c>
      <c r="I173" s="7">
        <f ca="1">(TODAY()-staff[[#This Row],[Date Joined]])/365</f>
        <v>1.441095890410959</v>
      </c>
      <c r="J173" s="12">
        <f ca="1">ROUNDUP(IF(staff[[#This Row],[Tenure]]&gt;2,"2%","3%")*staff[[#This Row],[Salary]],0)</f>
        <v>1248</v>
      </c>
    </row>
    <row r="174" spans="1:10" x14ac:dyDescent="0.3">
      <c r="A174" t="s">
        <v>158</v>
      </c>
      <c r="B174" t="s">
        <v>8</v>
      </c>
      <c r="C174" t="s">
        <v>9</v>
      </c>
      <c r="D174">
        <v>32</v>
      </c>
      <c r="E174" s="6">
        <v>44549</v>
      </c>
      <c r="F174" s="13">
        <v>41570</v>
      </c>
      <c r="G174" t="s">
        <v>16</v>
      </c>
      <c r="H174" t="s">
        <v>205</v>
      </c>
      <c r="I174" s="7">
        <f ca="1">(TODAY()-staff[[#This Row],[Date Joined]])/365</f>
        <v>1.6109589041095891</v>
      </c>
      <c r="J174" s="12">
        <f ca="1">ROUNDUP(IF(staff[[#This Row],[Tenure]]&gt;2,"2%","3%")*staff[[#This Row],[Salary]],0)</f>
        <v>1248</v>
      </c>
    </row>
    <row r="175" spans="1:10" x14ac:dyDescent="0.3">
      <c r="A175" t="s">
        <v>57</v>
      </c>
      <c r="B175" t="s">
        <v>15</v>
      </c>
      <c r="C175" t="s">
        <v>9</v>
      </c>
      <c r="D175">
        <v>35</v>
      </c>
      <c r="E175" s="6">
        <v>44727</v>
      </c>
      <c r="F175" s="13">
        <v>40400</v>
      </c>
      <c r="G175" t="s">
        <v>16</v>
      </c>
      <c r="H175" t="s">
        <v>207</v>
      </c>
      <c r="I175" s="7">
        <f ca="1">(TODAY()-staff[[#This Row],[Date Joined]])/365</f>
        <v>1.1232876712328768</v>
      </c>
      <c r="J175" s="12">
        <f ca="1">ROUNDUP(IF(staff[[#This Row],[Tenure]]&gt;2,"2%","3%")*staff[[#This Row],[Salary]],0)</f>
        <v>1212</v>
      </c>
    </row>
    <row r="176" spans="1:10" x14ac:dyDescent="0.3">
      <c r="A176" t="s">
        <v>149</v>
      </c>
      <c r="B176" t="s">
        <v>15</v>
      </c>
      <c r="C176" t="s">
        <v>9</v>
      </c>
      <c r="D176">
        <v>35</v>
      </c>
      <c r="E176" s="6">
        <v>44666</v>
      </c>
      <c r="F176" s="13">
        <v>40400</v>
      </c>
      <c r="G176" t="s">
        <v>16</v>
      </c>
      <c r="H176" t="s">
        <v>205</v>
      </c>
      <c r="I176" s="7">
        <f ca="1">(TODAY()-staff[[#This Row],[Date Joined]])/365</f>
        <v>1.2904109589041095</v>
      </c>
      <c r="J176" s="12">
        <f ca="1">ROUNDUP(IF(staff[[#This Row],[Tenure]]&gt;2,"2%","3%")*staff[[#This Row],[Salary]],0)</f>
        <v>1212</v>
      </c>
    </row>
    <row r="177" spans="1:10" x14ac:dyDescent="0.3">
      <c r="A177" t="s">
        <v>47</v>
      </c>
      <c r="B177" t="s">
        <v>15</v>
      </c>
      <c r="C177" t="s">
        <v>9</v>
      </c>
      <c r="D177">
        <v>21</v>
      </c>
      <c r="E177" s="6">
        <v>44104</v>
      </c>
      <c r="F177" s="13">
        <v>37920</v>
      </c>
      <c r="G177" t="s">
        <v>16</v>
      </c>
      <c r="H177" t="s">
        <v>207</v>
      </c>
      <c r="I177" s="7">
        <f ca="1">(TODAY()-staff[[#This Row],[Date Joined]])/365</f>
        <v>2.8301369863013699</v>
      </c>
      <c r="J177" s="12">
        <f ca="1">ROUNDUP(IF(staff[[#This Row],[Tenure]]&gt;2,"2%","3%")*staff[[#This Row],[Salary]],0)</f>
        <v>759</v>
      </c>
    </row>
    <row r="178" spans="1:10" x14ac:dyDescent="0.3">
      <c r="A178" t="s">
        <v>140</v>
      </c>
      <c r="B178" t="s">
        <v>15</v>
      </c>
      <c r="C178" t="s">
        <v>9</v>
      </c>
      <c r="D178">
        <v>21</v>
      </c>
      <c r="E178" s="6">
        <v>44042</v>
      </c>
      <c r="F178" s="13">
        <v>37920</v>
      </c>
      <c r="G178" t="s">
        <v>16</v>
      </c>
      <c r="H178" t="s">
        <v>205</v>
      </c>
      <c r="I178" s="7">
        <f ca="1">(TODAY()-staff[[#This Row],[Date Joined]])/365</f>
        <v>3</v>
      </c>
      <c r="J178" s="12">
        <f ca="1">ROUNDUP(IF(staff[[#This Row],[Tenure]]&gt;2,"2%","3%")*staff[[#This Row],[Salary]],0)</f>
        <v>759</v>
      </c>
    </row>
    <row r="179" spans="1:10" x14ac:dyDescent="0.3">
      <c r="A179" t="s">
        <v>99</v>
      </c>
      <c r="B179" t="s">
        <v>15</v>
      </c>
      <c r="C179" t="s">
        <v>19</v>
      </c>
      <c r="D179">
        <v>43</v>
      </c>
      <c r="E179" s="6">
        <v>44620</v>
      </c>
      <c r="F179" s="13">
        <v>36040</v>
      </c>
      <c r="G179" t="s">
        <v>16</v>
      </c>
      <c r="H179" t="s">
        <v>207</v>
      </c>
      <c r="I179" s="7">
        <f ca="1">(TODAY()-staff[[#This Row],[Date Joined]])/365</f>
        <v>1.4164383561643836</v>
      </c>
      <c r="J179" s="12">
        <f ca="1">ROUNDUP(IF(staff[[#This Row],[Tenure]]&gt;2,"2%","3%")*staff[[#This Row],[Salary]],0)</f>
        <v>1082</v>
      </c>
    </row>
    <row r="180" spans="1:10" x14ac:dyDescent="0.3">
      <c r="A180" t="s">
        <v>192</v>
      </c>
      <c r="B180" t="s">
        <v>15</v>
      </c>
      <c r="C180" t="s">
        <v>19</v>
      </c>
      <c r="D180">
        <v>43</v>
      </c>
      <c r="E180" s="6">
        <v>44558</v>
      </c>
      <c r="F180" s="13">
        <v>36040</v>
      </c>
      <c r="G180" t="s">
        <v>16</v>
      </c>
      <c r="H180" t="s">
        <v>205</v>
      </c>
      <c r="I180" s="7">
        <f ca="1">(TODAY()-staff[[#This Row],[Date Joined]])/365</f>
        <v>1.5863013698630137</v>
      </c>
      <c r="J180" s="12">
        <f ca="1">ROUNDUP(IF(staff[[#This Row],[Tenure]]&gt;2,"2%","3%")*staff[[#This Row],[Salary]],0)</f>
        <v>1082</v>
      </c>
    </row>
    <row r="181" spans="1:10" x14ac:dyDescent="0.3">
      <c r="A181" t="s">
        <v>44</v>
      </c>
      <c r="B181" t="s">
        <v>8</v>
      </c>
      <c r="C181" t="s">
        <v>12</v>
      </c>
      <c r="D181">
        <v>29</v>
      </c>
      <c r="E181" s="6">
        <v>44023</v>
      </c>
      <c r="F181" s="13">
        <v>34980</v>
      </c>
      <c r="G181" t="s">
        <v>16</v>
      </c>
      <c r="H181" t="s">
        <v>207</v>
      </c>
      <c r="I181" s="7">
        <f ca="1">(TODAY()-staff[[#This Row],[Date Joined]])/365</f>
        <v>3.0520547945205481</v>
      </c>
      <c r="J181" s="12">
        <f ca="1">ROUNDUP(IF(staff[[#This Row],[Tenure]]&gt;2,"2%","3%")*staff[[#This Row],[Salary]],0)</f>
        <v>700</v>
      </c>
    </row>
    <row r="182" spans="1:10" x14ac:dyDescent="0.3">
      <c r="A182" t="s">
        <v>137</v>
      </c>
      <c r="B182" t="s">
        <v>8</v>
      </c>
      <c r="C182" t="s">
        <v>12</v>
      </c>
      <c r="D182">
        <v>29</v>
      </c>
      <c r="E182" s="6">
        <v>43962</v>
      </c>
      <c r="F182" s="13">
        <v>34980</v>
      </c>
      <c r="G182" t="s">
        <v>16</v>
      </c>
      <c r="H182" t="s">
        <v>205</v>
      </c>
      <c r="I182" s="7">
        <f ca="1">(TODAY()-staff[[#This Row],[Date Joined]])/365</f>
        <v>3.2191780821917808</v>
      </c>
      <c r="J182" s="12">
        <f ca="1">ROUNDUP(IF(staff[[#This Row],[Tenure]]&gt;2,"2%","3%")*staff[[#This Row],[Salary]],0)</f>
        <v>700</v>
      </c>
    </row>
    <row r="183" spans="1:10" x14ac:dyDescent="0.3">
      <c r="A183" t="s">
        <v>86</v>
      </c>
      <c r="B183" t="s">
        <v>8</v>
      </c>
      <c r="C183" t="s">
        <v>12</v>
      </c>
      <c r="D183">
        <v>21</v>
      </c>
      <c r="E183" s="6">
        <v>44678</v>
      </c>
      <c r="F183" s="13">
        <v>33920</v>
      </c>
      <c r="G183" t="s">
        <v>16</v>
      </c>
      <c r="H183" t="s">
        <v>207</v>
      </c>
      <c r="I183" s="7">
        <f ca="1">(TODAY()-staff[[#This Row],[Date Joined]])/365</f>
        <v>1.2575342465753425</v>
      </c>
      <c r="J183" s="12">
        <f ca="1">ROUNDUP(IF(staff[[#This Row],[Tenure]]&gt;2,"2%","3%")*staff[[#This Row],[Salary]],0)</f>
        <v>1018</v>
      </c>
    </row>
    <row r="184" spans="1:10" x14ac:dyDescent="0.3">
      <c r="A184" t="s">
        <v>179</v>
      </c>
      <c r="B184" t="s">
        <v>8</v>
      </c>
      <c r="C184" t="s">
        <v>12</v>
      </c>
      <c r="D184">
        <v>21</v>
      </c>
      <c r="E184" s="6">
        <v>44619</v>
      </c>
      <c r="F184" s="13">
        <v>33920</v>
      </c>
      <c r="G184" t="s">
        <v>16</v>
      </c>
      <c r="H184" t="s">
        <v>205</v>
      </c>
      <c r="I184" s="7">
        <f ca="1">(TODAY()-staff[[#This Row],[Date Joined]])/365</f>
        <v>1.4191780821917808</v>
      </c>
      <c r="J184" s="12">
        <f ca="1">ROUNDUP(IF(staff[[#This Row],[Tenure]]&gt;2,"2%","3%")*staff[[#This Row],[Salary]],0)</f>
        <v>1018</v>
      </c>
    </row>
  </sheetData>
  <conditionalFormatting sqref="F2:F184">
    <cfRule type="colorScale" priority="1">
      <colorScale>
        <cfvo type="min"/>
        <cfvo type="percentile" val="50"/>
        <cfvo type="max"/>
        <color rgb="FFF8696B"/>
        <color rgb="FFFCFCFF"/>
        <color rgb="FF5A8AC6"/>
      </colorScale>
    </cfRule>
  </conditionalFormatting>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72CEA5-3128-4356-93BA-8869C2158E8C}">
  <dimension ref="A1:C6"/>
  <sheetViews>
    <sheetView workbookViewId="0">
      <selection activeCell="H17" sqref="H17"/>
    </sheetView>
  </sheetViews>
  <sheetFormatPr defaultRowHeight="14.4" x14ac:dyDescent="0.3"/>
  <cols>
    <col min="1" max="1" width="16" bestFit="1" customWidth="1"/>
    <col min="2" max="2" width="15.5546875" bestFit="1" customWidth="1"/>
    <col min="3" max="3" width="11.109375" bestFit="1" customWidth="1"/>
    <col min="4" max="5" width="12" bestFit="1" customWidth="1"/>
    <col min="6" max="9" width="15.77734375" bestFit="1" customWidth="1"/>
    <col min="10" max="11" width="18.6640625" bestFit="1" customWidth="1"/>
    <col min="12" max="12" width="20.5546875" bestFit="1" customWidth="1"/>
    <col min="13" max="34" width="6" bestFit="1" customWidth="1"/>
    <col min="35" max="44" width="7" bestFit="1" customWidth="1"/>
    <col min="45" max="45" width="7.21875" bestFit="1" customWidth="1"/>
    <col min="46" max="76" width="6" bestFit="1" customWidth="1"/>
    <col min="77" max="87" width="7" bestFit="1" customWidth="1"/>
    <col min="88" max="88" width="8.5546875" bestFit="1" customWidth="1"/>
    <col min="89" max="90" width="6" bestFit="1" customWidth="1"/>
    <col min="91" max="91" width="7" bestFit="1" customWidth="1"/>
    <col min="92" max="92" width="10.77734375" bestFit="1" customWidth="1"/>
  </cols>
  <sheetData>
    <row r="1" spans="1:3" x14ac:dyDescent="0.3">
      <c r="B1" s="9" t="s">
        <v>217</v>
      </c>
    </row>
    <row r="2" spans="1:3" x14ac:dyDescent="0.3">
      <c r="A2" s="9" t="s">
        <v>221</v>
      </c>
      <c r="B2" t="s">
        <v>8</v>
      </c>
      <c r="C2" t="s">
        <v>15</v>
      </c>
    </row>
    <row r="3" spans="1:3" x14ac:dyDescent="0.3">
      <c r="A3" s="10" t="s">
        <v>218</v>
      </c>
      <c r="B3" s="32">
        <v>43</v>
      </c>
      <c r="C3" s="32">
        <v>44</v>
      </c>
    </row>
    <row r="4" spans="1:3" x14ac:dyDescent="0.3">
      <c r="A4" s="10" t="s">
        <v>219</v>
      </c>
      <c r="B4" s="11">
        <v>31.395348837209301</v>
      </c>
      <c r="C4" s="11">
        <v>29.34090909090909</v>
      </c>
    </row>
    <row r="5" spans="1:3" x14ac:dyDescent="0.3">
      <c r="A5" s="10" t="s">
        <v>220</v>
      </c>
      <c r="B5" s="12">
        <v>78284.186046511633</v>
      </c>
      <c r="C5" s="12">
        <v>74486.363636363632</v>
      </c>
    </row>
    <row r="6" spans="1:3" x14ac:dyDescent="0.3">
      <c r="A6" s="10" t="s">
        <v>222</v>
      </c>
      <c r="B6" s="11">
        <v>1.8341510035043016</v>
      </c>
      <c r="C6" s="11">
        <v>1.8311955168119551</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F1B884-F1E9-4A8C-91E8-BDD61C84B6E9}">
  <dimension ref="A1:V42"/>
  <sheetViews>
    <sheetView topLeftCell="P1" workbookViewId="0">
      <selection activeCell="Y24" sqref="Y24"/>
    </sheetView>
  </sheetViews>
  <sheetFormatPr defaultRowHeight="14.4" x14ac:dyDescent="0.3"/>
  <cols>
    <col min="1" max="1" width="12.5546875" bestFit="1" customWidth="1"/>
    <col min="2" max="2" width="13.88671875" bestFit="1" customWidth="1"/>
  </cols>
  <sheetData>
    <row r="1" spans="1:22" x14ac:dyDescent="0.3">
      <c r="A1" s="9" t="s">
        <v>224</v>
      </c>
      <c r="B1" t="s">
        <v>218</v>
      </c>
    </row>
    <row r="2" spans="1:22" x14ac:dyDescent="0.3">
      <c r="A2" s="10" t="s">
        <v>226</v>
      </c>
    </row>
    <row r="3" spans="1:22" x14ac:dyDescent="0.3">
      <c r="A3" s="14" t="s">
        <v>227</v>
      </c>
      <c r="B3">
        <v>3</v>
      </c>
    </row>
    <row r="4" spans="1:22" x14ac:dyDescent="0.3">
      <c r="A4" s="14" t="s">
        <v>228</v>
      </c>
      <c r="B4">
        <v>4</v>
      </c>
    </row>
    <row r="5" spans="1:22" x14ac:dyDescent="0.3">
      <c r="A5" s="14" t="s">
        <v>229</v>
      </c>
      <c r="B5">
        <v>9</v>
      </c>
    </row>
    <row r="6" spans="1:22" x14ac:dyDescent="0.3">
      <c r="A6" s="14" t="s">
        <v>230</v>
      </c>
      <c r="B6">
        <v>12</v>
      </c>
      <c r="T6" t="s">
        <v>242</v>
      </c>
      <c r="U6" t="s">
        <v>243</v>
      </c>
      <c r="V6" t="s">
        <v>244</v>
      </c>
    </row>
    <row r="7" spans="1:22" x14ac:dyDescent="0.3">
      <c r="A7" s="14" t="s">
        <v>231</v>
      </c>
      <c r="B7">
        <v>18</v>
      </c>
      <c r="S7" cm="1">
        <f t="array" ref="S7:S42">_xlfn.SEQUENCE(36)</f>
        <v>1</v>
      </c>
      <c r="T7" s="15">
        <f t="shared" ref="T7:T42" si="0">EDATE(DATE(2020,4,1),S7+0)</f>
        <v>43952</v>
      </c>
      <c r="U7">
        <f>COUNTIFS(staff[Date Joined],"&gt;="&amp;empl_trend!T7, staff[Date Joined],"&lt;="&amp;EOMONTH(T7,0))</f>
        <v>3</v>
      </c>
      <c r="V7">
        <f>SUM($U$7:U7)</f>
        <v>3</v>
      </c>
    </row>
    <row r="8" spans="1:22" x14ac:dyDescent="0.3">
      <c r="A8" s="14" t="s">
        <v>232</v>
      </c>
      <c r="B8">
        <v>24</v>
      </c>
      <c r="S8">
        <v>2</v>
      </c>
      <c r="T8" s="15">
        <f t="shared" si="0"/>
        <v>43983</v>
      </c>
      <c r="U8">
        <f>COUNTIFS(staff[Date Joined],"&gt;="&amp;empl_trend!T8, staff[Date Joined],"&lt;="&amp;EOMONTH(T8,0))</f>
        <v>1</v>
      </c>
      <c r="V8">
        <f>SUM($U$7:U8)</f>
        <v>4</v>
      </c>
    </row>
    <row r="9" spans="1:22" x14ac:dyDescent="0.3">
      <c r="A9" s="14" t="s">
        <v>233</v>
      </c>
      <c r="B9">
        <v>30</v>
      </c>
      <c r="S9">
        <v>3</v>
      </c>
      <c r="T9" s="15">
        <f t="shared" si="0"/>
        <v>44013</v>
      </c>
      <c r="U9">
        <f>COUNTIFS(staff[Date Joined],"&gt;="&amp;empl_trend!T9, staff[Date Joined],"&lt;="&amp;EOMONTH(T9,0))</f>
        <v>5</v>
      </c>
      <c r="V9">
        <f>SUM($U$7:U9)</f>
        <v>9</v>
      </c>
    </row>
    <row r="10" spans="1:22" x14ac:dyDescent="0.3">
      <c r="A10" s="14" t="s">
        <v>234</v>
      </c>
      <c r="B10">
        <v>37</v>
      </c>
      <c r="S10">
        <v>4</v>
      </c>
      <c r="T10" s="15">
        <f t="shared" si="0"/>
        <v>44044</v>
      </c>
      <c r="U10">
        <f>COUNTIFS(staff[Date Joined],"&gt;="&amp;empl_trend!T10, staff[Date Joined],"&lt;="&amp;EOMONTH(T10,0))</f>
        <v>3</v>
      </c>
      <c r="V10">
        <f>SUM($U$7:U10)</f>
        <v>12</v>
      </c>
    </row>
    <row r="11" spans="1:22" x14ac:dyDescent="0.3">
      <c r="A11" s="10" t="s">
        <v>235</v>
      </c>
      <c r="S11">
        <v>5</v>
      </c>
      <c r="T11" s="15">
        <f t="shared" si="0"/>
        <v>44075</v>
      </c>
      <c r="U11">
        <f>COUNTIFS(staff[Date Joined],"&gt;="&amp;empl_trend!T11, staff[Date Joined],"&lt;="&amp;EOMONTH(T11,0))</f>
        <v>6</v>
      </c>
      <c r="V11">
        <f>SUM($U$7:U11)</f>
        <v>18</v>
      </c>
    </row>
    <row r="12" spans="1:22" x14ac:dyDescent="0.3">
      <c r="A12" s="14" t="s">
        <v>236</v>
      </c>
      <c r="B12">
        <v>6</v>
      </c>
      <c r="S12">
        <v>6</v>
      </c>
      <c r="T12" s="15">
        <f t="shared" si="0"/>
        <v>44105</v>
      </c>
      <c r="U12">
        <f>COUNTIFS(staff[Date Joined],"&gt;="&amp;empl_trend!T12, staff[Date Joined],"&lt;="&amp;EOMONTH(T12,0))</f>
        <v>6</v>
      </c>
      <c r="V12">
        <f>SUM($U$7:U12)</f>
        <v>24</v>
      </c>
    </row>
    <row r="13" spans="1:22" x14ac:dyDescent="0.3">
      <c r="A13" s="14" t="s">
        <v>237</v>
      </c>
      <c r="B13">
        <v>10</v>
      </c>
      <c r="S13">
        <v>7</v>
      </c>
      <c r="T13" s="15">
        <f t="shared" si="0"/>
        <v>44136</v>
      </c>
      <c r="U13">
        <f>COUNTIFS(staff[Date Joined],"&gt;="&amp;empl_trend!T13, staff[Date Joined],"&lt;="&amp;EOMONTH(T13,0))</f>
        <v>6</v>
      </c>
      <c r="V13">
        <f>SUM($U$7:U13)</f>
        <v>30</v>
      </c>
    </row>
    <row r="14" spans="1:22" x14ac:dyDescent="0.3">
      <c r="A14" s="14" t="s">
        <v>238</v>
      </c>
      <c r="B14">
        <v>19</v>
      </c>
      <c r="S14">
        <v>8</v>
      </c>
      <c r="T14" s="15">
        <f t="shared" si="0"/>
        <v>44166</v>
      </c>
      <c r="U14">
        <f>COUNTIFS(staff[Date Joined],"&gt;="&amp;empl_trend!T14, staff[Date Joined],"&lt;="&amp;EOMONTH(T14,0))</f>
        <v>7</v>
      </c>
      <c r="V14">
        <f>SUM($U$7:U14)</f>
        <v>37</v>
      </c>
    </row>
    <row r="15" spans="1:22" x14ac:dyDescent="0.3">
      <c r="A15" s="14" t="s">
        <v>239</v>
      </c>
      <c r="B15">
        <v>24</v>
      </c>
      <c r="S15">
        <v>9</v>
      </c>
      <c r="T15" s="15">
        <f t="shared" si="0"/>
        <v>44197</v>
      </c>
      <c r="U15">
        <f>COUNTIFS(staff[Date Joined],"&gt;="&amp;empl_trend!T15, staff[Date Joined],"&lt;="&amp;EOMONTH(T15,0))</f>
        <v>6</v>
      </c>
      <c r="V15">
        <f>SUM($U$7:U15)</f>
        <v>43</v>
      </c>
    </row>
    <row r="16" spans="1:22" x14ac:dyDescent="0.3">
      <c r="A16" s="14" t="s">
        <v>227</v>
      </c>
      <c r="B16">
        <v>34</v>
      </c>
      <c r="S16">
        <v>10</v>
      </c>
      <c r="T16" s="15">
        <f t="shared" si="0"/>
        <v>44228</v>
      </c>
      <c r="U16">
        <f>COUNTIFS(staff[Date Joined],"&gt;="&amp;empl_trend!T16, staff[Date Joined],"&lt;="&amp;EOMONTH(T16,0))</f>
        <v>4</v>
      </c>
      <c r="V16">
        <f>SUM($U$7:U16)</f>
        <v>47</v>
      </c>
    </row>
    <row r="17" spans="1:22" x14ac:dyDescent="0.3">
      <c r="A17" s="14" t="s">
        <v>228</v>
      </c>
      <c r="B17">
        <v>40</v>
      </c>
      <c r="S17">
        <v>11</v>
      </c>
      <c r="T17" s="15">
        <f t="shared" si="0"/>
        <v>44256</v>
      </c>
      <c r="U17">
        <f>COUNTIFS(staff[Date Joined],"&gt;="&amp;empl_trend!T17, staff[Date Joined],"&lt;="&amp;EOMONTH(T17,0))</f>
        <v>9</v>
      </c>
      <c r="V17">
        <f>SUM($U$7:U17)</f>
        <v>56</v>
      </c>
    </row>
    <row r="18" spans="1:22" x14ac:dyDescent="0.3">
      <c r="A18" s="14" t="s">
        <v>229</v>
      </c>
      <c r="B18">
        <v>53</v>
      </c>
      <c r="S18">
        <v>12</v>
      </c>
      <c r="T18" s="15">
        <f t="shared" si="0"/>
        <v>44287</v>
      </c>
      <c r="U18">
        <f>COUNTIFS(staff[Date Joined],"&gt;="&amp;empl_trend!T18, staff[Date Joined],"&lt;="&amp;EOMONTH(T18,0))</f>
        <v>5</v>
      </c>
      <c r="V18">
        <f>SUM($U$7:U18)</f>
        <v>61</v>
      </c>
    </row>
    <row r="19" spans="1:22" x14ac:dyDescent="0.3">
      <c r="A19" s="14" t="s">
        <v>230</v>
      </c>
      <c r="B19">
        <v>57</v>
      </c>
      <c r="S19">
        <v>13</v>
      </c>
      <c r="T19" s="15">
        <f t="shared" si="0"/>
        <v>44317</v>
      </c>
      <c r="U19">
        <f>COUNTIFS(staff[Date Joined],"&gt;="&amp;empl_trend!T19, staff[Date Joined],"&lt;="&amp;EOMONTH(T19,0))</f>
        <v>10</v>
      </c>
      <c r="V19">
        <f>SUM($U$7:U19)</f>
        <v>71</v>
      </c>
    </row>
    <row r="20" spans="1:22" x14ac:dyDescent="0.3">
      <c r="A20" s="14" t="s">
        <v>231</v>
      </c>
      <c r="B20">
        <v>68</v>
      </c>
      <c r="S20">
        <v>14</v>
      </c>
      <c r="T20" s="15">
        <f t="shared" si="0"/>
        <v>44348</v>
      </c>
      <c r="U20">
        <f>COUNTIFS(staff[Date Joined],"&gt;="&amp;empl_trend!T20, staff[Date Joined],"&lt;="&amp;EOMONTH(T20,0))</f>
        <v>6</v>
      </c>
      <c r="V20">
        <f>SUM($U$7:U20)</f>
        <v>77</v>
      </c>
    </row>
    <row r="21" spans="1:22" x14ac:dyDescent="0.3">
      <c r="A21" s="14" t="s">
        <v>232</v>
      </c>
      <c r="B21">
        <v>71</v>
      </c>
      <c r="S21">
        <v>15</v>
      </c>
      <c r="T21" s="15">
        <f t="shared" si="0"/>
        <v>44378</v>
      </c>
      <c r="U21">
        <f>COUNTIFS(staff[Date Joined],"&gt;="&amp;empl_trend!T21, staff[Date Joined],"&lt;="&amp;EOMONTH(T21,0))</f>
        <v>13</v>
      </c>
      <c r="V21">
        <f>SUM($U$7:U21)</f>
        <v>90</v>
      </c>
    </row>
    <row r="22" spans="1:22" x14ac:dyDescent="0.3">
      <c r="A22" s="14" t="s">
        <v>233</v>
      </c>
      <c r="B22">
        <v>75</v>
      </c>
      <c r="S22">
        <v>16</v>
      </c>
      <c r="T22" s="15">
        <f t="shared" si="0"/>
        <v>44409</v>
      </c>
      <c r="U22">
        <f>COUNTIFS(staff[Date Joined],"&gt;="&amp;empl_trend!T22, staff[Date Joined],"&lt;="&amp;EOMONTH(T22,0))</f>
        <v>4</v>
      </c>
      <c r="V22">
        <f>SUM($U$7:U22)</f>
        <v>94</v>
      </c>
    </row>
    <row r="23" spans="1:22" x14ac:dyDescent="0.3">
      <c r="A23" s="14" t="s">
        <v>234</v>
      </c>
      <c r="B23">
        <v>82</v>
      </c>
      <c r="S23">
        <v>17</v>
      </c>
      <c r="T23" s="15">
        <f t="shared" si="0"/>
        <v>44440</v>
      </c>
      <c r="U23">
        <f>COUNTIFS(staff[Date Joined],"&gt;="&amp;empl_trend!T23, staff[Date Joined],"&lt;="&amp;EOMONTH(T23,0))</f>
        <v>11</v>
      </c>
      <c r="V23">
        <f>SUM($U$7:U23)</f>
        <v>105</v>
      </c>
    </row>
    <row r="24" spans="1:22" x14ac:dyDescent="0.3">
      <c r="A24" s="10" t="s">
        <v>240</v>
      </c>
      <c r="S24">
        <v>18</v>
      </c>
      <c r="T24" s="15">
        <f t="shared" si="0"/>
        <v>44470</v>
      </c>
      <c r="U24">
        <f>COUNTIFS(staff[Date Joined],"&gt;="&amp;empl_trend!T24, staff[Date Joined],"&lt;="&amp;EOMONTH(T24,0))</f>
        <v>3</v>
      </c>
      <c r="V24">
        <f>SUM($U$7:U24)</f>
        <v>108</v>
      </c>
    </row>
    <row r="25" spans="1:22" x14ac:dyDescent="0.3">
      <c r="A25" s="14" t="s">
        <v>236</v>
      </c>
      <c r="B25">
        <v>3</v>
      </c>
      <c r="S25">
        <v>19</v>
      </c>
      <c r="T25" s="15">
        <f t="shared" si="0"/>
        <v>44501</v>
      </c>
      <c r="U25">
        <f>COUNTIFS(staff[Date Joined],"&gt;="&amp;empl_trend!T25, staff[Date Joined],"&lt;="&amp;EOMONTH(T25,0))</f>
        <v>4</v>
      </c>
      <c r="V25">
        <f>SUM($U$7:U25)</f>
        <v>112</v>
      </c>
    </row>
    <row r="26" spans="1:22" x14ac:dyDescent="0.3">
      <c r="A26" s="14" t="s">
        <v>237</v>
      </c>
      <c r="B26">
        <v>13</v>
      </c>
      <c r="S26">
        <v>20</v>
      </c>
      <c r="T26" s="15">
        <f t="shared" si="0"/>
        <v>44531</v>
      </c>
      <c r="U26">
        <f>COUNTIFS(staff[Date Joined],"&gt;="&amp;empl_trend!T26, staff[Date Joined],"&lt;="&amp;EOMONTH(T26,0))</f>
        <v>7</v>
      </c>
      <c r="V26">
        <f>SUM($U$7:U26)</f>
        <v>119</v>
      </c>
    </row>
    <row r="27" spans="1:22" x14ac:dyDescent="0.3">
      <c r="A27" s="14" t="s">
        <v>238</v>
      </c>
      <c r="B27">
        <v>22</v>
      </c>
      <c r="S27">
        <v>21</v>
      </c>
      <c r="T27" s="15">
        <f t="shared" si="0"/>
        <v>44562</v>
      </c>
      <c r="U27">
        <f>COUNTIFS(staff[Date Joined],"&gt;="&amp;empl_trend!T27, staff[Date Joined],"&lt;="&amp;EOMONTH(T27,0))</f>
        <v>3</v>
      </c>
      <c r="V27">
        <f>SUM($U$7:U27)</f>
        <v>122</v>
      </c>
    </row>
    <row r="28" spans="1:22" x14ac:dyDescent="0.3">
      <c r="A28" s="14" t="s">
        <v>239</v>
      </c>
      <c r="B28">
        <v>31</v>
      </c>
      <c r="S28">
        <v>22</v>
      </c>
      <c r="T28" s="15">
        <f t="shared" si="0"/>
        <v>44593</v>
      </c>
      <c r="U28">
        <f>COUNTIFS(staff[Date Joined],"&gt;="&amp;empl_trend!T28, staff[Date Joined],"&lt;="&amp;EOMONTH(T28,0))</f>
        <v>10</v>
      </c>
      <c r="V28">
        <f>SUM($U$7:U28)</f>
        <v>132</v>
      </c>
    </row>
    <row r="29" spans="1:22" x14ac:dyDescent="0.3">
      <c r="A29" s="14" t="s">
        <v>227</v>
      </c>
      <c r="B29">
        <v>40</v>
      </c>
      <c r="S29">
        <v>23</v>
      </c>
      <c r="T29" s="15">
        <f t="shared" si="0"/>
        <v>44621</v>
      </c>
      <c r="U29">
        <f>COUNTIFS(staff[Date Joined],"&gt;="&amp;empl_trend!T29, staff[Date Joined],"&lt;="&amp;EOMONTH(T29,0))</f>
        <v>9</v>
      </c>
      <c r="V29">
        <f>SUM($U$7:U29)</f>
        <v>141</v>
      </c>
    </row>
    <row r="30" spans="1:22" x14ac:dyDescent="0.3">
      <c r="A30" s="14" t="s">
        <v>228</v>
      </c>
      <c r="B30">
        <v>47</v>
      </c>
      <c r="S30">
        <v>24</v>
      </c>
      <c r="T30" s="15">
        <f t="shared" si="0"/>
        <v>44652</v>
      </c>
      <c r="U30">
        <f>COUNTIFS(staff[Date Joined],"&gt;="&amp;empl_trend!T30, staff[Date Joined],"&lt;="&amp;EOMONTH(T30,0))</f>
        <v>9</v>
      </c>
      <c r="V30">
        <f>SUM($U$7:U30)</f>
        <v>150</v>
      </c>
    </row>
    <row r="31" spans="1:22" x14ac:dyDescent="0.3">
      <c r="A31" s="14" t="s">
        <v>229</v>
      </c>
      <c r="B31">
        <v>52</v>
      </c>
      <c r="S31">
        <v>25</v>
      </c>
      <c r="T31" s="15">
        <f t="shared" si="0"/>
        <v>44682</v>
      </c>
      <c r="U31">
        <f>COUNTIFS(staff[Date Joined],"&gt;="&amp;empl_trend!T31, staff[Date Joined],"&lt;="&amp;EOMONTH(T31,0))</f>
        <v>9</v>
      </c>
      <c r="V31">
        <f>SUM($U$7:U31)</f>
        <v>159</v>
      </c>
    </row>
    <row r="32" spans="1:22" x14ac:dyDescent="0.3">
      <c r="A32" s="14" t="s">
        <v>230</v>
      </c>
      <c r="B32">
        <v>57</v>
      </c>
      <c r="S32">
        <v>26</v>
      </c>
      <c r="T32" s="15">
        <f t="shared" si="0"/>
        <v>44713</v>
      </c>
      <c r="U32">
        <f>COUNTIFS(staff[Date Joined],"&gt;="&amp;empl_trend!T32, staff[Date Joined],"&lt;="&amp;EOMONTH(T32,0))</f>
        <v>7</v>
      </c>
      <c r="V32">
        <f>SUM($U$7:U32)</f>
        <v>166</v>
      </c>
    </row>
    <row r="33" spans="1:22" x14ac:dyDescent="0.3">
      <c r="A33" s="14" t="s">
        <v>231</v>
      </c>
      <c r="B33">
        <v>59</v>
      </c>
      <c r="S33">
        <v>27</v>
      </c>
      <c r="T33" s="15">
        <f t="shared" si="0"/>
        <v>44743</v>
      </c>
      <c r="U33">
        <f>COUNTIFS(staff[Date Joined],"&gt;="&amp;empl_trend!T33, staff[Date Joined],"&lt;="&amp;EOMONTH(T33,0))</f>
        <v>5</v>
      </c>
      <c r="V33">
        <f>SUM($U$7:U33)</f>
        <v>171</v>
      </c>
    </row>
    <row r="34" spans="1:22" x14ac:dyDescent="0.3">
      <c r="A34" s="14" t="s">
        <v>232</v>
      </c>
      <c r="B34">
        <v>62</v>
      </c>
      <c r="S34">
        <v>28</v>
      </c>
      <c r="T34" s="15">
        <f t="shared" si="0"/>
        <v>44774</v>
      </c>
      <c r="U34">
        <f>COUNTIFS(staff[Date Joined],"&gt;="&amp;empl_trend!T34, staff[Date Joined],"&lt;="&amp;EOMONTH(T34,0))</f>
        <v>5</v>
      </c>
      <c r="V34">
        <f>SUM($U$7:U34)</f>
        <v>176</v>
      </c>
    </row>
    <row r="35" spans="1:22" x14ac:dyDescent="0.3">
      <c r="A35" s="10" t="s">
        <v>241</v>
      </c>
      <c r="S35">
        <v>29</v>
      </c>
      <c r="T35" s="15">
        <f t="shared" si="0"/>
        <v>44805</v>
      </c>
      <c r="U35">
        <f>COUNTIFS(staff[Date Joined],"&gt;="&amp;empl_trend!T35, staff[Date Joined],"&lt;="&amp;EOMONTH(T35,0))</f>
        <v>2</v>
      </c>
      <c r="V35">
        <f>SUM($U$7:U35)</f>
        <v>178</v>
      </c>
    </row>
    <row r="36" spans="1:22" x14ac:dyDescent="0.3">
      <c r="A36" s="14" t="s">
        <v>237</v>
      </c>
      <c r="B36">
        <v>1</v>
      </c>
      <c r="S36">
        <v>30</v>
      </c>
      <c r="T36" s="15">
        <f t="shared" si="0"/>
        <v>44835</v>
      </c>
      <c r="U36">
        <f>COUNTIFS(staff[Date Joined],"&gt;="&amp;empl_trend!T36, staff[Date Joined],"&lt;="&amp;EOMONTH(T36,0))</f>
        <v>3</v>
      </c>
      <c r="V36">
        <f>SUM($U$7:U36)</f>
        <v>181</v>
      </c>
    </row>
    <row r="37" spans="1:22" x14ac:dyDescent="0.3">
      <c r="A37" s="14" t="s">
        <v>239</v>
      </c>
      <c r="B37">
        <v>2</v>
      </c>
      <c r="S37">
        <v>31</v>
      </c>
      <c r="T37" s="15">
        <f t="shared" si="0"/>
        <v>44866</v>
      </c>
      <c r="U37">
        <f>COUNTIFS(staff[Date Joined],"&gt;="&amp;empl_trend!T37, staff[Date Joined],"&lt;="&amp;EOMONTH(T37,0))</f>
        <v>0</v>
      </c>
      <c r="V37">
        <f>SUM($U$7:U37)</f>
        <v>181</v>
      </c>
    </row>
    <row r="38" spans="1:22" x14ac:dyDescent="0.3">
      <c r="S38">
        <v>32</v>
      </c>
      <c r="T38" s="15">
        <f t="shared" si="0"/>
        <v>44896</v>
      </c>
      <c r="U38">
        <f>COUNTIFS(staff[Date Joined],"&gt;="&amp;empl_trend!T38, staff[Date Joined],"&lt;="&amp;EOMONTH(T38,0))</f>
        <v>0</v>
      </c>
      <c r="V38">
        <f>SUM($U$7:U38)</f>
        <v>181</v>
      </c>
    </row>
    <row r="39" spans="1:22" x14ac:dyDescent="0.3">
      <c r="S39">
        <v>33</v>
      </c>
      <c r="T39" s="15">
        <f t="shared" si="0"/>
        <v>44927</v>
      </c>
      <c r="U39">
        <f>COUNTIFS(staff[Date Joined],"&gt;="&amp;empl_trend!T39, staff[Date Joined],"&lt;="&amp;EOMONTH(T39,0))</f>
        <v>0</v>
      </c>
      <c r="V39">
        <f>SUM($U$7:U39)</f>
        <v>181</v>
      </c>
    </row>
    <row r="40" spans="1:22" x14ac:dyDescent="0.3">
      <c r="S40">
        <v>34</v>
      </c>
      <c r="T40" s="15">
        <f t="shared" si="0"/>
        <v>44958</v>
      </c>
      <c r="U40">
        <f>COUNTIFS(staff[Date Joined],"&gt;="&amp;empl_trend!T40, staff[Date Joined],"&lt;="&amp;EOMONTH(T40,0))</f>
        <v>1</v>
      </c>
      <c r="V40">
        <f>SUM($U$7:U40)</f>
        <v>182</v>
      </c>
    </row>
    <row r="41" spans="1:22" x14ac:dyDescent="0.3">
      <c r="S41">
        <v>35</v>
      </c>
      <c r="T41" s="15">
        <f t="shared" si="0"/>
        <v>44986</v>
      </c>
      <c r="U41">
        <f>COUNTIFS(staff[Date Joined],"&gt;="&amp;empl_trend!T41, staff[Date Joined],"&lt;="&amp;EOMONTH(T41,0))</f>
        <v>0</v>
      </c>
      <c r="V41">
        <f>SUM($U$7:U41)</f>
        <v>182</v>
      </c>
    </row>
    <row r="42" spans="1:22" x14ac:dyDescent="0.3">
      <c r="S42">
        <v>36</v>
      </c>
      <c r="T42" s="15">
        <f t="shared" si="0"/>
        <v>45017</v>
      </c>
      <c r="U42">
        <f>COUNTIFS(staff[Date Joined],"&gt;="&amp;empl_trend!T42, staff[Date Joined],"&lt;="&amp;EOMONTH(T42,0))</f>
        <v>1</v>
      </c>
      <c r="V42">
        <f>SUM($U$7:U42)</f>
        <v>183</v>
      </c>
    </row>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47F94-061B-466B-A375-2A7A1E080258}">
  <dimension ref="D2:Z19"/>
  <sheetViews>
    <sheetView showGridLines="0" tabSelected="1" workbookViewId="0">
      <selection activeCell="O8" sqref="O8"/>
    </sheetView>
  </sheetViews>
  <sheetFormatPr defaultRowHeight="14.4" x14ac:dyDescent="0.3"/>
  <cols>
    <col min="4" max="4" width="19.77734375" customWidth="1"/>
    <col min="5" max="5" width="1.77734375" customWidth="1"/>
    <col min="6" max="6" width="19.77734375" customWidth="1"/>
    <col min="7" max="7" width="1.5546875" customWidth="1"/>
    <col min="8" max="8" width="19.77734375" customWidth="1"/>
    <col min="9" max="9" width="11.33203125" bestFit="1" customWidth="1"/>
    <col min="10" max="10" width="19.77734375" customWidth="1"/>
    <col min="11" max="11" width="1.77734375" customWidth="1"/>
    <col min="12" max="12" width="19.77734375" customWidth="1"/>
    <col min="13" max="13" width="1.5546875" customWidth="1"/>
    <col min="14" max="14" width="19.77734375" customWidth="1"/>
  </cols>
  <sheetData>
    <row r="2" spans="4:26" ht="34.200000000000003" customHeight="1" x14ac:dyDescent="0.3">
      <c r="D2" s="30" t="s">
        <v>246</v>
      </c>
      <c r="E2" s="30"/>
      <c r="F2" s="30"/>
      <c r="G2" s="30"/>
      <c r="H2" s="30"/>
      <c r="J2" s="31" t="s">
        <v>247</v>
      </c>
      <c r="K2" s="31"/>
      <c r="L2" s="31"/>
      <c r="M2" s="31"/>
      <c r="N2" s="31"/>
    </row>
    <row r="3" spans="4:26" ht="72.599999999999994" customHeight="1" x14ac:dyDescent="0.3">
      <c r="D3" s="16">
        <f>COUNTIFS(staff[Country],"NZ")</f>
        <v>91</v>
      </c>
      <c r="F3" s="26">
        <f>COUNTIFS(staff[Country],"NZ",staff[Gender],"Female")/D3</f>
        <v>0.47252747252747251</v>
      </c>
      <c r="H3" s="17">
        <f>AVERAGEIFS(staff[Salary],staff[Country],"NZ")</f>
        <v>76978.791208791212</v>
      </c>
      <c r="J3" s="18">
        <f>COUNTIFS(staff[Country],"IND")</f>
        <v>92</v>
      </c>
      <c r="L3" s="19">
        <f>COUNTIFS(staff[Country],"IND",staff[Gender],"Female")/J3</f>
        <v>0.46739130434782611</v>
      </c>
      <c r="N3" s="20">
        <f>AVERAGEIFS(staff[Salary],staff[Country],"IND")</f>
        <v>77366.521739130432</v>
      </c>
    </row>
    <row r="4" spans="4:26" x14ac:dyDescent="0.3">
      <c r="J4" s="12"/>
    </row>
    <row r="5" spans="4:26" ht="42.6" customHeight="1" x14ac:dyDescent="0.3">
      <c r="D5" s="27" t="s">
        <v>245</v>
      </c>
      <c r="E5" s="28"/>
      <c r="F5" s="28"/>
      <c r="G5" s="28"/>
      <c r="H5" s="28"/>
      <c r="I5" s="28"/>
      <c r="J5" s="28"/>
      <c r="K5" s="28"/>
      <c r="L5" s="28"/>
      <c r="M5" s="28"/>
      <c r="N5" s="29"/>
    </row>
    <row r="6" spans="4:26" x14ac:dyDescent="0.3">
      <c r="T6" s="22"/>
      <c r="V6" s="21"/>
      <c r="Z6" s="22"/>
    </row>
    <row r="7" spans="4:26" x14ac:dyDescent="0.3">
      <c r="D7" s="21"/>
      <c r="H7" s="22"/>
      <c r="J7" s="21"/>
      <c r="N7" s="22"/>
    </row>
    <row r="8" spans="4:26" x14ac:dyDescent="0.3">
      <c r="D8" s="21"/>
      <c r="H8" s="22"/>
      <c r="J8" s="21"/>
      <c r="N8" s="22"/>
    </row>
    <row r="9" spans="4:26" x14ac:dyDescent="0.3">
      <c r="D9" s="21"/>
      <c r="H9" s="22"/>
      <c r="J9" s="21"/>
      <c r="N9" s="22"/>
    </row>
    <row r="10" spans="4:26" x14ac:dyDescent="0.3">
      <c r="D10" s="21"/>
      <c r="H10" s="22"/>
      <c r="J10" s="21"/>
      <c r="N10" s="22"/>
    </row>
    <row r="11" spans="4:26" x14ac:dyDescent="0.3">
      <c r="D11" s="21"/>
      <c r="H11" s="22"/>
      <c r="J11" s="21"/>
      <c r="N11" s="22"/>
    </row>
    <row r="12" spans="4:26" x14ac:dyDescent="0.3">
      <c r="D12" s="21"/>
      <c r="H12" s="22"/>
      <c r="J12" s="21"/>
      <c r="N12" s="22"/>
    </row>
    <row r="13" spans="4:26" x14ac:dyDescent="0.3">
      <c r="D13" s="21"/>
      <c r="H13" s="22"/>
      <c r="J13" s="21"/>
      <c r="N13" s="22"/>
    </row>
    <row r="14" spans="4:26" x14ac:dyDescent="0.3">
      <c r="D14" s="21"/>
      <c r="H14" s="22"/>
      <c r="J14" s="21"/>
      <c r="N14" s="22"/>
    </row>
    <row r="15" spans="4:26" x14ac:dyDescent="0.3">
      <c r="D15" s="21"/>
      <c r="H15" s="22"/>
      <c r="J15" s="21"/>
      <c r="N15" s="22"/>
    </row>
    <row r="16" spans="4:26" x14ac:dyDescent="0.3">
      <c r="D16" s="21"/>
      <c r="H16" s="22"/>
      <c r="J16" s="21"/>
      <c r="N16" s="22"/>
    </row>
    <row r="17" spans="4:14" x14ac:dyDescent="0.3">
      <c r="D17" s="21"/>
      <c r="H17" s="22"/>
      <c r="J17" s="21"/>
      <c r="N17" s="22"/>
    </row>
    <row r="18" spans="4:14" x14ac:dyDescent="0.3">
      <c r="D18" s="21"/>
      <c r="H18" s="22"/>
      <c r="J18" s="21"/>
      <c r="N18" s="22"/>
    </row>
    <row r="19" spans="4:14" ht="15" thickBot="1" x14ac:dyDescent="0.35">
      <c r="D19" s="23"/>
      <c r="E19" s="24"/>
      <c r="F19" s="24"/>
      <c r="G19" s="24"/>
      <c r="H19" s="25"/>
      <c r="J19" s="23"/>
      <c r="K19" s="24"/>
      <c r="L19" s="24"/>
      <c r="M19" s="24"/>
      <c r="N19" s="25"/>
    </row>
  </sheetData>
  <mergeCells count="3">
    <mergeCell ref="D5:N5"/>
    <mergeCell ref="D2:H2"/>
    <mergeCell ref="J2:N2"/>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8ADB5-D9C2-49A3-ACA2-2E1076C55977}">
  <dimension ref="A1:F10"/>
  <sheetViews>
    <sheetView topLeftCell="E1" workbookViewId="0">
      <selection activeCell="J6" sqref="J6"/>
    </sheetView>
  </sheetViews>
  <sheetFormatPr defaultRowHeight="14.4" x14ac:dyDescent="0.3"/>
  <cols>
    <col min="1" max="1" width="12.5546875" bestFit="1" customWidth="1"/>
    <col min="2" max="2" width="13.88671875" bestFit="1" customWidth="1"/>
    <col min="5" max="5" width="12.5546875" bestFit="1" customWidth="1"/>
    <col min="6" max="6" width="13.88671875" bestFit="1" customWidth="1"/>
  </cols>
  <sheetData>
    <row r="1" spans="1:6" x14ac:dyDescent="0.3">
      <c r="A1" s="9" t="s">
        <v>204</v>
      </c>
      <c r="B1" t="s" vm="2">
        <v>207</v>
      </c>
    </row>
    <row r="2" spans="1:6" x14ac:dyDescent="0.3">
      <c r="E2" s="9" t="s">
        <v>204</v>
      </c>
      <c r="F2" t="s" vm="1">
        <v>205</v>
      </c>
    </row>
    <row r="3" spans="1:6" x14ac:dyDescent="0.3">
      <c r="A3" s="9" t="s">
        <v>224</v>
      </c>
      <c r="B3" t="s">
        <v>218</v>
      </c>
    </row>
    <row r="4" spans="1:6" x14ac:dyDescent="0.3">
      <c r="A4" s="10" t="s">
        <v>12</v>
      </c>
      <c r="B4">
        <v>27</v>
      </c>
      <c r="E4" s="9" t="s">
        <v>224</v>
      </c>
      <c r="F4" t="s">
        <v>218</v>
      </c>
    </row>
    <row r="5" spans="1:6" x14ac:dyDescent="0.3">
      <c r="A5" s="10" t="s">
        <v>9</v>
      </c>
      <c r="B5">
        <v>27</v>
      </c>
      <c r="E5" s="10" t="s">
        <v>9</v>
      </c>
      <c r="F5">
        <v>28</v>
      </c>
    </row>
    <row r="6" spans="1:6" x14ac:dyDescent="0.3">
      <c r="A6" s="10" t="s">
        <v>21</v>
      </c>
      <c r="B6">
        <v>19</v>
      </c>
      <c r="E6" s="10" t="s">
        <v>12</v>
      </c>
      <c r="F6">
        <v>27</v>
      </c>
    </row>
    <row r="7" spans="1:6" x14ac:dyDescent="0.3">
      <c r="A7" s="10" t="s">
        <v>19</v>
      </c>
      <c r="B7">
        <v>14</v>
      </c>
      <c r="E7" s="10" t="s">
        <v>21</v>
      </c>
      <c r="F7">
        <v>19</v>
      </c>
    </row>
    <row r="8" spans="1:6" x14ac:dyDescent="0.3">
      <c r="A8" s="10" t="s">
        <v>56</v>
      </c>
      <c r="B8">
        <v>4</v>
      </c>
      <c r="E8" s="10" t="s">
        <v>19</v>
      </c>
      <c r="F8">
        <v>14</v>
      </c>
    </row>
    <row r="9" spans="1:6" x14ac:dyDescent="0.3">
      <c r="A9" s="10" t="s">
        <v>225</v>
      </c>
      <c r="B9">
        <v>91</v>
      </c>
      <c r="E9" s="10" t="s">
        <v>56</v>
      </c>
      <c r="F9">
        <v>4</v>
      </c>
    </row>
    <row r="10" spans="1:6" x14ac:dyDescent="0.3">
      <c r="E10" s="10" t="s">
        <v>225</v>
      </c>
      <c r="F10">
        <v>92</v>
      </c>
    </row>
  </sheetData>
  <pageMargins left="0.7" right="0.7" top="0.75" bottom="0.75" header="0.3" footer="0.3"/>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CA0375-4F4A-4F1A-ABCA-479E7F5B395D}">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Data</vt:lpstr>
      <vt:lpstr>India Staff</vt:lpstr>
      <vt:lpstr>ALl STAFF</vt:lpstr>
      <vt:lpstr>Male vs Female</vt:lpstr>
      <vt:lpstr>empl_trend</vt:lpstr>
      <vt:lpstr>Dashboard</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BREM SRIDHAR</cp:lastModifiedBy>
  <dcterms:created xsi:type="dcterms:W3CDTF">2021-03-14T20:21:32Z</dcterms:created>
  <dcterms:modified xsi:type="dcterms:W3CDTF">2023-07-30T11:05:21Z</dcterms:modified>
</cp:coreProperties>
</file>