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 Jay\Desktop\MengAI\AI201\Backprop_Worksheet_20230329\"/>
    </mc:Choice>
  </mc:AlternateContent>
  <xr:revisionPtr revIDLastSave="0" documentId="13_ncr:1_{6CE87970-9943-4524-B72E-5DB5549507B4}" xr6:coauthVersionLast="47" xr6:coauthVersionMax="47" xr10:uidLastSave="{00000000-0000-0000-0000-000000000000}"/>
  <bookViews>
    <workbookView xWindow="-108" yWindow="-108" windowWidth="23256" windowHeight="12576" xr2:uid="{8B58616C-990D-974E-95EE-33066D1102A2}"/>
  </bookViews>
  <sheets>
    <sheet name="Backprop Exercise" sheetId="4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4" l="1" a="1"/>
  <c r="M7" i="4" s="1"/>
  <c r="M19" i="4" a="1"/>
  <c r="M19" i="4" s="1"/>
  <c r="M15" i="4" a="1"/>
  <c r="M15" i="4" s="1"/>
  <c r="M11" i="4" a="1"/>
  <c r="M11" i="4" s="1"/>
  <c r="L19" i="4" a="1"/>
  <c r="L19" i="4" s="1"/>
  <c r="L15" i="4" a="1"/>
  <c r="L15" i="4" s="1"/>
  <c r="L11" i="4" a="1"/>
  <c r="L11" i="4" s="1"/>
  <c r="L7" i="4" a="1"/>
  <c r="L7" i="4" s="1"/>
  <c r="C9" i="4"/>
  <c r="S17" i="4" l="1"/>
  <c r="T17" i="4" s="1" a="1"/>
  <c r="T17" i="4" s="1"/>
  <c r="S7" i="4"/>
  <c r="T7" i="4" s="1" a="1"/>
  <c r="T7" i="4" s="1"/>
  <c r="S12" i="4"/>
  <c r="T12" i="4" s="1" a="1"/>
  <c r="T12" i="4" s="1"/>
  <c r="F19" i="1"/>
  <c r="F18" i="1"/>
  <c r="F17" i="1"/>
  <c r="F15" i="1"/>
  <c r="F14" i="1"/>
  <c r="F13" i="1"/>
  <c r="F11" i="1"/>
  <c r="F10" i="1"/>
  <c r="F9" i="1"/>
  <c r="F7" i="1"/>
  <c r="F6" i="1"/>
  <c r="F5" i="1"/>
  <c r="F16" i="1"/>
  <c r="F12" i="1"/>
  <c r="F8" i="1"/>
  <c r="F4" i="1"/>
  <c r="U2" i="1"/>
  <c r="U18" i="1" s="1"/>
  <c r="M2" i="1"/>
  <c r="E2" i="1"/>
  <c r="Z11" i="4" l="1"/>
  <c r="AA11" i="4" s="1" a="1"/>
  <c r="AA11" i="4" s="1"/>
  <c r="Z7" i="4"/>
  <c r="AA7" i="4" s="1" a="1"/>
  <c r="AA7" i="4" s="1"/>
  <c r="U4" i="1"/>
  <c r="U5" i="1"/>
  <c r="U6" i="1"/>
  <c r="U7" i="1"/>
  <c r="U15" i="1"/>
  <c r="U16" i="1"/>
  <c r="U17" i="1"/>
  <c r="AC11" i="4" l="1"/>
  <c r="X11" i="4" s="1" a="1"/>
  <c r="X11" i="4" s="1"/>
  <c r="AC7" i="4"/>
  <c r="X7" i="4" s="1" a="1"/>
  <c r="X7" i="4" s="1"/>
  <c r="I16" i="1"/>
  <c r="J16" i="1" s="1"/>
  <c r="K16" i="1" s="1"/>
  <c r="I12" i="1"/>
  <c r="J12" i="1" s="1"/>
  <c r="K12" i="1" s="1"/>
  <c r="I4" i="1"/>
  <c r="J4" i="1" s="1"/>
  <c r="K4" i="1" s="1"/>
  <c r="I8" i="1"/>
  <c r="J8" i="1" s="1"/>
  <c r="K8" i="1" s="1"/>
  <c r="Q17" i="4" l="1" a="1"/>
  <c r="Q17" i="4" s="1"/>
  <c r="Q12" i="4" a="1"/>
  <c r="Q12" i="4" s="1"/>
  <c r="W11" i="4"/>
  <c r="V29" i="4" s="1"/>
  <c r="W8" i="4"/>
  <c r="V26" i="4" s="1"/>
  <c r="W7" i="4"/>
  <c r="V25" i="4" s="1"/>
  <c r="W10" i="4"/>
  <c r="V28" i="4" s="1"/>
  <c r="W9" i="4"/>
  <c r="V27" i="4" s="1"/>
  <c r="Q4" i="1"/>
  <c r="R4" i="1" s="1"/>
  <c r="Q14" i="1"/>
  <c r="R14" i="1" s="1"/>
  <c r="Q9" i="1"/>
  <c r="R9" i="1" s="1"/>
  <c r="Q7" i="4" l="1" a="1"/>
  <c r="Q7" i="4" s="1"/>
  <c r="J11" i="4" s="1" a="1"/>
  <c r="J11" i="4" s="1"/>
  <c r="W13" i="4"/>
  <c r="V31" i="4" s="1"/>
  <c r="W12" i="4"/>
  <c r="V30" i="4" s="1"/>
  <c r="W14" i="4"/>
  <c r="V32" i="4" s="1"/>
  <c r="P20" i="4"/>
  <c r="O38" i="4" s="1"/>
  <c r="P19" i="4"/>
  <c r="O37" i="4" s="1"/>
  <c r="P18" i="4"/>
  <c r="O36" i="4" s="1"/>
  <c r="P17" i="4"/>
  <c r="O35" i="4" s="1"/>
  <c r="P21" i="4"/>
  <c r="O39" i="4" s="1"/>
  <c r="P16" i="4"/>
  <c r="O34" i="4" s="1"/>
  <c r="P15" i="4"/>
  <c r="O33" i="4" s="1"/>
  <c r="P12" i="4"/>
  <c r="O30" i="4" s="1"/>
  <c r="P14" i="4"/>
  <c r="O32" i="4" s="1"/>
  <c r="P13" i="4"/>
  <c r="O31" i="4" s="1"/>
  <c r="S14" i="1"/>
  <c r="S9" i="1"/>
  <c r="S4" i="1"/>
  <c r="J15" i="4" l="1" a="1"/>
  <c r="J15" i="4" s="1"/>
  <c r="I18" i="4" s="1"/>
  <c r="H36" i="4" s="1"/>
  <c r="J19" i="4" a="1"/>
  <c r="J19" i="4" s="1"/>
  <c r="I19" i="4" s="1"/>
  <c r="H37" i="4" s="1"/>
  <c r="I13" i="4"/>
  <c r="H31" i="4" s="1"/>
  <c r="P11" i="4"/>
  <c r="O29" i="4" s="1"/>
  <c r="J7" i="4" a="1"/>
  <c r="J7" i="4" s="1"/>
  <c r="I10" i="4" s="1"/>
  <c r="H28" i="4" s="1"/>
  <c r="P8" i="4"/>
  <c r="O26" i="4" s="1"/>
  <c r="P9" i="4"/>
  <c r="O27" i="4" s="1"/>
  <c r="P7" i="4"/>
  <c r="O25" i="4" s="1"/>
  <c r="P10" i="4"/>
  <c r="O28" i="4" s="1"/>
  <c r="Y15" i="1"/>
  <c r="Z15" i="1" s="1"/>
  <c r="AA15" i="1" s="1"/>
  <c r="AD15" i="1" s="1"/>
  <c r="W15" i="1" s="1"/>
  <c r="V15" i="1" s="1"/>
  <c r="Y4" i="1"/>
  <c r="Z4" i="1" s="1"/>
  <c r="AA4" i="1" s="1"/>
  <c r="AD4" i="1" s="1"/>
  <c r="W4" i="1" s="1"/>
  <c r="I12" i="4" l="1"/>
  <c r="H30" i="4" s="1"/>
  <c r="I11" i="4"/>
  <c r="H29" i="4" s="1"/>
  <c r="I14" i="4"/>
  <c r="H32" i="4" s="1"/>
  <c r="I15" i="4"/>
  <c r="H33" i="4" s="1"/>
  <c r="I20" i="4"/>
  <c r="H38" i="4" s="1"/>
  <c r="I17" i="4"/>
  <c r="H35" i="4" s="1"/>
  <c r="I22" i="4"/>
  <c r="H40" i="4" s="1"/>
  <c r="I8" i="4"/>
  <c r="H26" i="4" s="1"/>
  <c r="I21" i="4"/>
  <c r="H39" i="4" s="1"/>
  <c r="I9" i="4"/>
  <c r="H27" i="4" s="1"/>
  <c r="I7" i="4"/>
  <c r="H25" i="4" s="1"/>
  <c r="I16" i="4"/>
  <c r="H34" i="4" s="1"/>
  <c r="O14" i="1"/>
  <c r="V18" i="1"/>
  <c r="V17" i="1"/>
  <c r="V16" i="1"/>
  <c r="V4" i="1"/>
  <c r="V7" i="1"/>
  <c r="V5" i="1"/>
  <c r="O9" i="1"/>
  <c r="V6" i="1"/>
  <c r="O4" i="1"/>
  <c r="N14" i="1" l="1"/>
  <c r="N18" i="1"/>
  <c r="N15" i="1"/>
  <c r="N16" i="1"/>
  <c r="N17" i="1"/>
  <c r="N9" i="1"/>
  <c r="N13" i="1"/>
  <c r="N12" i="1"/>
  <c r="N11" i="1"/>
  <c r="N10" i="1"/>
  <c r="N4" i="1"/>
  <c r="N8" i="1"/>
  <c r="N6" i="1"/>
  <c r="N7" i="1"/>
  <c r="N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<sst xmlns="http://schemas.openxmlformats.org/spreadsheetml/2006/main" count="94" uniqueCount="60">
  <si>
    <t>w</t>
  </si>
  <si>
    <t>In</t>
  </si>
  <si>
    <t xml:space="preserve"> </t>
  </si>
  <si>
    <t>v</t>
  </si>
  <si>
    <t>phi(v)</t>
  </si>
  <si>
    <t>Out</t>
  </si>
  <si>
    <t>v_1</t>
  </si>
  <si>
    <t>v_2</t>
  </si>
  <si>
    <t>v_3</t>
  </si>
  <si>
    <t>v_4</t>
  </si>
  <si>
    <t>phi(v) = H1out</t>
  </si>
  <si>
    <t>a (slope param)</t>
  </si>
  <si>
    <t>phi(v) = H2out</t>
  </si>
  <si>
    <t>Out_target</t>
  </si>
  <si>
    <t>e</t>
  </si>
  <si>
    <t>d</t>
  </si>
  <si>
    <t>Error</t>
  </si>
  <si>
    <t>delta</t>
  </si>
  <si>
    <t>Delta_w</t>
  </si>
  <si>
    <t>eta</t>
  </si>
  <si>
    <t>Delta_w_h1</t>
  </si>
  <si>
    <t>out</t>
  </si>
  <si>
    <t>w_h1</t>
  </si>
  <si>
    <t>w_h2</t>
  </si>
  <si>
    <t>Delta_w_h2</t>
  </si>
  <si>
    <t>w_out</t>
  </si>
  <si>
    <t>Delta_out</t>
  </si>
  <si>
    <t>delta_out</t>
  </si>
  <si>
    <t>v_out</t>
  </si>
  <si>
    <t>v_h2</t>
  </si>
  <si>
    <t>v_h1</t>
  </si>
  <si>
    <t>y_h1</t>
  </si>
  <si>
    <t>y_h2</t>
  </si>
  <si>
    <t>v_h2_1</t>
  </si>
  <si>
    <t>v_h2_2</t>
  </si>
  <si>
    <t>v_h2_3</t>
  </si>
  <si>
    <t>v_out_1</t>
  </si>
  <si>
    <t>v_out_2</t>
  </si>
  <si>
    <t>delta_h2</t>
  </si>
  <si>
    <t>delta_h1</t>
  </si>
  <si>
    <t>Updated w_h1</t>
  </si>
  <si>
    <t>Updated w_h2</t>
  </si>
  <si>
    <t>Updated w_out</t>
  </si>
  <si>
    <t>Bias</t>
  </si>
  <si>
    <t>eta (learning rate)</t>
  </si>
  <si>
    <t>a (tanh parameter)</t>
  </si>
  <si>
    <t>b (tanh parameter)</t>
  </si>
  <si>
    <t>Input</t>
  </si>
  <si>
    <t xml:space="preserve">  Output Layer</t>
  </si>
  <si>
    <t xml:space="preserve">  Hidden layer 1</t>
  </si>
  <si>
    <t xml:space="preserve">  Hidden layer 2</t>
  </si>
  <si>
    <t>a_L (logistic slope param)</t>
  </si>
  <si>
    <t>Instructor: Pros Naval</t>
  </si>
  <si>
    <t>Logistic/Tanh/LeakyReLu: 0/1/2</t>
  </si>
  <si>
    <t>a (Leaky ReLu parameter)</t>
  </si>
  <si>
    <t>submit2pcnaval@gmail.com</t>
  </si>
  <si>
    <t>Note: submit completed worksheet to</t>
  </si>
  <si>
    <t>AI201 BACKPROPAGATION ALGORITHM EXERCISE</t>
  </si>
  <si>
    <t>Student Copy (Ver20221107)</t>
  </si>
  <si>
    <t>Name of Student: Bren Jay Magtalas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</si>
</sst>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00"/>
    <numFmt numFmtId="166" formatCode="0.00000000"/>
    <numFmt numFmtId="167" formatCode="0_ ;\-0\ "/>
    <numFmt numFmtId="168" formatCode="0.0_ ;\-0.0\ "/>
    <numFmt numFmtId="169" formatCode="0.000000000"/>
  </numFmts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BE4"/>
        <bgColor indexed="64"/>
      </patternFill>
    </fill>
    <fill>
      <patternFill patternType="solid">
        <fgColor rgb="FF8CE7DF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8" borderId="1" applyNumberFormat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3" fillId="5" borderId="0" xfId="0" applyFont="1" applyFill="1"/>
    <xf numFmtId="0" fontId="0" fillId="6" borderId="0" xfId="0" quotePrefix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6" borderId="0" xfId="0" applyFill="1" applyAlignment="1">
      <alignment horizontal="right"/>
    </xf>
    <xf numFmtId="0" fontId="4" fillId="6" borderId="0" xfId="0" applyFont="1" applyFill="1"/>
    <xf numFmtId="0" fontId="5" fillId="5" borderId="0" xfId="0" applyFont="1" applyFill="1"/>
    <xf numFmtId="0" fontId="5" fillId="6" borderId="0" xfId="0" applyFont="1" applyFill="1"/>
    <xf numFmtId="2" fontId="0" fillId="0" borderId="0" xfId="0" applyNumberFormat="1"/>
    <xf numFmtId="2" fontId="5" fillId="4" borderId="0" xfId="0" applyNumberFormat="1" applyFont="1" applyFill="1"/>
    <xf numFmtId="0" fontId="2" fillId="3" borderId="0" xfId="2"/>
    <xf numFmtId="164" fontId="5" fillId="4" borderId="0" xfId="0" applyNumberFormat="1" applyFont="1" applyFill="1"/>
    <xf numFmtId="0" fontId="0" fillId="0" borderId="0" xfId="0" applyProtection="1">
      <protection locked="0"/>
    </xf>
    <xf numFmtId="0" fontId="1" fillId="9" borderId="0" xfId="1" applyFill="1" applyProtection="1">
      <protection locked="0"/>
    </xf>
    <xf numFmtId="0" fontId="5" fillId="9" borderId="0" xfId="2" applyFont="1" applyFill="1" applyProtection="1">
      <protection locked="0"/>
    </xf>
    <xf numFmtId="0" fontId="5" fillId="10" borderId="0" xfId="2" applyFont="1" applyFill="1" applyProtection="1">
      <protection locked="0"/>
    </xf>
    <xf numFmtId="0" fontId="5" fillId="0" borderId="0" xfId="0" applyFont="1" applyProtection="1">
      <protection locked="0"/>
    </xf>
    <xf numFmtId="2" fontId="0" fillId="0" borderId="0" xfId="0" applyNumberFormat="1" applyProtection="1">
      <protection locked="0"/>
    </xf>
    <xf numFmtId="0" fontId="5" fillId="0" borderId="0" xfId="2" applyFont="1" applyFill="1" applyAlignment="1" applyProtection="1">
      <alignment horizontal="center"/>
      <protection locked="0"/>
    </xf>
    <xf numFmtId="0" fontId="0" fillId="9" borderId="0" xfId="0" applyFill="1" applyProtection="1">
      <protection locked="0"/>
    </xf>
    <xf numFmtId="0" fontId="0" fillId="10" borderId="0" xfId="0" applyFill="1" applyProtection="1">
      <protection locked="0"/>
    </xf>
    <xf numFmtId="0" fontId="5" fillId="0" borderId="0" xfId="2" applyFont="1" applyFill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0" fillId="0" borderId="0" xfId="0" quotePrefix="1" applyAlignment="1" applyProtection="1">
      <alignment horizontal="center"/>
      <protection locked="0"/>
    </xf>
    <xf numFmtId="0" fontId="1" fillId="2" borderId="0" xfId="1" applyProtection="1">
      <protection locked="0"/>
    </xf>
    <xf numFmtId="0" fontId="7" fillId="8" borderId="1" xfId="3" applyProtection="1">
      <protection locked="0"/>
    </xf>
    <xf numFmtId="0" fontId="5" fillId="0" borderId="0" xfId="1" applyFont="1" applyFill="1" applyProtection="1">
      <protection locked="0"/>
    </xf>
    <xf numFmtId="0" fontId="3" fillId="11" borderId="2" xfId="4" applyFill="1" applyBorder="1" applyProtection="1">
      <protection locked="0"/>
    </xf>
    <xf numFmtId="165" fontId="7" fillId="8" borderId="1" xfId="3" applyNumberFormat="1" applyProtection="1">
      <protection locked="0"/>
    </xf>
    <xf numFmtId="166" fontId="7" fillId="8" borderId="1" xfId="3" applyNumberFormat="1" applyProtection="1">
      <protection locked="0"/>
    </xf>
    <xf numFmtId="166" fontId="0" fillId="0" borderId="0" xfId="0" applyNumberFormat="1" applyProtection="1">
      <protection locked="0"/>
    </xf>
    <xf numFmtId="167" fontId="7" fillId="8" borderId="1" xfId="3" applyNumberFormat="1" applyProtection="1">
      <protection locked="0"/>
    </xf>
    <xf numFmtId="168" fontId="7" fillId="8" borderId="1" xfId="3" applyNumberFormat="1" applyProtection="1">
      <protection locked="0"/>
    </xf>
    <xf numFmtId="168" fontId="0" fillId="0" borderId="0" xfId="0" applyNumberFormat="1" applyProtection="1">
      <protection locked="0"/>
    </xf>
    <xf numFmtId="169" fontId="7" fillId="8" borderId="1" xfId="3" applyNumberFormat="1" applyProtection="1"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9" borderId="0" xfId="0" applyFill="1" applyAlignment="1" applyProtection="1">
      <alignment horizontal="center"/>
      <protection locked="0"/>
    </xf>
    <xf numFmtId="0" fontId="6" fillId="9" borderId="0" xfId="1" applyFont="1" applyFill="1" applyAlignment="1" applyProtection="1">
      <alignment horizontal="center"/>
      <protection locked="0"/>
    </xf>
    <xf numFmtId="0" fontId="6" fillId="9" borderId="0" xfId="0" applyFont="1" applyFill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5">
    <cellStyle name="Good" xfId="1" builtinId="26"/>
    <cellStyle name="Input" xfId="3" builtinId="20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colors>
    <mruColors>
      <color rgb="FF8CE7DF"/>
      <color rgb="FFFFDBE4"/>
      <color rgb="FFFF97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mit2pcnav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4E5D-F50C-2E43-9980-3D54F4A9BA31}">
  <dimension ref="B1:AC40"/>
  <sheetViews>
    <sheetView tabSelected="1" zoomScale="96" zoomScaleNormal="100" workbookViewId="0">
      <selection activeCell="C13" sqref="C13"/>
    </sheetView>
  </sheetViews>
  <sheetFormatPr defaultColWidth="10.796875" defaultRowHeight="15.6" x14ac:dyDescent="0.3"/>
  <cols>
    <col min="1" max="1" width="3.5" style="21" customWidth="1"/>
    <col min="2" max="2" width="36.296875" style="21" customWidth="1"/>
    <col min="3" max="3" width="6.5" style="21" customWidth="1"/>
    <col min="4" max="4" width="5.796875" style="21" customWidth="1"/>
    <col min="5" max="5" width="4.69921875" style="21" customWidth="1"/>
    <col min="6" max="6" width="9" style="21" customWidth="1"/>
    <col min="7" max="7" width="5" style="21" customWidth="1"/>
    <col min="8" max="8" width="12" style="21" customWidth="1"/>
    <col min="9" max="9" width="10.5" style="21" customWidth="1"/>
    <col min="10" max="10" width="11.69921875" style="21" customWidth="1"/>
    <col min="11" max="11" width="4.296875" style="21" customWidth="1"/>
    <col min="12" max="12" width="5.5" style="21" customWidth="1"/>
    <col min="13" max="13" width="11" style="21" customWidth="1"/>
    <col min="14" max="14" width="4" style="21" customWidth="1"/>
    <col min="15" max="15" width="13.296875" style="21" customWidth="1"/>
    <col min="16" max="16" width="11.5" style="21" customWidth="1"/>
    <col min="17" max="17" width="11.296875" style="21" customWidth="1"/>
    <col min="18" max="18" width="7.19921875" style="21" customWidth="1"/>
    <col min="19" max="19" width="12" style="21" customWidth="1"/>
    <col min="20" max="20" width="10.796875" style="21"/>
    <col min="21" max="21" width="4" style="21" customWidth="1"/>
    <col min="22" max="22" width="12.19921875" style="21" customWidth="1"/>
    <col min="23" max="23" width="10.796875" style="21"/>
    <col min="24" max="24" width="13.5" style="21" bestFit="1" customWidth="1"/>
    <col min="25" max="25" width="8" style="21" customWidth="1"/>
    <col min="26" max="26" width="12.5" style="21" customWidth="1"/>
    <col min="27" max="27" width="14" style="21" customWidth="1"/>
    <col min="28" max="28" width="10.19921875" style="21" customWidth="1"/>
    <col min="29" max="29" width="12" style="21" customWidth="1"/>
    <col min="30" max="16384" width="10.796875" style="21"/>
  </cols>
  <sheetData>
    <row r="1" spans="2:29" x14ac:dyDescent="0.3">
      <c r="E1" s="22"/>
      <c r="F1" s="22"/>
      <c r="G1" s="22"/>
      <c r="H1" s="22"/>
      <c r="I1" s="22"/>
      <c r="J1" s="22"/>
      <c r="K1" s="22"/>
      <c r="L1" s="22"/>
      <c r="M1" s="22"/>
      <c r="N1" s="22"/>
      <c r="O1" s="22" t="s">
        <v>2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2:29" x14ac:dyDescent="0.3">
      <c r="E2" s="49" t="s">
        <v>57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</row>
    <row r="3" spans="2:29" x14ac:dyDescent="0.3">
      <c r="E3" s="49" t="s">
        <v>52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</row>
    <row r="4" spans="2:29" x14ac:dyDescent="0.3">
      <c r="B4" s="23" t="s">
        <v>44</v>
      </c>
      <c r="C4" s="24">
        <v>0.85</v>
      </c>
      <c r="D4" s="25"/>
      <c r="E4" s="50" t="s">
        <v>58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 spans="2:29" x14ac:dyDescent="0.3">
      <c r="H5" s="26" t="s">
        <v>2</v>
      </c>
      <c r="I5" s="26"/>
      <c r="J5" s="26"/>
      <c r="O5" s="26" t="s">
        <v>2</v>
      </c>
      <c r="P5" s="26"/>
      <c r="Q5" s="26"/>
      <c r="AB5" s="27" t="s">
        <v>13</v>
      </c>
      <c r="AC5" s="27" t="s">
        <v>16</v>
      </c>
    </row>
    <row r="6" spans="2:29" x14ac:dyDescent="0.3">
      <c r="B6" s="28" t="s">
        <v>51</v>
      </c>
      <c r="C6" s="29">
        <v>0.7</v>
      </c>
      <c r="E6" s="27" t="s">
        <v>47</v>
      </c>
      <c r="F6" s="30"/>
      <c r="G6" s="47" t="s">
        <v>22</v>
      </c>
      <c r="H6" s="47"/>
      <c r="I6" s="31" t="s">
        <v>20</v>
      </c>
      <c r="J6" s="31" t="s">
        <v>39</v>
      </c>
      <c r="K6" s="47" t="s">
        <v>30</v>
      </c>
      <c r="L6" s="47"/>
      <c r="M6" s="31" t="s">
        <v>31</v>
      </c>
      <c r="N6" s="47" t="s">
        <v>23</v>
      </c>
      <c r="O6" s="47"/>
      <c r="P6" s="32" t="s">
        <v>24</v>
      </c>
      <c r="Q6" s="31" t="s">
        <v>38</v>
      </c>
      <c r="R6" s="47" t="s">
        <v>29</v>
      </c>
      <c r="S6" s="47"/>
      <c r="T6" s="31" t="s">
        <v>32</v>
      </c>
      <c r="U6" s="46" t="s">
        <v>25</v>
      </c>
      <c r="V6" s="46"/>
      <c r="W6" s="33" t="s">
        <v>26</v>
      </c>
      <c r="X6" s="33" t="s">
        <v>27</v>
      </c>
      <c r="Y6" s="46" t="s">
        <v>28</v>
      </c>
      <c r="Z6" s="46"/>
      <c r="AA6" s="33" t="s">
        <v>21</v>
      </c>
      <c r="AB6" s="27" t="s">
        <v>15</v>
      </c>
      <c r="AC6" s="27" t="s">
        <v>14</v>
      </c>
    </row>
    <row r="7" spans="2:29" x14ac:dyDescent="0.3">
      <c r="B7" s="28" t="s">
        <v>2</v>
      </c>
      <c r="E7" s="27">
        <v>1</v>
      </c>
      <c r="F7" s="24">
        <v>0.4</v>
      </c>
      <c r="G7" s="34">
        <v>10</v>
      </c>
      <c r="H7" s="35">
        <v>-0.7</v>
      </c>
      <c r="I7" s="36">
        <f>$C$4*$J$7*1</f>
        <v>4.2800246996644717E-3</v>
      </c>
      <c r="J7" s="40" cm="1">
        <f t="array" ref="J7">_xlfn.SWITCH($C$13, 0, $C$6*M7*(1-M7)*SUM($Q$7*O8,$Q$12*O13,$Q$17*O18), 1, $C$9/$C$8*($C$8-M7)*($C$8+M7)*SUM($Q$7*O8,$Q$12*O13,$Q$17*O18), 2, IF(M7&gt;0, 1, IF(M7&lt;0, $C$17))*SUM($Q$7*O8,$Q$12*O13,$Q$17*O18))</f>
        <v>5.0353231760758487E-3</v>
      </c>
      <c r="K7" s="21" t="s">
        <v>6</v>
      </c>
      <c r="L7" s="42" cm="1">
        <f t="array" ref="L7">SUM(H7*1,H8:H10*$F$7:$F$9)</f>
        <v>-3.9999999999999925E-2</v>
      </c>
      <c r="M7" s="39" cm="1">
        <f t="array" ref="M7">_xlfn.SWITCH($C$13, 0, 1/(1+EXP(-$C$6*L7)), 1,$C$8*TANH($C$9*L7), 2, MAX($C$17*L7, L7))</f>
        <v>-3.9999999999999926E-4</v>
      </c>
      <c r="N7" s="21">
        <v>10</v>
      </c>
      <c r="O7" s="35">
        <v>-0.7</v>
      </c>
      <c r="P7" s="36">
        <f>$C$4*$Q$7*1</f>
        <v>2.9284050986924338E-3</v>
      </c>
      <c r="Q7" s="40" cm="1">
        <f t="array" ref="Q7">_xlfn.SWITCH($C$14, 0, $C$6*T7*(1-T7)*SUM($X$7*V8,$X$11*V12), 1, $C$9/$C$8*($C$8-T7)*($C$8+T7)*SUM($X$7*V8,$X$11*V12), 2, IF(T7&gt;0, 1, IF(T7&lt;0, $C$17))*SUM($X$7*V8,$X$11*V12))</f>
        <v>3.4451824690499224E-3</v>
      </c>
      <c r="R7" s="31" t="s">
        <v>33</v>
      </c>
      <c r="S7" s="36">
        <f>SUM(O7*1, O8*$M$7,O9*$M$11,O10*$M$15,O11*$M$19)</f>
        <v>-0.6961099999999999</v>
      </c>
      <c r="T7" s="39" cm="1">
        <f t="array" ref="T7">_xlfn.SWITCH($C$14, 0, 1/(1+EXP(-$C$6*S7)), 1,$C$8*TANH($C$9*S7), 2, MAX($C$17*S7, S7))</f>
        <v>-6.9610999999999987E-3</v>
      </c>
      <c r="U7" s="21">
        <v>10</v>
      </c>
      <c r="V7" s="35">
        <v>-0.6</v>
      </c>
      <c r="W7" s="36">
        <f>$C$4*$X$7*1</f>
        <v>1.1111303819502751</v>
      </c>
      <c r="X7" s="36" cm="1">
        <f t="array" ref="X7">_xlfn.SWITCH($C$15, 0, $C$6*AC7*AA7*(1-AA7), 1, $C$9/$C$8 * AC7*($C$8-AA7)*($C$8+AA7), 2, AC7*IF(AA7&gt;0, 1, IF(AA7&lt;0, $C$17)))</f>
        <v>1.3072122140591473</v>
      </c>
      <c r="Y7" s="33" t="s">
        <v>36</v>
      </c>
      <c r="Z7" s="36">
        <f>SUM(V7*1,V8*$T$7,V9*$T$12,V10*$T$17)</f>
        <v>-0.32641976</v>
      </c>
      <c r="AA7" s="39" cm="1">
        <f t="array" ref="AA7">_xlfn.SWITCH($C$15, 0, 1/(1+EXP(-$C$6*Z7)), 1,$C$8*TANH($C$9*Z7), 2, MAX($C$17*Z7, Z7))</f>
        <v>-0.36763919903888181</v>
      </c>
      <c r="AB7" s="24">
        <v>0.83</v>
      </c>
      <c r="AC7" s="45">
        <f>AB7-AA7</f>
        <v>1.1976391990388817</v>
      </c>
    </row>
    <row r="8" spans="2:29" x14ac:dyDescent="0.3">
      <c r="B8" s="28" t="s">
        <v>45</v>
      </c>
      <c r="C8" s="29">
        <v>1.716</v>
      </c>
      <c r="E8" s="27">
        <v>2</v>
      </c>
      <c r="F8" s="24">
        <v>0.5</v>
      </c>
      <c r="G8" s="34">
        <v>11</v>
      </c>
      <c r="H8" s="35">
        <v>0.1</v>
      </c>
      <c r="I8" s="36">
        <f>$C$4*$J$7*F7</f>
        <v>1.7120098798657887E-3</v>
      </c>
      <c r="L8" s="26"/>
      <c r="M8" s="41"/>
      <c r="N8" s="21">
        <v>11</v>
      </c>
      <c r="O8" s="35">
        <v>-0.3</v>
      </c>
      <c r="P8" s="36">
        <f>$C$4*$Q$7*M7</f>
        <v>-1.1713620394769714E-6</v>
      </c>
      <c r="Q8" s="31"/>
      <c r="R8" s="31"/>
      <c r="U8" s="21">
        <v>11</v>
      </c>
      <c r="V8" s="35">
        <v>0.8</v>
      </c>
      <c r="W8" s="36">
        <f>$C$4*$X$7*T7</f>
        <v>-7.734689701794059E-3</v>
      </c>
    </row>
    <row r="9" spans="2:29" x14ac:dyDescent="0.3">
      <c r="B9" s="28" t="s">
        <v>46</v>
      </c>
      <c r="C9" s="29">
        <f>2/3</f>
        <v>0.66666666666666663</v>
      </c>
      <c r="E9" s="27">
        <v>3</v>
      </c>
      <c r="F9" s="24">
        <v>-0.7</v>
      </c>
      <c r="G9" s="34">
        <v>12</v>
      </c>
      <c r="H9" s="35">
        <v>0.4</v>
      </c>
      <c r="I9" s="36">
        <f>$C$4*$J$7*F8</f>
        <v>2.1400123498322358E-3</v>
      </c>
      <c r="L9" s="26"/>
      <c r="M9" s="41"/>
      <c r="N9" s="21">
        <v>12</v>
      </c>
      <c r="O9" s="35">
        <v>0.8</v>
      </c>
      <c r="P9" s="36">
        <f>$C$4*$Q$7*M11</f>
        <v>-1.4642025493462198E-6</v>
      </c>
      <c r="Q9" s="31"/>
      <c r="R9" s="31"/>
      <c r="U9" s="21">
        <v>12</v>
      </c>
      <c r="V9" s="35">
        <v>-0.3</v>
      </c>
      <c r="W9" s="36">
        <f>$C$4*$X$7*T12</f>
        <v>-6.700560655312938E-3</v>
      </c>
    </row>
    <row r="10" spans="2:29" x14ac:dyDescent="0.3">
      <c r="B10" s="28"/>
      <c r="G10" s="34">
        <v>13</v>
      </c>
      <c r="H10" s="35">
        <v>-0.6</v>
      </c>
      <c r="I10" s="36">
        <f>$C$4*$J$7*F9</f>
        <v>-2.99601728976513E-3</v>
      </c>
      <c r="L10" s="26"/>
      <c r="M10" s="41"/>
      <c r="N10" s="21">
        <v>13</v>
      </c>
      <c r="O10" s="35">
        <v>-0.9</v>
      </c>
      <c r="P10" s="36">
        <f>$C$4*$Q$7*M15</f>
        <v>-2.0205995180977797E-5</v>
      </c>
      <c r="Q10" s="31"/>
      <c r="R10" s="31"/>
      <c r="U10" s="21">
        <v>13</v>
      </c>
      <c r="V10" s="35">
        <v>0.7</v>
      </c>
      <c r="W10" s="36">
        <f>$C$4*$X$7*T17</f>
        <v>0.44022985732869901</v>
      </c>
    </row>
    <row r="11" spans="2:29" x14ac:dyDescent="0.3">
      <c r="G11" s="34">
        <v>20</v>
      </c>
      <c r="H11" s="35">
        <v>-0.8</v>
      </c>
      <c r="I11" s="36">
        <f>$C$4*$J$11*1</f>
        <v>-7.5145762886263149E-3</v>
      </c>
      <c r="J11" s="40" cm="1">
        <f t="array" ref="J11">_xlfn.SWITCH($C$13, 0, $C$6*M11*(1-M11)*SUM($Q$7*O9,$Q$12*O14,$Q$17*O19), 1, $C$9/$C$8*($C$8-M11)*($C$8+M11)*SUM($Q$7*O9,$Q$12*O14,$Q$17*O19), 2, IF(M11&gt;0, 1, IF(M11&lt;0, $C$17))*SUM($Q$7*O9,$Q$12*O14,$Q$17*O19))</f>
        <v>-8.8406779866191942E-3</v>
      </c>
      <c r="K11" s="21" t="s">
        <v>7</v>
      </c>
      <c r="L11" s="43" cm="1">
        <f t="array" ref="L11">SUM(H11*1,H12:H14*$F$7:$F$9)</f>
        <v>-5.00000000000001E-2</v>
      </c>
      <c r="M11" s="39" cm="1">
        <f t="array" ref="M11">_xlfn.SWITCH($C$13, 0, 1/(1+EXP(-$C$6*L11)), 1,$C$8*TANH($C$9*L11), 2, MAX($C$17*L11, L11))</f>
        <v>-5.0000000000000099E-4</v>
      </c>
      <c r="N11" s="21">
        <v>14</v>
      </c>
      <c r="O11" s="35">
        <v>0.4</v>
      </c>
      <c r="P11" s="36">
        <f>$C$4*$Q$7*M19</f>
        <v>-1.4934866003331416E-5</v>
      </c>
      <c r="Q11" s="31"/>
      <c r="R11" s="31"/>
      <c r="U11" s="21">
        <v>20</v>
      </c>
      <c r="V11" s="35">
        <v>-0.4</v>
      </c>
      <c r="W11" s="36">
        <f>$C$4*$X$11*1</f>
        <v>0.99343965948496149</v>
      </c>
      <c r="X11" s="36" cm="1">
        <f t="array" ref="X11">_xlfn.SWITCH($C$15, 0, $C$6*AC11*AA11*(1-AA11), 1, $C$9/$C$8 * AC11*($C$8-AA11)*($C$8+AA11), 2, AC11*IF(AA11&gt;0, 1, IF(AA11&lt;0, $C$17)))</f>
        <v>1.168752540570543</v>
      </c>
      <c r="Y11" s="33" t="s">
        <v>37</v>
      </c>
      <c r="Z11" s="36">
        <f>SUM(V11*1,V12*$T$7,V13*$T$12,V14*$T$17)</f>
        <v>-0.28118462</v>
      </c>
      <c r="AA11" s="39" cm="1">
        <f t="array" ref="AA11">_xlfn.SWITCH($C$15, 0, 1/(1+EXP(-$C$6*Z11)), 1,$C$8*TANH($C$9*Z11), 2, MAX($C$17*Z11, Z11))</f>
        <v>-0.31795954481755118</v>
      </c>
      <c r="AB11" s="24">
        <v>0.74</v>
      </c>
      <c r="AC11" s="40">
        <f>AB11-AA11</f>
        <v>1.0579595448175512</v>
      </c>
    </row>
    <row r="12" spans="2:29" x14ac:dyDescent="0.3">
      <c r="B12" s="48" t="s">
        <v>53</v>
      </c>
      <c r="C12" s="48"/>
      <c r="G12" s="31">
        <v>21</v>
      </c>
      <c r="H12" s="35">
        <v>0.3</v>
      </c>
      <c r="I12" s="36">
        <f>$C$4*$J$11*F7</f>
        <v>-3.0058305154505261E-3</v>
      </c>
      <c r="L12" s="44"/>
      <c r="M12" s="41"/>
      <c r="N12" s="21">
        <v>20</v>
      </c>
      <c r="O12" s="35">
        <v>-0.6</v>
      </c>
      <c r="P12" s="36">
        <f>$C$4*$Q$12*1</f>
        <v>3.6206864705439048E-3</v>
      </c>
      <c r="Q12" s="40" cm="1">
        <f t="array" ref="Q12">_xlfn.SWITCH($C$14, 0, $C$6*T12*(1-T12)*SUM($X$7*V9,$X$11*V13), 1, $C$9/$C$8*($C$8-T12)*($C$8+T12)*SUM($X$7*V9,$X$11*V13), 2, IF(T12&gt;0, 1, IF(T12&lt;0, $C$17))*SUM($X$7*V9,$X$11*V13))</f>
        <v>4.2596311418163588E-3</v>
      </c>
      <c r="R12" s="31" t="s">
        <v>34</v>
      </c>
      <c r="S12" s="36">
        <f>SUM(O12*1, O13*$M$7,O14*$M$11,O15*$M$15,O16*$M$19)</f>
        <v>-0.60303999999999991</v>
      </c>
      <c r="T12" s="39" cm="1">
        <f t="array" ref="T12">_xlfn.SWITCH($C$14, 0, 1/(1+EXP(-$C$6*S12)), 1,$C$8*TANH($C$9*S12), 2, MAX($C$17*S12, S12))</f>
        <v>-6.0303999999999991E-3</v>
      </c>
      <c r="U12" s="21">
        <v>21</v>
      </c>
      <c r="V12" s="35">
        <v>-0.6</v>
      </c>
      <c r="W12" s="36">
        <f>$C$4*$X$11*T7</f>
        <v>-6.9154328136407641E-3</v>
      </c>
    </row>
    <row r="13" spans="2:29" x14ac:dyDescent="0.3">
      <c r="B13" s="28" t="s">
        <v>49</v>
      </c>
      <c r="C13" s="29">
        <v>2</v>
      </c>
      <c r="G13" s="31">
        <v>22</v>
      </c>
      <c r="H13" s="35">
        <v>0.7</v>
      </c>
      <c r="I13" s="36">
        <f>$C$4*$J$11*F8</f>
        <v>-3.7572881443131575E-3</v>
      </c>
      <c r="L13" s="44"/>
      <c r="M13" s="41"/>
      <c r="N13" s="21">
        <v>21</v>
      </c>
      <c r="O13" s="35">
        <v>-0.4</v>
      </c>
      <c r="P13" s="36">
        <f>$C$4*$Q$12*M7</f>
        <v>-1.4482745882175593E-6</v>
      </c>
      <c r="Q13" s="31"/>
      <c r="R13" s="31"/>
      <c r="U13" s="21">
        <v>22</v>
      </c>
      <c r="V13" s="35">
        <v>0.7</v>
      </c>
      <c r="W13" s="36">
        <f>$C$4*$X$11*T12</f>
        <v>-5.9908385225581106E-3</v>
      </c>
    </row>
    <row r="14" spans="2:29" x14ac:dyDescent="0.3">
      <c r="B14" s="28" t="s">
        <v>50</v>
      </c>
      <c r="C14" s="29">
        <v>2</v>
      </c>
      <c r="G14" s="31">
        <v>23</v>
      </c>
      <c r="H14" s="35">
        <v>-0.4</v>
      </c>
      <c r="I14" s="36">
        <f>$C$4*$J$11*F9</f>
        <v>5.2602034020384205E-3</v>
      </c>
      <c r="L14" s="44"/>
      <c r="M14" s="41"/>
      <c r="N14" s="21">
        <v>22</v>
      </c>
      <c r="O14" s="35">
        <v>-0.2</v>
      </c>
      <c r="P14" s="36">
        <f>$C$4*$Q$12*M11</f>
        <v>-1.8103432352719559E-6</v>
      </c>
      <c r="Q14" s="31"/>
      <c r="R14" s="31"/>
      <c r="U14" s="21">
        <v>23</v>
      </c>
      <c r="V14" s="35">
        <v>0.3</v>
      </c>
      <c r="W14" s="36">
        <f>$C$4*$X$11*T17</f>
        <v>0.39360079308794171</v>
      </c>
    </row>
    <row r="15" spans="2:29" x14ac:dyDescent="0.3">
      <c r="B15" s="28" t="s">
        <v>48</v>
      </c>
      <c r="C15" s="29">
        <v>1</v>
      </c>
      <c r="G15" s="31">
        <v>30</v>
      </c>
      <c r="H15" s="35">
        <v>-0.9</v>
      </c>
      <c r="I15" s="36">
        <f>$C$4*$J$15*1</f>
        <v>8.6055744810910242E-3</v>
      </c>
      <c r="J15" s="40" cm="1">
        <f t="array" ref="J15">_xlfn.SWITCH($C$13, 0, $C$6*M15*(1-M15)*SUM($Q$7*O10,$Q$12*O15,$Q$17*O20), 1, $C$9/$C$8*($C$8-M15)*($C$8+M15)*SUM($Q$7*O10,$Q$12*O15,$Q$17*O20), 2, IF(M15&gt;0, 1, IF(M15&lt;0, $C$17))*SUM($Q$7*O10,$Q$12*O15,$Q$17*O20))</f>
        <v>1.0124205271871793E-2</v>
      </c>
      <c r="K15" s="21" t="s">
        <v>8</v>
      </c>
      <c r="L15" s="43" cm="1">
        <f t="array" ref="L15">SUM(H15*1,H16:H18*$F$7:$F$9)</f>
        <v>-0.69000000000000017</v>
      </c>
      <c r="M15" s="39" cm="1">
        <f t="array" ref="M15">_xlfn.SWITCH($C$13, 0, 1/(1+EXP(-$C$6*L15)), 1,$C$8*TANH($C$9*L15), 2, MAX($C$17*L15, L15))</f>
        <v>-6.9000000000000016E-3</v>
      </c>
      <c r="N15" s="21">
        <v>23</v>
      </c>
      <c r="O15" s="35">
        <v>0.7</v>
      </c>
      <c r="P15" s="36">
        <f>$C$4*$Q$12*M15</f>
        <v>-2.4982736646752948E-5</v>
      </c>
      <c r="Q15" s="31"/>
      <c r="R15" s="31"/>
    </row>
    <row r="16" spans="2:29" x14ac:dyDescent="0.3">
      <c r="B16" s="28"/>
      <c r="G16" s="31">
        <v>31</v>
      </c>
      <c r="H16" s="35">
        <v>-0.9</v>
      </c>
      <c r="I16" s="36">
        <f>$C$4*$J$15*F7</f>
        <v>3.4422297924364097E-3</v>
      </c>
      <c r="L16" s="44"/>
      <c r="M16" s="41"/>
      <c r="N16" s="21">
        <v>24</v>
      </c>
      <c r="O16" s="35">
        <v>-0.3</v>
      </c>
      <c r="P16" s="36">
        <f>$C$4*$Q$12*M19</f>
        <v>-1.8465500999773917E-5</v>
      </c>
      <c r="Q16" s="31"/>
      <c r="R16" s="31"/>
    </row>
    <row r="17" spans="2:22" x14ac:dyDescent="0.3">
      <c r="B17" s="28" t="s">
        <v>54</v>
      </c>
      <c r="C17" s="29">
        <v>0.01</v>
      </c>
      <c r="G17" s="31">
        <v>32</v>
      </c>
      <c r="H17" s="35">
        <v>0.3</v>
      </c>
      <c r="I17" s="36">
        <f>$C$4*$J$15*F8</f>
        <v>4.3027872405455121E-3</v>
      </c>
      <c r="L17" s="44"/>
      <c r="M17" s="41"/>
      <c r="N17" s="21">
        <v>30</v>
      </c>
      <c r="O17" s="35">
        <v>0.4</v>
      </c>
      <c r="P17" s="36">
        <f>$C$4*$Q$17*1</f>
        <v>1.0758231652106811</v>
      </c>
      <c r="Q17" s="40" cm="1">
        <f t="array" ref="Q17">_xlfn.SWITCH($C$14, 0, $C$6*T17*(1-T17)*SUM($X$7*V10,$X$11*V14), 1, $C$9/$C$8*($C$8-T17)*($C$8+T17)*SUM($X$7*V10,$X$11*V14), 2, IF(T17&gt;0, 1, IF(T17&lt;0, $C$17))*SUM($X$7*V10,$X$11*V14))</f>
        <v>1.265674312012566</v>
      </c>
      <c r="R17" s="31" t="s">
        <v>35</v>
      </c>
      <c r="S17" s="40">
        <f>SUM(O17*1, O18*$M$7,O19*$M$11,O20*$M$15,O21*$M$19)</f>
        <v>0.3962</v>
      </c>
      <c r="T17" s="39" cm="1">
        <f t="array" ref="T17">_xlfn.SWITCH($C$14, 0, 1/(1+EXP(-$C$6*S17)), 1,$C$8*TANH($C$9*S17), 2, MAX($C$17*S17, S17))</f>
        <v>0.3962</v>
      </c>
      <c r="U17" s="21" t="s">
        <v>2</v>
      </c>
    </row>
    <row r="18" spans="2:22" x14ac:dyDescent="0.3">
      <c r="G18" s="31">
        <v>33</v>
      </c>
      <c r="H18" s="35">
        <v>-0.6</v>
      </c>
      <c r="I18" s="36">
        <f>$C$4*$J$15*F9</f>
        <v>-6.0239021367637169E-3</v>
      </c>
      <c r="L18" s="44"/>
      <c r="M18" s="41"/>
      <c r="N18" s="21">
        <v>31</v>
      </c>
      <c r="O18" s="35">
        <v>0.4</v>
      </c>
      <c r="P18" s="36">
        <f>$C$4*$Q$17*M7</f>
        <v>-4.3032926608427166E-4</v>
      </c>
      <c r="Q18" s="31"/>
    </row>
    <row r="19" spans="2:22" x14ac:dyDescent="0.3">
      <c r="G19" s="31">
        <v>40</v>
      </c>
      <c r="H19" s="35">
        <v>-0.4</v>
      </c>
      <c r="I19" s="36">
        <f>$C$4*$J$19*1</f>
        <v>-3.2266179346489049E-3</v>
      </c>
      <c r="J19" s="40" cm="1">
        <f t="array" ref="J19">_xlfn.SWITCH($C$13, 0, $C$6*M19*(1-M19)*SUM($Q$7*O11,$Q$12*O16,$Q$17*O21), 1, $C$9/$C$8*($C$8-M19)*($C$8+M19)*SUM($Q$7*O11,$Q$12*O16,$Q$17*O21), 2, IF(M19&gt;0, 1, IF(M19&lt;0, $C$17))*SUM($Q$7*O11,$Q$12*O16,$Q$17*O21))</f>
        <v>-3.7960210995869469E-3</v>
      </c>
      <c r="K19" s="21" t="s">
        <v>9</v>
      </c>
      <c r="L19" s="43" cm="1">
        <f t="array" ref="L19">SUM(H19*1,H20:H22*$F$7:$F$9)</f>
        <v>-0.51000000000000012</v>
      </c>
      <c r="M19" s="39" cm="1">
        <f t="array" ref="M19">_xlfn.SWITCH($C$13, 0, 1/(1+EXP(-$C$6*L19)), 1,$C$8*TANH($C$9*L19), 2, MAX($C$17*L19, L19))</f>
        <v>-5.1000000000000012E-3</v>
      </c>
      <c r="N19" s="21">
        <v>32</v>
      </c>
      <c r="O19" s="35">
        <v>-0.7</v>
      </c>
      <c r="P19" s="36">
        <f>$C$4*$Q$17*M11</f>
        <v>-5.3791158260534165E-4</v>
      </c>
      <c r="Q19" s="31"/>
    </row>
    <row r="20" spans="2:22" x14ac:dyDescent="0.3">
      <c r="G20" s="31">
        <v>41</v>
      </c>
      <c r="H20" s="35">
        <v>-0.8</v>
      </c>
      <c r="I20" s="36">
        <f>$C$4*$J$19*F7</f>
        <v>-1.290647173859562E-3</v>
      </c>
      <c r="N20" s="21">
        <v>33</v>
      </c>
      <c r="O20" s="35">
        <v>0.8</v>
      </c>
      <c r="P20" s="36">
        <f>$C$4*$Q$17*M15</f>
        <v>-7.4231798399537014E-3</v>
      </c>
      <c r="Q20" s="31"/>
    </row>
    <row r="21" spans="2:22" x14ac:dyDescent="0.3">
      <c r="B21" s="38" t="s">
        <v>56</v>
      </c>
      <c r="G21" s="31">
        <v>42</v>
      </c>
      <c r="H21" s="35">
        <v>0.7</v>
      </c>
      <c r="I21" s="36">
        <f>$C$4*$J$19*F8</f>
        <v>-1.6133089673244525E-3</v>
      </c>
      <c r="N21" s="21">
        <v>34</v>
      </c>
      <c r="O21" s="35">
        <v>-0.3</v>
      </c>
      <c r="P21" s="36">
        <f>$C$4*$Q$17*M19</f>
        <v>-5.4866981425744747E-3</v>
      </c>
    </row>
    <row r="22" spans="2:22" x14ac:dyDescent="0.3">
      <c r="B22" s="38" t="s">
        <v>55</v>
      </c>
      <c r="G22" s="31">
        <v>43</v>
      </c>
      <c r="H22" s="35">
        <v>0.2</v>
      </c>
      <c r="I22" s="36">
        <f>$C$4*$J$19*F9</f>
        <v>2.2586325542542332E-3</v>
      </c>
    </row>
    <row r="24" spans="2:22" x14ac:dyDescent="0.3">
      <c r="G24" s="47" t="s">
        <v>40</v>
      </c>
      <c r="H24" s="47"/>
      <c r="N24" s="47" t="s">
        <v>41</v>
      </c>
      <c r="O24" s="47"/>
      <c r="U24" s="46" t="s">
        <v>42</v>
      </c>
      <c r="V24" s="46"/>
    </row>
    <row r="25" spans="2:22" x14ac:dyDescent="0.3">
      <c r="F25" s="31" t="s">
        <v>43</v>
      </c>
      <c r="G25" s="34">
        <v>10</v>
      </c>
      <c r="H25" s="36">
        <f>H7+I7</f>
        <v>-0.69571997530033547</v>
      </c>
      <c r="M25" s="31" t="s">
        <v>43</v>
      </c>
      <c r="N25" s="31">
        <v>10</v>
      </c>
      <c r="O25" s="36">
        <f>O7+P7</f>
        <v>-0.69707159490130755</v>
      </c>
      <c r="T25" s="33" t="s">
        <v>43</v>
      </c>
      <c r="U25" s="37">
        <v>10</v>
      </c>
      <c r="V25" s="36">
        <f>V7+W7</f>
        <v>0.51113038195027516</v>
      </c>
    </row>
    <row r="26" spans="2:22" x14ac:dyDescent="0.3">
      <c r="B26" s="36" t="s">
        <v>59</v>
      </c>
      <c r="G26" s="34">
        <v>11</v>
      </c>
      <c r="H26" s="36">
        <f t="shared" ref="H26:H40" si="0">H8+I8</f>
        <v>0.1017120098798658</v>
      </c>
      <c r="N26" s="31">
        <v>11</v>
      </c>
      <c r="O26" s="36">
        <f t="shared" ref="O26:O39" si="1">O8+P8</f>
        <v>-0.30000117136203946</v>
      </c>
      <c r="U26" s="37">
        <v>11</v>
      </c>
      <c r="V26" s="36">
        <f t="shared" ref="V26:V32" si="2">V8+W8</f>
        <v>0.79226531029820602</v>
      </c>
    </row>
    <row r="27" spans="2:22" x14ac:dyDescent="0.3">
      <c r="G27" s="34">
        <v>12</v>
      </c>
      <c r="H27" s="36">
        <f t="shared" si="0"/>
        <v>0.40214001234983227</v>
      </c>
      <c r="N27" s="31">
        <v>12</v>
      </c>
      <c r="O27" s="36">
        <f t="shared" si="1"/>
        <v>0.79999853579745073</v>
      </c>
      <c r="U27" s="37">
        <v>12</v>
      </c>
      <c r="V27" s="36">
        <f t="shared" si="2"/>
        <v>-0.30670056065531293</v>
      </c>
    </row>
    <row r="28" spans="2:22" x14ac:dyDescent="0.3">
      <c r="G28" s="34">
        <v>13</v>
      </c>
      <c r="H28" s="36">
        <f t="shared" si="0"/>
        <v>-0.60299601728976515</v>
      </c>
      <c r="N28" s="31">
        <v>13</v>
      </c>
      <c r="O28" s="36">
        <f t="shared" si="1"/>
        <v>-0.90002020599518096</v>
      </c>
      <c r="U28" s="37">
        <v>13</v>
      </c>
      <c r="V28" s="36">
        <f t="shared" si="2"/>
        <v>1.1402298573286989</v>
      </c>
    </row>
    <row r="29" spans="2:22" x14ac:dyDescent="0.3">
      <c r="F29" s="31" t="s">
        <v>43</v>
      </c>
      <c r="G29" s="34">
        <v>20</v>
      </c>
      <c r="H29" s="36">
        <f t="shared" si="0"/>
        <v>-0.80751457628862633</v>
      </c>
      <c r="N29" s="31">
        <v>14</v>
      </c>
      <c r="O29" s="36">
        <f t="shared" si="1"/>
        <v>0.39998506513399668</v>
      </c>
      <c r="T29" s="33" t="s">
        <v>43</v>
      </c>
      <c r="U29" s="37">
        <v>20</v>
      </c>
      <c r="V29" s="36">
        <f t="shared" si="2"/>
        <v>0.59343965948496147</v>
      </c>
    </row>
    <row r="30" spans="2:22" x14ac:dyDescent="0.3">
      <c r="G30" s="31">
        <v>21</v>
      </c>
      <c r="H30" s="36">
        <f t="shared" si="0"/>
        <v>0.29699416948454949</v>
      </c>
      <c r="M30" s="31" t="s">
        <v>43</v>
      </c>
      <c r="N30" s="31">
        <v>20</v>
      </c>
      <c r="O30" s="36">
        <f t="shared" si="1"/>
        <v>-0.59637931352945606</v>
      </c>
      <c r="U30" s="37">
        <v>21</v>
      </c>
      <c r="V30" s="36">
        <f t="shared" si="2"/>
        <v>-0.60691543281364069</v>
      </c>
    </row>
    <row r="31" spans="2:22" x14ac:dyDescent="0.3">
      <c r="G31" s="31">
        <v>22</v>
      </c>
      <c r="H31" s="36">
        <f t="shared" si="0"/>
        <v>0.69624271185568676</v>
      </c>
      <c r="N31" s="31">
        <v>21</v>
      </c>
      <c r="O31" s="36">
        <f t="shared" si="1"/>
        <v>-0.40000144827458822</v>
      </c>
      <c r="U31" s="37">
        <v>22</v>
      </c>
      <c r="V31" s="36">
        <f t="shared" si="2"/>
        <v>0.69400916147744185</v>
      </c>
    </row>
    <row r="32" spans="2:22" x14ac:dyDescent="0.3">
      <c r="G32" s="31">
        <v>23</v>
      </c>
      <c r="H32" s="36">
        <f t="shared" si="0"/>
        <v>-0.3947397965979616</v>
      </c>
      <c r="N32" s="31">
        <v>22</v>
      </c>
      <c r="O32" s="36">
        <f t="shared" si="1"/>
        <v>-0.20000181034323528</v>
      </c>
      <c r="U32" s="37">
        <v>23</v>
      </c>
      <c r="V32" s="36">
        <f t="shared" si="2"/>
        <v>0.69360079308794176</v>
      </c>
    </row>
    <row r="33" spans="6:15" x14ac:dyDescent="0.3">
      <c r="F33" s="31" t="s">
        <v>43</v>
      </c>
      <c r="G33" s="31">
        <v>30</v>
      </c>
      <c r="H33" s="36">
        <f t="shared" si="0"/>
        <v>-0.89139442551890902</v>
      </c>
      <c r="N33" s="31">
        <v>23</v>
      </c>
      <c r="O33" s="36">
        <f t="shared" si="1"/>
        <v>0.69997501726335321</v>
      </c>
    </row>
    <row r="34" spans="6:15" x14ac:dyDescent="0.3">
      <c r="G34" s="31">
        <v>31</v>
      </c>
      <c r="H34" s="36">
        <f t="shared" si="0"/>
        <v>-0.89655777020756366</v>
      </c>
      <c r="N34" s="31">
        <v>24</v>
      </c>
      <c r="O34" s="36">
        <f t="shared" si="1"/>
        <v>-0.30001846550099975</v>
      </c>
    </row>
    <row r="35" spans="6:15" x14ac:dyDescent="0.3">
      <c r="G35" s="31">
        <v>32</v>
      </c>
      <c r="H35" s="36">
        <f t="shared" si="0"/>
        <v>0.30430278724054549</v>
      </c>
      <c r="M35" s="31" t="s">
        <v>43</v>
      </c>
      <c r="N35" s="32">
        <v>30</v>
      </c>
      <c r="O35" s="36">
        <f t="shared" si="1"/>
        <v>1.4758231652106812</v>
      </c>
    </row>
    <row r="36" spans="6:15" x14ac:dyDescent="0.3">
      <c r="G36" s="31">
        <v>33</v>
      </c>
      <c r="H36" s="36">
        <f t="shared" si="0"/>
        <v>-0.60602390213676371</v>
      </c>
      <c r="N36" s="32">
        <v>31</v>
      </c>
      <c r="O36" s="36">
        <f t="shared" si="1"/>
        <v>0.39956967073391575</v>
      </c>
    </row>
    <row r="37" spans="6:15" x14ac:dyDescent="0.3">
      <c r="F37" s="31" t="s">
        <v>43</v>
      </c>
      <c r="G37" s="31">
        <v>40</v>
      </c>
      <c r="H37" s="36">
        <f t="shared" si="0"/>
        <v>-0.40322661793464892</v>
      </c>
      <c r="N37" s="32">
        <v>32</v>
      </c>
      <c r="O37" s="36">
        <f t="shared" si="1"/>
        <v>-0.70053791158260525</v>
      </c>
    </row>
    <row r="38" spans="6:15" x14ac:dyDescent="0.3">
      <c r="G38" s="31">
        <v>41</v>
      </c>
      <c r="H38" s="36">
        <f t="shared" si="0"/>
        <v>-0.80129064717385956</v>
      </c>
      <c r="N38" s="32">
        <v>33</v>
      </c>
      <c r="O38" s="36">
        <f t="shared" si="1"/>
        <v>0.79257682016004638</v>
      </c>
    </row>
    <row r="39" spans="6:15" x14ac:dyDescent="0.3">
      <c r="G39" s="31">
        <v>42</v>
      </c>
      <c r="H39" s="36">
        <f t="shared" si="0"/>
        <v>0.69838669103267548</v>
      </c>
      <c r="N39" s="32">
        <v>34</v>
      </c>
      <c r="O39" s="36">
        <f t="shared" si="1"/>
        <v>-0.30548669814257445</v>
      </c>
    </row>
    <row r="40" spans="6:15" x14ac:dyDescent="0.3">
      <c r="G40" s="31">
        <v>43</v>
      </c>
      <c r="H40" s="36">
        <f t="shared" si="0"/>
        <v>0.20225863255425425</v>
      </c>
    </row>
  </sheetData>
  <mergeCells count="13">
    <mergeCell ref="E2:AC2"/>
    <mergeCell ref="E3:AC3"/>
    <mergeCell ref="E4:AC4"/>
    <mergeCell ref="U6:V6"/>
    <mergeCell ref="Y6:Z6"/>
    <mergeCell ref="U24:V24"/>
    <mergeCell ref="G24:H24"/>
    <mergeCell ref="N24:O24"/>
    <mergeCell ref="B12:C12"/>
    <mergeCell ref="G6:H6"/>
    <mergeCell ref="K6:L6"/>
    <mergeCell ref="N6:O6"/>
    <mergeCell ref="R6:S6"/>
  </mergeCells>
  <hyperlinks>
    <hyperlink ref="B22" r:id="rId1" xr:uid="{0B83D815-910E-8D40-A14C-4F3143392C1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830D-82F6-A340-9849-FBB96AF2E251}">
  <dimension ref="A1:AD21"/>
  <sheetViews>
    <sheetView zoomScale="150" zoomScaleNormal="150" workbookViewId="0">
      <selection activeCell="D4" sqref="D4"/>
    </sheetView>
  </sheetViews>
  <sheetFormatPr defaultColWidth="11.19921875" defaultRowHeight="15.6" x14ac:dyDescent="0.3"/>
  <cols>
    <col min="1" max="1" width="13.796875" customWidth="1"/>
    <col min="2" max="2" width="5" customWidth="1"/>
    <col min="3" max="3" width="2.69921875" customWidth="1"/>
    <col min="4" max="4" width="5" customWidth="1"/>
    <col min="5" max="5" width="5.69921875" customWidth="1"/>
    <col min="6" max="6" width="8" customWidth="1"/>
    <col min="7" max="7" width="6.296875" customWidth="1"/>
    <col min="8" max="8" width="4.296875" customWidth="1"/>
    <col min="9" max="9" width="5.5" customWidth="1"/>
    <col min="10" max="10" width="13.5" customWidth="1"/>
    <col min="11" max="11" width="6" customWidth="1"/>
    <col min="12" max="12" width="4" customWidth="1"/>
    <col min="13" max="13" width="6.19921875" customWidth="1"/>
    <col min="14" max="14" width="9.5" customWidth="1"/>
    <col min="15" max="15" width="7.19921875" customWidth="1"/>
    <col min="16" max="16" width="5" customWidth="1"/>
    <col min="17" max="17" width="5.69921875" customWidth="1"/>
    <col min="20" max="20" width="5" customWidth="1"/>
    <col min="22" max="22" width="16.69921875" customWidth="1"/>
    <col min="23" max="23" width="9.296875" customWidth="1"/>
    <col min="24" max="25" width="5.19921875" customWidth="1"/>
  </cols>
  <sheetData>
    <row r="1" spans="1:30" x14ac:dyDescent="0.3">
      <c r="A1" s="19" t="s">
        <v>19</v>
      </c>
      <c r="B1" s="19">
        <v>0.1</v>
      </c>
      <c r="E1">
        <v>4</v>
      </c>
      <c r="M1">
        <v>3</v>
      </c>
      <c r="U1">
        <v>2</v>
      </c>
    </row>
    <row r="2" spans="1:30" x14ac:dyDescent="0.3">
      <c r="E2" s="17">
        <f>2.4/E1</f>
        <v>0.6</v>
      </c>
      <c r="F2" s="17"/>
      <c r="G2" s="17"/>
      <c r="M2" s="17">
        <f>2.4/M1</f>
        <v>0.79999999999999993</v>
      </c>
      <c r="N2" s="17"/>
      <c r="O2" s="17"/>
      <c r="U2" s="17">
        <f>2.4/U1</f>
        <v>1.2</v>
      </c>
      <c r="V2" s="17"/>
      <c r="W2" s="17"/>
      <c r="AC2" s="1" t="s">
        <v>13</v>
      </c>
      <c r="AD2" s="1" t="s">
        <v>16</v>
      </c>
    </row>
    <row r="3" spans="1:30" x14ac:dyDescent="0.3">
      <c r="A3" s="12" t="s">
        <v>11</v>
      </c>
      <c r="B3" s="11" t="s">
        <v>1</v>
      </c>
      <c r="C3" s="12"/>
      <c r="D3" s="52" t="s">
        <v>0</v>
      </c>
      <c r="E3" s="52"/>
      <c r="F3" s="10" t="s">
        <v>18</v>
      </c>
      <c r="G3" s="10" t="s">
        <v>17</v>
      </c>
      <c r="H3" s="52" t="s">
        <v>3</v>
      </c>
      <c r="I3" s="52"/>
      <c r="J3" s="10" t="s">
        <v>10</v>
      </c>
      <c r="K3" s="10"/>
      <c r="L3" s="51" t="s">
        <v>0</v>
      </c>
      <c r="M3" s="51"/>
      <c r="N3" s="4" t="s">
        <v>18</v>
      </c>
      <c r="O3" s="4" t="s">
        <v>17</v>
      </c>
      <c r="P3" s="51" t="s">
        <v>3</v>
      </c>
      <c r="Q3" s="51"/>
      <c r="R3" s="51" t="s">
        <v>12</v>
      </c>
      <c r="S3" s="51"/>
      <c r="T3" s="53" t="s">
        <v>0</v>
      </c>
      <c r="U3" s="53"/>
      <c r="V3" s="2" t="s">
        <v>18</v>
      </c>
      <c r="W3" s="2" t="s">
        <v>17</v>
      </c>
      <c r="X3" s="53" t="s">
        <v>3</v>
      </c>
      <c r="Y3" s="53"/>
      <c r="Z3" s="2" t="s">
        <v>4</v>
      </c>
      <c r="AA3" s="2" t="s">
        <v>5</v>
      </c>
      <c r="AC3" s="1" t="s">
        <v>15</v>
      </c>
      <c r="AD3" s="1" t="s">
        <v>14</v>
      </c>
    </row>
    <row r="4" spans="1:30" x14ac:dyDescent="0.3">
      <c r="A4" s="12">
        <v>1</v>
      </c>
      <c r="B4" s="11">
        <v>1</v>
      </c>
      <c r="C4" s="12">
        <v>1</v>
      </c>
      <c r="D4" s="7">
        <v>10</v>
      </c>
      <c r="E4" s="16">
        <v>-2</v>
      </c>
      <c r="F4" s="16">
        <f>$B$1*G$4*1</f>
        <v>0.1</v>
      </c>
      <c r="G4" s="8">
        <v>1</v>
      </c>
      <c r="H4" s="13" t="s">
        <v>6</v>
      </c>
      <c r="I4" s="14">
        <f>E4+E5*C$4+E6*C$5+E7*C$6</f>
        <v>1.8000000000000003</v>
      </c>
      <c r="J4" s="9">
        <f>1/(1+EXP(-$A$4*I4))</f>
        <v>0.85814893509951229</v>
      </c>
      <c r="K4" s="9">
        <f>J4</f>
        <v>0.85814893509951229</v>
      </c>
      <c r="L4" s="4">
        <v>10</v>
      </c>
      <c r="M4" s="15">
        <v>-2.5</v>
      </c>
      <c r="N4" s="15">
        <f ca="1">$B$1*O$4*1</f>
        <v>8.2287115432686994E-4</v>
      </c>
      <c r="O4" s="6">
        <f ca="1">R4*(1-R4)*(W$4*U5+W$15*U16)</f>
        <v>8.2287115432686988E-3</v>
      </c>
      <c r="P4" s="4" t="s">
        <v>6</v>
      </c>
      <c r="Q4" s="5">
        <f>M4+M5*K$4+M6*K$8+M7*K$12+M8*K$16</f>
        <v>-1.384406384370634</v>
      </c>
      <c r="R4" s="5">
        <f>1/(1+EXP(-$A$4*Q4))</f>
        <v>0.2003022473809104</v>
      </c>
      <c r="S4" s="5">
        <f>R4</f>
        <v>0.2003022473809104</v>
      </c>
      <c r="T4" s="2">
        <v>10</v>
      </c>
      <c r="U4" s="18">
        <f ca="1">(2*U$2*RAND())-U$2</f>
        <v>0.15978587685545964</v>
      </c>
      <c r="V4" s="20">
        <f ca="1">$B$1*W$4*1</f>
        <v>1.2354702946814112E-2</v>
      </c>
      <c r="W4" s="18">
        <f ca="1">AD4*AA4*(1-AA4)</f>
        <v>0.12354702946814111</v>
      </c>
      <c r="X4" s="2" t="s">
        <v>6</v>
      </c>
      <c r="Y4" s="2">
        <f ca="1">U4+U5*S$4+U6*S$9+U7*S$14</f>
        <v>2.2987390266509061E-2</v>
      </c>
      <c r="Z4" s="3">
        <f ca="1">1/(1+EXP(-$A$4*Y4))</f>
        <v>0.50574659451751303</v>
      </c>
      <c r="AA4" s="3">
        <f ca="1">Z4</f>
        <v>0.50574659451751303</v>
      </c>
      <c r="AC4">
        <v>1</v>
      </c>
      <c r="AD4">
        <f ca="1">AC4-AA4</f>
        <v>0.49425340548248697</v>
      </c>
    </row>
    <row r="5" spans="1:30" x14ac:dyDescent="0.3">
      <c r="B5" s="11">
        <v>2</v>
      </c>
      <c r="C5" s="12">
        <v>2</v>
      </c>
      <c r="D5" s="7">
        <v>11</v>
      </c>
      <c r="E5" s="16">
        <v>0.1</v>
      </c>
      <c r="F5" s="16">
        <f>$B$1*G$4*C4</f>
        <v>0.1</v>
      </c>
      <c r="L5" s="4">
        <v>11</v>
      </c>
      <c r="M5" s="15">
        <v>1.3</v>
      </c>
      <c r="N5" s="15">
        <f ca="1">$B$1*O$4*K4</f>
        <v>7.0614600480970987E-4</v>
      </c>
      <c r="O5" s="1"/>
      <c r="P5" s="1"/>
      <c r="T5" s="2">
        <v>11</v>
      </c>
      <c r="U5" s="18">
        <f t="shared" ref="U5:U7" ca="1" si="0">(2*U$2*RAND())-U$2</f>
        <v>0.19806331294448776</v>
      </c>
      <c r="V5" s="20">
        <f ca="1">$B$1*W$4*S4</f>
        <v>2.474674765970423E-3</v>
      </c>
    </row>
    <row r="6" spans="1:30" x14ac:dyDescent="0.3">
      <c r="B6" s="11">
        <v>3</v>
      </c>
      <c r="C6" s="12">
        <v>3</v>
      </c>
      <c r="D6" s="7">
        <v>12</v>
      </c>
      <c r="E6" s="16">
        <v>0.5</v>
      </c>
      <c r="F6" s="16">
        <f>$B$1*G$4*C5</f>
        <v>0.2</v>
      </c>
      <c r="L6" s="4">
        <v>12</v>
      </c>
      <c r="M6" s="15">
        <v>0</v>
      </c>
      <c r="N6" s="15">
        <f ca="1">$B$1*O$4*K8</f>
        <v>1.3822722533053929E-4</v>
      </c>
      <c r="O6" s="1"/>
      <c r="P6" s="1"/>
      <c r="T6" s="2">
        <v>12</v>
      </c>
      <c r="U6" s="18">
        <f t="shared" ca="1" si="0"/>
        <v>-0.30996764259195253</v>
      </c>
      <c r="V6" s="20">
        <f ca="1">$B$1*W$4*S9</f>
        <v>2.9438810415213345E-4</v>
      </c>
    </row>
    <row r="7" spans="1:30" x14ac:dyDescent="0.3">
      <c r="D7" s="7">
        <v>13</v>
      </c>
      <c r="E7" s="16">
        <v>0.9</v>
      </c>
      <c r="F7" s="16">
        <f>$B$1*G$4*C6</f>
        <v>0.30000000000000004</v>
      </c>
      <c r="L7" s="4">
        <v>13</v>
      </c>
      <c r="M7" s="15">
        <v>0</v>
      </c>
      <c r="N7" s="15">
        <f ca="1">$B$1*O$4*K12</f>
        <v>8.0807082097339824E-4</v>
      </c>
      <c r="O7" s="1"/>
      <c r="P7" s="1"/>
      <c r="T7" s="2">
        <v>13</v>
      </c>
      <c r="U7" s="18">
        <f t="shared" ca="1" si="0"/>
        <v>-0.33817019645559032</v>
      </c>
      <c r="V7" s="20">
        <f ca="1">$B$1*W$4*S14</f>
        <v>6.1773514734070559E-3</v>
      </c>
    </row>
    <row r="8" spans="1:30" x14ac:dyDescent="0.3">
      <c r="D8" s="7">
        <v>20</v>
      </c>
      <c r="E8" s="16">
        <v>-6</v>
      </c>
      <c r="F8" s="16">
        <f>$B$1*G$8*1</f>
        <v>0.1</v>
      </c>
      <c r="G8" s="8">
        <v>1</v>
      </c>
      <c r="H8" s="13" t="s">
        <v>7</v>
      </c>
      <c r="I8" s="14">
        <f>E8+E9*C$4+E10*C$5+E11*C$6</f>
        <v>-1.5999999999999996</v>
      </c>
      <c r="J8" s="9">
        <f>1/(1+EXP(-$A$4*I8))</f>
        <v>0.16798161486607557</v>
      </c>
      <c r="K8" s="9">
        <f>J8</f>
        <v>0.16798161486607557</v>
      </c>
      <c r="L8" s="4">
        <v>14</v>
      </c>
      <c r="M8" s="15">
        <v>0</v>
      </c>
      <c r="N8" s="15">
        <f ca="1">$B$1*O$4*K16</f>
        <v>1.6277717196625253E-4</v>
      </c>
      <c r="O8" s="1"/>
      <c r="P8" s="1"/>
    </row>
    <row r="9" spans="1:30" x14ac:dyDescent="0.3">
      <c r="D9" s="10">
        <v>21</v>
      </c>
      <c r="E9" s="16">
        <v>0.2</v>
      </c>
      <c r="F9" s="16">
        <f>$B$1*G$8*C4</f>
        <v>0.1</v>
      </c>
      <c r="L9" s="4">
        <v>20</v>
      </c>
      <c r="M9" s="15">
        <v>-5</v>
      </c>
      <c r="N9" s="15">
        <f ca="1">$B$1*O$9*1</f>
        <v>-2.1447341913357769E-4</v>
      </c>
      <c r="O9" s="6">
        <f ca="1">R9*(1-R9)*(W$4*U6+W$15*U17)</f>
        <v>-2.1447341913357768E-3</v>
      </c>
      <c r="P9" s="4" t="s">
        <v>7</v>
      </c>
      <c r="Q9" s="5">
        <f>M9+M10*K$4+M11*K$8+M12*K$12+M13*K$16</f>
        <v>-3.7127765973507314</v>
      </c>
      <c r="R9" s="5">
        <f>1/(1+EXP(-$A$4*Q9))</f>
        <v>2.382801961483395E-2</v>
      </c>
      <c r="S9" s="5">
        <f>R9</f>
        <v>2.382801961483395E-2</v>
      </c>
    </row>
    <row r="10" spans="1:30" x14ac:dyDescent="0.3">
      <c r="D10" s="10">
        <v>22</v>
      </c>
      <c r="E10" s="16">
        <v>0.6</v>
      </c>
      <c r="F10" s="16">
        <f>$B$1*G$8*C5</f>
        <v>0.2</v>
      </c>
      <c r="L10" s="4">
        <v>21</v>
      </c>
      <c r="M10" s="15">
        <v>1.5</v>
      </c>
      <c r="N10" s="15">
        <f ca="1">$B$1*O$9*K4</f>
        <v>-1.8405013623663105E-4</v>
      </c>
      <c r="O10" s="1"/>
      <c r="P10" s="1"/>
    </row>
    <row r="11" spans="1:30" x14ac:dyDescent="0.3">
      <c r="D11" s="10">
        <v>23</v>
      </c>
      <c r="E11" s="16">
        <v>1</v>
      </c>
      <c r="F11" s="16">
        <f>$B$1*G$8*C6</f>
        <v>0.30000000000000004</v>
      </c>
      <c r="L11" s="4">
        <v>22</v>
      </c>
      <c r="M11" s="15">
        <v>0</v>
      </c>
      <c r="N11" s="15">
        <f ca="1">$B$1*O$9*K8</f>
        <v>-3.6027591291907051E-5</v>
      </c>
      <c r="O11" s="1"/>
      <c r="P11" s="1"/>
    </row>
    <row r="12" spans="1:30" x14ac:dyDescent="0.3">
      <c r="D12" s="10">
        <v>30</v>
      </c>
      <c r="E12" s="16">
        <v>-1</v>
      </c>
      <c r="F12" s="16">
        <f>$B$1*G$12*1</f>
        <v>0.1</v>
      </c>
      <c r="G12" s="8">
        <v>1</v>
      </c>
      <c r="H12" s="13" t="s">
        <v>8</v>
      </c>
      <c r="I12" s="14">
        <f>E12+E13*C$4+E14*C$5+E15*C$6</f>
        <v>4</v>
      </c>
      <c r="J12" s="9">
        <f>1/(1+EXP(-$A$4*I12))</f>
        <v>0.98201379003790845</v>
      </c>
      <c r="K12" s="9">
        <f>J12</f>
        <v>0.98201379003790845</v>
      </c>
      <c r="L12" s="4">
        <v>23</v>
      </c>
      <c r="M12" s="15">
        <v>0</v>
      </c>
      <c r="N12" s="15">
        <f ca="1">$B$1*O$9*K12</f>
        <v>-2.106158551857535E-4</v>
      </c>
      <c r="O12" s="1"/>
      <c r="P12" s="1"/>
    </row>
    <row r="13" spans="1:30" x14ac:dyDescent="0.3">
      <c r="D13" s="10">
        <v>31</v>
      </c>
      <c r="E13" s="16">
        <v>0.3</v>
      </c>
      <c r="F13" s="16">
        <f>$B$1*G$12*C4</f>
        <v>0.1</v>
      </c>
      <c r="L13" s="4">
        <v>24</v>
      </c>
      <c r="M13" s="15">
        <v>0</v>
      </c>
      <c r="N13" s="15">
        <f ca="1">$B$1*O$9*K16</f>
        <v>-4.2426297780549801E-5</v>
      </c>
      <c r="O13" s="1"/>
      <c r="P13" s="1"/>
    </row>
    <row r="14" spans="1:30" x14ac:dyDescent="0.3">
      <c r="D14" s="10">
        <v>32</v>
      </c>
      <c r="E14" s="16">
        <v>0.7</v>
      </c>
      <c r="F14" s="16">
        <f>$B$1*G$12*C5</f>
        <v>0.2</v>
      </c>
      <c r="L14" s="4">
        <v>30</v>
      </c>
      <c r="M14" s="15">
        <v>0</v>
      </c>
      <c r="N14" s="15">
        <f ca="1">$B$1*O$14*1</f>
        <v>-1.9888106767117042E-3</v>
      </c>
      <c r="O14" s="6">
        <f ca="1">R14*(1-R14)*(W$4*U7+W$15*U18)</f>
        <v>-1.9888106767117039E-2</v>
      </c>
      <c r="P14" s="4" t="s">
        <v>8</v>
      </c>
      <c r="Q14" s="5">
        <f>M14+M15*K$4+M16*K$8+M17*K$12+M18*K$16</f>
        <v>0</v>
      </c>
      <c r="R14" s="5">
        <f>1/(1+EXP(-$A$4*Q14))</f>
        <v>0.5</v>
      </c>
      <c r="S14" s="5">
        <f>R14</f>
        <v>0.5</v>
      </c>
    </row>
    <row r="15" spans="1:30" x14ac:dyDescent="0.3">
      <c r="D15" s="10">
        <v>33</v>
      </c>
      <c r="E15" s="16">
        <v>1.1000000000000001</v>
      </c>
      <c r="F15" s="16">
        <f>$B$1*G$12*C6</f>
        <v>0.30000000000000004</v>
      </c>
      <c r="L15" s="4">
        <v>31</v>
      </c>
      <c r="M15" s="15">
        <v>0</v>
      </c>
      <c r="N15" s="15">
        <f ca="1">$B$1*O$14*K4</f>
        <v>-1.7066957643346893E-3</v>
      </c>
      <c r="O15" s="1"/>
      <c r="T15" s="2">
        <v>20</v>
      </c>
      <c r="U15" s="18">
        <f t="shared" ref="U15:U18" ca="1" si="1">(2*U$2*RAND())-U$2</f>
        <v>-0.88553354597916101</v>
      </c>
      <c r="V15" s="20">
        <f ca="1">$B$1*W$15*1</f>
        <v>-7.4518070403202415E-3</v>
      </c>
      <c r="W15" s="18">
        <f ca="1">AD15*AA15*(1-AA15)</f>
        <v>-7.4518070403202408E-2</v>
      </c>
      <c r="X15" s="2" t="s">
        <v>7</v>
      </c>
      <c r="Y15" s="2">
        <f ca="1">U15+U16*S$4+U17*S$9+U18*S$14</f>
        <v>-0.68715916231531782</v>
      </c>
      <c r="Z15" s="3">
        <f ca="1">1/(1+EXP(-$A$4*Y15))</f>
        <v>0.33466532941045479</v>
      </c>
      <c r="AA15" s="3">
        <f ca="1">Z15</f>
        <v>0.33466532941045479</v>
      </c>
      <c r="AC15">
        <v>0</v>
      </c>
      <c r="AD15">
        <f ca="1">AC15-AA15</f>
        <v>-0.33466532941045479</v>
      </c>
    </row>
    <row r="16" spans="1:30" x14ac:dyDescent="0.3">
      <c r="D16" s="10">
        <v>40</v>
      </c>
      <c r="E16" s="16">
        <v>-7</v>
      </c>
      <c r="F16" s="16">
        <f>$B$1*G$16*1</f>
        <v>0.1</v>
      </c>
      <c r="G16" s="8">
        <v>1</v>
      </c>
      <c r="H16" s="13" t="s">
        <v>9</v>
      </c>
      <c r="I16" s="14">
        <f>E16+E17*C$4+E18*C$5+E19*C$6</f>
        <v>-1.4000000000000004</v>
      </c>
      <c r="J16" s="9">
        <f>1/(1+EXP(-$A$4*I16))</f>
        <v>0.1978161114414182</v>
      </c>
      <c r="K16" s="9">
        <f>J16</f>
        <v>0.1978161114414182</v>
      </c>
      <c r="L16" s="4">
        <v>32</v>
      </c>
      <c r="M16" s="15">
        <v>0</v>
      </c>
      <c r="N16" s="15">
        <f ca="1">$B$1*O$14*K8</f>
        <v>-3.3408362913692462E-4</v>
      </c>
      <c r="O16" s="1"/>
      <c r="T16" s="2">
        <v>21</v>
      </c>
      <c r="U16" s="18">
        <f t="shared" ca="1" si="1"/>
        <v>-0.36100125475918099</v>
      </c>
      <c r="V16" s="20">
        <f ca="1">$B$1*W$15*S4</f>
        <v>-1.4926136972250347E-3</v>
      </c>
    </row>
    <row r="17" spans="4:22" x14ac:dyDescent="0.3">
      <c r="D17" s="10">
        <v>41</v>
      </c>
      <c r="E17" s="16">
        <v>0.4</v>
      </c>
      <c r="F17" s="16">
        <f>$B$1*G$16*C4</f>
        <v>0.1</v>
      </c>
      <c r="L17" s="4">
        <v>33</v>
      </c>
      <c r="M17" s="15">
        <v>0</v>
      </c>
      <c r="N17" s="15">
        <f ca="1">$B$1*O$14*K12</f>
        <v>-1.9530395103055181E-3</v>
      </c>
      <c r="O17" s="1"/>
      <c r="T17" s="2">
        <v>22</v>
      </c>
      <c r="U17" s="18">
        <f t="shared" ca="1" si="1"/>
        <v>0.72345431934682947</v>
      </c>
      <c r="V17" s="20">
        <f ca="1">$B$1*W$15*S9</f>
        <v>-1.7756180432270844E-4</v>
      </c>
    </row>
    <row r="18" spans="4:22" x14ac:dyDescent="0.3">
      <c r="D18" s="10">
        <v>42</v>
      </c>
      <c r="E18" s="16">
        <v>0.8</v>
      </c>
      <c r="F18" s="16">
        <f>$B$1*G$16*C5</f>
        <v>0.2</v>
      </c>
      <c r="L18" s="4">
        <v>34</v>
      </c>
      <c r="M18" s="15">
        <v>0</v>
      </c>
      <c r="N18" s="15">
        <f ca="1">$B$1*O$14*K16</f>
        <v>-3.9341879446028481E-4</v>
      </c>
      <c r="O18" s="1"/>
      <c r="T18" s="2">
        <v>23</v>
      </c>
      <c r="U18" s="18">
        <f t="shared" ca="1" si="1"/>
        <v>0.50689052517520627</v>
      </c>
      <c r="V18" s="20">
        <f ca="1">$B$1*W$15*S14</f>
        <v>-3.7259035201601207E-3</v>
      </c>
    </row>
    <row r="19" spans="4:22" x14ac:dyDescent="0.3">
      <c r="D19" s="10">
        <v>43</v>
      </c>
      <c r="E19" s="16">
        <v>1.2</v>
      </c>
      <c r="F19" s="16">
        <f>$B$1*G$16*C6</f>
        <v>0.30000000000000004</v>
      </c>
    </row>
    <row r="21" spans="4:22" x14ac:dyDescent="0.3">
      <c r="E21" t="s">
        <v>2</v>
      </c>
    </row>
  </sheetData>
  <mergeCells count="7">
    <mergeCell ref="L3:M3"/>
    <mergeCell ref="D3:E3"/>
    <mergeCell ref="T3:U3"/>
    <mergeCell ref="H3:I3"/>
    <mergeCell ref="X3:Y3"/>
    <mergeCell ref="P3:Q3"/>
    <mergeCell ref="R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8D74-46E3-6E44-8BD1-17FD7FABA309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Backprop Exercise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 Naval</dc:creator>
  <cp:lastModifiedBy>Bren Jay</cp:lastModifiedBy>
  <dcterms:created xsi:type="dcterms:W3CDTF">2021-10-14T06:58:25Z</dcterms:created>
  <dcterms:modified xsi:type="dcterms:W3CDTF">2023-04-04T15:55:06Z</dcterms:modified>
</cp:coreProperties>
</file>