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ec670ea6af8ed1/Documents/Home/WIP/oracle_coupon_caps/performance_testing/"/>
    </mc:Choice>
  </mc:AlternateContent>
  <xr:revisionPtr revIDLastSave="622" documentId="8_{AB1D7FC8-31B0-4CB4-9B33-DA562CE66275}" xr6:coauthVersionLast="47" xr6:coauthVersionMax="47" xr10:uidLastSave="{C87F645B-C4DF-4ED5-879F-99D92A34C05B}"/>
  <bookViews>
    <workbookView xWindow="9750" yWindow="1635" windowWidth="18930" windowHeight="11355" activeTab="1" xr2:uid="{C4DA6651-AE0A-4FB6-AC46-9FC8183412A6}"/>
  </bookViews>
  <sheets>
    <sheet name="results_05" sheetId="1" r:id="rId1"/>
    <sheet name="Datasets" sheetId="2" r:id="rId2"/>
    <sheet name="#Cou-S" sheetId="3" r:id="rId3"/>
    <sheet name="#Cou-L" sheetId="4" r:id="rId4"/>
    <sheet name="#Cap Cou-S" sheetId="5" r:id="rId5"/>
    <sheet name="#Cap Cou-L" sheetId="6" r:id="rId6"/>
    <sheet name="#Cap-S" sheetId="7" r:id="rId7"/>
    <sheet name="#Cap-L" sheetId="8" r:id="rId8"/>
  </sheets>
  <definedNames>
    <definedName name="a" localSheetId="4">'#Cap Cou-S'!$A$15</definedName>
    <definedName name="a" localSheetId="6">'#Cap-S'!$A$15</definedName>
    <definedName name="aC">'#Cou-S'!$A$21</definedName>
    <definedName name="aL">'#Cou-S'!$A$15</definedName>
    <definedName name="aM" localSheetId="5">'#Cap Cou-L'!$C$15</definedName>
    <definedName name="aM" localSheetId="7">'#Cap-L'!$C$15</definedName>
    <definedName name="aM" localSheetId="3">'#Cou-L'!$C$15</definedName>
    <definedName name="aP" localSheetId="5">'#Cap Cou-L'!$A$15</definedName>
    <definedName name="aP" localSheetId="7">'#Cap-L'!$A$15</definedName>
    <definedName name="aP" localSheetId="3">'#Cou-L'!$A$15</definedName>
    <definedName name="aP">'#Cou-S'!$C$24</definedName>
    <definedName name="aQ">'#Cou-S'!$A$18</definedName>
    <definedName name="b" localSheetId="4">'#Cap Cou-S'!$B$15</definedName>
    <definedName name="b" localSheetId="6">'#Cap-S'!$B$15</definedName>
    <definedName name="bC">'#Cou-S'!$B$21</definedName>
    <definedName name="bL">'#Cou-S'!$B$15</definedName>
    <definedName name="bM" localSheetId="5">'#Cap Cou-L'!$D$15</definedName>
    <definedName name="bM" localSheetId="7">'#Cap-L'!$D$15</definedName>
    <definedName name="bM" localSheetId="3">'#Cou-L'!$D$15</definedName>
    <definedName name="bP" localSheetId="5">'#Cap Cou-L'!$B$15</definedName>
    <definedName name="bP" localSheetId="7">'#Cap-L'!$B$15</definedName>
    <definedName name="bP" localSheetId="3">'#Cou-L'!$B$15</definedName>
    <definedName name="bP">'#Cou-S'!$A$24</definedName>
    <definedName name="bQ">'#Cou-S'!$B$18</definedName>
    <definedName name="cC">'#Cou-S'!$C$21</definedName>
    <definedName name="cQ">'#Cou-S'!$C$18</definedName>
    <definedName name="dC">'#Cou-S'!$D$21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/>
  <c r="F16" i="2"/>
  <c r="F17" i="2"/>
  <c r="F18" i="2"/>
  <c r="F19" i="2"/>
  <c r="F20" i="2"/>
  <c r="F21" i="2"/>
  <c r="F4" i="2"/>
  <c r="F5" i="2"/>
  <c r="F6" i="2"/>
  <c r="F7" i="2"/>
  <c r="F8" i="2"/>
  <c r="F9" i="2"/>
  <c r="F10" i="2"/>
  <c r="F11" i="2"/>
  <c r="F12" i="2"/>
  <c r="F13" i="2"/>
  <c r="F14" i="2"/>
  <c r="F3" i="2"/>
  <c r="B10" i="3"/>
  <c r="B10" i="7"/>
  <c r="B10" i="5"/>
  <c r="C10" i="4"/>
  <c r="B10" i="4"/>
  <c r="C10" i="6"/>
  <c r="B10" i="6"/>
  <c r="C10" i="8"/>
  <c r="B10" i="8"/>
  <c r="A24" i="3" a="1"/>
  <c r="A24" i="3" s="1"/>
  <c r="F5" i="8"/>
  <c r="F6" i="8"/>
  <c r="F7" i="8"/>
  <c r="F8" i="8"/>
  <c r="F9" i="8"/>
  <c r="F4" i="8"/>
  <c r="C15" i="8" a="1"/>
  <c r="C15" i="8" s="1"/>
  <c r="E4" i="8" s="1"/>
  <c r="A15" i="8" a="1"/>
  <c r="A15" i="8" s="1"/>
  <c r="D9" i="8" s="1"/>
  <c r="A15" i="7" a="1"/>
  <c r="A15" i="7" s="1"/>
  <c r="C5" i="7" s="1"/>
  <c r="F5" i="6"/>
  <c r="F10" i="6" s="1"/>
  <c r="F6" i="6"/>
  <c r="F7" i="6"/>
  <c r="F8" i="6"/>
  <c r="F9" i="6"/>
  <c r="F4" i="6"/>
  <c r="C15" i="6" a="1"/>
  <c r="C15" i="6" s="1"/>
  <c r="E6" i="6" s="1"/>
  <c r="A15" i="6" a="1"/>
  <c r="A15" i="6" s="1"/>
  <c r="D5" i="6" s="1"/>
  <c r="A15" i="5" a="1"/>
  <c r="A15" i="5" s="1"/>
  <c r="C7" i="5" s="1"/>
  <c r="F10" i="8" l="1"/>
  <c r="C5" i="5"/>
  <c r="C6" i="5"/>
  <c r="C9" i="5"/>
  <c r="C11" i="5" s="1" a="1"/>
  <c r="C11" i="5" s="1"/>
  <c r="C4" i="5"/>
  <c r="C8" i="5"/>
  <c r="E4" i="6"/>
  <c r="D8" i="6"/>
  <c r="D6" i="6"/>
  <c r="E9" i="6"/>
  <c r="D9" i="6"/>
  <c r="D4" i="6"/>
  <c r="E8" i="6"/>
  <c r="E7" i="6"/>
  <c r="D7" i="6"/>
  <c r="E5" i="6"/>
  <c r="C6" i="7"/>
  <c r="C7" i="7"/>
  <c r="C8" i="7"/>
  <c r="C4" i="7"/>
  <c r="C9" i="7"/>
  <c r="E9" i="8"/>
  <c r="E7" i="8"/>
  <c r="D7" i="8"/>
  <c r="E6" i="8"/>
  <c r="D6" i="8"/>
  <c r="E5" i="8"/>
  <c r="D5" i="8"/>
  <c r="D4" i="8"/>
  <c r="E8" i="8"/>
  <c r="D8" i="8"/>
  <c r="A15" i="4" a="1"/>
  <c r="A15" i="4" s="1"/>
  <c r="D7" i="4" s="1"/>
  <c r="C15" i="4" a="1"/>
  <c r="C15" i="4" s="1"/>
  <c r="E5" i="4" s="1"/>
  <c r="F9" i="4"/>
  <c r="F8" i="4"/>
  <c r="F7" i="4"/>
  <c r="F6" i="4"/>
  <c r="F5" i="4"/>
  <c r="F4" i="4"/>
  <c r="A21" i="3" a="1"/>
  <c r="A21" i="3" s="1"/>
  <c r="E7" i="3" s="1" a="1"/>
  <c r="E7" i="3" s="1"/>
  <c r="A18" i="3" a="1"/>
  <c r="A18" i="3" s="1"/>
  <c r="D5" i="3" s="1"/>
  <c r="A15" i="3" a="1"/>
  <c r="A15" i="3" s="1"/>
  <c r="C7" i="3" s="1"/>
  <c r="E12" i="8" l="1"/>
  <c r="E10" i="8"/>
  <c r="C10" i="7"/>
  <c r="C10" i="5"/>
  <c r="D6" i="4"/>
  <c r="D5" i="4"/>
  <c r="E4" i="4"/>
  <c r="E9" i="4"/>
  <c r="E8" i="4"/>
  <c r="E7" i="4"/>
  <c r="E6" i="4"/>
  <c r="E11" i="4" s="1" a="1"/>
  <c r="E11" i="4" s="1"/>
  <c r="D8" i="4"/>
  <c r="D4" i="4"/>
  <c r="D11" i="4" s="1" a="1"/>
  <c r="D11" i="4" s="1"/>
  <c r="D9" i="4"/>
  <c r="C12" i="5"/>
  <c r="D12" i="6"/>
  <c r="D10" i="6"/>
  <c r="D11" i="6" a="1"/>
  <c r="D11" i="6" s="1"/>
  <c r="E11" i="6" a="1"/>
  <c r="E11" i="6" s="1"/>
  <c r="E12" i="6"/>
  <c r="E10" i="6"/>
  <c r="C11" i="7" a="1"/>
  <c r="C11" i="7" s="1"/>
  <c r="C12" i="7"/>
  <c r="E11" i="8" a="1"/>
  <c r="E11" i="8" s="1"/>
  <c r="D12" i="8"/>
  <c r="D11" i="8" a="1"/>
  <c r="D11" i="8" s="1"/>
  <c r="D10" i="8"/>
  <c r="F10" i="4"/>
  <c r="E9" i="3" a="1"/>
  <c r="E9" i="3" s="1"/>
  <c r="C4" i="3"/>
  <c r="C9" i="3"/>
  <c r="E5" i="3" a="1"/>
  <c r="E5" i="3" s="1"/>
  <c r="C6" i="3"/>
  <c r="C24" i="3"/>
  <c r="C5" i="3"/>
  <c r="D4" i="3"/>
  <c r="D9" i="3"/>
  <c r="D8" i="3"/>
  <c r="D7" i="3"/>
  <c r="E6" i="3" a="1"/>
  <c r="E6" i="3" s="1"/>
  <c r="C8" i="3"/>
  <c r="D6" i="3"/>
  <c r="E4" i="3" a="1"/>
  <c r="E4" i="3" s="1"/>
  <c r="E10" i="3" s="1"/>
  <c r="E8" i="3" a="1"/>
  <c r="E8" i="3" s="1"/>
  <c r="D10" i="3" l="1"/>
  <c r="C10" i="3"/>
  <c r="D10" i="4"/>
  <c r="D12" i="4"/>
  <c r="E10" i="4"/>
  <c r="E12" i="4"/>
  <c r="D12" i="3"/>
  <c r="C12" i="3"/>
  <c r="E12" i="3"/>
  <c r="D11" i="3" a="1"/>
  <c r="D11" i="3" s="1"/>
  <c r="C11" i="3" a="1"/>
  <c r="C11" i="3" s="1"/>
  <c r="E11" i="3" a="1"/>
  <c r="E11" i="3" s="1"/>
  <c r="F5" i="3" a="1"/>
  <c r="F5" i="3" s="1"/>
  <c r="F7" i="3" a="1"/>
  <c r="F7" i="3" s="1"/>
  <c r="F8" i="3" a="1"/>
  <c r="F8" i="3" s="1"/>
  <c r="F9" i="3" a="1"/>
  <c r="F9" i="3" s="1"/>
  <c r="F4" i="3" a="1"/>
  <c r="F4" i="3" s="1"/>
  <c r="F6" i="3" a="1"/>
  <c r="F6" i="3" s="1"/>
  <c r="F10" i="3" l="1"/>
  <c r="F12" i="3"/>
  <c r="F11" i="3" a="1"/>
  <c r="F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<sst xmlns="http://schemas.openxmlformats.org/spreadsheetml/2006/main" count="167" uniqueCount="40">
  <si>
    <t>method</t>
  </si>
  <si>
    <t>#cous</t>
  </si>
  <si>
    <t>#cap_cous</t>
  </si>
  <si>
    <t>#caps</t>
  </si>
  <si>
    <t>Seconds</t>
  </si>
  <si>
    <t>PLF Seconds</t>
  </si>
  <si>
    <t>MOD Seconds</t>
  </si>
  <si>
    <t>Small Datasets</t>
  </si>
  <si>
    <t>RSF Seconds</t>
  </si>
  <si>
    <t>#Cap/Cou=12, #Cap=22</t>
  </si>
  <si>
    <t>RSF</t>
  </si>
  <si>
    <t>a</t>
  </si>
  <si>
    <t>b</t>
  </si>
  <si>
    <t>c</t>
  </si>
  <si>
    <t>x=#Cou</t>
  </si>
  <si>
    <t>d</t>
  </si>
  <si>
    <t>ln(a)</t>
  </si>
  <si>
    <t>L: ax+b</t>
  </si>
  <si>
    <t>Q: ax^2+bx+c</t>
  </si>
  <si>
    <t>C: ax^3+bx^2+cx+d</t>
  </si>
  <si>
    <t>P: ax^b</t>
  </si>
  <si>
    <t>Root Mean Squared Error:</t>
  </si>
  <si>
    <t>Coefficient of Determination:</t>
  </si>
  <si>
    <t>PLF</t>
  </si>
  <si>
    <t>MOD</t>
  </si>
  <si>
    <t>L-PLF: ax+b</t>
  </si>
  <si>
    <t>L-MOD: ax+b</t>
  </si>
  <si>
    <t>MOD/PLF</t>
  </si>
  <si>
    <t>#Cou=6000, #Cap=22</t>
  </si>
  <si>
    <t>x=#Cap/Cou</t>
  </si>
  <si>
    <t>x=#Cap</t>
  </si>
  <si>
    <t>#Cou=6000, #Cap/Cou=12</t>
  </si>
  <si>
    <t>#Cou=60000, #Cap/Cou=12</t>
  </si>
  <si>
    <t>Large Datasets</t>
  </si>
  <si>
    <t>Average:</t>
  </si>
  <si>
    <t>z</t>
  </si>
  <si>
    <t>#Cou</t>
  </si>
  <si>
    <t>#Cap/Cou</t>
  </si>
  <si>
    <t>#Cap</t>
  </si>
  <si>
    <t>MOD/PLF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</si>
</sst>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595959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" fontId="0" fillId="35" borderId="0" xfId="0" applyNumberFormat="1" applyFill="1"/>
    <xf numFmtId="1" fontId="0" fillId="33" borderId="0" xfId="0" applyNumberFormat="1" applyFill="1"/>
    <xf numFmtId="1" fontId="0" fillId="34" borderId="0" xfId="0" applyNumberFormat="1" applyFill="1"/>
    <xf numFmtId="164" fontId="0" fillId="35" borderId="0" xfId="0" applyNumberFormat="1" applyFill="1"/>
    <xf numFmtId="164" fontId="0" fillId="33" borderId="0" xfId="0" applyNumberFormat="1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Variation by #Cou - RSF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RSF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'#Cou-S'!$A$4:$A$9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'#Cou-S'!$B$4:$B$9</c:f>
              <c:numCache>
                <c:formatCode>0</c:formatCode>
                <c:ptCount val="6"/>
                <c:pt idx="0">
                  <c:v>21.96</c:v>
                </c:pt>
                <c:pt idx="1">
                  <c:v>92.28</c:v>
                </c:pt>
                <c:pt idx="2">
                  <c:v>218.71</c:v>
                </c:pt>
                <c:pt idx="3">
                  <c:v>449.38</c:v>
                </c:pt>
                <c:pt idx="4">
                  <c:v>727.17</c:v>
                </c:pt>
                <c:pt idx="5">
                  <c:v>1052.1400000000001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C-4AF0-8144-CDE3A2DA4DDE}"/>
            </c:ext>
          </c:extLst>
        </c:ser>
        <c:ser>
          <c:idx val="1"/>
          <c:order val="1"/>
          <c:tx>
            <c:v>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'#Cou-S'!$A$4:$A$9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'#Cou-S'!$C$4:$C$9</c:f>
              <c:numCache>
                <c:formatCode>0</c:formatCode>
                <c:ptCount val="6"/>
                <c:pt idx="0">
                  <c:v>-93.505714285714248</c:v>
                </c:pt>
                <c:pt idx="1">
                  <c:v>114.67257142857147</c:v>
                </c:pt>
                <c:pt idx="2">
                  <c:v>322.85085714285719</c:v>
                </c:pt>
                <c:pt idx="3">
                  <c:v>531.02914285714292</c:v>
                </c:pt>
                <c:pt idx="4">
                  <c:v>739.20742857142864</c:v>
                </c:pt>
                <c:pt idx="5">
                  <c:v>947.38571428571436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C-4AF0-8144-CDE3A2DA4DDE}"/>
            </c:ext>
          </c:extLst>
        </c:ser>
        <c:ser>
          <c:idx val="2"/>
          <c:order val="2"/>
          <c:tx>
            <c:v>Q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'#Cou-S'!$A$4:$A$9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'#Cou-S'!$D$4:$D$9</c:f>
              <c:numCache>
                <c:formatCode>0</c:formatCode>
                <c:ptCount val="6"/>
                <c:pt idx="0">
                  <c:v>18.321071428571521</c:v>
                </c:pt>
                <c:pt idx="1">
                  <c:v>92.307214285714423</c:v>
                </c:pt>
                <c:pt idx="2">
                  <c:v>233.38942857142871</c:v>
                </c:pt>
                <c:pt idx="3">
                  <c:v>441.56771428571449</c:v>
                </c:pt>
                <c:pt idx="4">
                  <c:v>716.84207142857156</c:v>
                </c:pt>
                <c:pt idx="5">
                  <c:v>1059.2125000000001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C-4AF0-8144-CDE3A2DA4DDE}"/>
            </c:ext>
          </c:extLst>
        </c:ser>
        <c:ser>
          <c:idx val="3"/>
          <c:order val="3"/>
          <c:tx>
            <c:v>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'#Cou-S'!$A$4:$A$9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'#Cou-S'!$E$4:$E$9</c:f>
              <c:numCache>
                <c:formatCode>0</c:formatCode>
                <c:ptCount val="6"/>
                <c:pt idx="0">
                  <c:v>24.321349206349524</c:v>
                </c:pt>
                <c:pt idx="1">
                  <c:v>83.906825396825724</c:v>
                </c:pt>
                <c:pt idx="2">
                  <c:v>228.58920634920662</c:v>
                </c:pt>
                <c:pt idx="3">
                  <c:v>446.36793650793658</c:v>
                </c:pt>
                <c:pt idx="4">
                  <c:v>725.2424603174602</c:v>
                </c:pt>
                <c:pt idx="5">
                  <c:v>1053.2122222222222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C-4AF0-8144-CDE3A2DA4DDE}"/>
            </c:ext>
          </c:extLst>
        </c:ser>
        <c:ser>
          <c:idx val="4"/>
          <c:order val="4"/>
          <c:tx>
            <c:v>P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'#Cou-S'!$A$4:$A$9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'#Cou-S'!$F$4:$F$9</c:f>
              <c:numCache>
                <c:formatCode>0</c:formatCode>
                <c:ptCount val="6"/>
                <c:pt idx="0">
                  <c:v>21.174290937567296</c:v>
                </c:pt>
                <c:pt idx="1">
                  <c:v>95.93095844814799</c:v>
                </c:pt>
                <c:pt idx="2">
                  <c:v>232.15704876162843</c:v>
                </c:pt>
                <c:pt idx="3">
                  <c:v>434.61898279922264</c:v>
                </c:pt>
                <c:pt idx="4">
                  <c:v>706.8736302341066</c:v>
                </c:pt>
                <c:pt idx="5">
                  <c:v>1051.7966464078042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C-4AF0-8144-CDE3A2DA4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011391"/>
        <c:axId val="1184012831"/>
      </c:lineChart>
      <c:catAx>
        <c:axId val="118401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12831"/>
        <c:crosses val="autoZero"/>
        <c:auto val="1"/>
        <c:lblAlgn val="ctr"/>
        <c:lblOffset val="100"/>
        <c:noMultiLvlLbl val="0"/>
      </c:catAx>
      <c:valAx>
        <c:axId val="11840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1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Variation by #Cou - PLF,MOD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'#Cou-L'!$A$4:$A$9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'#Cou-L'!$B$4:$B$9</c:f>
              <c:numCache>
                <c:formatCode>0.00</c:formatCode>
                <c:ptCount val="6"/>
                <c:pt idx="0">
                  <c:v>0.56999999999999995</c:v>
                </c:pt>
                <c:pt idx="1">
                  <c:v>1.01</c:v>
                </c:pt>
                <c:pt idx="2">
                  <c:v>1.58</c:v>
                </c:pt>
                <c:pt idx="3">
                  <c:v>2.11</c:v>
                </c:pt>
                <c:pt idx="4">
                  <c:v>2.54</c:v>
                </c:pt>
                <c:pt idx="5">
                  <c:v>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4-473C-BF47-4ED83CE69A71}"/>
            </c:ext>
          </c:extLst>
        </c:ser>
        <c:ser>
          <c:idx val="1"/>
          <c:order val="1"/>
          <c:tx>
            <c:v>L-PLF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'#Cou-L'!$A$4:$A$9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'#Cou-L'!$D$4:$D$9</c:f>
              <c:numCache>
                <c:formatCode>0.00</c:formatCode>
                <c:ptCount val="6"/>
                <c:pt idx="0">
                  <c:v>0.55476190476190501</c:v>
                </c:pt>
                <c:pt idx="1">
                  <c:v>1.0581904761904763</c:v>
                </c:pt>
                <c:pt idx="2">
                  <c:v>1.5616190476190477</c:v>
                </c:pt>
                <c:pt idx="3">
                  <c:v>2.0650476190476192</c:v>
                </c:pt>
                <c:pt idx="4">
                  <c:v>2.5684761904761899</c:v>
                </c:pt>
                <c:pt idx="5">
                  <c:v>3.0719047619047615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4-473C-BF47-4ED83CE69A71}"/>
            </c:ext>
          </c:extLst>
        </c:ser>
        <c:ser>
          <c:idx val="2"/>
          <c:order val="2"/>
          <c:tx>
            <c:v>MOD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'#Cou-L'!$A$4:$A$9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'#Cou-L'!$C$4:$C$9</c:f>
              <c:numCache>
                <c:formatCode>0.00</c:formatCode>
                <c:ptCount val="6"/>
                <c:pt idx="0">
                  <c:v>2.98</c:v>
                </c:pt>
                <c:pt idx="1">
                  <c:v>5.96</c:v>
                </c:pt>
                <c:pt idx="2">
                  <c:v>9.06</c:v>
                </c:pt>
                <c:pt idx="3">
                  <c:v>11.98</c:v>
                </c:pt>
                <c:pt idx="4">
                  <c:v>15.25</c:v>
                </c:pt>
                <c:pt idx="5">
                  <c:v>18.809999999999999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4-473C-BF47-4ED83CE69A71}"/>
            </c:ext>
          </c:extLst>
        </c:ser>
        <c:ser>
          <c:idx val="3"/>
          <c:order val="3"/>
          <c:tx>
            <c:v>L-MOD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'#Cou-L'!$A$4:$A$9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'#Cou-L'!$E$4:$E$9</c:f>
              <c:numCache>
                <c:formatCode>0.00</c:formatCode>
                <c:ptCount val="6"/>
                <c:pt idx="0">
                  <c:v>2.8204761904761901</c:v>
                </c:pt>
                <c:pt idx="1">
                  <c:v>5.961619047619048</c:v>
                </c:pt>
                <c:pt idx="2">
                  <c:v>9.1027619047619055</c:v>
                </c:pt>
                <c:pt idx="3">
                  <c:v>12.243904761904764</c:v>
                </c:pt>
                <c:pt idx="4">
                  <c:v>15.38504761904762</c:v>
                </c:pt>
                <c:pt idx="5">
                  <c:v>18.526190476190479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A4-473C-BF47-4ED83CE6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173680"/>
        <c:axId val="1050184720"/>
      </c:lineChart>
      <c:catAx>
        <c:axId val="105017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184720"/>
        <c:crosses val="autoZero"/>
        <c:auto val="1"/>
        <c:lblAlgn val="ctr"/>
        <c:lblOffset val="100"/>
        <c:noMultiLvlLbl val="0"/>
      </c:catAx>
      <c:valAx>
        <c:axId val="10501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1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Variation by #Cap/Cou - </a:t>
            </a:r>
            <a:r>
              <a:rPr lang="en-IE"/>
              <a:t>RSF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RSF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'#Cap Cou-S'!$A$4:$A$9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Cou-S'!$B$4:$B$9</c:f>
              <c:numCache>
                <c:formatCode>0</c:formatCode>
                <c:ptCount val="6"/>
                <c:pt idx="0">
                  <c:v>875.66</c:v>
                </c:pt>
                <c:pt idx="1">
                  <c:v>891.51</c:v>
                </c:pt>
                <c:pt idx="2">
                  <c:v>960.41</c:v>
                </c:pt>
                <c:pt idx="3">
                  <c:v>999.76</c:v>
                </c:pt>
                <c:pt idx="4">
                  <c:v>1071.1199999999999</c:v>
                </c:pt>
                <c:pt idx="5">
                  <c:v>1052.1400000000001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2-429B-8E42-A780077F9AE5}"/>
            </c:ext>
          </c:extLst>
        </c:ser>
        <c:ser>
          <c:idx val="1"/>
          <c:order val="1"/>
          <c:tx>
            <c:v>RSF-L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'#Cap Cou-S'!$A$4:$A$9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Cou-S'!$C$4:$C$9</c:f>
              <c:numCache>
                <c:formatCode>0</c:formatCode>
                <c:ptCount val="6"/>
                <c:pt idx="0">
                  <c:v>870.77285714285711</c:v>
                </c:pt>
                <c:pt idx="1">
                  <c:v>912.5037142857143</c:v>
                </c:pt>
                <c:pt idx="2">
                  <c:v>954.23457142857137</c:v>
                </c:pt>
                <c:pt idx="3">
                  <c:v>995.96542857142856</c:v>
                </c:pt>
                <c:pt idx="4">
                  <c:v>1037.6962857142858</c:v>
                </c:pt>
                <c:pt idx="5">
                  <c:v>1079.4271428571428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B2-429B-8E42-A780077F9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863631"/>
        <c:axId val="1675862671"/>
      </c:lineChart>
      <c:catAx>
        <c:axId val="167586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#Cap/Cou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62671"/>
        <c:crosses val="autoZero"/>
        <c:auto val="1"/>
        <c:lblAlgn val="ctr"/>
        <c:lblOffset val="100"/>
        <c:noMultiLvlLbl val="0"/>
      </c:catAx>
      <c:valAx>
        <c:axId val="16758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6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Variation by #Cap/Cou - </a:t>
            </a:r>
            <a:r>
              <a:rPr lang="en-IE"/>
              <a:t>PLF,MOD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'#Cap Cou-L'!$A$4:$A$9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Cou-L'!$B$4:$B$9</c:f>
              <c:numCache>
                <c:formatCode>0.00</c:formatCode>
                <c:ptCount val="6"/>
                <c:pt idx="0">
                  <c:v>0.55000000000000004</c:v>
                </c:pt>
                <c:pt idx="1">
                  <c:v>1.06</c:v>
                </c:pt>
                <c:pt idx="2">
                  <c:v>1.57</c:v>
                </c:pt>
                <c:pt idx="3">
                  <c:v>2.09</c:v>
                </c:pt>
                <c:pt idx="4">
                  <c:v>2.63</c:v>
                </c:pt>
                <c:pt idx="5">
                  <c:v>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C-4C71-B2BF-59F6E16D238D}"/>
            </c:ext>
          </c:extLst>
        </c:ser>
        <c:ser>
          <c:idx val="1"/>
          <c:order val="1"/>
          <c:tx>
            <c:v>L-PLF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'#Cap Cou-L'!$A$4:$A$9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Cou-L'!$D$4:$D$9</c:f>
              <c:numCache>
                <c:formatCode>0.00</c:formatCode>
                <c:ptCount val="6"/>
                <c:pt idx="0">
                  <c:v>0.55476190476190479</c:v>
                </c:pt>
                <c:pt idx="1">
                  <c:v>1.0641904761904761</c:v>
                </c:pt>
                <c:pt idx="2">
                  <c:v>1.5736190476190475</c:v>
                </c:pt>
                <c:pt idx="3">
                  <c:v>2.083047619047619</c:v>
                </c:pt>
                <c:pt idx="4">
                  <c:v>2.5924761904761899</c:v>
                </c:pt>
                <c:pt idx="5">
                  <c:v>3.1019047619047617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C-4C71-B2BF-59F6E16D238D}"/>
            </c:ext>
          </c:extLst>
        </c:ser>
        <c:ser>
          <c:idx val="2"/>
          <c:order val="2"/>
          <c:tx>
            <c:v>MOD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'#Cap Cou-L'!$A$4:$A$9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Cou-L'!$C$4:$C$9</c:f>
              <c:numCache>
                <c:formatCode>0.00</c:formatCode>
                <c:ptCount val="6"/>
                <c:pt idx="0">
                  <c:v>3.11</c:v>
                </c:pt>
                <c:pt idx="1">
                  <c:v>6.12</c:v>
                </c:pt>
                <c:pt idx="2">
                  <c:v>9.0500000000000007</c:v>
                </c:pt>
                <c:pt idx="3">
                  <c:v>11.99</c:v>
                </c:pt>
                <c:pt idx="4">
                  <c:v>15.33</c:v>
                </c:pt>
                <c:pt idx="5">
                  <c:v>18.809999999999999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C-4C71-B2BF-59F6E16D238D}"/>
            </c:ext>
          </c:extLst>
        </c:ser>
        <c:ser>
          <c:idx val="3"/>
          <c:order val="3"/>
          <c:tx>
            <c:v>L-MOD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'#Cap Cou-L'!$A$4:$A$9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'#Cap Cou-L'!$E$4:$E$9</c:f>
              <c:numCache>
                <c:formatCode>0.00</c:formatCode>
                <c:ptCount val="6"/>
                <c:pt idx="0">
                  <c:v>2.9442857142857126</c:v>
                </c:pt>
                <c:pt idx="1">
                  <c:v>6.0605714285714276</c:v>
                </c:pt>
                <c:pt idx="2">
                  <c:v>9.176857142857143</c:v>
                </c:pt>
                <c:pt idx="3">
                  <c:v>12.293142857142858</c:v>
                </c:pt>
                <c:pt idx="4">
                  <c:v>15.409428571428572</c:v>
                </c:pt>
                <c:pt idx="5">
                  <c:v>18.525714285714287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C-4C71-B2BF-59F6E16D2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714751"/>
        <c:axId val="1662715231"/>
      </c:lineChart>
      <c:catAx>
        <c:axId val="166271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#Cap/Cou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15231"/>
        <c:crosses val="autoZero"/>
        <c:auto val="1"/>
        <c:lblAlgn val="ctr"/>
        <c:lblOffset val="100"/>
        <c:noMultiLvlLbl val="0"/>
      </c:catAx>
      <c:valAx>
        <c:axId val="16627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1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Variation by #Cap - </a:t>
            </a:r>
            <a:r>
              <a:rPr lang="en-IE"/>
              <a:t>RSF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RSF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'#Cap-S'!$A$4:$A$9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'#Cap-S'!$B$4:$B$9</c:f>
              <c:numCache>
                <c:formatCode>0</c:formatCode>
                <c:ptCount val="6"/>
                <c:pt idx="0">
                  <c:v>609.95000000000005</c:v>
                </c:pt>
                <c:pt idx="1">
                  <c:v>699.95</c:v>
                </c:pt>
                <c:pt idx="2">
                  <c:v>783.11</c:v>
                </c:pt>
                <c:pt idx="3">
                  <c:v>875.92</c:v>
                </c:pt>
                <c:pt idx="4">
                  <c:v>969.61</c:v>
                </c:pt>
                <c:pt idx="5">
                  <c:v>1052.1400000000001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4-4650-A8C0-610C6652A337}"/>
            </c:ext>
          </c:extLst>
        </c:ser>
        <c:ser>
          <c:idx val="1"/>
          <c:order val="1"/>
          <c:tx>
            <c:v>RSF-L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'#Cap-S'!$A$4:$A$9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'#Cap-S'!$C$4:$C$9</c:f>
              <c:numCache>
                <c:formatCode>0</c:formatCode>
                <c:ptCount val="6"/>
                <c:pt idx="0">
                  <c:v>609.44142857142867</c:v>
                </c:pt>
                <c:pt idx="1">
                  <c:v>698.37685714285726</c:v>
                </c:pt>
                <c:pt idx="2">
                  <c:v>787.31228571428585</c:v>
                </c:pt>
                <c:pt idx="3">
                  <c:v>876.24771428571444</c:v>
                </c:pt>
                <c:pt idx="4">
                  <c:v>965.18314285714303</c:v>
                </c:pt>
                <c:pt idx="5">
                  <c:v>1054.1185714285716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4-4650-A8C0-610C6652A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333599"/>
        <c:axId val="1685334079"/>
      </c:lineChart>
      <c:catAx>
        <c:axId val="168533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34079"/>
        <c:crosses val="autoZero"/>
        <c:auto val="1"/>
        <c:lblAlgn val="ctr"/>
        <c:lblOffset val="100"/>
        <c:noMultiLvlLbl val="0"/>
      </c:catAx>
      <c:valAx>
        <c:axId val="168533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3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Variation by #Cap - </a:t>
            </a:r>
            <a:r>
              <a:rPr lang="en-IE"/>
              <a:t>PLF,MOD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'#Cap-L'!$A$4:$A$9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'#Cap-L'!$B$4:$B$9</c:f>
              <c:numCache>
                <c:formatCode>0.00</c:formatCode>
                <c:ptCount val="6"/>
                <c:pt idx="0">
                  <c:v>3.04</c:v>
                </c:pt>
                <c:pt idx="1">
                  <c:v>3.15</c:v>
                </c:pt>
                <c:pt idx="2">
                  <c:v>3.05</c:v>
                </c:pt>
                <c:pt idx="3">
                  <c:v>3.05</c:v>
                </c:pt>
                <c:pt idx="4">
                  <c:v>3.07</c:v>
                </c:pt>
                <c:pt idx="5">
                  <c:v>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5-437D-9B0C-DB6B2B7D8196}"/>
            </c:ext>
          </c:extLst>
        </c:ser>
        <c:ser>
          <c:idx val="1"/>
          <c:order val="1"/>
          <c:tx>
            <c:v>L-PLF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'#Cap-L'!$A$4:$A$9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'#Cap-L'!$D$4:$D$9</c:f>
              <c:numCache>
                <c:formatCode>0.00</c:formatCode>
                <c:ptCount val="6"/>
                <c:pt idx="0">
                  <c:v>3.0780952380952384</c:v>
                </c:pt>
                <c:pt idx="1">
                  <c:v>3.0755238095238098</c:v>
                </c:pt>
                <c:pt idx="2">
                  <c:v>3.0729523809523811</c:v>
                </c:pt>
                <c:pt idx="3">
                  <c:v>3.0703809523809524</c:v>
                </c:pt>
                <c:pt idx="4">
                  <c:v>3.0678095238095242</c:v>
                </c:pt>
                <c:pt idx="5">
                  <c:v>3.0652380952380955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5-437D-9B0C-DB6B2B7D8196}"/>
            </c:ext>
          </c:extLst>
        </c:ser>
        <c:ser>
          <c:idx val="2"/>
          <c:order val="2"/>
          <c:tx>
            <c:v>MOD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'#Cap-L'!$A$4:$A$9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'#Cap-L'!$C$4:$C$9</c:f>
              <c:numCache>
                <c:formatCode>0.00</c:formatCode>
                <c:ptCount val="6"/>
                <c:pt idx="0">
                  <c:v>18.829999999999998</c:v>
                </c:pt>
                <c:pt idx="1">
                  <c:v>18.53</c:v>
                </c:pt>
                <c:pt idx="2">
                  <c:v>18.350000000000001</c:v>
                </c:pt>
                <c:pt idx="3">
                  <c:v>18.670000000000002</c:v>
                </c:pt>
                <c:pt idx="4">
                  <c:v>18.600000000000001</c:v>
                </c:pt>
                <c:pt idx="5">
                  <c:v>18.809999999999999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5-437D-9B0C-DB6B2B7D8196}"/>
            </c:ext>
          </c:extLst>
        </c:ser>
        <c:ser>
          <c:idx val="3"/>
          <c:order val="3"/>
          <c:tx>
            <c:v>L-MOD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'#Cap-L'!$A$4:$A$9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cat>
          <c:val>
            <c:numRef>
              <c:f>'#Cap-L'!$E$4:$E$9</c:f>
              <c:numCache>
                <c:formatCode>0.00</c:formatCode>
                <c:ptCount val="6"/>
                <c:pt idx="0">
                  <c:v>18.600952380952378</c:v>
                </c:pt>
                <c:pt idx="1">
                  <c:v>18.613238095238096</c:v>
                </c:pt>
                <c:pt idx="2">
                  <c:v>18.625523809523809</c:v>
                </c:pt>
                <c:pt idx="3">
                  <c:v>18.637809523809523</c:v>
                </c:pt>
                <c:pt idx="4">
                  <c:v>18.650095238095236</c:v>
                </c:pt>
                <c:pt idx="5">
                  <c:v>18.66238095238095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5-437D-9B0C-DB6B2B7D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719"/>
        <c:axId val="1461119"/>
      </c:lineChart>
      <c:catAx>
        <c:axId val="145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#Cap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19"/>
        <c:crosses val="autoZero"/>
        <c:auto val="1"/>
        <c:lblAlgn val="ctr"/>
        <c:lblOffset val="100"/>
        <c:noMultiLvlLbl val="0"/>
      </c:catAx>
      <c:valAx>
        <c:axId val="14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4762</xdr:rowOff>
    </xdr:from>
    <xdr:to>
      <xdr:col>14</xdr:col>
      <xdr:colOff>352425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6514-7864-D633-AED7-695968916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14287</xdr:rowOff>
    </xdr:from>
    <xdr:to>
      <xdr:col>14</xdr:col>
      <xdr:colOff>409575</xdr:colOff>
      <xdr:row>15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ADB3E-D30D-4EE9-91DB-618D0AEF0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33337</xdr:rowOff>
    </xdr:from>
    <xdr:to>
      <xdr:col>11</xdr:col>
      <xdr:colOff>304800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C40AD-9E61-D935-E863-F6A0D31DA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14287</xdr:rowOff>
    </xdr:from>
    <xdr:to>
      <xdr:col>14</xdr:col>
      <xdr:colOff>333375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6F7CA-DC20-B5D2-7FA1-35A91EADD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9AE80-0C3D-D07F-BB76-083FC66AE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0</xdr:row>
      <xdr:rowOff>223837</xdr:rowOff>
    </xdr:from>
    <xdr:to>
      <xdr:col>15</xdr:col>
      <xdr:colOff>100012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A2158-0FA6-20CF-1318-0ABC765F6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7CC4-1F62-43D6-B01B-3F562785751E}">
  <dimension ref="A1:E55"/>
  <sheetViews>
    <sheetView topLeftCell="A19" workbookViewId="0">
      <selection activeCell="G50" sqref="G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>
        <v>10000</v>
      </c>
      <c r="C2">
        <v>12</v>
      </c>
      <c r="D2">
        <v>22</v>
      </c>
      <c r="E2">
        <v>2.98</v>
      </c>
    </row>
    <row r="3" spans="1:5" x14ac:dyDescent="0.25">
      <c r="A3" t="s">
        <v>24</v>
      </c>
      <c r="B3">
        <v>20000</v>
      </c>
      <c r="C3">
        <v>12</v>
      </c>
      <c r="D3">
        <v>22</v>
      </c>
      <c r="E3">
        <v>5.96</v>
      </c>
    </row>
    <row r="4" spans="1:5" x14ac:dyDescent="0.25">
      <c r="A4" t="s">
        <v>24</v>
      </c>
      <c r="B4">
        <v>30000</v>
      </c>
      <c r="C4">
        <v>12</v>
      </c>
      <c r="D4">
        <v>22</v>
      </c>
      <c r="E4">
        <v>9.06</v>
      </c>
    </row>
    <row r="5" spans="1:5" x14ac:dyDescent="0.25">
      <c r="A5" t="s">
        <v>24</v>
      </c>
      <c r="B5">
        <v>40000</v>
      </c>
      <c r="C5">
        <v>12</v>
      </c>
      <c r="D5">
        <v>22</v>
      </c>
      <c r="E5">
        <v>11.98</v>
      </c>
    </row>
    <row r="6" spans="1:5" x14ac:dyDescent="0.25">
      <c r="A6" t="s">
        <v>24</v>
      </c>
      <c r="B6">
        <v>50000</v>
      </c>
      <c r="C6">
        <v>12</v>
      </c>
      <c r="D6">
        <v>22</v>
      </c>
      <c r="E6">
        <v>15.25</v>
      </c>
    </row>
    <row r="7" spans="1:5" x14ac:dyDescent="0.25">
      <c r="A7" t="s">
        <v>24</v>
      </c>
      <c r="B7">
        <v>60000</v>
      </c>
      <c r="C7">
        <v>12</v>
      </c>
      <c r="D7">
        <v>22</v>
      </c>
      <c r="E7">
        <v>18.809999999999999</v>
      </c>
    </row>
    <row r="8" spans="1:5" x14ac:dyDescent="0.25">
      <c r="A8" t="s">
        <v>24</v>
      </c>
      <c r="B8">
        <v>60000</v>
      </c>
      <c r="C8">
        <v>2</v>
      </c>
      <c r="D8">
        <v>22</v>
      </c>
      <c r="E8">
        <v>3.11</v>
      </c>
    </row>
    <row r="9" spans="1:5" x14ac:dyDescent="0.25">
      <c r="A9" t="s">
        <v>24</v>
      </c>
      <c r="B9">
        <v>60000</v>
      </c>
      <c r="C9">
        <v>4</v>
      </c>
      <c r="D9">
        <v>22</v>
      </c>
      <c r="E9">
        <v>6.12</v>
      </c>
    </row>
    <row r="10" spans="1:5" x14ac:dyDescent="0.25">
      <c r="A10" t="s">
        <v>24</v>
      </c>
      <c r="B10">
        <v>60000</v>
      </c>
      <c r="C10">
        <v>6</v>
      </c>
      <c r="D10">
        <v>22</v>
      </c>
      <c r="E10">
        <v>9.0500000000000007</v>
      </c>
    </row>
    <row r="11" spans="1:5" x14ac:dyDescent="0.25">
      <c r="A11" t="s">
        <v>24</v>
      </c>
      <c r="B11">
        <v>60000</v>
      </c>
      <c r="C11">
        <v>8</v>
      </c>
      <c r="D11">
        <v>22</v>
      </c>
      <c r="E11">
        <v>11.99</v>
      </c>
    </row>
    <row r="12" spans="1:5" x14ac:dyDescent="0.25">
      <c r="A12" t="s">
        <v>24</v>
      </c>
      <c r="B12">
        <v>60000</v>
      </c>
      <c r="C12">
        <v>10</v>
      </c>
      <c r="D12">
        <v>22</v>
      </c>
      <c r="E12">
        <v>15.33</v>
      </c>
    </row>
    <row r="13" spans="1:5" x14ac:dyDescent="0.25">
      <c r="A13" t="s">
        <v>24</v>
      </c>
      <c r="B13">
        <v>60000</v>
      </c>
      <c r="C13">
        <v>12</v>
      </c>
      <c r="D13">
        <v>22</v>
      </c>
      <c r="E13">
        <v>18.809999999999999</v>
      </c>
    </row>
    <row r="14" spans="1:5" x14ac:dyDescent="0.25">
      <c r="A14" t="s">
        <v>24</v>
      </c>
      <c r="B14">
        <v>60000</v>
      </c>
      <c r="C14">
        <v>12</v>
      </c>
      <c r="D14">
        <v>12</v>
      </c>
      <c r="E14">
        <v>18.829999999999998</v>
      </c>
    </row>
    <row r="15" spans="1:5" x14ac:dyDescent="0.25">
      <c r="A15" t="s">
        <v>24</v>
      </c>
      <c r="B15">
        <v>60000</v>
      </c>
      <c r="C15">
        <v>12</v>
      </c>
      <c r="D15">
        <v>14</v>
      </c>
      <c r="E15">
        <v>18.53</v>
      </c>
    </row>
    <row r="16" spans="1:5" x14ac:dyDescent="0.25">
      <c r="A16" t="s">
        <v>24</v>
      </c>
      <c r="B16">
        <v>60000</v>
      </c>
      <c r="C16">
        <v>12</v>
      </c>
      <c r="D16">
        <v>16</v>
      </c>
      <c r="E16">
        <v>18.350000000000001</v>
      </c>
    </row>
    <row r="17" spans="1:5" x14ac:dyDescent="0.25">
      <c r="A17" t="s">
        <v>24</v>
      </c>
      <c r="B17">
        <v>60000</v>
      </c>
      <c r="C17">
        <v>12</v>
      </c>
      <c r="D17">
        <v>18</v>
      </c>
      <c r="E17">
        <v>18.670000000000002</v>
      </c>
    </row>
    <row r="18" spans="1:5" x14ac:dyDescent="0.25">
      <c r="A18" t="s">
        <v>24</v>
      </c>
      <c r="B18">
        <v>60000</v>
      </c>
      <c r="C18">
        <v>12</v>
      </c>
      <c r="D18">
        <v>20</v>
      </c>
      <c r="E18">
        <v>18.600000000000001</v>
      </c>
    </row>
    <row r="19" spans="1:5" x14ac:dyDescent="0.25">
      <c r="A19" t="s">
        <v>24</v>
      </c>
      <c r="B19">
        <v>60000</v>
      </c>
      <c r="C19">
        <v>12</v>
      </c>
      <c r="D19">
        <v>22</v>
      </c>
      <c r="E19">
        <v>18.809999999999999</v>
      </c>
    </row>
    <row r="20" spans="1:5" x14ac:dyDescent="0.25">
      <c r="A20" t="s">
        <v>23</v>
      </c>
      <c r="B20">
        <v>10000</v>
      </c>
      <c r="C20">
        <v>12</v>
      </c>
      <c r="D20">
        <v>22</v>
      </c>
      <c r="E20">
        <v>0.56999999999999995</v>
      </c>
    </row>
    <row r="21" spans="1:5" x14ac:dyDescent="0.25">
      <c r="A21" t="s">
        <v>23</v>
      </c>
      <c r="B21">
        <v>20000</v>
      </c>
      <c r="C21">
        <v>12</v>
      </c>
      <c r="D21">
        <v>22</v>
      </c>
      <c r="E21">
        <v>1.01</v>
      </c>
    </row>
    <row r="22" spans="1:5" x14ac:dyDescent="0.25">
      <c r="A22" t="s">
        <v>23</v>
      </c>
      <c r="B22">
        <v>30000</v>
      </c>
      <c r="C22">
        <v>12</v>
      </c>
      <c r="D22">
        <v>22</v>
      </c>
      <c r="E22">
        <v>1.58</v>
      </c>
    </row>
    <row r="23" spans="1:5" x14ac:dyDescent="0.25">
      <c r="A23" t="s">
        <v>23</v>
      </c>
      <c r="B23">
        <v>40000</v>
      </c>
      <c r="C23">
        <v>12</v>
      </c>
      <c r="D23">
        <v>22</v>
      </c>
      <c r="E23">
        <v>2.11</v>
      </c>
    </row>
    <row r="24" spans="1:5" x14ac:dyDescent="0.25">
      <c r="A24" t="s">
        <v>23</v>
      </c>
      <c r="B24">
        <v>50000</v>
      </c>
      <c r="C24">
        <v>12</v>
      </c>
      <c r="D24">
        <v>22</v>
      </c>
      <c r="E24">
        <v>2.54</v>
      </c>
    </row>
    <row r="25" spans="1:5" x14ac:dyDescent="0.25">
      <c r="A25" t="s">
        <v>23</v>
      </c>
      <c r="B25">
        <v>60000</v>
      </c>
      <c r="C25">
        <v>12</v>
      </c>
      <c r="D25">
        <v>22</v>
      </c>
      <c r="E25">
        <v>3.07</v>
      </c>
    </row>
    <row r="26" spans="1:5" x14ac:dyDescent="0.25">
      <c r="A26" t="s">
        <v>23</v>
      </c>
      <c r="B26">
        <v>60000</v>
      </c>
      <c r="C26">
        <v>2</v>
      </c>
      <c r="D26">
        <v>22</v>
      </c>
      <c r="E26">
        <v>0.55000000000000004</v>
      </c>
    </row>
    <row r="27" spans="1:5" x14ac:dyDescent="0.25">
      <c r="A27" t="s">
        <v>23</v>
      </c>
      <c r="B27">
        <v>60000</v>
      </c>
      <c r="C27">
        <v>4</v>
      </c>
      <c r="D27">
        <v>22</v>
      </c>
      <c r="E27">
        <v>1.06</v>
      </c>
    </row>
    <row r="28" spans="1:5" x14ac:dyDescent="0.25">
      <c r="A28" t="s">
        <v>23</v>
      </c>
      <c r="B28">
        <v>60000</v>
      </c>
      <c r="C28">
        <v>6</v>
      </c>
      <c r="D28">
        <v>22</v>
      </c>
      <c r="E28">
        <v>1.57</v>
      </c>
    </row>
    <row r="29" spans="1:5" x14ac:dyDescent="0.25">
      <c r="A29" t="s">
        <v>23</v>
      </c>
      <c r="B29">
        <v>60000</v>
      </c>
      <c r="C29">
        <v>8</v>
      </c>
      <c r="D29">
        <v>22</v>
      </c>
      <c r="E29">
        <v>2.09</v>
      </c>
    </row>
    <row r="30" spans="1:5" x14ac:dyDescent="0.25">
      <c r="A30" t="s">
        <v>23</v>
      </c>
      <c r="B30">
        <v>60000</v>
      </c>
      <c r="C30">
        <v>10</v>
      </c>
      <c r="D30">
        <v>22</v>
      </c>
      <c r="E30">
        <v>2.63</v>
      </c>
    </row>
    <row r="31" spans="1:5" x14ac:dyDescent="0.25">
      <c r="A31" t="s">
        <v>23</v>
      </c>
      <c r="B31">
        <v>60000</v>
      </c>
      <c r="C31">
        <v>12</v>
      </c>
      <c r="D31">
        <v>22</v>
      </c>
      <c r="E31">
        <v>3.07</v>
      </c>
    </row>
    <row r="32" spans="1:5" x14ac:dyDescent="0.25">
      <c r="A32" t="s">
        <v>23</v>
      </c>
      <c r="B32">
        <v>60000</v>
      </c>
      <c r="C32">
        <v>12</v>
      </c>
      <c r="D32">
        <v>12</v>
      </c>
      <c r="E32">
        <v>3.04</v>
      </c>
    </row>
    <row r="33" spans="1:5" x14ac:dyDescent="0.25">
      <c r="A33" t="s">
        <v>23</v>
      </c>
      <c r="B33">
        <v>60000</v>
      </c>
      <c r="C33">
        <v>12</v>
      </c>
      <c r="D33">
        <v>14</v>
      </c>
      <c r="E33">
        <v>3.15</v>
      </c>
    </row>
    <row r="34" spans="1:5" x14ac:dyDescent="0.25">
      <c r="A34" t="s">
        <v>23</v>
      </c>
      <c r="B34">
        <v>60000</v>
      </c>
      <c r="C34">
        <v>12</v>
      </c>
      <c r="D34">
        <v>16</v>
      </c>
      <c r="E34">
        <v>3.05</v>
      </c>
    </row>
    <row r="35" spans="1:5" x14ac:dyDescent="0.25">
      <c r="A35" t="s">
        <v>23</v>
      </c>
      <c r="B35">
        <v>60000</v>
      </c>
      <c r="C35">
        <v>12</v>
      </c>
      <c r="D35">
        <v>18</v>
      </c>
      <c r="E35">
        <v>3.05</v>
      </c>
    </row>
    <row r="36" spans="1:5" x14ac:dyDescent="0.25">
      <c r="A36" t="s">
        <v>23</v>
      </c>
      <c r="B36">
        <v>60000</v>
      </c>
      <c r="C36">
        <v>12</v>
      </c>
      <c r="D36">
        <v>20</v>
      </c>
      <c r="E36">
        <v>3.07</v>
      </c>
    </row>
    <row r="37" spans="1:5" x14ac:dyDescent="0.25">
      <c r="A37" t="s">
        <v>23</v>
      </c>
      <c r="B37">
        <v>60000</v>
      </c>
      <c r="C37">
        <v>12</v>
      </c>
      <c r="D37">
        <v>22</v>
      </c>
      <c r="E37">
        <v>3.07</v>
      </c>
    </row>
    <row r="38" spans="1:5" x14ac:dyDescent="0.25">
      <c r="A38" t="s">
        <v>10</v>
      </c>
      <c r="B38">
        <v>1000</v>
      </c>
      <c r="C38">
        <v>12</v>
      </c>
      <c r="D38">
        <v>22</v>
      </c>
      <c r="E38">
        <v>21.96</v>
      </c>
    </row>
    <row r="39" spans="1:5" x14ac:dyDescent="0.25">
      <c r="A39" t="s">
        <v>10</v>
      </c>
      <c r="B39">
        <v>2000</v>
      </c>
      <c r="C39">
        <v>12</v>
      </c>
      <c r="D39">
        <v>22</v>
      </c>
      <c r="E39">
        <v>92.28</v>
      </c>
    </row>
    <row r="40" spans="1:5" x14ac:dyDescent="0.25">
      <c r="A40" t="s">
        <v>10</v>
      </c>
      <c r="B40">
        <v>3000</v>
      </c>
      <c r="C40">
        <v>12</v>
      </c>
      <c r="D40">
        <v>22</v>
      </c>
      <c r="E40">
        <v>218.71</v>
      </c>
    </row>
    <row r="41" spans="1:5" x14ac:dyDescent="0.25">
      <c r="A41" t="s">
        <v>10</v>
      </c>
      <c r="B41">
        <v>4000</v>
      </c>
      <c r="C41">
        <v>12</v>
      </c>
      <c r="D41">
        <v>22</v>
      </c>
      <c r="E41">
        <v>449.38</v>
      </c>
    </row>
    <row r="42" spans="1:5" x14ac:dyDescent="0.25">
      <c r="A42" t="s">
        <v>10</v>
      </c>
      <c r="B42">
        <v>5000</v>
      </c>
      <c r="C42">
        <v>12</v>
      </c>
      <c r="D42">
        <v>22</v>
      </c>
      <c r="E42">
        <v>727.17</v>
      </c>
    </row>
    <row r="43" spans="1:5" x14ac:dyDescent="0.25">
      <c r="A43" t="s">
        <v>10</v>
      </c>
      <c r="B43">
        <v>6000</v>
      </c>
      <c r="C43">
        <v>12</v>
      </c>
      <c r="D43">
        <v>22</v>
      </c>
      <c r="E43">
        <v>1052.1400000000001</v>
      </c>
    </row>
    <row r="44" spans="1:5" x14ac:dyDescent="0.25">
      <c r="A44" t="s">
        <v>10</v>
      </c>
      <c r="B44">
        <v>6000</v>
      </c>
      <c r="C44">
        <v>2</v>
      </c>
      <c r="D44">
        <v>22</v>
      </c>
      <c r="E44">
        <v>875.66</v>
      </c>
    </row>
    <row r="45" spans="1:5" x14ac:dyDescent="0.25">
      <c r="A45" t="s">
        <v>10</v>
      </c>
      <c r="B45">
        <v>6000</v>
      </c>
      <c r="C45">
        <v>4</v>
      </c>
      <c r="D45">
        <v>22</v>
      </c>
      <c r="E45">
        <v>891.51</v>
      </c>
    </row>
    <row r="46" spans="1:5" x14ac:dyDescent="0.25">
      <c r="A46" t="s">
        <v>10</v>
      </c>
      <c r="B46">
        <v>6000</v>
      </c>
      <c r="C46">
        <v>6</v>
      </c>
      <c r="D46">
        <v>22</v>
      </c>
      <c r="E46">
        <v>960.41</v>
      </c>
    </row>
    <row r="47" spans="1:5" x14ac:dyDescent="0.25">
      <c r="A47" t="s">
        <v>10</v>
      </c>
      <c r="B47">
        <v>6000</v>
      </c>
      <c r="C47">
        <v>8</v>
      </c>
      <c r="D47">
        <v>22</v>
      </c>
      <c r="E47">
        <v>999.76</v>
      </c>
    </row>
    <row r="48" spans="1:5" x14ac:dyDescent="0.25">
      <c r="A48" t="s">
        <v>10</v>
      </c>
      <c r="B48">
        <v>6000</v>
      </c>
      <c r="C48">
        <v>10</v>
      </c>
      <c r="D48">
        <v>22</v>
      </c>
      <c r="E48">
        <v>1071.1199999999999</v>
      </c>
    </row>
    <row r="49" spans="1:5" x14ac:dyDescent="0.25">
      <c r="A49" t="s">
        <v>10</v>
      </c>
      <c r="B49">
        <v>6000</v>
      </c>
      <c r="C49">
        <v>12</v>
      </c>
      <c r="D49">
        <v>22</v>
      </c>
      <c r="E49">
        <v>1052.1400000000001</v>
      </c>
    </row>
    <row r="50" spans="1:5" x14ac:dyDescent="0.25">
      <c r="A50" t="s">
        <v>10</v>
      </c>
      <c r="B50">
        <v>6000</v>
      </c>
      <c r="C50">
        <v>12</v>
      </c>
      <c r="D50">
        <v>12</v>
      </c>
      <c r="E50">
        <v>609.95000000000005</v>
      </c>
    </row>
    <row r="51" spans="1:5" x14ac:dyDescent="0.25">
      <c r="A51" t="s">
        <v>10</v>
      </c>
      <c r="B51">
        <v>6000</v>
      </c>
      <c r="C51">
        <v>12</v>
      </c>
      <c r="D51">
        <v>14</v>
      </c>
      <c r="E51">
        <v>699.95</v>
      </c>
    </row>
    <row r="52" spans="1:5" x14ac:dyDescent="0.25">
      <c r="A52" t="s">
        <v>10</v>
      </c>
      <c r="B52">
        <v>6000</v>
      </c>
      <c r="C52">
        <v>12</v>
      </c>
      <c r="D52">
        <v>16</v>
      </c>
      <c r="E52">
        <v>783.11</v>
      </c>
    </row>
    <row r="53" spans="1:5" x14ac:dyDescent="0.25">
      <c r="A53" t="s">
        <v>10</v>
      </c>
      <c r="B53">
        <v>6000</v>
      </c>
      <c r="C53">
        <v>12</v>
      </c>
      <c r="D53">
        <v>18</v>
      </c>
      <c r="E53">
        <v>875.92</v>
      </c>
    </row>
    <row r="54" spans="1:5" x14ac:dyDescent="0.25">
      <c r="A54" t="s">
        <v>10</v>
      </c>
      <c r="B54">
        <v>6000</v>
      </c>
      <c r="C54">
        <v>12</v>
      </c>
      <c r="D54">
        <v>20</v>
      </c>
      <c r="E54">
        <v>969.61</v>
      </c>
    </row>
    <row r="55" spans="1:5" x14ac:dyDescent="0.25">
      <c r="A55" t="s">
        <v>10</v>
      </c>
      <c r="B55">
        <v>6000</v>
      </c>
      <c r="C55">
        <v>12</v>
      </c>
      <c r="D55">
        <v>22</v>
      </c>
      <c r="E55">
        <v>1052.1400000000001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941-BB91-47AF-ABBD-B7D9F8DFC824}">
  <dimension ref="A1:K21"/>
  <sheetViews>
    <sheetView tabSelected="1" workbookViewId="0">
      <selection activeCell="N22" sqref="N22"/>
    </sheetView>
  </sheetViews>
  <sheetFormatPr defaultRowHeight="15" x14ac:dyDescent="0.25"/>
  <cols>
    <col min="2" max="2" width="10.28515625" bestFit="1" customWidth="1"/>
    <col min="4" max="4" width="12.28515625" bestFit="1" customWidth="1"/>
    <col min="5" max="5" width="13.7109375" bestFit="1" customWidth="1"/>
    <col min="6" max="6" width="14.5703125" bestFit="1" customWidth="1"/>
    <col min="9" max="9" width="10.28515625" customWidth="1"/>
    <col min="11" max="11" width="12.5703125" bestFit="1" customWidth="1"/>
  </cols>
  <sheetData>
    <row r="1" spans="1:11" x14ac:dyDescent="0.25">
      <c r="A1" s="1" t="s">
        <v>33</v>
      </c>
      <c r="H1" s="1" t="s">
        <v>7</v>
      </c>
    </row>
    <row r="2" spans="1:11" x14ac:dyDescent="0.25">
      <c r="A2" s="2" t="s">
        <v>36</v>
      </c>
      <c r="B2" s="2" t="s">
        <v>37</v>
      </c>
      <c r="C2" s="2" t="s">
        <v>38</v>
      </c>
      <c r="D2" s="2" t="s">
        <v>5</v>
      </c>
      <c r="E2" s="2" t="s">
        <v>6</v>
      </c>
      <c r="F2" s="2" t="s">
        <v>39</v>
      </c>
      <c r="H2" s="2" t="s">
        <v>36</v>
      </c>
      <c r="I2" s="2" t="s">
        <v>37</v>
      </c>
      <c r="J2" s="2" t="s">
        <v>38</v>
      </c>
      <c r="K2" s="2" t="s">
        <v>8</v>
      </c>
    </row>
    <row r="3" spans="1:11" x14ac:dyDescent="0.25">
      <c r="A3" s="5">
        <v>10000</v>
      </c>
      <c r="B3" s="5">
        <v>12</v>
      </c>
      <c r="C3" s="5">
        <v>22</v>
      </c>
      <c r="D3" s="5">
        <v>0.56999999999999995</v>
      </c>
      <c r="E3" s="5">
        <v>2.98</v>
      </c>
      <c r="F3" s="18">
        <f>E3/D3</f>
        <v>5.2280701754385968</v>
      </c>
      <c r="G3" s="13"/>
      <c r="H3" s="5">
        <v>1000</v>
      </c>
      <c r="I3" s="5">
        <v>12</v>
      </c>
      <c r="J3" s="5">
        <v>22</v>
      </c>
      <c r="K3" s="15">
        <v>21.96</v>
      </c>
    </row>
    <row r="4" spans="1:11" x14ac:dyDescent="0.25">
      <c r="A4" s="5">
        <v>20000</v>
      </c>
      <c r="B4" s="5">
        <v>12</v>
      </c>
      <c r="C4" s="5">
        <v>22</v>
      </c>
      <c r="D4" s="5">
        <v>1.01</v>
      </c>
      <c r="E4" s="5">
        <v>5.96</v>
      </c>
      <c r="F4" s="18">
        <f t="shared" ref="F4:F20" si="0">E4/D4</f>
        <v>5.9009900990099009</v>
      </c>
      <c r="G4" s="13"/>
      <c r="H4" s="5">
        <v>2000</v>
      </c>
      <c r="I4" s="5">
        <v>12</v>
      </c>
      <c r="J4" s="5">
        <v>22</v>
      </c>
      <c r="K4" s="15">
        <v>92.28</v>
      </c>
    </row>
    <row r="5" spans="1:11" x14ac:dyDescent="0.25">
      <c r="A5" s="5">
        <v>30000</v>
      </c>
      <c r="B5" s="5">
        <v>12</v>
      </c>
      <c r="C5" s="5">
        <v>22</v>
      </c>
      <c r="D5" s="5">
        <v>1.58</v>
      </c>
      <c r="E5" s="5">
        <v>9.06</v>
      </c>
      <c r="F5" s="18">
        <f t="shared" si="0"/>
        <v>5.7341772151898738</v>
      </c>
      <c r="G5" s="13"/>
      <c r="H5" s="5">
        <v>3000</v>
      </c>
      <c r="I5" s="5">
        <v>12</v>
      </c>
      <c r="J5" s="5">
        <v>22</v>
      </c>
      <c r="K5" s="15">
        <v>218.71</v>
      </c>
    </row>
    <row r="6" spans="1:11" x14ac:dyDescent="0.25">
      <c r="A6" s="5">
        <v>40000</v>
      </c>
      <c r="B6" s="5">
        <v>12</v>
      </c>
      <c r="C6" s="5">
        <v>22</v>
      </c>
      <c r="D6" s="5">
        <v>2.11</v>
      </c>
      <c r="E6" s="5">
        <v>11.98</v>
      </c>
      <c r="F6" s="18">
        <f t="shared" si="0"/>
        <v>5.677725118483413</v>
      </c>
      <c r="G6" s="13"/>
      <c r="H6" s="5">
        <v>4000</v>
      </c>
      <c r="I6" s="5">
        <v>12</v>
      </c>
      <c r="J6" s="5">
        <v>22</v>
      </c>
      <c r="K6" s="15">
        <v>449.38</v>
      </c>
    </row>
    <row r="7" spans="1:11" x14ac:dyDescent="0.25">
      <c r="A7" s="5">
        <v>50000</v>
      </c>
      <c r="B7" s="5">
        <v>12</v>
      </c>
      <c r="C7" s="5">
        <v>22</v>
      </c>
      <c r="D7" s="5">
        <v>2.54</v>
      </c>
      <c r="E7" s="5">
        <v>15.25</v>
      </c>
      <c r="F7" s="18">
        <f t="shared" si="0"/>
        <v>6.0039370078740157</v>
      </c>
      <c r="G7" s="13"/>
      <c r="H7" s="5">
        <v>5000</v>
      </c>
      <c r="I7" s="5">
        <v>12</v>
      </c>
      <c r="J7" s="5">
        <v>22</v>
      </c>
      <c r="K7" s="15">
        <v>727.17</v>
      </c>
    </row>
    <row r="8" spans="1:11" x14ac:dyDescent="0.25">
      <c r="A8" s="5">
        <v>60000</v>
      </c>
      <c r="B8" s="5">
        <v>12</v>
      </c>
      <c r="C8" s="5">
        <v>22</v>
      </c>
      <c r="D8" s="5">
        <v>3.07</v>
      </c>
      <c r="E8" s="5">
        <v>18.809999999999999</v>
      </c>
      <c r="F8" s="18">
        <f t="shared" si="0"/>
        <v>6.1270358306188921</v>
      </c>
      <c r="G8" s="13"/>
      <c r="H8" s="5">
        <v>6000</v>
      </c>
      <c r="I8" s="5">
        <v>12</v>
      </c>
      <c r="J8" s="5">
        <v>22</v>
      </c>
      <c r="K8" s="15">
        <v>1052.1400000000001</v>
      </c>
    </row>
    <row r="9" spans="1:11" x14ac:dyDescent="0.25">
      <c r="A9" s="3">
        <v>60000</v>
      </c>
      <c r="B9" s="3">
        <v>2</v>
      </c>
      <c r="C9" s="3">
        <v>22</v>
      </c>
      <c r="D9" s="3">
        <v>0.55000000000000004</v>
      </c>
      <c r="E9" s="3">
        <v>3.11</v>
      </c>
      <c r="F9" s="19">
        <f t="shared" si="0"/>
        <v>5.6545454545454534</v>
      </c>
      <c r="G9" s="13"/>
      <c r="H9" s="3">
        <v>6000</v>
      </c>
      <c r="I9" s="3">
        <v>2</v>
      </c>
      <c r="J9" s="3">
        <v>22</v>
      </c>
      <c r="K9" s="16">
        <v>875.66</v>
      </c>
    </row>
    <row r="10" spans="1:11" x14ac:dyDescent="0.25">
      <c r="A10" s="3">
        <v>60000</v>
      </c>
      <c r="B10" s="3">
        <v>4</v>
      </c>
      <c r="C10" s="3">
        <v>22</v>
      </c>
      <c r="D10" s="3">
        <v>1.06</v>
      </c>
      <c r="E10" s="3">
        <v>6.12</v>
      </c>
      <c r="F10" s="19">
        <f t="shared" si="0"/>
        <v>5.7735849056603774</v>
      </c>
      <c r="G10" s="13"/>
      <c r="H10" s="3">
        <v>6000</v>
      </c>
      <c r="I10" s="3">
        <v>4</v>
      </c>
      <c r="J10" s="3">
        <v>22</v>
      </c>
      <c r="K10" s="16">
        <v>891.51</v>
      </c>
    </row>
    <row r="11" spans="1:11" x14ac:dyDescent="0.25">
      <c r="A11" s="3">
        <v>60000</v>
      </c>
      <c r="B11" s="3">
        <v>6</v>
      </c>
      <c r="C11" s="3">
        <v>22</v>
      </c>
      <c r="D11" s="3">
        <v>1.57</v>
      </c>
      <c r="E11" s="3">
        <v>9.0500000000000007</v>
      </c>
      <c r="F11" s="19">
        <f t="shared" si="0"/>
        <v>5.7643312101910826</v>
      </c>
      <c r="G11" s="13"/>
      <c r="H11" s="3">
        <v>6000</v>
      </c>
      <c r="I11" s="3">
        <v>6</v>
      </c>
      <c r="J11" s="3">
        <v>22</v>
      </c>
      <c r="K11" s="16">
        <v>960.41</v>
      </c>
    </row>
    <row r="12" spans="1:11" x14ac:dyDescent="0.25">
      <c r="A12" s="3">
        <v>60000</v>
      </c>
      <c r="B12" s="3">
        <v>8</v>
      </c>
      <c r="C12" s="3">
        <v>22</v>
      </c>
      <c r="D12" s="3">
        <v>2.09</v>
      </c>
      <c r="E12" s="3">
        <v>11.99</v>
      </c>
      <c r="F12" s="19">
        <f t="shared" si="0"/>
        <v>5.7368421052631584</v>
      </c>
      <c r="G12" s="13"/>
      <c r="H12" s="3">
        <v>6000</v>
      </c>
      <c r="I12" s="3">
        <v>8</v>
      </c>
      <c r="J12" s="3">
        <v>22</v>
      </c>
      <c r="K12" s="16">
        <v>999.76</v>
      </c>
    </row>
    <row r="13" spans="1:11" x14ac:dyDescent="0.25">
      <c r="A13" s="3">
        <v>60000</v>
      </c>
      <c r="B13" s="3">
        <v>10</v>
      </c>
      <c r="C13" s="3">
        <v>22</v>
      </c>
      <c r="D13" s="3">
        <v>2.63</v>
      </c>
      <c r="E13" s="3">
        <v>15.33</v>
      </c>
      <c r="F13" s="19">
        <f t="shared" si="0"/>
        <v>5.828897338403042</v>
      </c>
      <c r="G13" s="13"/>
      <c r="H13" s="3">
        <v>6000</v>
      </c>
      <c r="I13" s="3">
        <v>10</v>
      </c>
      <c r="J13" s="3">
        <v>22</v>
      </c>
      <c r="K13" s="16">
        <v>1071.1199999999999</v>
      </c>
    </row>
    <row r="14" spans="1:11" x14ac:dyDescent="0.25">
      <c r="A14" s="3">
        <v>60000</v>
      </c>
      <c r="B14" s="3">
        <v>12</v>
      </c>
      <c r="C14" s="3">
        <v>22</v>
      </c>
      <c r="D14" s="3">
        <v>3.07</v>
      </c>
      <c r="E14" s="3">
        <v>18.809999999999999</v>
      </c>
      <c r="F14" s="19">
        <f t="shared" si="0"/>
        <v>6.1270358306188921</v>
      </c>
      <c r="G14" s="13"/>
      <c r="H14" s="3">
        <v>6000</v>
      </c>
      <c r="I14" s="3">
        <v>12</v>
      </c>
      <c r="J14" s="3">
        <v>22</v>
      </c>
      <c r="K14" s="16">
        <v>1052.1400000000001</v>
      </c>
    </row>
    <row r="15" spans="1:11" x14ac:dyDescent="0.25">
      <c r="A15" s="4">
        <v>60000</v>
      </c>
      <c r="B15" s="4">
        <v>12</v>
      </c>
      <c r="C15" s="4">
        <v>12</v>
      </c>
      <c r="D15" s="4">
        <v>3.04</v>
      </c>
      <c r="E15" s="4">
        <v>18.829999999999998</v>
      </c>
      <c r="F15" s="20">
        <f t="shared" si="0"/>
        <v>6.1940789473684204</v>
      </c>
      <c r="G15" s="13"/>
      <c r="H15" s="4">
        <v>6000</v>
      </c>
      <c r="I15" s="4">
        <v>12</v>
      </c>
      <c r="J15" s="4">
        <v>12</v>
      </c>
      <c r="K15" s="17">
        <v>609.95000000000005</v>
      </c>
    </row>
    <row r="16" spans="1:11" x14ac:dyDescent="0.25">
      <c r="A16" s="4">
        <v>60000</v>
      </c>
      <c r="B16" s="4">
        <v>12</v>
      </c>
      <c r="C16" s="4">
        <v>14</v>
      </c>
      <c r="D16" s="4">
        <v>3.15</v>
      </c>
      <c r="E16" s="4">
        <v>18.53</v>
      </c>
      <c r="F16" s="20">
        <f t="shared" si="0"/>
        <v>5.882539682539683</v>
      </c>
      <c r="G16" s="13"/>
      <c r="H16" s="4">
        <v>6000</v>
      </c>
      <c r="I16" s="4">
        <v>12</v>
      </c>
      <c r="J16" s="4">
        <v>14</v>
      </c>
      <c r="K16" s="17">
        <v>699.95</v>
      </c>
    </row>
    <row r="17" spans="1:11" x14ac:dyDescent="0.25">
      <c r="A17" s="4">
        <v>60000</v>
      </c>
      <c r="B17" s="4">
        <v>12</v>
      </c>
      <c r="C17" s="4">
        <v>16</v>
      </c>
      <c r="D17" s="4">
        <v>3.05</v>
      </c>
      <c r="E17" s="4">
        <v>18.350000000000001</v>
      </c>
      <c r="F17" s="20">
        <f t="shared" si="0"/>
        <v>6.0163934426229515</v>
      </c>
      <c r="G17" s="13"/>
      <c r="H17" s="4">
        <v>6000</v>
      </c>
      <c r="I17" s="4">
        <v>12</v>
      </c>
      <c r="J17" s="4">
        <v>16</v>
      </c>
      <c r="K17" s="17">
        <v>783.11</v>
      </c>
    </row>
    <row r="18" spans="1:11" x14ac:dyDescent="0.25">
      <c r="A18" s="4">
        <v>60000</v>
      </c>
      <c r="B18" s="4">
        <v>12</v>
      </c>
      <c r="C18" s="4">
        <v>18</v>
      </c>
      <c r="D18" s="4">
        <v>3.05</v>
      </c>
      <c r="E18" s="4">
        <v>18.670000000000002</v>
      </c>
      <c r="F18" s="20">
        <f t="shared" si="0"/>
        <v>6.1213114754098372</v>
      </c>
      <c r="G18" s="13"/>
      <c r="H18" s="4">
        <v>6000</v>
      </c>
      <c r="I18" s="4">
        <v>12</v>
      </c>
      <c r="J18" s="4">
        <v>18</v>
      </c>
      <c r="K18" s="17">
        <v>875.92</v>
      </c>
    </row>
    <row r="19" spans="1:11" x14ac:dyDescent="0.25">
      <c r="A19" s="4">
        <v>60000</v>
      </c>
      <c r="B19" s="4">
        <v>12</v>
      </c>
      <c r="C19" s="4">
        <v>20</v>
      </c>
      <c r="D19" s="4">
        <v>3.07</v>
      </c>
      <c r="E19" s="4">
        <v>18.600000000000001</v>
      </c>
      <c r="F19" s="20">
        <f t="shared" si="0"/>
        <v>6.0586319218241051</v>
      </c>
      <c r="G19" s="13"/>
      <c r="H19" s="4">
        <v>6000</v>
      </c>
      <c r="I19" s="4">
        <v>12</v>
      </c>
      <c r="J19" s="4">
        <v>20</v>
      </c>
      <c r="K19" s="17">
        <v>969.61</v>
      </c>
    </row>
    <row r="20" spans="1:11" x14ac:dyDescent="0.25">
      <c r="A20" s="4">
        <v>60000</v>
      </c>
      <c r="B20" s="4">
        <v>12</v>
      </c>
      <c r="C20" s="4">
        <v>22</v>
      </c>
      <c r="D20" s="4">
        <v>3.07</v>
      </c>
      <c r="E20" s="4">
        <v>18.809999999999999</v>
      </c>
      <c r="F20" s="20">
        <f t="shared" si="0"/>
        <v>6.1270358306188921</v>
      </c>
      <c r="G20" s="13"/>
      <c r="H20" s="4">
        <v>6000</v>
      </c>
      <c r="I20" s="4">
        <v>12</v>
      </c>
      <c r="J20" s="4">
        <v>22</v>
      </c>
      <c r="K20" s="17">
        <v>1052.1400000000001</v>
      </c>
    </row>
    <row r="21" spans="1:11" x14ac:dyDescent="0.25">
      <c r="E21" s="1" t="s">
        <v>34</v>
      </c>
      <c r="F21" s="13">
        <f>AVERAGE(F3:F20)</f>
        <v>5.8865090884267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5E07-0949-4B4F-9F75-35BDCEDDD026}">
  <dimension ref="A1:O40"/>
  <sheetViews>
    <sheetView workbookViewId="0">
      <selection activeCell="P27" sqref="P27"/>
    </sheetView>
  </sheetViews>
  <sheetFormatPr defaultRowHeight="15" x14ac:dyDescent="0.25"/>
  <cols>
    <col min="1" max="1" width="17.7109375" customWidth="1"/>
    <col min="2" max="4" width="12.7109375" bestFit="1" customWidth="1"/>
    <col min="5" max="5" width="18.28515625" bestFit="1" customWidth="1"/>
    <col min="6" max="6" width="7.5703125" bestFit="1" customWidth="1"/>
  </cols>
  <sheetData>
    <row r="1" spans="1:6" ht="18.75" x14ac:dyDescent="0.3">
      <c r="A1" s="6" t="s">
        <v>9</v>
      </c>
    </row>
    <row r="2" spans="1:6" x14ac:dyDescent="0.25">
      <c r="C2" s="2"/>
      <c r="D2" s="2"/>
      <c r="E2" s="2"/>
      <c r="F2" s="2"/>
    </row>
    <row r="3" spans="1:6" ht="18.75" x14ac:dyDescent="0.3">
      <c r="A3" s="7" t="s">
        <v>14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x14ac:dyDescent="0.25">
      <c r="A4">
        <v>1000</v>
      </c>
      <c r="B4" s="10">
        <v>21.96</v>
      </c>
      <c r="C4" s="10">
        <f t="shared" ref="C4:C9" si="0">aL*A4+bL</f>
        <v>-93.505714285714248</v>
      </c>
      <c r="D4" s="10">
        <f t="shared" ref="D4:D9" si="1">aQ*A4^2+bQ*A4+cQ</f>
        <v>18.321071428571521</v>
      </c>
      <c r="E4" s="10" cm="1">
        <f t="array" ref="E4">aC*A4^3+bC*A4^2+cC*A4+dC</f>
        <v>24.321349206349524</v>
      </c>
      <c r="F4" s="10" cm="1">
        <f t="array" ref="F4">aP*A4^bP</f>
        <v>21.174290937567296</v>
      </c>
    </row>
    <row r="5" spans="1:6" x14ac:dyDescent="0.25">
      <c r="A5">
        <v>2000</v>
      </c>
      <c r="B5" s="10">
        <v>92.28</v>
      </c>
      <c r="C5" s="10">
        <f t="shared" si="0"/>
        <v>114.67257142857147</v>
      </c>
      <c r="D5" s="10">
        <f t="shared" si="1"/>
        <v>92.307214285714423</v>
      </c>
      <c r="E5" s="10" cm="1">
        <f t="array" ref="E5">aC*A5^3+bC*A5^2+cC*A5+dC</f>
        <v>83.906825396825724</v>
      </c>
      <c r="F5" s="10" cm="1">
        <f t="array" ref="F5">aP*A5^bP</f>
        <v>95.93095844814799</v>
      </c>
    </row>
    <row r="6" spans="1:6" x14ac:dyDescent="0.25">
      <c r="A6">
        <v>3000</v>
      </c>
      <c r="B6" s="10">
        <v>218.71</v>
      </c>
      <c r="C6" s="10">
        <f t="shared" si="0"/>
        <v>322.85085714285719</v>
      </c>
      <c r="D6" s="10">
        <f t="shared" si="1"/>
        <v>233.38942857142871</v>
      </c>
      <c r="E6" s="10" cm="1">
        <f t="array" ref="E6">aC*A6^3+bC*A6^2+cC*A6+dC</f>
        <v>228.58920634920662</v>
      </c>
      <c r="F6" s="10" cm="1">
        <f t="array" ref="F6">aP*A6^bP</f>
        <v>232.15704876162843</v>
      </c>
    </row>
    <row r="7" spans="1:6" x14ac:dyDescent="0.25">
      <c r="A7">
        <v>4000</v>
      </c>
      <c r="B7" s="10">
        <v>449.38</v>
      </c>
      <c r="C7" s="10">
        <f t="shared" si="0"/>
        <v>531.02914285714292</v>
      </c>
      <c r="D7" s="10">
        <f t="shared" si="1"/>
        <v>441.56771428571449</v>
      </c>
      <c r="E7" s="10" cm="1">
        <f t="array" ref="E7">aC*A7^3+bC*A7^2+cC*A7+dC</f>
        <v>446.36793650793658</v>
      </c>
      <c r="F7" s="10" cm="1">
        <f t="array" ref="F7">aP*A7^bP</f>
        <v>434.61898279922264</v>
      </c>
    </row>
    <row r="8" spans="1:6" x14ac:dyDescent="0.25">
      <c r="A8">
        <v>5000</v>
      </c>
      <c r="B8" s="10">
        <v>727.17</v>
      </c>
      <c r="C8" s="10">
        <f t="shared" si="0"/>
        <v>739.20742857142864</v>
      </c>
      <c r="D8" s="10">
        <f t="shared" si="1"/>
        <v>716.84207142857156</v>
      </c>
      <c r="E8" s="10" cm="1">
        <f t="array" ref="E8">aC*A8^3+bC*A8^2+cC*A8+dC</f>
        <v>725.2424603174602</v>
      </c>
      <c r="F8" s="10" cm="1">
        <f t="array" ref="F8">aP*A8^bP</f>
        <v>706.8736302341066</v>
      </c>
    </row>
    <row r="9" spans="1:6" x14ac:dyDescent="0.25">
      <c r="A9">
        <v>6000</v>
      </c>
      <c r="B9" s="10">
        <v>1052.1400000000001</v>
      </c>
      <c r="C9" s="10">
        <f t="shared" si="0"/>
        <v>947.38571428571436</v>
      </c>
      <c r="D9" s="10">
        <f t="shared" si="1"/>
        <v>1059.2125000000001</v>
      </c>
      <c r="E9" s="10" cm="1">
        <f t="array" ref="E9">aC*A9^3+bC*A9^2+cC*A9+dC</f>
        <v>1053.2122222222222</v>
      </c>
      <c r="F9" s="10" cm="1">
        <f t="array" ref="F9">aP*A9^bP</f>
        <v>1051.7966464078042</v>
      </c>
    </row>
    <row r="10" spans="1:6" x14ac:dyDescent="0.25">
      <c r="A10" s="1" t="s">
        <v>34</v>
      </c>
      <c r="B10" s="12">
        <f>AVERAGE(B4:B9)</f>
        <v>426.94000000000005</v>
      </c>
      <c r="C10" s="12">
        <f t="shared" ref="C10:F10" si="2">AVERAGE(C4:C9)</f>
        <v>426.94000000000005</v>
      </c>
      <c r="D10" s="12">
        <f t="shared" si="2"/>
        <v>426.94000000000011</v>
      </c>
      <c r="E10" s="12">
        <f t="shared" si="2"/>
        <v>426.94000000000011</v>
      </c>
      <c r="F10" s="12">
        <f t="shared" si="2"/>
        <v>423.75859293141292</v>
      </c>
    </row>
    <row r="11" spans="1:6" x14ac:dyDescent="0.25">
      <c r="A11" s="1" t="s">
        <v>21</v>
      </c>
      <c r="C11" s="12" cm="1">
        <f t="array" ref="C11">SQRT(AVERAGE(($B4:$B9 - C4:C9)^2))</f>
        <v>84.126907257796589</v>
      </c>
      <c r="D11" s="12" cm="1">
        <f t="array" ref="D11">SQRT(AVERAGE(($B4:$B9 - D4:D9)^2))</f>
        <v>8.6259911300783205</v>
      </c>
      <c r="E11" s="12" cm="1">
        <f t="array" ref="E11">SQRT(AVERAGE(($B4:$B9 - E4:E9)^2))</f>
        <v>5.5860292591068665</v>
      </c>
      <c r="F11" s="12" cm="1">
        <f t="array" ref="F11">SQRT(AVERAGE(($B4:$B9 - F4:F9)^2))</f>
        <v>11.724035872821936</v>
      </c>
    </row>
    <row r="12" spans="1:6" x14ac:dyDescent="0.25">
      <c r="A12" s="1" t="s">
        <v>22</v>
      </c>
      <c r="C12" s="14">
        <f>1 - (SUMXMY2($B4:$B9, C4:C9) / DEVSQ($B4:$B9))</f>
        <v>0.94697846514005424</v>
      </c>
      <c r="D12" s="14">
        <f t="shared" ref="D12:F12" si="3">1 - (SUMXMY2($B4:$B9, D4:D9) / DEVSQ($B4:$B9))</f>
        <v>0.99944255700377849</v>
      </c>
      <c r="E12" s="14">
        <f t="shared" si="3"/>
        <v>0.99976622995461017</v>
      </c>
      <c r="F12" s="14">
        <f t="shared" si="3"/>
        <v>0.99897023832132659</v>
      </c>
    </row>
    <row r="13" spans="1:6" x14ac:dyDescent="0.25">
      <c r="A13" s="2" t="s">
        <v>17</v>
      </c>
      <c r="B13" s="12"/>
      <c r="C13" s="12"/>
      <c r="D13" s="12"/>
      <c r="E13" s="12"/>
      <c r="F13" s="12"/>
    </row>
    <row r="14" spans="1:6" x14ac:dyDescent="0.25">
      <c r="A14" s="2" t="s">
        <v>11</v>
      </c>
      <c r="B14" s="2" t="s">
        <v>12</v>
      </c>
    </row>
    <row r="15" spans="1:6" x14ac:dyDescent="0.25">
      <c r="A15" cm="1">
        <f t="array" ref="A15:B15">LINEST(B4:B9,A4:A9)</f>
        <v>0.20817828571428573</v>
      </c>
      <c r="B15">
        <v>-301.68399999999997</v>
      </c>
    </row>
    <row r="16" spans="1:6" x14ac:dyDescent="0.25">
      <c r="A16" s="2" t="s">
        <v>18</v>
      </c>
      <c r="B16" s="9"/>
      <c r="C16" s="9"/>
      <c r="D16" s="9"/>
    </row>
    <row r="17" spans="1:15" x14ac:dyDescent="0.25">
      <c r="A17" s="2" t="s">
        <v>11</v>
      </c>
      <c r="B17" s="2" t="s">
        <v>12</v>
      </c>
      <c r="C17" s="2" t="s">
        <v>13</v>
      </c>
      <c r="D17" s="9"/>
    </row>
    <row r="18" spans="1:15" x14ac:dyDescent="0.25">
      <c r="A18" s="9" cm="1">
        <f t="array" ref="A18:C18">LINEST(B4:B9, A4:A9^{1,2}, TRUE, FALSE)</f>
        <v>3.3548035714285707E-5</v>
      </c>
      <c r="B18" s="9">
        <v>-2.6657964285714229E-2</v>
      </c>
      <c r="C18" s="9">
        <v>11.43100000000004</v>
      </c>
      <c r="D18" s="9"/>
    </row>
    <row r="19" spans="1:15" x14ac:dyDescent="0.25">
      <c r="A19" s="2" t="s">
        <v>19</v>
      </c>
      <c r="B19" s="9"/>
      <c r="C19" s="9"/>
      <c r="D19" s="9"/>
    </row>
    <row r="20" spans="1:15" x14ac:dyDescent="0.25">
      <c r="A20" s="2" t="s">
        <v>11</v>
      </c>
      <c r="B20" s="2" t="s">
        <v>12</v>
      </c>
      <c r="C20" s="2" t="s">
        <v>13</v>
      </c>
      <c r="D20" s="2" t="s">
        <v>15</v>
      </c>
    </row>
    <row r="21" spans="1:15" x14ac:dyDescent="0.25">
      <c r="A21" s="9" cm="1">
        <f t="array" ref="A21:D21">LINEST(B4:B9, A4:A9^{1,2,3}, TRUE, FALSE)</f>
        <v>-2.000092592592588E-9</v>
      </c>
      <c r="B21" s="9">
        <v>5.4549007936507871E-5</v>
      </c>
      <c r="C21" s="9">
        <v>-9.0060899470899305E-2</v>
      </c>
      <c r="D21" s="9">
        <v>61.833333333333542</v>
      </c>
    </row>
    <row r="22" spans="1:15" x14ac:dyDescent="0.25">
      <c r="A22" s="2" t="s">
        <v>20</v>
      </c>
      <c r="B22" s="9"/>
      <c r="C22" s="9"/>
      <c r="D22" s="9"/>
    </row>
    <row r="23" spans="1:15" x14ac:dyDescent="0.25">
      <c r="A23" s="2" t="s">
        <v>12</v>
      </c>
      <c r="B23" s="2" t="s">
        <v>16</v>
      </c>
      <c r="C23" s="2" t="s">
        <v>11</v>
      </c>
      <c r="D23" s="9"/>
    </row>
    <row r="24" spans="1:15" x14ac:dyDescent="0.25">
      <c r="A24" s="9" cm="1">
        <f t="array" ref="A24:B24">LINEST(LN(B4:B9),LN(A4:A9))</f>
        <v>2.1796828121427629</v>
      </c>
      <c r="B24" s="9">
        <v>-12.003927697937517</v>
      </c>
      <c r="C24" s="9">
        <f>EXP(B24)</f>
        <v>6.1201270739546844E-6</v>
      </c>
      <c r="D24" s="9"/>
    </row>
    <row r="27" spans="1:15" ht="18.75" x14ac:dyDescent="0.3">
      <c r="A27" s="6"/>
    </row>
    <row r="29" spans="1:15" ht="18.75" x14ac:dyDescent="0.3">
      <c r="A29" s="7"/>
      <c r="B29" s="2"/>
      <c r="C29" s="2"/>
      <c r="D29" s="2"/>
      <c r="E29" s="2"/>
      <c r="F29" s="2"/>
    </row>
    <row r="30" spans="1:15" x14ac:dyDescent="0.25">
      <c r="D30" s="8"/>
      <c r="E30" s="8"/>
      <c r="F30" s="13"/>
      <c r="O30" t="s">
        <v>35</v>
      </c>
    </row>
    <row r="31" spans="1:15" x14ac:dyDescent="0.25">
      <c r="D31" s="8"/>
      <c r="E31" s="8"/>
      <c r="F31" s="13"/>
    </row>
    <row r="32" spans="1:15" x14ac:dyDescent="0.25">
      <c r="D32" s="8"/>
      <c r="E32" s="8"/>
      <c r="F32" s="13"/>
    </row>
    <row r="33" spans="1:6" x14ac:dyDescent="0.25">
      <c r="D33" s="8"/>
      <c r="E33" s="8"/>
      <c r="F33" s="13"/>
    </row>
    <row r="34" spans="1:6" x14ac:dyDescent="0.25">
      <c r="D34" s="8"/>
      <c r="E34" s="8"/>
      <c r="F34" s="13"/>
    </row>
    <row r="35" spans="1:6" x14ac:dyDescent="0.25">
      <c r="D35" s="8"/>
      <c r="E35" s="8"/>
      <c r="F35" s="13"/>
    </row>
    <row r="36" spans="1:6" x14ac:dyDescent="0.25">
      <c r="A36" s="1"/>
      <c r="C36" s="11"/>
      <c r="D36" s="12"/>
      <c r="E36" s="12"/>
    </row>
    <row r="37" spans="1:6" x14ac:dyDescent="0.25">
      <c r="A37" s="1"/>
      <c r="C37" s="11"/>
      <c r="D37" s="12"/>
      <c r="E37" s="12"/>
    </row>
    <row r="38" spans="1:6" x14ac:dyDescent="0.25">
      <c r="A38" s="1"/>
      <c r="F38" s="11"/>
    </row>
    <row r="39" spans="1:6" x14ac:dyDescent="0.25">
      <c r="A39" s="2"/>
      <c r="B39" s="2"/>
      <c r="C39" s="2"/>
      <c r="D39" s="2"/>
    </row>
    <row r="40" spans="1:6" x14ac:dyDescent="0.25">
      <c r="A40" s="2"/>
      <c r="B40" s="2"/>
      <c r="C40" s="2"/>
      <c r="D40" s="2"/>
    </row>
  </sheetData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013B-BC8D-4486-A3A5-B2E510BCD7B7}">
  <dimension ref="A1:F15"/>
  <sheetViews>
    <sheetView workbookViewId="0">
      <selection activeCell="Q24" sqref="Q24"/>
    </sheetView>
  </sheetViews>
  <sheetFormatPr defaultRowHeight="15" x14ac:dyDescent="0.25"/>
  <cols>
    <col min="1" max="1" width="17.7109375" customWidth="1"/>
    <col min="2" max="2" width="6" bestFit="1" customWidth="1"/>
    <col min="3" max="3" width="12.28515625" bestFit="1" customWidth="1"/>
    <col min="4" max="4" width="12.7109375" bestFit="1" customWidth="1"/>
    <col min="5" max="5" width="12.28515625" bestFit="1" customWidth="1"/>
    <col min="6" max="6" width="9.28515625" bestFit="1" customWidth="1"/>
  </cols>
  <sheetData>
    <row r="1" spans="1:6" ht="18.75" x14ac:dyDescent="0.3">
      <c r="A1" s="6" t="s">
        <v>9</v>
      </c>
    </row>
    <row r="3" spans="1:6" ht="18.75" x14ac:dyDescent="0.3">
      <c r="A3" s="7" t="s">
        <v>14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x14ac:dyDescent="0.25">
      <c r="A4">
        <v>10000</v>
      </c>
      <c r="B4" s="8">
        <v>0.56999999999999995</v>
      </c>
      <c r="C4" s="8">
        <v>2.98</v>
      </c>
      <c r="D4" s="8">
        <f t="shared" ref="D4:D9" si="0">aP*A4+bP</f>
        <v>0.55476190476190501</v>
      </c>
      <c r="E4" s="8">
        <f t="shared" ref="E4:E9" si="1">aM*A4+bM</f>
        <v>2.8204761904761901</v>
      </c>
      <c r="F4" s="13">
        <f>C4/B4</f>
        <v>5.2280701754385968</v>
      </c>
    </row>
    <row r="5" spans="1:6" x14ac:dyDescent="0.25">
      <c r="A5">
        <v>20000</v>
      </c>
      <c r="B5" s="8">
        <v>1.01</v>
      </c>
      <c r="C5" s="8">
        <v>5.96</v>
      </c>
      <c r="D5" s="8">
        <f t="shared" si="0"/>
        <v>1.0581904761904763</v>
      </c>
      <c r="E5" s="8">
        <f t="shared" si="1"/>
        <v>5.961619047619048</v>
      </c>
      <c r="F5" s="13">
        <f t="shared" ref="F5:F9" si="2">C5/B5</f>
        <v>5.9009900990099009</v>
      </c>
    </row>
    <row r="6" spans="1:6" x14ac:dyDescent="0.25">
      <c r="A6">
        <v>30000</v>
      </c>
      <c r="B6" s="8">
        <v>1.58</v>
      </c>
      <c r="C6" s="8">
        <v>9.06</v>
      </c>
      <c r="D6" s="8">
        <f t="shared" si="0"/>
        <v>1.5616190476190477</v>
      </c>
      <c r="E6" s="8">
        <f t="shared" si="1"/>
        <v>9.1027619047619055</v>
      </c>
      <c r="F6" s="13">
        <f t="shared" si="2"/>
        <v>5.7341772151898738</v>
      </c>
    </row>
    <row r="7" spans="1:6" x14ac:dyDescent="0.25">
      <c r="A7">
        <v>40000</v>
      </c>
      <c r="B7" s="8">
        <v>2.11</v>
      </c>
      <c r="C7" s="8">
        <v>11.98</v>
      </c>
      <c r="D7" s="8">
        <f t="shared" si="0"/>
        <v>2.0650476190476192</v>
      </c>
      <c r="E7" s="8">
        <f t="shared" si="1"/>
        <v>12.243904761904764</v>
      </c>
      <c r="F7" s="13">
        <f t="shared" si="2"/>
        <v>5.677725118483413</v>
      </c>
    </row>
    <row r="8" spans="1:6" x14ac:dyDescent="0.25">
      <c r="A8">
        <v>50000</v>
      </c>
      <c r="B8" s="8">
        <v>2.54</v>
      </c>
      <c r="C8" s="8">
        <v>15.25</v>
      </c>
      <c r="D8" s="8">
        <f t="shared" si="0"/>
        <v>2.5684761904761899</v>
      </c>
      <c r="E8" s="8">
        <f t="shared" si="1"/>
        <v>15.38504761904762</v>
      </c>
      <c r="F8" s="13">
        <f t="shared" si="2"/>
        <v>6.0039370078740157</v>
      </c>
    </row>
    <row r="9" spans="1:6" x14ac:dyDescent="0.25">
      <c r="A9">
        <v>60000</v>
      </c>
      <c r="B9" s="8">
        <v>3.07</v>
      </c>
      <c r="C9" s="8">
        <v>18.809999999999999</v>
      </c>
      <c r="D9" s="8">
        <f t="shared" si="0"/>
        <v>3.0719047619047615</v>
      </c>
      <c r="E9" s="8">
        <f t="shared" si="1"/>
        <v>18.526190476190479</v>
      </c>
      <c r="F9" s="13">
        <f t="shared" si="2"/>
        <v>6.1270358306188921</v>
      </c>
    </row>
    <row r="10" spans="1:6" x14ac:dyDescent="0.25">
      <c r="A10" s="1" t="s">
        <v>34</v>
      </c>
      <c r="B10" s="12">
        <f>AVERAGE(B4:B9)</f>
        <v>1.8133333333333332</v>
      </c>
      <c r="C10" s="12">
        <f>AVERAGE(C4:C9)</f>
        <v>10.673333333333334</v>
      </c>
      <c r="D10" s="12">
        <f>AVERAGE(D4:D9)</f>
        <v>1.8133333333333332</v>
      </c>
      <c r="E10" s="12">
        <f>AVERAGE(E4:E9)</f>
        <v>10.673333333333334</v>
      </c>
      <c r="F10" s="11">
        <f>AVERAGE(F4:F9)</f>
        <v>5.7786559077691146</v>
      </c>
    </row>
    <row r="11" spans="1:6" x14ac:dyDescent="0.25">
      <c r="A11" s="1" t="s">
        <v>21</v>
      </c>
      <c r="C11" s="11"/>
      <c r="D11" s="12" cm="1">
        <f t="array" ref="D11">SQRT(AVERAGE(($B4:$B9 - D4:D9)^2))</f>
        <v>3.0896653129476093E-2</v>
      </c>
      <c r="E11" s="12" cm="1">
        <f t="array" ref="E11">SQRT(AVERAGE(($C4:$C9 - E4:E9)^2))</f>
        <v>0.18060568290730097</v>
      </c>
    </row>
    <row r="12" spans="1:6" x14ac:dyDescent="0.25">
      <c r="A12" s="1" t="s">
        <v>22</v>
      </c>
      <c r="C12" s="11"/>
      <c r="D12" s="14">
        <f>1 - (SUMXMY2(B4:B9, D4:D9) / DEVSQ(B4:B9))</f>
        <v>0.99871026682507757</v>
      </c>
      <c r="E12" s="14">
        <f>1 - (SUMXMY2(C4:C9, E4:E9) / DEVSQ(C4:C9))</f>
        <v>0.99886783772906418</v>
      </c>
    </row>
    <row r="13" spans="1:6" x14ac:dyDescent="0.25">
      <c r="A13" s="2" t="s">
        <v>25</v>
      </c>
      <c r="B13" s="2"/>
      <c r="C13" s="2" t="s">
        <v>26</v>
      </c>
      <c r="D13" s="2"/>
    </row>
    <row r="14" spans="1:6" x14ac:dyDescent="0.25">
      <c r="A14" s="2" t="s">
        <v>11</v>
      </c>
      <c r="B14" s="2" t="s">
        <v>12</v>
      </c>
      <c r="C14" s="2" t="s">
        <v>11</v>
      </c>
      <c r="D14" s="2" t="s">
        <v>12</v>
      </c>
    </row>
    <row r="15" spans="1:6" x14ac:dyDescent="0.25">
      <c r="A15" cm="1">
        <f t="array" ref="A15:B15">LINEST(B4:B9,$A4:$A9)</f>
        <v>5.0342857142857132E-5</v>
      </c>
      <c r="B15">
        <v>5.1333333333333675E-2</v>
      </c>
      <c r="C15" cm="1">
        <f t="array" ref="C15:D15">LINEST(C4:C9,$A4:$A9)</f>
        <v>3.1411428571428578E-4</v>
      </c>
      <c r="D15">
        <v>-0.32066666666666777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8F50-C9E6-4D4C-B4F1-192DED6A6ED7}">
  <dimension ref="A1:C15"/>
  <sheetViews>
    <sheetView workbookViewId="0">
      <selection activeCell="P23" sqref="P23"/>
    </sheetView>
  </sheetViews>
  <sheetFormatPr defaultRowHeight="15" x14ac:dyDescent="0.25"/>
  <cols>
    <col min="1" max="1" width="17.7109375" customWidth="1"/>
    <col min="2" max="2" width="12" bestFit="1" customWidth="1"/>
    <col min="3" max="3" width="7.5703125" bestFit="1" customWidth="1"/>
  </cols>
  <sheetData>
    <row r="1" spans="1:3" ht="18.75" x14ac:dyDescent="0.3">
      <c r="A1" s="6" t="s">
        <v>28</v>
      </c>
    </row>
    <row r="3" spans="1:3" ht="18.75" x14ac:dyDescent="0.3">
      <c r="A3" s="7" t="s">
        <v>29</v>
      </c>
      <c r="B3" s="2" t="s">
        <v>10</v>
      </c>
      <c r="C3" s="2" t="s">
        <v>17</v>
      </c>
    </row>
    <row r="4" spans="1:3" x14ac:dyDescent="0.25">
      <c r="A4">
        <v>2</v>
      </c>
      <c r="B4" s="10">
        <v>875.66</v>
      </c>
      <c r="C4" s="10">
        <f t="shared" ref="C4:C9" si="0">a*A4+b</f>
        <v>870.77285714285711</v>
      </c>
    </row>
    <row r="5" spans="1:3" x14ac:dyDescent="0.25">
      <c r="A5">
        <v>4</v>
      </c>
      <c r="B5" s="10">
        <v>891.51</v>
      </c>
      <c r="C5" s="10">
        <f t="shared" si="0"/>
        <v>912.5037142857143</v>
      </c>
    </row>
    <row r="6" spans="1:3" x14ac:dyDescent="0.25">
      <c r="A6">
        <v>6</v>
      </c>
      <c r="B6" s="10">
        <v>960.41</v>
      </c>
      <c r="C6" s="10">
        <f t="shared" si="0"/>
        <v>954.23457142857137</v>
      </c>
    </row>
    <row r="7" spans="1:3" x14ac:dyDescent="0.25">
      <c r="A7">
        <v>8</v>
      </c>
      <c r="B7" s="10">
        <v>999.76</v>
      </c>
      <c r="C7" s="10">
        <f t="shared" si="0"/>
        <v>995.96542857142856</v>
      </c>
    </row>
    <row r="8" spans="1:3" x14ac:dyDescent="0.25">
      <c r="A8">
        <v>10</v>
      </c>
      <c r="B8" s="10">
        <v>1071.1199999999999</v>
      </c>
      <c r="C8" s="10">
        <f t="shared" si="0"/>
        <v>1037.6962857142858</v>
      </c>
    </row>
    <row r="9" spans="1:3" x14ac:dyDescent="0.25">
      <c r="A9">
        <v>12</v>
      </c>
      <c r="B9" s="10">
        <v>1052.1400000000001</v>
      </c>
      <c r="C9" s="10">
        <f t="shared" si="0"/>
        <v>1079.4271428571428</v>
      </c>
    </row>
    <row r="10" spans="1:3" x14ac:dyDescent="0.25">
      <c r="A10" s="1" t="s">
        <v>34</v>
      </c>
      <c r="B10" s="12">
        <f>AVERAGE(B4:B9)</f>
        <v>975.1</v>
      </c>
      <c r="C10" s="12">
        <f>AVERAGE(C4:C9)</f>
        <v>975.1</v>
      </c>
    </row>
    <row r="11" spans="1:3" x14ac:dyDescent="0.25">
      <c r="A11" s="1" t="s">
        <v>21</v>
      </c>
      <c r="C11" s="12" cm="1">
        <f t="array" ref="C11">SQRT(AVERAGE(($B4:$B9 - C4:C9)^2))</f>
        <v>19.911837924305402</v>
      </c>
    </row>
    <row r="12" spans="1:3" x14ac:dyDescent="0.25">
      <c r="A12" s="1" t="s">
        <v>22</v>
      </c>
      <c r="C12" s="14">
        <f>1 - (SUMXMY2(B4:B9, C4:C9) / DEVSQ(B4:B9))</f>
        <v>0.92759327878740094</v>
      </c>
    </row>
    <row r="13" spans="1:3" x14ac:dyDescent="0.25">
      <c r="A13" s="2" t="s">
        <v>17</v>
      </c>
      <c r="B13" s="2"/>
    </row>
    <row r="14" spans="1:3" x14ac:dyDescent="0.25">
      <c r="A14" s="2" t="s">
        <v>11</v>
      </c>
      <c r="B14" s="2" t="s">
        <v>12</v>
      </c>
    </row>
    <row r="15" spans="1:3" x14ac:dyDescent="0.25">
      <c r="A15" cm="1">
        <f t="array" ref="A15:B15">LINEST(B4:B9,A4:A9)</f>
        <v>20.865428571428581</v>
      </c>
      <c r="B15">
        <v>829.04199999999992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6CB1-4F30-4EBF-BF3D-13A71B3BB622}">
  <dimension ref="A1:F15"/>
  <sheetViews>
    <sheetView workbookViewId="0">
      <selection activeCell="Q23" sqref="Q23"/>
    </sheetView>
  </sheetViews>
  <sheetFormatPr defaultRowHeight="15" x14ac:dyDescent="0.25"/>
  <cols>
    <col min="1" max="1" width="17.7109375" customWidth="1"/>
    <col min="2" max="2" width="6" bestFit="1" customWidth="1"/>
    <col min="3" max="3" width="12.28515625" bestFit="1" customWidth="1"/>
    <col min="4" max="4" width="12.7109375" bestFit="1" customWidth="1"/>
    <col min="5" max="5" width="12.28515625" bestFit="1" customWidth="1"/>
    <col min="6" max="6" width="9.28515625" bestFit="1" customWidth="1"/>
  </cols>
  <sheetData>
    <row r="1" spans="1:6" ht="18.75" x14ac:dyDescent="0.3">
      <c r="A1" s="6" t="s">
        <v>9</v>
      </c>
    </row>
    <row r="3" spans="1:6" ht="18.75" x14ac:dyDescent="0.3">
      <c r="A3" s="7" t="s">
        <v>29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x14ac:dyDescent="0.25">
      <c r="A4">
        <v>2</v>
      </c>
      <c r="B4" s="8">
        <v>0.55000000000000004</v>
      </c>
      <c r="C4" s="8">
        <v>3.11</v>
      </c>
      <c r="D4" s="8">
        <f t="shared" ref="D4:D9" si="0">aP*A4+bP</f>
        <v>0.55476190476190479</v>
      </c>
      <c r="E4" s="8">
        <f t="shared" ref="E4:E9" si="1">aM*A4+bM</f>
        <v>2.9442857142857126</v>
      </c>
      <c r="F4" s="13">
        <f>C4/B4</f>
        <v>5.6545454545454534</v>
      </c>
    </row>
    <row r="5" spans="1:6" x14ac:dyDescent="0.25">
      <c r="A5">
        <v>4</v>
      </c>
      <c r="B5" s="8">
        <v>1.06</v>
      </c>
      <c r="C5" s="8">
        <v>6.12</v>
      </c>
      <c r="D5" s="8">
        <f t="shared" si="0"/>
        <v>1.0641904761904761</v>
      </c>
      <c r="E5" s="8">
        <f t="shared" si="1"/>
        <v>6.0605714285714276</v>
      </c>
      <c r="F5" s="13">
        <f t="shared" ref="F5:F9" si="2">C5/B5</f>
        <v>5.7735849056603774</v>
      </c>
    </row>
    <row r="6" spans="1:6" x14ac:dyDescent="0.25">
      <c r="A6">
        <v>6</v>
      </c>
      <c r="B6" s="8">
        <v>1.57</v>
      </c>
      <c r="C6" s="8">
        <v>9.0500000000000007</v>
      </c>
      <c r="D6" s="8">
        <f t="shared" si="0"/>
        <v>1.5736190476190475</v>
      </c>
      <c r="E6" s="8">
        <f t="shared" si="1"/>
        <v>9.176857142857143</v>
      </c>
      <c r="F6" s="13">
        <f t="shared" si="2"/>
        <v>5.7643312101910826</v>
      </c>
    </row>
    <row r="7" spans="1:6" x14ac:dyDescent="0.25">
      <c r="A7">
        <v>8</v>
      </c>
      <c r="B7" s="8">
        <v>2.09</v>
      </c>
      <c r="C7" s="8">
        <v>11.99</v>
      </c>
      <c r="D7" s="8">
        <f t="shared" si="0"/>
        <v>2.083047619047619</v>
      </c>
      <c r="E7" s="8">
        <f t="shared" si="1"/>
        <v>12.293142857142858</v>
      </c>
      <c r="F7" s="13">
        <f t="shared" si="2"/>
        <v>5.7368421052631584</v>
      </c>
    </row>
    <row r="8" spans="1:6" x14ac:dyDescent="0.25">
      <c r="A8">
        <v>10</v>
      </c>
      <c r="B8" s="8">
        <v>2.63</v>
      </c>
      <c r="C8" s="8">
        <v>15.33</v>
      </c>
      <c r="D8" s="8">
        <f t="shared" si="0"/>
        <v>2.5924761904761899</v>
      </c>
      <c r="E8" s="8">
        <f t="shared" si="1"/>
        <v>15.409428571428572</v>
      </c>
      <c r="F8" s="13">
        <f t="shared" si="2"/>
        <v>5.828897338403042</v>
      </c>
    </row>
    <row r="9" spans="1:6" x14ac:dyDescent="0.25">
      <c r="A9">
        <v>12</v>
      </c>
      <c r="B9" s="8">
        <v>3.07</v>
      </c>
      <c r="C9" s="8">
        <v>18.809999999999999</v>
      </c>
      <c r="D9" s="8">
        <f t="shared" si="0"/>
        <v>3.1019047619047617</v>
      </c>
      <c r="E9" s="8">
        <f t="shared" si="1"/>
        <v>18.525714285714287</v>
      </c>
      <c r="F9" s="13">
        <f t="shared" si="2"/>
        <v>6.1270358306188921</v>
      </c>
    </row>
    <row r="10" spans="1:6" x14ac:dyDescent="0.25">
      <c r="A10" s="1" t="s">
        <v>34</v>
      </c>
      <c r="B10" s="12">
        <f>AVERAGE(B4:B9)</f>
        <v>1.8283333333333331</v>
      </c>
      <c r="C10" s="12">
        <f>AVERAGE(C4:C9)</f>
        <v>10.734999999999999</v>
      </c>
      <c r="D10" s="12">
        <f>AVERAGE(D4:D9)</f>
        <v>1.8283333333333331</v>
      </c>
      <c r="E10" s="12">
        <f>AVERAGE(E4:E9)</f>
        <v>10.734999999999999</v>
      </c>
      <c r="F10" s="11">
        <f>AVERAGE(F4:F9)</f>
        <v>5.8142061407803345</v>
      </c>
    </row>
    <row r="11" spans="1:6" x14ac:dyDescent="0.25">
      <c r="A11" s="1" t="s">
        <v>21</v>
      </c>
      <c r="D11" s="12" cm="1">
        <f t="array" ref="D11">SQRT(AVERAGE(($B4:$B9 - D4:D9)^2))</f>
        <v>2.0524859104750166E-2</v>
      </c>
      <c r="E11" s="12" cm="1">
        <f t="array" ref="E11">SQRT(AVERAGE(($C4:$C9 - E4:E9)^2))</f>
        <v>0.19412563433189808</v>
      </c>
    </row>
    <row r="12" spans="1:6" x14ac:dyDescent="0.25">
      <c r="A12" s="1" t="s">
        <v>22</v>
      </c>
      <c r="D12" s="14">
        <f>1 - (SUMXMY2(B4:B9, D4:D9) / DEVSQ(B4:B9))</f>
        <v>0.99944375600925328</v>
      </c>
      <c r="E12" s="14">
        <f>1 - (SUMXMY2(C4:C9, E4:E9) / DEVSQ(C4:C9))</f>
        <v>0.99867129977373836</v>
      </c>
    </row>
    <row r="13" spans="1:6" x14ac:dyDescent="0.25">
      <c r="A13" s="2" t="s">
        <v>25</v>
      </c>
      <c r="B13" s="2"/>
      <c r="C13" s="2" t="s">
        <v>26</v>
      </c>
      <c r="D13" s="2"/>
    </row>
    <row r="14" spans="1:6" x14ac:dyDescent="0.25">
      <c r="A14" s="2" t="s">
        <v>11</v>
      </c>
      <c r="B14" s="2" t="s">
        <v>12</v>
      </c>
      <c r="C14" s="2" t="s">
        <v>11</v>
      </c>
      <c r="D14" s="2" t="s">
        <v>12</v>
      </c>
    </row>
    <row r="15" spans="1:6" x14ac:dyDescent="0.25">
      <c r="A15" cm="1">
        <f t="array" ref="A15:B15">LINEST(B4:B9,$A4:$A9)</f>
        <v>0.25471428571428567</v>
      </c>
      <c r="B15">
        <v>4.5333333333333448E-2</v>
      </c>
      <c r="C15" cm="1">
        <f t="array" ref="C15:D15">LINEST(C4:C9,$A4:$A9)</f>
        <v>1.5581428571428575</v>
      </c>
      <c r="D15">
        <v>-0.17200000000000237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80ED-AE08-4380-ACC8-3758EA79A9F2}">
  <dimension ref="A1:C15"/>
  <sheetViews>
    <sheetView workbookViewId="0">
      <selection activeCell="P25" sqref="P25"/>
    </sheetView>
  </sheetViews>
  <sheetFormatPr defaultRowHeight="15" x14ac:dyDescent="0.25"/>
  <cols>
    <col min="1" max="1" width="17.7109375" customWidth="1"/>
    <col min="2" max="2" width="12" bestFit="1" customWidth="1"/>
    <col min="3" max="3" width="7.5703125" bestFit="1" customWidth="1"/>
  </cols>
  <sheetData>
    <row r="1" spans="1:3" ht="18.75" x14ac:dyDescent="0.3">
      <c r="A1" s="6" t="s">
        <v>31</v>
      </c>
    </row>
    <row r="3" spans="1:3" ht="18.75" x14ac:dyDescent="0.3">
      <c r="A3" s="7" t="s">
        <v>30</v>
      </c>
      <c r="B3" s="2" t="s">
        <v>10</v>
      </c>
      <c r="C3" s="2" t="s">
        <v>17</v>
      </c>
    </row>
    <row r="4" spans="1:3" x14ac:dyDescent="0.25">
      <c r="A4">
        <v>12</v>
      </c>
      <c r="B4" s="10">
        <v>609.95000000000005</v>
      </c>
      <c r="C4" s="10">
        <f t="shared" ref="C4:C9" si="0">a*A4+b</f>
        <v>609.44142857142867</v>
      </c>
    </row>
    <row r="5" spans="1:3" x14ac:dyDescent="0.25">
      <c r="A5">
        <v>14</v>
      </c>
      <c r="B5" s="10">
        <v>699.95</v>
      </c>
      <c r="C5" s="10">
        <f t="shared" si="0"/>
        <v>698.37685714285726</v>
      </c>
    </row>
    <row r="6" spans="1:3" x14ac:dyDescent="0.25">
      <c r="A6">
        <v>16</v>
      </c>
      <c r="B6" s="10">
        <v>783.11</v>
      </c>
      <c r="C6" s="10">
        <f t="shared" si="0"/>
        <v>787.31228571428585</v>
      </c>
    </row>
    <row r="7" spans="1:3" x14ac:dyDescent="0.25">
      <c r="A7">
        <v>18</v>
      </c>
      <c r="B7" s="10">
        <v>875.92</v>
      </c>
      <c r="C7" s="10">
        <f t="shared" si="0"/>
        <v>876.24771428571444</v>
      </c>
    </row>
    <row r="8" spans="1:3" x14ac:dyDescent="0.25">
      <c r="A8">
        <v>20</v>
      </c>
      <c r="B8" s="10">
        <v>969.61</v>
      </c>
      <c r="C8" s="10">
        <f t="shared" si="0"/>
        <v>965.18314285714303</v>
      </c>
    </row>
    <row r="9" spans="1:3" x14ac:dyDescent="0.25">
      <c r="A9">
        <v>22</v>
      </c>
      <c r="B9" s="10">
        <v>1052.1400000000001</v>
      </c>
      <c r="C9" s="10">
        <f t="shared" si="0"/>
        <v>1054.1185714285716</v>
      </c>
    </row>
    <row r="10" spans="1:3" x14ac:dyDescent="0.25">
      <c r="A10" s="1" t="s">
        <v>34</v>
      </c>
      <c r="B10" s="12">
        <f>AVERAGE(B4:B9)</f>
        <v>831.78000000000009</v>
      </c>
      <c r="C10" s="12">
        <f>AVERAGE(C4:C9)</f>
        <v>831.78000000000009</v>
      </c>
    </row>
    <row r="11" spans="1:3" x14ac:dyDescent="0.25">
      <c r="A11" s="1" t="s">
        <v>21</v>
      </c>
      <c r="C11" s="12" cm="1">
        <f t="array" ref="C11">SQRT(AVERAGE(($B4:$B9 - C4:C9)^2))</f>
        <v>2.7083769520296994</v>
      </c>
    </row>
    <row r="12" spans="1:3" x14ac:dyDescent="0.25">
      <c r="A12" s="1" t="s">
        <v>22</v>
      </c>
      <c r="C12" s="14">
        <f>1 - (SUMXMY2(B4:B9, C4:C9) / DEVSQ(B4:B9))</f>
        <v>0.9996821342416653</v>
      </c>
    </row>
    <row r="13" spans="1:3" x14ac:dyDescent="0.25">
      <c r="A13" s="2" t="s">
        <v>17</v>
      </c>
    </row>
    <row r="14" spans="1:3" x14ac:dyDescent="0.25">
      <c r="A14" s="2" t="s">
        <v>11</v>
      </c>
      <c r="B14" s="9" t="s">
        <v>12</v>
      </c>
    </row>
    <row r="15" spans="1:3" x14ac:dyDescent="0.25">
      <c r="A15" cm="1">
        <f t="array" ref="A15:B15">LINEST(B4:B9,A4:A9)</f>
        <v>44.467714285714287</v>
      </c>
      <c r="B15">
        <v>75.82885714285726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8C12-2345-4F9F-B991-0927459A4DA8}">
  <dimension ref="A1:F15"/>
  <sheetViews>
    <sheetView workbookViewId="0">
      <selection activeCell="Q23" sqref="Q23"/>
    </sheetView>
  </sheetViews>
  <sheetFormatPr defaultRowHeight="15" x14ac:dyDescent="0.25"/>
  <cols>
    <col min="1" max="1" width="17.7109375" customWidth="1"/>
    <col min="2" max="2" width="12" bestFit="1" customWidth="1"/>
    <col min="3" max="3" width="12.28515625" bestFit="1" customWidth="1"/>
    <col min="4" max="4" width="12" bestFit="1" customWidth="1"/>
    <col min="5" max="5" width="12.28515625" bestFit="1" customWidth="1"/>
    <col min="6" max="6" width="9.28515625" bestFit="1" customWidth="1"/>
  </cols>
  <sheetData>
    <row r="1" spans="1:6" ht="18.75" x14ac:dyDescent="0.3">
      <c r="A1" s="6" t="s">
        <v>32</v>
      </c>
    </row>
    <row r="3" spans="1:6" ht="18.75" x14ac:dyDescent="0.3">
      <c r="A3" s="7" t="s">
        <v>30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x14ac:dyDescent="0.25">
      <c r="A4">
        <v>12</v>
      </c>
      <c r="B4" s="8">
        <v>3.04</v>
      </c>
      <c r="C4" s="8">
        <v>18.829999999999998</v>
      </c>
      <c r="D4" s="8">
        <f t="shared" ref="D4:D9" si="0">aP*A4+bP</f>
        <v>3.0780952380952384</v>
      </c>
      <c r="E4" s="8">
        <f t="shared" ref="E4:E9" si="1">aM*A4+bM</f>
        <v>18.600952380952378</v>
      </c>
      <c r="F4" s="13">
        <f>C4/B4</f>
        <v>6.1940789473684204</v>
      </c>
    </row>
    <row r="5" spans="1:6" x14ac:dyDescent="0.25">
      <c r="A5">
        <v>14</v>
      </c>
      <c r="B5" s="8">
        <v>3.15</v>
      </c>
      <c r="C5" s="8">
        <v>18.53</v>
      </c>
      <c r="D5" s="8">
        <f t="shared" si="0"/>
        <v>3.0755238095238098</v>
      </c>
      <c r="E5" s="8">
        <f t="shared" si="1"/>
        <v>18.613238095238096</v>
      </c>
      <c r="F5" s="13">
        <f t="shared" ref="F5:F9" si="2">C5/B5</f>
        <v>5.882539682539683</v>
      </c>
    </row>
    <row r="6" spans="1:6" x14ac:dyDescent="0.25">
      <c r="A6">
        <v>16</v>
      </c>
      <c r="B6" s="8">
        <v>3.05</v>
      </c>
      <c r="C6" s="8">
        <v>18.350000000000001</v>
      </c>
      <c r="D6" s="8">
        <f t="shared" si="0"/>
        <v>3.0729523809523811</v>
      </c>
      <c r="E6" s="8">
        <f t="shared" si="1"/>
        <v>18.625523809523809</v>
      </c>
      <c r="F6" s="13">
        <f t="shared" si="2"/>
        <v>6.0163934426229515</v>
      </c>
    </row>
    <row r="7" spans="1:6" x14ac:dyDescent="0.25">
      <c r="A7">
        <v>18</v>
      </c>
      <c r="B7" s="8">
        <v>3.05</v>
      </c>
      <c r="C7" s="8">
        <v>18.670000000000002</v>
      </c>
      <c r="D7" s="8">
        <f t="shared" si="0"/>
        <v>3.0703809523809524</v>
      </c>
      <c r="E7" s="8">
        <f t="shared" si="1"/>
        <v>18.637809523809523</v>
      </c>
      <c r="F7" s="13">
        <f t="shared" si="2"/>
        <v>6.1213114754098372</v>
      </c>
    </row>
    <row r="8" spans="1:6" x14ac:dyDescent="0.25">
      <c r="A8">
        <v>20</v>
      </c>
      <c r="B8" s="8">
        <v>3.07</v>
      </c>
      <c r="C8" s="8">
        <v>18.600000000000001</v>
      </c>
      <c r="D8" s="8">
        <f t="shared" si="0"/>
        <v>3.0678095238095242</v>
      </c>
      <c r="E8" s="8">
        <f t="shared" si="1"/>
        <v>18.650095238095236</v>
      </c>
      <c r="F8" s="13">
        <f t="shared" si="2"/>
        <v>6.0586319218241051</v>
      </c>
    </row>
    <row r="9" spans="1:6" x14ac:dyDescent="0.25">
      <c r="A9">
        <v>22</v>
      </c>
      <c r="B9" s="8">
        <v>3.07</v>
      </c>
      <c r="C9" s="8">
        <v>18.809999999999999</v>
      </c>
      <c r="D9" s="8">
        <f t="shared" si="0"/>
        <v>3.0652380952380955</v>
      </c>
      <c r="E9" s="8">
        <f t="shared" si="1"/>
        <v>18.66238095238095</v>
      </c>
      <c r="F9" s="13">
        <f t="shared" si="2"/>
        <v>6.1270358306188921</v>
      </c>
    </row>
    <row r="10" spans="1:6" x14ac:dyDescent="0.25">
      <c r="A10" s="1" t="s">
        <v>34</v>
      </c>
      <c r="B10" s="12">
        <f>AVERAGE(B4:B9)</f>
        <v>3.0716666666666668</v>
      </c>
      <c r="C10" s="12">
        <f>AVERAGE(C4:C9)</f>
        <v>18.631666666666664</v>
      </c>
      <c r="D10" s="12">
        <f>AVERAGE(D4:D9)</f>
        <v>3.0716666666666668</v>
      </c>
      <c r="E10" s="12">
        <f>AVERAGE(E4:E9)</f>
        <v>18.631666666666664</v>
      </c>
      <c r="F10" s="11">
        <f>AVERAGE(F4:F9)</f>
        <v>6.0666652167306481</v>
      </c>
    </row>
    <row r="11" spans="1:6" x14ac:dyDescent="0.25">
      <c r="A11" s="1" t="s">
        <v>21</v>
      </c>
      <c r="D11" s="12" cm="1">
        <f t="array" ref="D11">SQRT(AVERAGE(($B4:$B9 - D4:D9)^2))</f>
        <v>3.6440863161243953E-2</v>
      </c>
      <c r="E11" s="12" cm="1">
        <f t="array" ref="E11">SQRT(AVERAGE(($C4:$C9 - E4:E9)^2))</f>
        <v>0.16362655894948935</v>
      </c>
    </row>
    <row r="12" spans="1:6" x14ac:dyDescent="0.25">
      <c r="A12" s="1" t="s">
        <v>22</v>
      </c>
      <c r="D12" s="14">
        <f>1 - (SUMXMY2(B4:B9, D4:D9) / DEVSQ(B4:B9))</f>
        <v>1.4315169366716951E-2</v>
      </c>
      <c r="E12" s="14">
        <f>1 - (SUMXMY2(C4:C9, E4:E9) / DEVSQ(C4:C9))</f>
        <v>1.6176963793571364E-2</v>
      </c>
    </row>
    <row r="13" spans="1:6" x14ac:dyDescent="0.25">
      <c r="A13" s="2" t="s">
        <v>25</v>
      </c>
      <c r="B13" s="2"/>
      <c r="C13" s="2" t="s">
        <v>26</v>
      </c>
    </row>
    <row r="14" spans="1:6" x14ac:dyDescent="0.25">
      <c r="A14" s="2" t="s">
        <v>11</v>
      </c>
      <c r="B14" s="2" t="s">
        <v>12</v>
      </c>
      <c r="C14" s="2" t="s">
        <v>11</v>
      </c>
      <c r="D14" s="2" t="s">
        <v>12</v>
      </c>
    </row>
    <row r="15" spans="1:6" x14ac:dyDescent="0.25">
      <c r="A15" cm="1">
        <f t="array" ref="A15:B15">LINEST(B4:B9,$A4:$A9)</f>
        <v>-1.2857142857143004E-3</v>
      </c>
      <c r="B15">
        <v>3.09352380952381</v>
      </c>
      <c r="C15" cm="1">
        <f t="array" ref="C15:D15">LINEST(C4:C9,$A4:$A9)</f>
        <v>6.1428571428571877E-3</v>
      </c>
      <c r="D15">
        <v>18.527238095238094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27</vt:i4>
      </vt:variant>
    </vt:vector>
  </HeadingPairs>
  <TitlesOfParts>
    <vt:vector size="35" baseType="lpstr">
      <vt:lpstr>results_05</vt:lpstr>
      <vt:lpstr>Datasets</vt:lpstr>
      <vt:lpstr>#Cou-S</vt:lpstr>
      <vt:lpstr>#Cou-L</vt:lpstr>
      <vt:lpstr>#Cap Cou-S</vt:lpstr>
      <vt:lpstr>#Cap Cou-L</vt:lpstr>
      <vt:lpstr>#Cap-S</vt:lpstr>
      <vt:lpstr>#Cap-L</vt:lpstr>
      <vt:lpstr>'#Cap Cou-S'!a</vt:lpstr>
      <vt:lpstr>'#Cap-S'!a</vt:lpstr>
      <vt:lpstr>aC</vt:lpstr>
      <vt:lpstr>aL</vt:lpstr>
      <vt:lpstr>'#Cap Cou-L'!aM</vt:lpstr>
      <vt:lpstr>'#Cap-L'!aM</vt:lpstr>
      <vt:lpstr>'#Cou-L'!aM</vt:lpstr>
      <vt:lpstr>'#Cap Cou-L'!aP</vt:lpstr>
      <vt:lpstr>'#Cap-L'!aP</vt:lpstr>
      <vt:lpstr>'#Cou-L'!aP</vt:lpstr>
      <vt:lpstr>aP</vt:lpstr>
      <vt:lpstr>aQ</vt:lpstr>
      <vt:lpstr>'#Cap Cou-S'!b</vt:lpstr>
      <vt:lpstr>'#Cap-S'!b</vt:lpstr>
      <vt:lpstr>bC</vt:lpstr>
      <vt:lpstr>bL</vt:lpstr>
      <vt:lpstr>'#Cap Cou-L'!bM</vt:lpstr>
      <vt:lpstr>'#Cap-L'!bM</vt:lpstr>
      <vt:lpstr>'#Cou-L'!bM</vt:lpstr>
      <vt:lpstr>'#Cap Cou-L'!bP</vt:lpstr>
      <vt:lpstr>'#Cap-L'!bP</vt:lpstr>
      <vt:lpstr>'#Cou-L'!bP</vt:lpstr>
      <vt:lpstr>bP</vt:lpstr>
      <vt:lpstr>bQ</vt:lpstr>
      <vt:lpstr>cC</vt:lpstr>
      <vt:lpstr>cQ</vt:lpstr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Furey</cp:lastModifiedBy>
  <dcterms:created xsi:type="dcterms:W3CDTF">2025-05-24T12:34:47Z</dcterms:created>
  <dcterms:modified xsi:type="dcterms:W3CDTF">2025-06-27T09:47:49Z</dcterms:modified>
</cp:coreProperties>
</file>