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defaultThemeVersion="166925"/>
  <mc:AlternateContent xmlns:mc="http://schemas.openxmlformats.org/markup-compatibility/2006">
    <mc:Choice Requires="x15">
      <x15ac:absPath xmlns:x15ac="http://schemas.microsoft.com/office/spreadsheetml/2010/11/ac" url="C:\BRENDAN\Math\Base36orBase6\"/>
    </mc:Choice>
  </mc:AlternateContent>
  <xr:revisionPtr revIDLastSave="0" documentId="13_ncr:1_{8D9D5220-CA09-497D-B90C-52BF2574F98D}" xr6:coauthVersionLast="47" xr6:coauthVersionMax="47" xr10:uidLastSave="{00000000-0000-0000-0000-000000000000}"/>
  <bookViews>
    <workbookView xWindow="-120" yWindow="-120" windowWidth="29040" windowHeight="15840" activeTab="1" xr2:uid="{D2C67214-DF26-4E14-A985-3B6170261849}"/>
  </bookViews>
  <sheets>
    <sheet name="data" sheetId="1" r:id="rId1"/>
    <sheet name="present" sheetId="8" r:id="rId2"/>
  </sheets>
  <definedNames>
    <definedName name="_xlcn.WorksheetConnection_Base36orBase6.xlsxTable51" hidden="1">Table5[]</definedName>
    <definedName name="_xlcn.WorksheetConnection_dataH1L2651" hidden="1">data!$H$1:$L$265</definedName>
    <definedName name="all">Table5[]</definedName>
    <definedName name="counting">#REF!</definedName>
    <definedName name="division">#REF!</definedName>
    <definedName name="multiplication">#REF!</definedName>
    <definedName name="power">#REF!</definedName>
    <definedName name="Slicer_base">#N/A</definedName>
    <definedName name="Slicer_base1">#N/A</definedName>
    <definedName name="Slicer_operation">#N/A</definedName>
  </definedNames>
  <calcPr calcId="191029"/>
  <pivotCaches>
    <pivotCache cacheId="243" r:id="rId3"/>
    <pivotCache cacheId="246" r:id="rId4"/>
  </pivotCaches>
  <extLst>
    <ext xmlns:x14="http://schemas.microsoft.com/office/spreadsheetml/2009/9/main" uri="{876F7934-8845-4945-9796-88D515C7AA90}">
      <x14:pivotCaches>
        <pivotCache cacheId="2" r:id="rId5"/>
        <pivotCache cacheId="3" r:id="rId6"/>
      </x14:pivotCaches>
    </ex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data!$H$1:$L$265"/>
          <x15:modelTable id="Table5" name="Table5" connection="WorksheetConnection_Base36orBase6.xlsx!Table5"/>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a="1"/>
  <c r="L2" i="1" s="1"/>
  <c r="K2" i="1" a="1"/>
  <c r="K2" i="1" s="1"/>
  <c r="H2" i="1" a="1"/>
  <c r="H2" i="1" s="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8ECEA2-1B8A-4BEB-91B8-8F99E5BFFFDE}"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AB0ADE8-FDE9-4CFF-A011-2D51D31B9575}" name="WorksheetConnection_Base36orBase6.xlsx!Table5" type="102" refreshedVersion="7" minRefreshableVersion="5">
    <extLst>
      <ext xmlns:x15="http://schemas.microsoft.com/office/spreadsheetml/2010/11/main" uri="{DE250136-89BD-433C-8126-D09CA5730AF9}">
        <x15:connection id="Table5" autoDelete="1">
          <x15:rangePr sourceName="_xlcn.WorksheetConnection_Base36orBase6.xlsxTable51"/>
        </x15:connection>
      </ext>
    </extLst>
  </connection>
  <connection id="3" xr16:uid="{F889229F-10D6-4046-AB83-C29B5D01D859}" name="WorksheetConnection_data!$H$1:$L$265" type="102" refreshedVersion="7" minRefreshableVersion="5">
    <extLst>
      <ext xmlns:x15="http://schemas.microsoft.com/office/spreadsheetml/2010/11/main" uri="{DE250136-89BD-433C-8126-D09CA5730AF9}">
        <x15:connection id="Range" autoDelete="1">
          <x15:rangePr sourceName="_xlcn.WorksheetConnection_dataH1L265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<sst xmlns="http://schemas.openxmlformats.org/spreadsheetml/2006/main" count="4616" uniqueCount="1082">
  <si>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</si>
  <si>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</si>
  <si>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</si>
  <si>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</si>
  <si>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</si>
  <si>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</si>
  <si>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</si>
  <si>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</si>
  <si>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</si>
  <si>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</si>
  <si>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</si>
  <si>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</si>
  <si>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</si>
  <si>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</si>
  <si>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</si>
  <si>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</si>
  <si>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</si>
  <si>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</si>
  <si>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</si>
  <si>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</si>
  <si>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</si>
  <si>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</si>
  <si>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</si>
  <si>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</si>
  <si>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</si>
  <si>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</si>
  <si>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</si>
  <si>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t>
  </si>
  <si>
    <t>0.5</t>
  </si>
  <si>
    <t>0.25</t>
  </si>
  <si>
    <t>0.2</t>
  </si>
  <si>
    <t>0.125</t>
  </si>
  <si>
    <t>0.1</t>
  </si>
  <si>
    <t>0.0625</t>
  </si>
  <si>
    <t>0.05</t>
  </si>
  <si>
    <t>0.04</t>
  </si>
  <si>
    <t>0.03</t>
  </si>
  <si>
    <t>0.02</t>
  </si>
  <si>
    <t>0.3</t>
  </si>
  <si>
    <t>0.16</t>
  </si>
  <si>
    <t>0.09</t>
  </si>
  <si>
    <t>0.06</t>
  </si>
  <si>
    <t>0.6</t>
  </si>
  <si>
    <t>0.4</t>
  </si>
  <si>
    <t>0.14</t>
  </si>
  <si>
    <t>0.054</t>
  </si>
  <si>
    <t>0.08</t>
  </si>
  <si>
    <t>0.046</t>
  </si>
  <si>
    <t>0.13</t>
  </si>
  <si>
    <t>0.043</t>
  </si>
  <si>
    <t>0.013</t>
  </si>
  <si>
    <t>0.012</t>
  </si>
  <si>
    <t>0.01</t>
  </si>
  <si>
    <t>0</t>
  </si>
  <si>
    <t>10</t>
  </si>
  <si>
    <t>14</t>
  </si>
  <si>
    <t>2</t>
  </si>
  <si>
    <t>3</t>
  </si>
  <si>
    <t>4</t>
  </si>
  <si>
    <t>5</t>
  </si>
  <si>
    <t>6</t>
  </si>
  <si>
    <t>7</t>
  </si>
  <si>
    <t>8</t>
  </si>
  <si>
    <t>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</si>
  <si>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</si>
  <si>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</si>
  <si>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</si>
  <si>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</si>
  <si>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</si>
  <si>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</si>
  <si>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</si>
  <si>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</si>
  <si>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</si>
  <si>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</si>
  <si>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</si>
  <si>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</si>
  <si>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</si>
  <si>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</si>
  <si>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</si>
  <si>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</si>
  <si>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</si>
  <si>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</si>
  <si>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</si>
  <si>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</si>
  <si>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</si>
  <si>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</si>
  <si>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</si>
  <si>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</si>
  <si>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</si>
  <si>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χ</t>
  </si>
  <si>
    <t>ε</t>
  </si>
  <si>
    <t>1χ</t>
  </si>
  <si>
    <t>2ε</t>
  </si>
  <si>
    <t>40</t>
  </si>
  <si>
    <t>41</t>
  </si>
  <si>
    <t>42</t>
  </si>
  <si>
    <t>43</t>
  </si>
  <si>
    <t>44</t>
  </si>
  <si>
    <t>50</t>
  </si>
  <si>
    <t>52</t>
  </si>
  <si>
    <t>53</t>
  </si>
  <si>
    <t>54</t>
  </si>
  <si>
    <t>100</t>
  </si>
  <si>
    <t>55</t>
  </si>
  <si>
    <t>number</t>
  </si>
  <si>
    <t>84</t>
  </si>
  <si>
    <t>38</t>
  </si>
  <si>
    <t>46</t>
  </si>
  <si>
    <t>56</t>
  </si>
  <si>
    <t>39</t>
  </si>
  <si>
    <t>47</t>
  </si>
  <si>
    <t>48</t>
  </si>
  <si>
    <t>5χ</t>
  </si>
  <si>
    <t>65</t>
  </si>
  <si>
    <t>60</t>
  </si>
  <si>
    <t>74</t>
  </si>
  <si>
    <t>83</t>
  </si>
  <si>
    <t>92</t>
  </si>
  <si>
    <t>χ1</t>
  </si>
  <si>
    <t>68</t>
  </si>
  <si>
    <t>69</t>
  </si>
  <si>
    <t>76</t>
  </si>
  <si>
    <t>110</t>
  </si>
  <si>
    <t>121</t>
  </si>
  <si>
    <t>104</t>
  </si>
  <si>
    <t>113</t>
  </si>
  <si>
    <t>122</t>
  </si>
  <si>
    <t>131</t>
  </si>
  <si>
    <t>132</t>
  </si>
  <si>
    <t>143</t>
  </si>
  <si>
    <t>154</t>
  </si>
  <si>
    <t>205</t>
  </si>
  <si>
    <t>112</t>
  </si>
  <si>
    <t>120</t>
  </si>
  <si>
    <t>130</t>
  </si>
  <si>
    <t>140</t>
  </si>
  <si>
    <t>150</t>
  </si>
  <si>
    <t>144</t>
  </si>
  <si>
    <t>200</t>
  </si>
  <si>
    <t>212</t>
  </si>
  <si>
    <t>224</t>
  </si>
  <si>
    <t>213</t>
  </si>
  <si>
    <t>230</t>
  </si>
  <si>
    <t>243</t>
  </si>
  <si>
    <t>244</t>
  </si>
  <si>
    <t>302</t>
  </si>
  <si>
    <t>321</t>
  </si>
  <si>
    <t>value</t>
  </si>
  <si>
    <t>inverse</t>
  </si>
  <si>
    <t>multiplication</t>
  </si>
  <si>
    <t>counting</t>
  </si>
  <si>
    <t>power</t>
  </si>
  <si>
    <t>base</t>
  </si>
  <si>
    <t>times</t>
  </si>
  <si>
    <r>
      <t>10or2</t>
    </r>
    <r>
      <rPr>
        <sz val="16"/>
        <color theme="1"/>
        <rFont val="Calibri"/>
        <family val="2"/>
      </rPr>
      <t>∙5</t>
    </r>
  </si>
  <si>
    <t>6or2∙3</t>
  </si>
  <si>
    <r>
      <t>36or2∙2</t>
    </r>
    <r>
      <rPr>
        <sz val="16"/>
        <color theme="1"/>
        <rFont val="Calibri"/>
        <family val="2"/>
      </rPr>
      <t>∙3∙3</t>
    </r>
  </si>
  <si>
    <t>script</t>
  </si>
  <si>
    <r>
      <t>6or2</t>
    </r>
    <r>
      <rPr>
        <sz val="16"/>
        <color theme="1"/>
        <rFont val="Calibri"/>
        <family val="2"/>
      </rPr>
      <t>∙3</t>
    </r>
  </si>
  <si>
    <r>
      <t>10</t>
    </r>
    <r>
      <rPr>
        <sz val="16"/>
        <color theme="1"/>
        <rFont val="Calibri"/>
        <family val="2"/>
      </rPr>
      <t>∙10</t>
    </r>
  </si>
  <si>
    <t>45</t>
  </si>
  <si>
    <t>text</t>
  </si>
  <si>
    <r>
      <t>11</t>
    </r>
    <r>
      <rPr>
        <sz val="16"/>
        <color theme="1"/>
        <rFont val="Calibri"/>
        <family val="2"/>
      </rPr>
      <t>∙11</t>
    </r>
  </si>
  <si>
    <t>voice</t>
  </si>
  <si>
    <t>zero</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</si>
  <si>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</si>
  <si>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</si>
  <si>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</si>
  <si>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</si>
  <si>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</si>
  <si>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</si>
  <si>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</si>
  <si>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</si>
  <si>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</si>
  <si>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</si>
  <si>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</si>
  <si>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</si>
  <si>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</si>
  <si>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</si>
  <si>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</si>
  <si>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</si>
  <si>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</si>
  <si>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</si>
  <si>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</si>
  <si>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</si>
  <si>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</si>
  <si>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</si>
  <si>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twenty-four</t>
  </si>
  <si>
    <t>twenty-five</t>
  </si>
  <si>
    <t>twenty-six</t>
  </si>
  <si>
    <t>twenty-eight</t>
  </si>
  <si>
    <t>twenty-nine</t>
  </si>
  <si>
    <t>thirty</t>
  </si>
  <si>
    <t>thirty-one</t>
  </si>
  <si>
    <t>thirty-two</t>
  </si>
  <si>
    <t>thirty-three</t>
  </si>
  <si>
    <t>thirty-four</t>
  </si>
  <si>
    <t>thirty-five</t>
  </si>
  <si>
    <t>thirty-six</t>
  </si>
  <si>
    <t>onehundred</t>
  </si>
  <si>
    <t>twohundred-sixteen</t>
  </si>
  <si>
    <t>one-thousand</t>
  </si>
  <si>
    <t>one-thou…-six</t>
  </si>
  <si>
    <t>seven-thou…-six</t>
  </si>
  <si>
    <t>ten-thousand</t>
  </si>
  <si>
    <t>fourty-six-thou…-six</t>
  </si>
  <si>
    <t>onehundred-thousand</t>
  </si>
  <si>
    <t>one-million</t>
  </si>
  <si>
    <t>one-billion</t>
  </si>
  <si>
    <t>two-bill…-six</t>
  </si>
  <si>
    <t>one-trillion</t>
  </si>
  <si>
    <t>onehun…-one-trill…</t>
  </si>
  <si>
    <t>one-quadrillion</t>
  </si>
  <si>
    <t>one-quintillion</t>
  </si>
  <si>
    <t>four-quintill…</t>
  </si>
  <si>
    <t>one-sexillion</t>
  </si>
  <si>
    <t>twohun…-one-sexill…</t>
  </si>
  <si>
    <t>one-septillion</t>
  </si>
  <si>
    <t>one-octillion</t>
  </si>
  <si>
    <t>ten-octill…</t>
  </si>
  <si>
    <t>one-nonillion</t>
  </si>
  <si>
    <t>one-decillion</t>
  </si>
  <si>
    <t>onehundred-six…</t>
  </si>
  <si>
    <t>one-…</t>
  </si>
  <si>
    <t>one-trill-…-google-...</t>
  </si>
  <si>
    <t>eleven-…-google-…</t>
  </si>
  <si>
    <t>dec</t>
  </si>
  <si>
    <t>el</t>
  </si>
  <si>
    <t>doe</t>
  </si>
  <si>
    <t>doe-one</t>
  </si>
  <si>
    <t>doe-three</t>
  </si>
  <si>
    <t>doe-four</t>
  </si>
  <si>
    <t>doe-five</t>
  </si>
  <si>
    <t>doe-six</t>
  </si>
  <si>
    <t>doe-seven</t>
  </si>
  <si>
    <t>doe-eight</t>
  </si>
  <si>
    <t>doe-nine</t>
  </si>
  <si>
    <t>doe-dec</t>
  </si>
  <si>
    <t>1ε</t>
  </si>
  <si>
    <t>doe-el</t>
  </si>
  <si>
    <t>twodoe</t>
  </si>
  <si>
    <t>2χ</t>
  </si>
  <si>
    <t>threedoe</t>
  </si>
  <si>
    <t>eightdoe-four</t>
  </si>
  <si>
    <t>groe-sixdoe</t>
  </si>
  <si>
    <t>6ε4</t>
  </si>
  <si>
    <t>sixgroe-eldoe-four</t>
  </si>
  <si>
    <t>ninegroe</t>
  </si>
  <si>
    <t>four-mizand-sixgroe</t>
  </si>
  <si>
    <t>five-mizand-ninegroe-fivedoe-four</t>
  </si>
  <si>
    <t>49,χ54</t>
  </si>
  <si>
    <t>fourdoe-nine-mizand-decgroe-fivedoe-four</t>
  </si>
  <si>
    <t>fourgroe-two-mizand-eightgroe-fivedoe-four</t>
  </si>
  <si>
    <t>23χ,χ93,854</t>
  </si>
  <si>
    <t>fivegroe-nine-bizand</t>
  </si>
  <si>
    <t>1.42E+ε</t>
  </si>
  <si>
    <t>ε.483E+10</t>
  </si>
  <si>
    <t>el-quadzand-fourgroe-eightdoe-three-…</t>
  </si>
  <si>
    <t>9.41εE+11</t>
  </si>
  <si>
    <t>ninedoe-four-quadzand-onegroe-eldoe-…</t>
  </si>
  <si>
    <t>5.4χχE+14</t>
  </si>
  <si>
    <t>fivedoe-four-quinzand-decgroe-decdoe-…</t>
  </si>
  <si>
    <t>threedoe-one-sexzand-sixgroe-sevendoe-…</t>
  </si>
  <si>
    <t>four-sepzand-ninegroe-eightdoe-…</t>
  </si>
  <si>
    <t>1.98χE+1χ</t>
  </si>
  <si>
    <t>doe-nine-sepzand-eightgroe-decdoe-…</t>
  </si>
  <si>
    <t>1.06εE+21</t>
  </si>
  <si>
    <t>doe-octzand-sixgroe-eldoe-…</t>
  </si>
  <si>
    <t>χ.98εE+21</t>
  </si>
  <si>
    <t>decdoe-nine-octzand-eightgroe-eldoe-…</t>
  </si>
  <si>
    <t>seven-nonzand-threegroe-fourdoe-three-...</t>
  </si>
  <si>
    <t>four-denzand-twogroe-sixdoe-eight-...</t>
  </si>
  <si>
    <t>9.8χχE+43</t>
  </si>
  <si>
    <t>nine-…</t>
  </si>
  <si>
    <t>eightgroe-ninedoe-four-…</t>
  </si>
  <si>
    <t>7.χχχE+87</t>
  </si>
  <si>
    <t>sevendoe-dec-…</t>
  </si>
  <si>
    <t>7.162E+χ9</t>
  </si>
  <si>
    <t>seven-…</t>
  </si>
  <si>
    <t>nil</t>
  </si>
  <si>
    <t>wun</t>
  </si>
  <si>
    <t>tre</t>
  </si>
  <si>
    <t>fer</t>
  </si>
  <si>
    <t>fav</t>
  </si>
  <si>
    <t>wuniy</t>
  </si>
  <si>
    <t>wuniy-wun</t>
  </si>
  <si>
    <t>wuniy-tre</t>
  </si>
  <si>
    <t>wuniy-fer</t>
  </si>
  <si>
    <t>wuniy-fav</t>
  </si>
  <si>
    <t>treniy</t>
  </si>
  <si>
    <t>treniy-wun</t>
  </si>
  <si>
    <t>treniy-tre</t>
  </si>
  <si>
    <t>treniy-fer</t>
  </si>
  <si>
    <t>treniy-fav</t>
  </si>
  <si>
    <t>ferniy</t>
  </si>
  <si>
    <t>ferniy-wun</t>
  </si>
  <si>
    <t>ferniy-tre</t>
  </si>
  <si>
    <t>ferniy-fer</t>
  </si>
  <si>
    <t>ferniy-fav</t>
  </si>
  <si>
    <t>favniy</t>
  </si>
  <si>
    <t>favniy-wun</t>
  </si>
  <si>
    <t>favniy-tre</t>
  </si>
  <si>
    <t>favniy-fer</t>
  </si>
  <si>
    <t>favniy-fav</t>
  </si>
  <si>
    <t>wunit</t>
  </si>
  <si>
    <t>wunor</t>
  </si>
  <si>
    <t>fernor-trenit-ferniy-fer</t>
  </si>
  <si>
    <t>wunof</t>
  </si>
  <si>
    <t>wunov</t>
  </si>
  <si>
    <t>wunov-wunof-fernor-wunit-ferniy-fer</t>
  </si>
  <si>
    <t>wun-yizan</t>
  </si>
  <si>
    <t>treniy-tre-yizan-…-fer</t>
  </si>
  <si>
    <t>wun-tizan</t>
  </si>
  <si>
    <t>wun-rizan</t>
  </si>
  <si>
    <t>wunov-wunor-…-rizan-…</t>
  </si>
  <si>
    <t>wun-fizan</t>
  </si>
  <si>
    <t>fernit-ferniy-tre-fizan-…</t>
  </si>
  <si>
    <t>wun-vizan</t>
  </si>
  <si>
    <t>tre-vizan-trenov-…</t>
  </si>
  <si>
    <t>wun-yilian</t>
  </si>
  <si>
    <t>wun-yizan-trenov-wunof-…-yilian-…</t>
  </si>
  <si>
    <t>wun-tilian</t>
  </si>
  <si>
    <t>wun-rilian</t>
  </si>
  <si>
    <t>1E+400</t>
  </si>
  <si>
    <t>wun-filian</t>
  </si>
  <si>
    <t>1E+500</t>
  </si>
  <si>
    <t>wun-vilian</t>
  </si>
  <si>
    <t>wanil</t>
  </si>
  <si>
    <t>wawun</t>
  </si>
  <si>
    <t>watre</t>
  </si>
  <si>
    <t>wafer</t>
  </si>
  <si>
    <t>wafav</t>
  </si>
  <si>
    <t>tanil</t>
  </si>
  <si>
    <t>tawun</t>
  </si>
  <si>
    <t>tatre</t>
  </si>
  <si>
    <t>tafer</t>
  </si>
  <si>
    <t>tafav</t>
  </si>
  <si>
    <t>ranil</t>
  </si>
  <si>
    <t>rawun</t>
  </si>
  <si>
    <t>ratre</t>
  </si>
  <si>
    <t>rafer</t>
  </si>
  <si>
    <t>rafav</t>
  </si>
  <si>
    <t>fanil</t>
  </si>
  <si>
    <t>fawun</t>
  </si>
  <si>
    <t>fatre</t>
  </si>
  <si>
    <t>fafer</t>
  </si>
  <si>
    <t>fafav</t>
  </si>
  <si>
    <t>vanil</t>
  </si>
  <si>
    <t>vawun</t>
  </si>
  <si>
    <t>vatre</t>
  </si>
  <si>
    <t>vafer</t>
  </si>
  <si>
    <t>vafav</t>
  </si>
  <si>
    <t>wanif</t>
  </si>
  <si>
    <t>wunif</t>
  </si>
  <si>
    <t>fernif-fafer</t>
  </si>
  <si>
    <t>wanilnif</t>
  </si>
  <si>
    <t>fatrenif-fafer</t>
  </si>
  <si>
    <t>wunhund</t>
  </si>
  <si>
    <t>wanilhund</t>
  </si>
  <si>
    <t>wawunhund-ferwuniy-fafer</t>
  </si>
  <si>
    <t>ratre-yizan-tatrehund-ratrenif-fafer</t>
  </si>
  <si>
    <t>tatrehund-…-yizan-…-fafer</t>
  </si>
  <si>
    <t>tanilnif-tizan-…</t>
  </si>
  <si>
    <t>watre-rizan-watrehund-…</t>
  </si>
  <si>
    <t>wanilhund-wanilnif-rizan-…</t>
  </si>
  <si>
    <t>fernif-fatre-fizan-…</t>
  </si>
  <si>
    <t>tre-vizan-fanilhund-…</t>
  </si>
  <si>
    <t>wun-yizan-fawunhund-…-yilian-…</t>
  </si>
  <si>
    <t>twenty-three</t>
  </si>
  <si>
    <t>twenty-seven</t>
  </si>
  <si>
    <t>160</t>
  </si>
  <si>
    <t>900</t>
  </si>
  <si>
    <t>7.343E+23</t>
  </si>
  <si>
    <t>4.268E+26</t>
  </si>
  <si>
    <t>8.94E+65</t>
  </si>
  <si>
    <t>51</t>
  </si>
  <si>
    <t>2E+23</t>
  </si>
  <si>
    <t>1E+30</t>
  </si>
  <si>
    <t>1.32E+31</t>
  </si>
  <si>
    <t>1.01E+35</t>
  </si>
  <si>
    <t>1E+40</t>
  </si>
  <si>
    <t>4.43E+42</t>
  </si>
  <si>
    <t>1E+50</t>
  </si>
  <si>
    <t>3.4E+50</t>
  </si>
  <si>
    <t>2.5E+54</t>
  </si>
  <si>
    <t>1E+100</t>
  </si>
  <si>
    <t>2.11E+102</t>
  </si>
  <si>
    <t>1.41E+110</t>
  </si>
  <si>
    <t>1E+200</t>
  </si>
  <si>
    <t>1E+300</t>
  </si>
  <si>
    <t>2.177E+15</t>
  </si>
  <si>
    <t>3.169E+17</t>
  </si>
  <si>
    <t>4.98E+19</t>
  </si>
  <si>
    <t>4,600</t>
  </si>
  <si>
    <t>5,954</t>
  </si>
  <si>
    <t>23,000</t>
  </si>
  <si>
    <t>402,854</t>
  </si>
  <si>
    <t>509,000,000</t>
  </si>
  <si>
    <t>2.33E+15</t>
  </si>
  <si>
    <t>1E+20</t>
  </si>
  <si>
    <t>1,000</t>
  </si>
  <si>
    <t>4,344</t>
  </si>
  <si>
    <t>10,000</t>
  </si>
  <si>
    <t>100,000</t>
  </si>
  <si>
    <t>114,144</t>
  </si>
  <si>
    <t>2,050,544</t>
  </si>
  <si>
    <t>33,233,344</t>
  </si>
  <si>
    <t>1,000,000</t>
  </si>
  <si>
    <t>1E+33</t>
  </si>
  <si>
    <t>1E+12</t>
  </si>
  <si>
    <t>1E+15</t>
  </si>
  <si>
    <t>1E+18</t>
  </si>
  <si>
    <t>1E+21</t>
  </si>
  <si>
    <t>1E+24</t>
  </si>
  <si>
    <t>1E+27</t>
  </si>
  <si>
    <t>1.016E+14</t>
  </si>
  <si>
    <t>4.738E+18</t>
  </si>
  <si>
    <t>2.211E+23</t>
  </si>
  <si>
    <t>1.031E+28</t>
  </si>
  <si>
    <t>1.064E+56</t>
  </si>
  <si>
    <t>1.097E+84</t>
  </si>
  <si>
    <t>1.132E+112</t>
  </si>
  <si>
    <t>1.167E+140</t>
  </si>
  <si>
    <t>10^0or6^0</t>
  </si>
  <si>
    <t>6^1</t>
  </si>
  <si>
    <t>10^1</t>
  </si>
  <si>
    <t>6^2</t>
  </si>
  <si>
    <t>10^2</t>
  </si>
  <si>
    <t>6^3</t>
  </si>
  <si>
    <t>10^3</t>
  </si>
  <si>
    <t>6^4</t>
  </si>
  <si>
    <t>6^5</t>
  </si>
  <si>
    <t>10^4</t>
  </si>
  <si>
    <t>10^5</t>
  </si>
  <si>
    <r>
      <t>10^3^</t>
    </r>
    <r>
      <rPr>
        <sz val="16"/>
        <color theme="1"/>
        <rFont val="Calibri"/>
        <family val="2"/>
      </rPr>
      <t>2</t>
    </r>
  </si>
  <si>
    <r>
      <t>10^3^</t>
    </r>
    <r>
      <rPr>
        <sz val="16"/>
        <color theme="1"/>
        <rFont val="Calibri"/>
        <family val="2"/>
      </rPr>
      <t>3</t>
    </r>
  </si>
  <si>
    <t>6^6^2</t>
  </si>
  <si>
    <r>
      <t>10^3^</t>
    </r>
    <r>
      <rPr>
        <sz val="16"/>
        <color theme="1"/>
        <rFont val="Calibri"/>
        <family val="2"/>
      </rPr>
      <t>4</t>
    </r>
  </si>
  <si>
    <r>
      <t>6^6</t>
    </r>
    <r>
      <rPr>
        <sz val="16"/>
        <color theme="1"/>
        <rFont val="Calibri"/>
        <family val="2"/>
      </rPr>
      <t>^</t>
    </r>
    <r>
      <rPr>
        <sz val="16"/>
        <color theme="1"/>
        <rFont val="Calibri"/>
        <family val="2"/>
        <scheme val="minor"/>
      </rPr>
      <t>3</t>
    </r>
  </si>
  <si>
    <r>
      <t>10^3^</t>
    </r>
    <r>
      <rPr>
        <sz val="16"/>
        <color theme="1"/>
        <rFont val="Calibri"/>
        <family val="2"/>
      </rPr>
      <t>5</t>
    </r>
  </si>
  <si>
    <r>
      <t>10^3^</t>
    </r>
    <r>
      <rPr>
        <sz val="16"/>
        <color theme="1"/>
        <rFont val="Calibri"/>
        <family val="2"/>
      </rPr>
      <t>6</t>
    </r>
  </si>
  <si>
    <t>6^6^4</t>
  </si>
  <si>
    <r>
      <t>10^3^</t>
    </r>
    <r>
      <rPr>
        <sz val="16"/>
        <color theme="1"/>
        <rFont val="Calibri"/>
        <family val="2"/>
      </rPr>
      <t>7</t>
    </r>
  </si>
  <si>
    <t>6^6^5</t>
  </si>
  <si>
    <r>
      <t>10^3^</t>
    </r>
    <r>
      <rPr>
        <sz val="16"/>
        <color theme="1"/>
        <rFont val="Calibri"/>
        <family val="2"/>
      </rPr>
      <t>8</t>
    </r>
  </si>
  <si>
    <r>
      <t>10^3^</t>
    </r>
    <r>
      <rPr>
        <sz val="16"/>
        <color theme="1"/>
        <rFont val="Calibri"/>
        <family val="2"/>
      </rPr>
      <t>9</t>
    </r>
  </si>
  <si>
    <t>6^6^6^1</t>
  </si>
  <si>
    <r>
      <t>10^3^</t>
    </r>
    <r>
      <rPr>
        <sz val="16"/>
        <color theme="1"/>
        <rFont val="Calibri"/>
        <family val="2"/>
      </rPr>
      <t>10</t>
    </r>
  </si>
  <si>
    <r>
      <t>10^3^</t>
    </r>
    <r>
      <rPr>
        <sz val="16"/>
        <color theme="1"/>
        <rFont val="Calibri"/>
        <family val="2"/>
      </rPr>
      <t>11</t>
    </r>
  </si>
  <si>
    <t>6^6^6^2</t>
  </si>
  <si>
    <t>6^6^6^3</t>
  </si>
  <si>
    <t>6^6^6^4</t>
  </si>
  <si>
    <t>6^6^6^5</t>
  </si>
  <si>
    <t>1/1</t>
  </si>
  <si>
    <t>1/2</t>
  </si>
  <si>
    <t>1/3</t>
  </si>
  <si>
    <t>1/4</t>
  </si>
  <si>
    <t>1/5</t>
  </si>
  <si>
    <t>1/6</t>
  </si>
  <si>
    <t>1/7</t>
  </si>
  <si>
    <t>1/8</t>
  </si>
  <si>
    <t>1/9</t>
  </si>
  <si>
    <r>
      <t>1</t>
    </r>
    <r>
      <rPr>
        <sz val="16"/>
        <color theme="1"/>
        <rFont val="Calibri"/>
        <family val="2"/>
      </rPr>
      <t>∙</t>
    </r>
    <r>
      <rPr>
        <sz val="16"/>
        <color theme="1"/>
        <rFont val="Calibri"/>
        <family val="2"/>
        <scheme val="minor"/>
      </rPr>
      <t>1</t>
    </r>
  </si>
  <si>
    <r>
      <t>1</t>
    </r>
    <r>
      <rPr>
        <sz val="16"/>
        <color theme="1"/>
        <rFont val="Calibri"/>
        <family val="2"/>
      </rPr>
      <t>∙</t>
    </r>
    <r>
      <rPr>
        <sz val="16"/>
        <color theme="1"/>
        <rFont val="Calibri"/>
        <family val="2"/>
        <scheme val="minor"/>
      </rPr>
      <t>2</t>
    </r>
  </si>
  <si>
    <r>
      <t>1</t>
    </r>
    <r>
      <rPr>
        <sz val="16"/>
        <color theme="1"/>
        <rFont val="Calibri"/>
        <family val="2"/>
      </rPr>
      <t>∙</t>
    </r>
    <r>
      <rPr>
        <sz val="16"/>
        <color theme="1"/>
        <rFont val="Calibri"/>
        <family val="2"/>
        <scheme val="minor"/>
      </rPr>
      <t>3</t>
    </r>
    <r>
      <rPr>
        <sz val="11"/>
        <color theme="1"/>
        <rFont val="Calibri"/>
        <family val="2"/>
        <scheme val="minor"/>
      </rPr>
      <t/>
    </r>
  </si>
  <si>
    <r>
      <t>1</t>
    </r>
    <r>
      <rPr>
        <sz val="16"/>
        <color theme="1"/>
        <rFont val="Calibri"/>
        <family val="2"/>
      </rPr>
      <t>∙</t>
    </r>
    <r>
      <rPr>
        <sz val="16"/>
        <color theme="1"/>
        <rFont val="Calibri"/>
        <family val="2"/>
        <scheme val="minor"/>
      </rPr>
      <t>4</t>
    </r>
    <r>
      <rPr>
        <sz val="11"/>
        <color theme="1"/>
        <rFont val="Calibri"/>
        <family val="2"/>
        <scheme val="minor"/>
      </rPr>
      <t/>
    </r>
  </si>
  <si>
    <r>
      <t>1</t>
    </r>
    <r>
      <rPr>
        <sz val="16"/>
        <color theme="1"/>
        <rFont val="Calibri"/>
        <family val="2"/>
      </rPr>
      <t>∙</t>
    </r>
    <r>
      <rPr>
        <sz val="16"/>
        <color theme="1"/>
        <rFont val="Calibri"/>
        <family val="2"/>
        <scheme val="minor"/>
      </rPr>
      <t>5</t>
    </r>
    <r>
      <rPr>
        <sz val="11"/>
        <color theme="1"/>
        <rFont val="Calibri"/>
        <family val="2"/>
        <scheme val="minor"/>
      </rPr>
      <t/>
    </r>
  </si>
  <si>
    <r>
      <t>1</t>
    </r>
    <r>
      <rPr>
        <sz val="16"/>
        <color theme="1"/>
        <rFont val="Calibri"/>
        <family val="2"/>
      </rPr>
      <t>∙</t>
    </r>
    <r>
      <rPr>
        <sz val="16"/>
        <color theme="1"/>
        <rFont val="Calibri"/>
        <family val="2"/>
        <scheme val="minor"/>
      </rPr>
      <t>6</t>
    </r>
    <r>
      <rPr>
        <sz val="11"/>
        <color theme="1"/>
        <rFont val="Calibri"/>
        <family val="2"/>
        <scheme val="minor"/>
      </rPr>
      <t/>
    </r>
  </si>
  <si>
    <r>
      <t>1</t>
    </r>
    <r>
      <rPr>
        <sz val="16"/>
        <color theme="1"/>
        <rFont val="Calibri"/>
        <family val="2"/>
      </rPr>
      <t>∙</t>
    </r>
    <r>
      <rPr>
        <sz val="16"/>
        <color theme="1"/>
        <rFont val="Calibri"/>
        <family val="2"/>
        <scheme val="minor"/>
      </rPr>
      <t>7</t>
    </r>
    <r>
      <rPr>
        <sz val="11"/>
        <color theme="1"/>
        <rFont val="Calibri"/>
        <family val="2"/>
        <scheme val="minor"/>
      </rPr>
      <t/>
    </r>
  </si>
  <si>
    <r>
      <t>1</t>
    </r>
    <r>
      <rPr>
        <sz val="16"/>
        <color theme="1"/>
        <rFont val="Calibri"/>
        <family val="2"/>
      </rPr>
      <t>∙</t>
    </r>
    <r>
      <rPr>
        <sz val="16"/>
        <color theme="1"/>
        <rFont val="Calibri"/>
        <family val="2"/>
        <scheme val="minor"/>
      </rPr>
      <t>8</t>
    </r>
    <r>
      <rPr>
        <sz val="11"/>
        <color theme="1"/>
        <rFont val="Calibri"/>
        <family val="2"/>
        <scheme val="minor"/>
      </rPr>
      <t/>
    </r>
  </si>
  <si>
    <r>
      <t>1</t>
    </r>
    <r>
      <rPr>
        <sz val="16"/>
        <color theme="1"/>
        <rFont val="Calibri"/>
        <family val="2"/>
      </rPr>
      <t>∙</t>
    </r>
    <r>
      <rPr>
        <sz val="16"/>
        <color theme="1"/>
        <rFont val="Calibri"/>
        <family val="2"/>
        <scheme val="minor"/>
      </rPr>
      <t>9</t>
    </r>
    <r>
      <rPr>
        <sz val="11"/>
        <color theme="1"/>
        <rFont val="Calibri"/>
        <family val="2"/>
        <scheme val="minor"/>
      </rPr>
      <t/>
    </r>
  </si>
  <si>
    <r>
      <t>1</t>
    </r>
    <r>
      <rPr>
        <sz val="16"/>
        <color theme="1"/>
        <rFont val="Calibri"/>
        <family val="2"/>
      </rPr>
      <t>∙</t>
    </r>
    <r>
      <rPr>
        <sz val="16"/>
        <color theme="1"/>
        <rFont val="Calibri"/>
        <family val="2"/>
        <scheme val="minor"/>
      </rPr>
      <t>10</t>
    </r>
    <r>
      <rPr>
        <sz val="11"/>
        <color theme="1"/>
        <rFont val="Calibri"/>
        <family val="2"/>
        <scheme val="minor"/>
      </rPr>
      <t/>
    </r>
  </si>
  <si>
    <r>
      <t>1</t>
    </r>
    <r>
      <rPr>
        <sz val="16"/>
        <color theme="1"/>
        <rFont val="Calibri"/>
        <family val="2"/>
      </rPr>
      <t>∙</t>
    </r>
    <r>
      <rPr>
        <sz val="16"/>
        <color theme="1"/>
        <rFont val="Calibri"/>
        <family val="2"/>
        <scheme val="minor"/>
      </rPr>
      <t>11</t>
    </r>
    <r>
      <rPr>
        <sz val="11"/>
        <color theme="1"/>
        <rFont val="Calibri"/>
        <family val="2"/>
        <scheme val="minor"/>
      </rPr>
      <t/>
    </r>
  </si>
  <si>
    <r>
      <t>2</t>
    </r>
    <r>
      <rPr>
        <sz val="16"/>
        <color theme="1"/>
        <rFont val="Calibri"/>
        <family val="2"/>
      </rPr>
      <t>∙</t>
    </r>
    <r>
      <rPr>
        <sz val="16"/>
        <color theme="1"/>
        <rFont val="Calibri"/>
        <family val="2"/>
        <scheme val="minor"/>
      </rPr>
      <t>2</t>
    </r>
  </si>
  <si>
    <r>
      <t>2</t>
    </r>
    <r>
      <rPr>
        <sz val="16"/>
        <color theme="1"/>
        <rFont val="Calibri"/>
        <family val="2"/>
      </rPr>
      <t>∙</t>
    </r>
    <r>
      <rPr>
        <sz val="16"/>
        <color theme="1"/>
        <rFont val="Calibri"/>
        <family val="2"/>
        <scheme val="minor"/>
      </rPr>
      <t>3</t>
    </r>
    <r>
      <rPr>
        <sz val="11"/>
        <color theme="1"/>
        <rFont val="Calibri"/>
        <family val="2"/>
        <scheme val="minor"/>
      </rPr>
      <t/>
    </r>
  </si>
  <si>
    <r>
      <t>2</t>
    </r>
    <r>
      <rPr>
        <sz val="16"/>
        <color theme="1"/>
        <rFont val="Calibri"/>
        <family val="2"/>
      </rPr>
      <t>∙</t>
    </r>
    <r>
      <rPr>
        <sz val="16"/>
        <color theme="1"/>
        <rFont val="Calibri"/>
        <family val="2"/>
        <scheme val="minor"/>
      </rPr>
      <t>4</t>
    </r>
    <r>
      <rPr>
        <sz val="11"/>
        <color theme="1"/>
        <rFont val="Calibri"/>
        <family val="2"/>
        <scheme val="minor"/>
      </rPr>
      <t/>
    </r>
  </si>
  <si>
    <r>
      <t>2</t>
    </r>
    <r>
      <rPr>
        <sz val="16"/>
        <color theme="1"/>
        <rFont val="Calibri"/>
        <family val="2"/>
      </rPr>
      <t>∙</t>
    </r>
    <r>
      <rPr>
        <sz val="16"/>
        <color theme="1"/>
        <rFont val="Calibri"/>
        <family val="2"/>
        <scheme val="minor"/>
      </rPr>
      <t>5</t>
    </r>
    <r>
      <rPr>
        <sz val="11"/>
        <color theme="1"/>
        <rFont val="Calibri"/>
        <family val="2"/>
        <scheme val="minor"/>
      </rPr>
      <t/>
    </r>
  </si>
  <si>
    <r>
      <t>2</t>
    </r>
    <r>
      <rPr>
        <sz val="16"/>
        <color theme="1"/>
        <rFont val="Calibri"/>
        <family val="2"/>
      </rPr>
      <t>∙</t>
    </r>
    <r>
      <rPr>
        <sz val="16"/>
        <color theme="1"/>
        <rFont val="Calibri"/>
        <family val="2"/>
        <scheme val="minor"/>
      </rPr>
      <t>6</t>
    </r>
    <r>
      <rPr>
        <sz val="11"/>
        <color theme="1"/>
        <rFont val="Calibri"/>
        <family val="2"/>
        <scheme val="minor"/>
      </rPr>
      <t/>
    </r>
  </si>
  <si>
    <r>
      <t>2</t>
    </r>
    <r>
      <rPr>
        <sz val="16"/>
        <color theme="1"/>
        <rFont val="Calibri"/>
        <family val="2"/>
      </rPr>
      <t>∙</t>
    </r>
    <r>
      <rPr>
        <sz val="16"/>
        <color theme="1"/>
        <rFont val="Calibri"/>
        <family val="2"/>
        <scheme val="minor"/>
      </rPr>
      <t>7</t>
    </r>
    <r>
      <rPr>
        <sz val="11"/>
        <color theme="1"/>
        <rFont val="Calibri"/>
        <family val="2"/>
        <scheme val="minor"/>
      </rPr>
      <t/>
    </r>
  </si>
  <si>
    <r>
      <t>2</t>
    </r>
    <r>
      <rPr>
        <sz val="16"/>
        <color theme="1"/>
        <rFont val="Calibri"/>
        <family val="2"/>
      </rPr>
      <t>∙</t>
    </r>
    <r>
      <rPr>
        <sz val="16"/>
        <color theme="1"/>
        <rFont val="Calibri"/>
        <family val="2"/>
        <scheme val="minor"/>
      </rPr>
      <t>8</t>
    </r>
    <r>
      <rPr>
        <sz val="11"/>
        <color theme="1"/>
        <rFont val="Calibri"/>
        <family val="2"/>
        <scheme val="minor"/>
      </rPr>
      <t/>
    </r>
  </si>
  <si>
    <r>
      <t>2</t>
    </r>
    <r>
      <rPr>
        <sz val="16"/>
        <color theme="1"/>
        <rFont val="Calibri"/>
        <family val="2"/>
      </rPr>
      <t>∙</t>
    </r>
    <r>
      <rPr>
        <sz val="16"/>
        <color theme="1"/>
        <rFont val="Calibri"/>
        <family val="2"/>
        <scheme val="minor"/>
      </rPr>
      <t>9</t>
    </r>
    <r>
      <rPr>
        <sz val="11"/>
        <color theme="1"/>
        <rFont val="Calibri"/>
        <family val="2"/>
        <scheme val="minor"/>
      </rPr>
      <t/>
    </r>
  </si>
  <si>
    <r>
      <t>2</t>
    </r>
    <r>
      <rPr>
        <sz val="16"/>
        <color theme="1"/>
        <rFont val="Calibri"/>
        <family val="2"/>
      </rPr>
      <t>∙</t>
    </r>
    <r>
      <rPr>
        <sz val="16"/>
        <color theme="1"/>
        <rFont val="Calibri"/>
        <family val="2"/>
        <scheme val="minor"/>
      </rPr>
      <t>10</t>
    </r>
    <r>
      <rPr>
        <sz val="11"/>
        <color theme="1"/>
        <rFont val="Calibri"/>
        <family val="2"/>
        <scheme val="minor"/>
      </rPr>
      <t/>
    </r>
  </si>
  <si>
    <r>
      <t>2</t>
    </r>
    <r>
      <rPr>
        <sz val="16"/>
        <color theme="1"/>
        <rFont val="Calibri"/>
        <family val="2"/>
      </rPr>
      <t>∙</t>
    </r>
    <r>
      <rPr>
        <sz val="16"/>
        <color theme="1"/>
        <rFont val="Calibri"/>
        <family val="2"/>
        <scheme val="minor"/>
      </rPr>
      <t>11</t>
    </r>
    <r>
      <rPr>
        <sz val="11"/>
        <color theme="1"/>
        <rFont val="Calibri"/>
        <family val="2"/>
        <scheme val="minor"/>
      </rPr>
      <t/>
    </r>
  </si>
  <si>
    <r>
      <t>3</t>
    </r>
    <r>
      <rPr>
        <sz val="16"/>
        <color theme="1"/>
        <rFont val="Calibri"/>
        <family val="2"/>
      </rPr>
      <t>∙3</t>
    </r>
  </si>
  <si>
    <r>
      <t>3</t>
    </r>
    <r>
      <rPr>
        <sz val="16"/>
        <color theme="1"/>
        <rFont val="Calibri"/>
        <family val="2"/>
      </rPr>
      <t>∙4</t>
    </r>
    <r>
      <rPr>
        <sz val="11"/>
        <color theme="1"/>
        <rFont val="Calibri"/>
        <family val="2"/>
        <scheme val="minor"/>
      </rPr>
      <t/>
    </r>
  </si>
  <si>
    <r>
      <t>3</t>
    </r>
    <r>
      <rPr>
        <sz val="16"/>
        <color theme="1"/>
        <rFont val="Calibri"/>
        <family val="2"/>
      </rPr>
      <t>∙5</t>
    </r>
    <r>
      <rPr>
        <sz val="11"/>
        <color theme="1"/>
        <rFont val="Calibri"/>
        <family val="2"/>
        <scheme val="minor"/>
      </rPr>
      <t/>
    </r>
  </si>
  <si>
    <r>
      <t>3</t>
    </r>
    <r>
      <rPr>
        <sz val="16"/>
        <color theme="1"/>
        <rFont val="Calibri"/>
        <family val="2"/>
      </rPr>
      <t>∙6</t>
    </r>
    <r>
      <rPr>
        <sz val="11"/>
        <color theme="1"/>
        <rFont val="Calibri"/>
        <family val="2"/>
        <scheme val="minor"/>
      </rPr>
      <t/>
    </r>
  </si>
  <si>
    <r>
      <t>3</t>
    </r>
    <r>
      <rPr>
        <sz val="16"/>
        <color theme="1"/>
        <rFont val="Calibri"/>
        <family val="2"/>
      </rPr>
      <t>∙7</t>
    </r>
    <r>
      <rPr>
        <sz val="11"/>
        <color theme="1"/>
        <rFont val="Calibri"/>
        <family val="2"/>
        <scheme val="minor"/>
      </rPr>
      <t/>
    </r>
  </si>
  <si>
    <r>
      <t>3</t>
    </r>
    <r>
      <rPr>
        <sz val="16"/>
        <color theme="1"/>
        <rFont val="Calibri"/>
        <family val="2"/>
      </rPr>
      <t>∙8</t>
    </r>
    <r>
      <rPr>
        <sz val="11"/>
        <color theme="1"/>
        <rFont val="Calibri"/>
        <family val="2"/>
        <scheme val="minor"/>
      </rPr>
      <t/>
    </r>
  </si>
  <si>
    <r>
      <t>3</t>
    </r>
    <r>
      <rPr>
        <sz val="16"/>
        <color theme="1"/>
        <rFont val="Calibri"/>
        <family val="2"/>
      </rPr>
      <t>∙9</t>
    </r>
    <r>
      <rPr>
        <sz val="11"/>
        <color theme="1"/>
        <rFont val="Calibri"/>
        <family val="2"/>
        <scheme val="minor"/>
      </rPr>
      <t/>
    </r>
  </si>
  <si>
    <r>
      <t>3</t>
    </r>
    <r>
      <rPr>
        <sz val="16"/>
        <color theme="1"/>
        <rFont val="Calibri"/>
        <family val="2"/>
      </rPr>
      <t>∙10</t>
    </r>
    <r>
      <rPr>
        <sz val="11"/>
        <color theme="1"/>
        <rFont val="Calibri"/>
        <family val="2"/>
        <scheme val="minor"/>
      </rPr>
      <t/>
    </r>
  </si>
  <si>
    <r>
      <t>3</t>
    </r>
    <r>
      <rPr>
        <sz val="16"/>
        <color theme="1"/>
        <rFont val="Calibri"/>
        <family val="2"/>
      </rPr>
      <t>∙11</t>
    </r>
    <r>
      <rPr>
        <sz val="11"/>
        <color theme="1"/>
        <rFont val="Calibri"/>
        <family val="2"/>
        <scheme val="minor"/>
      </rPr>
      <t/>
    </r>
  </si>
  <si>
    <r>
      <t>4</t>
    </r>
    <r>
      <rPr>
        <sz val="16"/>
        <color theme="1"/>
        <rFont val="Calibri"/>
        <family val="2"/>
      </rPr>
      <t>∙4</t>
    </r>
  </si>
  <si>
    <r>
      <t>4</t>
    </r>
    <r>
      <rPr>
        <sz val="16"/>
        <color theme="1"/>
        <rFont val="Calibri"/>
        <family val="2"/>
      </rPr>
      <t>∙5</t>
    </r>
    <r>
      <rPr>
        <sz val="11"/>
        <color theme="1"/>
        <rFont val="Calibri"/>
        <family val="2"/>
        <scheme val="minor"/>
      </rPr>
      <t/>
    </r>
  </si>
  <si>
    <r>
      <t>4</t>
    </r>
    <r>
      <rPr>
        <sz val="16"/>
        <color theme="1"/>
        <rFont val="Calibri"/>
        <family val="2"/>
      </rPr>
      <t>∙6</t>
    </r>
    <r>
      <rPr>
        <sz val="11"/>
        <color theme="1"/>
        <rFont val="Calibri"/>
        <family val="2"/>
        <scheme val="minor"/>
      </rPr>
      <t/>
    </r>
  </si>
  <si>
    <r>
      <t>4</t>
    </r>
    <r>
      <rPr>
        <sz val="16"/>
        <color theme="1"/>
        <rFont val="Calibri"/>
        <family val="2"/>
      </rPr>
      <t>∙7</t>
    </r>
    <r>
      <rPr>
        <sz val="11"/>
        <color theme="1"/>
        <rFont val="Calibri"/>
        <family val="2"/>
        <scheme val="minor"/>
      </rPr>
      <t/>
    </r>
  </si>
  <si>
    <r>
      <t>4</t>
    </r>
    <r>
      <rPr>
        <sz val="16"/>
        <color theme="1"/>
        <rFont val="Calibri"/>
        <family val="2"/>
      </rPr>
      <t>∙8</t>
    </r>
    <r>
      <rPr>
        <sz val="11"/>
        <color theme="1"/>
        <rFont val="Calibri"/>
        <family val="2"/>
        <scheme val="minor"/>
      </rPr>
      <t/>
    </r>
  </si>
  <si>
    <r>
      <t>4</t>
    </r>
    <r>
      <rPr>
        <sz val="16"/>
        <color theme="1"/>
        <rFont val="Calibri"/>
        <family val="2"/>
      </rPr>
      <t>∙9</t>
    </r>
    <r>
      <rPr>
        <sz val="11"/>
        <color theme="1"/>
        <rFont val="Calibri"/>
        <family val="2"/>
        <scheme val="minor"/>
      </rPr>
      <t/>
    </r>
  </si>
  <si>
    <r>
      <t>4</t>
    </r>
    <r>
      <rPr>
        <sz val="16"/>
        <color theme="1"/>
        <rFont val="Calibri"/>
        <family val="2"/>
      </rPr>
      <t>∙10</t>
    </r>
    <r>
      <rPr>
        <sz val="11"/>
        <color theme="1"/>
        <rFont val="Calibri"/>
        <family val="2"/>
        <scheme val="minor"/>
      </rPr>
      <t/>
    </r>
  </si>
  <si>
    <r>
      <t>4</t>
    </r>
    <r>
      <rPr>
        <sz val="16"/>
        <color theme="1"/>
        <rFont val="Calibri"/>
        <family val="2"/>
      </rPr>
      <t>∙11</t>
    </r>
    <r>
      <rPr>
        <sz val="11"/>
        <color theme="1"/>
        <rFont val="Calibri"/>
        <family val="2"/>
        <scheme val="minor"/>
      </rPr>
      <t/>
    </r>
  </si>
  <si>
    <r>
      <t>5</t>
    </r>
    <r>
      <rPr>
        <sz val="16"/>
        <color theme="1"/>
        <rFont val="Calibri"/>
        <family val="2"/>
      </rPr>
      <t>∙5</t>
    </r>
  </si>
  <si>
    <r>
      <t>5</t>
    </r>
    <r>
      <rPr>
        <sz val="16"/>
        <color theme="1"/>
        <rFont val="Calibri"/>
        <family val="2"/>
      </rPr>
      <t>∙6</t>
    </r>
    <r>
      <rPr>
        <sz val="11"/>
        <color theme="1"/>
        <rFont val="Calibri"/>
        <family val="2"/>
        <scheme val="minor"/>
      </rPr>
      <t/>
    </r>
  </si>
  <si>
    <r>
      <t>5</t>
    </r>
    <r>
      <rPr>
        <sz val="16"/>
        <color theme="1"/>
        <rFont val="Calibri"/>
        <family val="2"/>
      </rPr>
      <t>∙7</t>
    </r>
    <r>
      <rPr>
        <sz val="11"/>
        <color theme="1"/>
        <rFont val="Calibri"/>
        <family val="2"/>
        <scheme val="minor"/>
      </rPr>
      <t/>
    </r>
  </si>
  <si>
    <r>
      <t>5</t>
    </r>
    <r>
      <rPr>
        <sz val="16"/>
        <color theme="1"/>
        <rFont val="Calibri"/>
        <family val="2"/>
      </rPr>
      <t>∙8</t>
    </r>
    <r>
      <rPr>
        <sz val="11"/>
        <color theme="1"/>
        <rFont val="Calibri"/>
        <family val="2"/>
        <scheme val="minor"/>
      </rPr>
      <t/>
    </r>
  </si>
  <si>
    <r>
      <t>5</t>
    </r>
    <r>
      <rPr>
        <sz val="16"/>
        <color theme="1"/>
        <rFont val="Calibri"/>
        <family val="2"/>
      </rPr>
      <t>∙9</t>
    </r>
    <r>
      <rPr>
        <sz val="11"/>
        <color theme="1"/>
        <rFont val="Calibri"/>
        <family val="2"/>
        <scheme val="minor"/>
      </rPr>
      <t/>
    </r>
  </si>
  <si>
    <r>
      <t>5</t>
    </r>
    <r>
      <rPr>
        <sz val="16"/>
        <color theme="1"/>
        <rFont val="Calibri"/>
        <family val="2"/>
      </rPr>
      <t>∙10</t>
    </r>
    <r>
      <rPr>
        <sz val="11"/>
        <color theme="1"/>
        <rFont val="Calibri"/>
        <family val="2"/>
        <scheme val="minor"/>
      </rPr>
      <t/>
    </r>
  </si>
  <si>
    <r>
      <t>5</t>
    </r>
    <r>
      <rPr>
        <sz val="16"/>
        <color theme="1"/>
        <rFont val="Calibri"/>
        <family val="2"/>
      </rPr>
      <t>∙11</t>
    </r>
    <r>
      <rPr>
        <sz val="11"/>
        <color theme="1"/>
        <rFont val="Calibri"/>
        <family val="2"/>
        <scheme val="minor"/>
      </rPr>
      <t/>
    </r>
  </si>
  <si>
    <r>
      <t>6</t>
    </r>
    <r>
      <rPr>
        <sz val="16"/>
        <color theme="1"/>
        <rFont val="Calibri"/>
        <family val="2"/>
      </rPr>
      <t>∙6</t>
    </r>
  </si>
  <si>
    <r>
      <t>6</t>
    </r>
    <r>
      <rPr>
        <sz val="16"/>
        <color theme="1"/>
        <rFont val="Calibri"/>
        <family val="2"/>
      </rPr>
      <t>∙7</t>
    </r>
    <r>
      <rPr>
        <sz val="11"/>
        <color theme="1"/>
        <rFont val="Calibri"/>
        <family val="2"/>
        <scheme val="minor"/>
      </rPr>
      <t/>
    </r>
  </si>
  <si>
    <r>
      <t>6</t>
    </r>
    <r>
      <rPr>
        <sz val="16"/>
        <color theme="1"/>
        <rFont val="Calibri"/>
        <family val="2"/>
      </rPr>
      <t>∙8</t>
    </r>
    <r>
      <rPr>
        <sz val="11"/>
        <color theme="1"/>
        <rFont val="Calibri"/>
        <family val="2"/>
        <scheme val="minor"/>
      </rPr>
      <t/>
    </r>
  </si>
  <si>
    <r>
      <t>6</t>
    </r>
    <r>
      <rPr>
        <sz val="16"/>
        <color theme="1"/>
        <rFont val="Calibri"/>
        <family val="2"/>
      </rPr>
      <t>∙9</t>
    </r>
    <r>
      <rPr>
        <sz val="11"/>
        <color theme="1"/>
        <rFont val="Calibri"/>
        <family val="2"/>
        <scheme val="minor"/>
      </rPr>
      <t/>
    </r>
  </si>
  <si>
    <r>
      <t>6</t>
    </r>
    <r>
      <rPr>
        <sz val="16"/>
        <color theme="1"/>
        <rFont val="Calibri"/>
        <family val="2"/>
      </rPr>
      <t>∙10</t>
    </r>
    <r>
      <rPr>
        <sz val="11"/>
        <color theme="1"/>
        <rFont val="Calibri"/>
        <family val="2"/>
        <scheme val="minor"/>
      </rPr>
      <t/>
    </r>
  </si>
  <si>
    <r>
      <t>6</t>
    </r>
    <r>
      <rPr>
        <sz val="16"/>
        <color theme="1"/>
        <rFont val="Calibri"/>
        <family val="2"/>
      </rPr>
      <t>∙11</t>
    </r>
    <r>
      <rPr>
        <sz val="11"/>
        <color theme="1"/>
        <rFont val="Calibri"/>
        <family val="2"/>
        <scheme val="minor"/>
      </rPr>
      <t/>
    </r>
  </si>
  <si>
    <r>
      <t>7</t>
    </r>
    <r>
      <rPr>
        <sz val="16"/>
        <color theme="1"/>
        <rFont val="Calibri"/>
        <family val="2"/>
      </rPr>
      <t>∙7</t>
    </r>
  </si>
  <si>
    <r>
      <t>7</t>
    </r>
    <r>
      <rPr>
        <sz val="16"/>
        <color theme="1"/>
        <rFont val="Calibri"/>
        <family val="2"/>
      </rPr>
      <t>∙8</t>
    </r>
    <r>
      <rPr>
        <sz val="11"/>
        <color theme="1"/>
        <rFont val="Calibri"/>
        <family val="2"/>
        <scheme val="minor"/>
      </rPr>
      <t/>
    </r>
  </si>
  <si>
    <r>
      <t>7</t>
    </r>
    <r>
      <rPr>
        <sz val="16"/>
        <color theme="1"/>
        <rFont val="Calibri"/>
        <family val="2"/>
      </rPr>
      <t>∙9</t>
    </r>
    <r>
      <rPr>
        <sz val="11"/>
        <color theme="1"/>
        <rFont val="Calibri"/>
        <family val="2"/>
        <scheme val="minor"/>
      </rPr>
      <t/>
    </r>
  </si>
  <si>
    <r>
      <t>7</t>
    </r>
    <r>
      <rPr>
        <sz val="16"/>
        <color theme="1"/>
        <rFont val="Calibri"/>
        <family val="2"/>
      </rPr>
      <t>∙10</t>
    </r>
    <r>
      <rPr>
        <sz val="11"/>
        <color theme="1"/>
        <rFont val="Calibri"/>
        <family val="2"/>
        <scheme val="minor"/>
      </rPr>
      <t/>
    </r>
  </si>
  <si>
    <r>
      <t>7</t>
    </r>
    <r>
      <rPr>
        <sz val="16"/>
        <color theme="1"/>
        <rFont val="Calibri"/>
        <family val="2"/>
      </rPr>
      <t>∙11</t>
    </r>
    <r>
      <rPr>
        <sz val="11"/>
        <color theme="1"/>
        <rFont val="Calibri"/>
        <family val="2"/>
        <scheme val="minor"/>
      </rPr>
      <t/>
    </r>
  </si>
  <si>
    <r>
      <t>8</t>
    </r>
    <r>
      <rPr>
        <sz val="16"/>
        <color theme="1"/>
        <rFont val="Calibri"/>
        <family val="2"/>
      </rPr>
      <t>∙8</t>
    </r>
  </si>
  <si>
    <r>
      <t>8</t>
    </r>
    <r>
      <rPr>
        <sz val="16"/>
        <color theme="1"/>
        <rFont val="Calibri"/>
        <family val="2"/>
      </rPr>
      <t>∙9</t>
    </r>
    <r>
      <rPr>
        <sz val="11"/>
        <color theme="1"/>
        <rFont val="Calibri"/>
        <family val="2"/>
        <scheme val="minor"/>
      </rPr>
      <t/>
    </r>
  </si>
  <si>
    <r>
      <t>8</t>
    </r>
    <r>
      <rPr>
        <sz val="16"/>
        <color theme="1"/>
        <rFont val="Calibri"/>
        <family val="2"/>
      </rPr>
      <t>∙10</t>
    </r>
    <r>
      <rPr>
        <sz val="11"/>
        <color theme="1"/>
        <rFont val="Calibri"/>
        <family val="2"/>
        <scheme val="minor"/>
      </rPr>
      <t/>
    </r>
  </si>
  <si>
    <r>
      <t>8</t>
    </r>
    <r>
      <rPr>
        <sz val="16"/>
        <color theme="1"/>
        <rFont val="Calibri"/>
        <family val="2"/>
      </rPr>
      <t>∙11</t>
    </r>
    <r>
      <rPr>
        <sz val="11"/>
        <color theme="1"/>
        <rFont val="Calibri"/>
        <family val="2"/>
        <scheme val="minor"/>
      </rPr>
      <t/>
    </r>
  </si>
  <si>
    <r>
      <t>9</t>
    </r>
    <r>
      <rPr>
        <sz val="16"/>
        <color theme="1"/>
        <rFont val="Calibri"/>
        <family val="2"/>
      </rPr>
      <t>∙9</t>
    </r>
  </si>
  <si>
    <r>
      <t>9</t>
    </r>
    <r>
      <rPr>
        <sz val="16"/>
        <color theme="1"/>
        <rFont val="Calibri"/>
        <family val="2"/>
      </rPr>
      <t>∙10</t>
    </r>
    <r>
      <rPr>
        <sz val="11"/>
        <color theme="1"/>
        <rFont val="Calibri"/>
        <family val="2"/>
        <scheme val="minor"/>
      </rPr>
      <t/>
    </r>
  </si>
  <si>
    <r>
      <t>9</t>
    </r>
    <r>
      <rPr>
        <sz val="16"/>
        <color theme="1"/>
        <rFont val="Calibri"/>
        <family val="2"/>
      </rPr>
      <t>∙11</t>
    </r>
    <r>
      <rPr>
        <sz val="11"/>
        <color theme="1"/>
        <rFont val="Calibri"/>
        <family val="2"/>
        <scheme val="minor"/>
      </rPr>
      <t/>
    </r>
  </si>
  <si>
    <r>
      <t>10</t>
    </r>
    <r>
      <rPr>
        <sz val="16"/>
        <color theme="1"/>
        <rFont val="Calibri"/>
        <family val="2"/>
      </rPr>
      <t>∙11</t>
    </r>
    <r>
      <rPr>
        <sz val="11"/>
        <color theme="1"/>
        <rFont val="Calibri"/>
        <family val="2"/>
        <scheme val="minor"/>
      </rPr>
      <t/>
    </r>
  </si>
  <si>
    <t>6^6^1</t>
  </si>
  <si>
    <t>words</t>
  </si>
  <si>
    <t>tuu</t>
  </si>
  <si>
    <t>doe-tuu</t>
  </si>
  <si>
    <t>tuudoe-one</t>
  </si>
  <si>
    <t>tuudoe-three</t>
  </si>
  <si>
    <t>tuudoe-four</t>
  </si>
  <si>
    <t>tuudoe-five</t>
  </si>
  <si>
    <t>tuudoe-six</t>
  </si>
  <si>
    <t>tuudoe-seven</t>
  </si>
  <si>
    <t>tuudoe-eight</t>
  </si>
  <si>
    <t>tuudoe-nine</t>
  </si>
  <si>
    <t>tuudoe-dec</t>
  </si>
  <si>
    <t>tuudoe-el</t>
  </si>
  <si>
    <t>tuudoe</t>
  </si>
  <si>
    <t>tuudoe-three-mizand</t>
  </si>
  <si>
    <t>tuugroe-threedoe-dec-bizand-…-four</t>
  </si>
  <si>
    <t>onegroe-fourdoe-tuu-trizand-…</t>
  </si>
  <si>
    <t>tuugroe-doe-sevenq-quinzand-sevengroe-…</t>
  </si>
  <si>
    <t>wuniy-tuu</t>
  </si>
  <si>
    <t>tuuniy-wun</t>
  </si>
  <si>
    <t>tuuniy-tre</t>
  </si>
  <si>
    <t>tuuniy-fer</t>
  </si>
  <si>
    <t>tuuniy-fav</t>
  </si>
  <si>
    <t>treniy-tuu</t>
  </si>
  <si>
    <t>tuuniy-tuu</t>
  </si>
  <si>
    <t>ferniy-tuu</t>
  </si>
  <si>
    <t>favniy-tuu</t>
  </si>
  <si>
    <t>tuunit-ferniy-fer</t>
  </si>
  <si>
    <t>tuu-yizan-favnof-favnit-ferniy-fer</t>
  </si>
  <si>
    <t>tuunov-trenof-trenor-…-yizan-…</t>
  </si>
  <si>
    <t>tuunor-…-tizan-…</t>
  </si>
  <si>
    <t>wuniy-tre-rizan-tuunov…</t>
  </si>
  <si>
    <t>tuunof-favnor-…-vizan-…</t>
  </si>
  <si>
    <t>tuunit-wuniy-wun-yilian-…</t>
  </si>
  <si>
    <t>tatuu</t>
  </si>
  <si>
    <t>ratuu</t>
  </si>
  <si>
    <t>fatuu</t>
  </si>
  <si>
    <t>vatuu</t>
  </si>
  <si>
    <t>tuunif-wawun-yilian-…</t>
  </si>
  <si>
    <t>tuuhund-vanilnif-vizan-…</t>
  </si>
  <si>
    <t>tuu-yizan-favhund-havnif-fafer</t>
  </si>
  <si>
    <t>watuu</t>
  </si>
  <si>
    <t>one-whole</t>
  </si>
  <si>
    <t>one-half</t>
  </si>
  <si>
    <t>one-third</t>
  </si>
  <si>
    <t>one-fourth</t>
  </si>
  <si>
    <t>one-fifth</t>
  </si>
  <si>
    <t>one-sixth</t>
  </si>
  <si>
    <t>one-seventh</t>
  </si>
  <si>
    <t>one-eighth</t>
  </si>
  <si>
    <t>one-ninth</t>
  </si>
  <si>
    <t>one-tenth</t>
  </si>
  <si>
    <t>one-eleventh</t>
  </si>
  <si>
    <t>one-twelfth</t>
  </si>
  <si>
    <t>one-thirteenth</t>
  </si>
  <si>
    <t>one-fourteenth</t>
  </si>
  <si>
    <t>one-fifteenth</t>
  </si>
  <si>
    <t>one-sixteenth</t>
  </si>
  <si>
    <t>one-seventeenth</t>
  </si>
  <si>
    <t>one-eighteenth</t>
  </si>
  <si>
    <t>one-nineteenth</t>
  </si>
  <si>
    <t>one-twentyth</t>
  </si>
  <si>
    <t>one-twenty-first</t>
  </si>
  <si>
    <t>one-twenty-second</t>
  </si>
  <si>
    <t>one-twenty-third</t>
  </si>
  <si>
    <t>one-twenty-fourth</t>
  </si>
  <si>
    <t>one-twenty-fifth</t>
  </si>
  <si>
    <t>one-twenty-sixth</t>
  </si>
  <si>
    <t>one-twenty-seventh</t>
  </si>
  <si>
    <t>one-twenty-eighth</t>
  </si>
  <si>
    <t>one-twenty-nine</t>
  </si>
  <si>
    <t>one-thirtyth</t>
  </si>
  <si>
    <t>one-thirty-first</t>
  </si>
  <si>
    <t>one-thirty-second</t>
  </si>
  <si>
    <t>one-thirty-third</t>
  </si>
  <si>
    <t>one-thirty-fourth</t>
  </si>
  <si>
    <t>one-thirty-fifth</t>
  </si>
  <si>
    <t>one-thirty-sixth</t>
  </si>
  <si>
    <t>one-three-doeth</t>
  </si>
  <si>
    <t>three-doe</t>
  </si>
  <si>
    <t>one-eightth</t>
  </si>
  <si>
    <t>one-decth</t>
  </si>
  <si>
    <t>one-elth</t>
  </si>
  <si>
    <t>one-doeth</t>
  </si>
  <si>
    <t>one-doe-fourth</t>
  </si>
  <si>
    <t>one-doe-sixth</t>
  </si>
  <si>
    <t>one-doe-seventh</t>
  </si>
  <si>
    <t>one-doe-nineth</t>
  </si>
  <si>
    <t>one-doe-decth</t>
  </si>
  <si>
    <t>one-doe-elth</t>
  </si>
  <si>
    <t>one-twodoeth</t>
  </si>
  <si>
    <t>one-tuudoe-fourth</t>
  </si>
  <si>
    <t>one-tuudoe-sixth</t>
  </si>
  <si>
    <t>one-tuudoe-seventh</t>
  </si>
  <si>
    <t>one-tuudoe-nineth</t>
  </si>
  <si>
    <t>one-tuudoe-decth</t>
  </si>
  <si>
    <t>one-tuudoe-elth</t>
  </si>
  <si>
    <t>one-doe-first</t>
  </si>
  <si>
    <t>one-doe-second</t>
  </si>
  <si>
    <t>one-doe-third</t>
  </si>
  <si>
    <t>one-doe-fifth</t>
  </si>
  <si>
    <t>one-doe-eighth</t>
  </si>
  <si>
    <t>one-tuudoe-first</t>
  </si>
  <si>
    <t>one-tuudoe-second</t>
  </si>
  <si>
    <t>one-tuudoe-third</t>
  </si>
  <si>
    <t>one-tuudoe-fifth</t>
  </si>
  <si>
    <t>one-tuudoe-eighth</t>
  </si>
  <si>
    <t>wun-treth</t>
  </si>
  <si>
    <t>wun-ferth</t>
  </si>
  <si>
    <t>wun-favth</t>
  </si>
  <si>
    <t>wun-wuniy-wunth</t>
  </si>
  <si>
    <t>wun-wuniy-tuuth</t>
  </si>
  <si>
    <t>wun-wuniy-treth</t>
  </si>
  <si>
    <t>wun-wuniy-ferth</t>
  </si>
  <si>
    <t>wun-wuniy-favth</t>
  </si>
  <si>
    <t>wun-tuuniy-wunth</t>
  </si>
  <si>
    <t>wun-tuuniy-tuuth</t>
  </si>
  <si>
    <t>wun-tuuniy-treth</t>
  </si>
  <si>
    <t>wun-tuuniy-ferth</t>
  </si>
  <si>
    <t>wun-tuuniy-favth</t>
  </si>
  <si>
    <t>wun-treniy-wunth</t>
  </si>
  <si>
    <t>wun-treniy-tuuth</t>
  </si>
  <si>
    <t>wun-treniy-treth</t>
  </si>
  <si>
    <t>wun-treniy-ferth</t>
  </si>
  <si>
    <t>wun-treniy-favth</t>
  </si>
  <si>
    <t>wun-ferniy-wunth</t>
  </si>
  <si>
    <t>wun-ferniy-tuuth</t>
  </si>
  <si>
    <t>wun-ferniy-treth</t>
  </si>
  <si>
    <t>wun-ferniy-ferth</t>
  </si>
  <si>
    <t>wun-ferniy-favth</t>
  </si>
  <si>
    <t>wun-favniy-wunth</t>
  </si>
  <si>
    <t>wun-favniy-tuuth</t>
  </si>
  <si>
    <t>wun-favniy-treth</t>
  </si>
  <si>
    <t>wun-favniy-ferth</t>
  </si>
  <si>
    <t>wun-favniy-favth</t>
  </si>
  <si>
    <t>wun-whole</t>
  </si>
  <si>
    <t>wun-half</t>
  </si>
  <si>
    <t>wun-wuniy-ith</t>
  </si>
  <si>
    <t>wun-twoniy-ith</t>
  </si>
  <si>
    <t>wun-treniy-ith</t>
  </si>
  <si>
    <t>wun-ferniy-ith</t>
  </si>
  <si>
    <t>wun-favniy-ith</t>
  </si>
  <si>
    <t>wun-wunit-ith</t>
  </si>
  <si>
    <t>wun-wanilth</t>
  </si>
  <si>
    <t>wun-wawunth</t>
  </si>
  <si>
    <t>wun-watuuth</t>
  </si>
  <si>
    <t>wun-watreth</t>
  </si>
  <si>
    <t>wun-waferth</t>
  </si>
  <si>
    <t>wun-wafavth</t>
  </si>
  <si>
    <t>wun-tanilth</t>
  </si>
  <si>
    <t>wun-tawunth</t>
  </si>
  <si>
    <t>wun-tatuuth</t>
  </si>
  <si>
    <t>wun-tatreth</t>
  </si>
  <si>
    <t>wun-taferth</t>
  </si>
  <si>
    <t>wun-tafavth</t>
  </si>
  <si>
    <t>wun-ranilth</t>
  </si>
  <si>
    <t>wun-rawunth</t>
  </si>
  <si>
    <t>wun-ratuuth</t>
  </si>
  <si>
    <t>wun-ratreth</t>
  </si>
  <si>
    <t>wun-raferth</t>
  </si>
  <si>
    <t>wun-rafavth</t>
  </si>
  <si>
    <t>wun-fanilth</t>
  </si>
  <si>
    <t>wun-fawunth</t>
  </si>
  <si>
    <t>wun-fatuuth</t>
  </si>
  <si>
    <t>wun-fatreth</t>
  </si>
  <si>
    <t>wun-faferth</t>
  </si>
  <si>
    <t>wun-fafavth</t>
  </si>
  <si>
    <t>wun-vanilth</t>
  </si>
  <si>
    <t>wun-vawunth</t>
  </si>
  <si>
    <t>wun-vatuuth</t>
  </si>
  <si>
    <t>wun-vatreth</t>
  </si>
  <si>
    <t>wun-vaferth</t>
  </si>
  <si>
    <t>wun-vafavth</t>
  </si>
  <si>
    <t>wun-wanif-ith</t>
  </si>
  <si>
    <t>fourty</t>
  </si>
  <si>
    <t>fourty-four</t>
  </si>
  <si>
    <t>fourty-five</t>
  </si>
  <si>
    <t>fifty</t>
  </si>
  <si>
    <t>fifty-five</t>
  </si>
  <si>
    <t>fourty-two</t>
  </si>
  <si>
    <t>fourty-eight</t>
  </si>
  <si>
    <t>fifty-four</t>
  </si>
  <si>
    <t>sixty</t>
  </si>
  <si>
    <t>sixty-six</t>
  </si>
  <si>
    <t>fourty-nine</t>
  </si>
  <si>
    <t>fifty-six</t>
  </si>
  <si>
    <t>sixty-three</t>
  </si>
  <si>
    <t>seventy</t>
  </si>
  <si>
    <t>seventy-seven</t>
  </si>
  <si>
    <t>sixty-four</t>
  </si>
  <si>
    <t>sevety-two</t>
  </si>
  <si>
    <t>eighty</t>
  </si>
  <si>
    <t>eighty-one</t>
  </si>
  <si>
    <t>eighty-eight</t>
  </si>
  <si>
    <t>ninty</t>
  </si>
  <si>
    <t>ninty-nine</t>
  </si>
  <si>
    <t>onehunred-ten</t>
  </si>
  <si>
    <t>onehunred-twenty-one</t>
  </si>
  <si>
    <t>tuudoe-tuu</t>
  </si>
  <si>
    <t>threedoe-four</t>
  </si>
  <si>
    <t>threedoe-eight</t>
  </si>
  <si>
    <t>threedoe-nine</t>
  </si>
  <si>
    <t>fourdoe-tuu</t>
  </si>
  <si>
    <t>fourdoe-seven</t>
  </si>
  <si>
    <t>threedoe-six</t>
  </si>
  <si>
    <t>fourdoe</t>
  </si>
  <si>
    <t>fourdoe-six</t>
  </si>
  <si>
    <t>fivedoe</t>
  </si>
  <si>
    <t>fivedoe-six</t>
  </si>
  <si>
    <t>fourdoe-one</t>
  </si>
  <si>
    <t>fourdoe-eight</t>
  </si>
  <si>
    <t>fivedoe-three</t>
  </si>
  <si>
    <t>fivedoe-dec</t>
  </si>
  <si>
    <t>sixdoe-five</t>
  </si>
  <si>
    <t>fivedoe-four</t>
  </si>
  <si>
    <t>sixdoe</t>
  </si>
  <si>
    <t>sixdoe-eight</t>
  </si>
  <si>
    <t>sevendoe-four</t>
  </si>
  <si>
    <t>sixdoe-nine</t>
  </si>
  <si>
    <t>sevendoe-six</t>
  </si>
  <si>
    <t>eightdoe-three</t>
  </si>
  <si>
    <t>ninedoe-two</t>
  </si>
  <si>
    <t>decdoe-one</t>
  </si>
  <si>
    <t>tuuniy</t>
  </si>
  <si>
    <t>favrniy-tuu</t>
  </si>
  <si>
    <t>wunit-fer</t>
  </si>
  <si>
    <t>wunit-wuniy-tuu</t>
  </si>
  <si>
    <t>wunit-wuniy-tre</t>
  </si>
  <si>
    <t>wunit-tuuniy-tuu</t>
  </si>
  <si>
    <t>wunit-treniy-wun</t>
  </si>
  <si>
    <t>wunit-wuniy</t>
  </si>
  <si>
    <t>wunit-tuuniy</t>
  </si>
  <si>
    <t>wunit-treniy</t>
  </si>
  <si>
    <t>wunit-ferniy</t>
  </si>
  <si>
    <t>wunit-favniy</t>
  </si>
  <si>
    <t>wunit-tuuniy-wun</t>
  </si>
  <si>
    <t>wunit-treniy-tuu</t>
  </si>
  <si>
    <t>wunit-ferniy-fer</t>
  </si>
  <si>
    <t>wunit-favniy-fer</t>
  </si>
  <si>
    <t>tuunit-fav</t>
  </si>
  <si>
    <t>tuunit</t>
  </si>
  <si>
    <t>trenit-tuu</t>
  </si>
  <si>
    <t>trenit-tuuniy-wun</t>
  </si>
  <si>
    <t>tuunit-wuniy-tuu</t>
  </si>
  <si>
    <t>tuunit-tuuniy-fer</t>
  </si>
  <si>
    <t>tuunit-wuniy-tre</t>
  </si>
  <si>
    <t>tuunit-treniy</t>
  </si>
  <si>
    <t>tuunit-ferniy-tre</t>
  </si>
  <si>
    <t>wunif-fer</t>
  </si>
  <si>
    <t>wunif-watuu</t>
  </si>
  <si>
    <t>wunif-watre</t>
  </si>
  <si>
    <t>wunif-tatuu</t>
  </si>
  <si>
    <t>wunif-rawun</t>
  </si>
  <si>
    <t>wunif-wanil</t>
  </si>
  <si>
    <t>wunif-tanil</t>
  </si>
  <si>
    <t>wunif-ranil</t>
  </si>
  <si>
    <t>wunif-fanil</t>
  </si>
  <si>
    <t>wunif-vanil</t>
  </si>
  <si>
    <t>wunif-tawun</t>
  </si>
  <si>
    <t>wunif-ratuu</t>
  </si>
  <si>
    <t>wunif-fafer</t>
  </si>
  <si>
    <t>wunif-vafer</t>
  </si>
  <si>
    <t>tuunif-fav</t>
  </si>
  <si>
    <t>tuunif</t>
  </si>
  <si>
    <t>tuunif-watuu</t>
  </si>
  <si>
    <t>tuunif-tafer</t>
  </si>
  <si>
    <t>tuunif-watre</t>
  </si>
  <si>
    <t>tuunif-ranil</t>
  </si>
  <si>
    <t>tuunif-fatre</t>
  </si>
  <si>
    <t>tuunif-fafer</t>
  </si>
  <si>
    <t>trenif-tuu</t>
  </si>
  <si>
    <t>trenif-tawun</t>
  </si>
  <si>
    <t>operation</t>
  </si>
  <si>
    <r>
      <t>12or2∙2</t>
    </r>
    <r>
      <rPr>
        <sz val="16"/>
        <color theme="1"/>
        <rFont val="Calibri"/>
        <family val="2"/>
      </rPr>
      <t>∙3</t>
    </r>
  </si>
  <si>
    <t>12or2∙2∙3</t>
  </si>
  <si>
    <t>∙</t>
  </si>
  <si>
    <t>∙z</t>
  </si>
  <si>
    <t>z∙</t>
  </si>
  <si>
    <t>0.[3]</t>
  </si>
  <si>
    <t>0.1[6]</t>
  </si>
  <si>
    <t>0.[1]</t>
  </si>
  <si>
    <t>0.[09]</t>
  </si>
  <si>
    <t>0.08[3]</t>
  </si>
  <si>
    <t>0.0[6]</t>
  </si>
  <si>
    <t>0.0[45]</t>
  </si>
  <si>
    <t>0.041[6]</t>
  </si>
  <si>
    <t>0.[037]</t>
  </si>
  <si>
    <t>0.0[3]</t>
  </si>
  <si>
    <t>0.[03]</t>
  </si>
  <si>
    <t>0.02[7]</t>
  </si>
  <si>
    <t>0.[0ε]</t>
  </si>
  <si>
    <t>0.0[56]</t>
  </si>
  <si>
    <t>0.0[4]</t>
  </si>
  <si>
    <t>0.[05]</t>
  </si>
  <si>
    <t>0.0[23]</t>
  </si>
  <si>
    <t>0.0[2]</t>
  </si>
  <si>
    <t>0.01[4]</t>
  </si>
  <si>
    <t>0.0[14]</t>
  </si>
  <si>
    <t>0.0[1]</t>
  </si>
  <si>
    <t>0.[01]</t>
  </si>
  <si>
    <t>216</t>
  </si>
  <si>
    <t>1,296</t>
  </si>
  <si>
    <t>7,776</t>
  </si>
  <si>
    <t>46,656</t>
  </si>
  <si>
    <t>1,000,000,000</t>
  </si>
  <si>
    <t>2,176,782,336</t>
  </si>
  <si>
    <t>0.[142,857]</t>
  </si>
  <si>
    <t>0.[076,923]</t>
  </si>
  <si>
    <t>0.0[71,428,5]</t>
  </si>
  <si>
    <t>0.[058,823,529,411,764,7]</t>
  </si>
  <si>
    <t>0.[052,631,578,947,368,421]</t>
  </si>
  <si>
    <t>0.[047,619]</t>
  </si>
  <si>
    <t>0.[043,478,260,869,565,217,391,3]</t>
  </si>
  <si>
    <t>0.0[384,615]</t>
  </si>
  <si>
    <t>0.03[5,714,28]</t>
  </si>
  <si>
    <t>0.[034,482,758,620,689,655,172,413,793,1]</t>
  </si>
  <si>
    <t>0.[032,258,064,516,129]</t>
  </si>
  <si>
    <t>0.031,25</t>
  </si>
  <si>
    <t>0.0[29,411,764,705,882,35]</t>
  </si>
  <si>
    <t>0.0[28,571,4]</t>
  </si>
  <si>
    <t>0.[249,7]</t>
  </si>
  <si>
    <t>0.[168,χ35]</t>
  </si>
  <si>
    <t>0.1[24,97]</t>
  </si>
  <si>
    <t>0.0[χ3,516,8]</t>
  </si>
  <si>
    <t>0.0[97,24]</t>
  </si>
  <si>
    <t>0.[085,792,14ε,364,29χ,7]</t>
  </si>
  <si>
    <t>0.[076,ε45]</t>
  </si>
  <si>
    <t>0.0[72,49]</t>
  </si>
  <si>
    <t>0.0[6χ,351,8]</t>
  </si>
  <si>
    <t>0.[063,169,484,21]</t>
  </si>
  <si>
    <t>0.[059,153,43χ,0ε6,2χ6,878,ε]</t>
  </si>
  <si>
    <t>0.0[51,86χ,3]</t>
  </si>
  <si>
    <t>0.[04ε,7]</t>
  </si>
  <si>
    <t>0.0[49,72]</t>
  </si>
  <si>
    <t>0.[047,8χχ,093,598,166,ε74,311,ε28,623,χ55]</t>
  </si>
  <si>
    <t>0.0[42,9χ7,085,792,14ε,36]</t>
  </si>
  <si>
    <t>0.[041,455,9ε3,931]</t>
  </si>
  <si>
    <t>0.[031,345,242,1]</t>
  </si>
  <si>
    <t>0.[024,340,531,215]</t>
  </si>
  <si>
    <t>0.021,3</t>
  </si>
  <si>
    <t>0.[020,412,245,351,433,1]</t>
  </si>
  <si>
    <t>0.[015,211,325]</t>
  </si>
  <si>
    <t>0.0[13,452,421,03]</t>
  </si>
  <si>
    <t>0.[013,220,304,41]</t>
  </si>
  <si>
    <t>0.[012,35]</t>
  </si>
  <si>
    <t>0.0[12,150,243,405,3]</t>
  </si>
  <si>
    <t>0.01[1,4]</t>
  </si>
  <si>
    <t>0.[011,240,454,431,51]</t>
  </si>
  <si>
    <t>0.[010,545]</t>
  </si>
  <si>
    <t>0.010,43</t>
  </si>
  <si>
    <t>0.0[10,313,452,42]</t>
  </si>
  <si>
    <t>0.0[10,204,122,453,514,33]</t>
  </si>
  <si>
    <t>)      0</t>
  </si>
  <si>
    <t>!      1</t>
  </si>
  <si>
    <t>@      2</t>
  </si>
  <si>
    <t>#      3</t>
  </si>
  <si>
    <t>$      4</t>
  </si>
  <si>
    <t>%      5</t>
  </si>
  <si>
    <t>^      6</t>
  </si>
  <si>
    <t>&amp;      7</t>
  </si>
  <si>
    <t>*      8</t>
  </si>
  <si>
    <t>(      9</t>
  </si>
  <si>
    <t>A      a</t>
  </si>
  <si>
    <t>B      b</t>
  </si>
  <si>
    <t>C      c</t>
  </si>
  <si>
    <t>D      d</t>
  </si>
  <si>
    <t>E      e</t>
  </si>
  <si>
    <t>F      f</t>
  </si>
  <si>
    <t>G      g</t>
  </si>
  <si>
    <t>H      h</t>
  </si>
  <si>
    <t>I      i</t>
  </si>
  <si>
    <t>J      j</t>
  </si>
  <si>
    <t>K      k</t>
  </si>
  <si>
    <t>L      l</t>
  </si>
  <si>
    <t>M      m</t>
  </si>
  <si>
    <t>N      n</t>
  </si>
  <si>
    <t>O      o</t>
  </si>
  <si>
    <t>P      p</t>
  </si>
  <si>
    <t>Q      q</t>
  </si>
  <si>
    <t>R      r</t>
  </si>
  <si>
    <t>S      s</t>
  </si>
  <si>
    <t>T      t</t>
  </si>
  <si>
    <t>U      u</t>
  </si>
  <si>
    <t>V      v</t>
  </si>
  <si>
    <t>W      w</t>
  </si>
  <si>
    <t>X      x</t>
  </si>
  <si>
    <t>Y      y</t>
  </si>
  <si>
    <t>Z      z</t>
  </si>
  <si>
    <t>!)      10</t>
  </si>
  <si>
    <t>).I      0.i</t>
  </si>
  <si>
    <t>).C      0.c</t>
  </si>
  <si>
    <t>).(      0.9</t>
  </si>
  <si>
    <t>).[&amp;]      0.[7]</t>
  </si>
  <si>
    <t>).^      0.6</t>
  </si>
  <si>
    <t>).[%]      0.[5]</t>
  </si>
  <si>
    <t>).$I      0.4i</t>
  </si>
  <si>
    <t>).$      0.4</t>
  </si>
  <si>
    <t>).#[L]       0.3[l]</t>
  </si>
  <si>
    <t>).[#(T,GD]      0.[39t,gd]</t>
  </si>
  <si>
    <t>).#      0.3</t>
  </si>
  <si>
    <t>).[@RO,X*B]      0.[2ro,x8b]</t>
  </si>
  <si>
    <t>).@[K]      0.2[k]</t>
  </si>
  <si>
    <t>).@[J]      0.2[j]</t>
  </si>
  <si>
    <t>).@(      0.29</t>
  </si>
  <si>
    <t>).[@$*,GXV,RJ]      0.[248,gxv,rj]</t>
  </si>
  <si>
    <t>).@      0.2</t>
  </si>
  <si>
    <t>).[!W&amp;,KUB,D(H]      0.[1w7,kub,d9h]</t>
  </si>
  <si>
    <t>).![S]      0.1[s]</t>
  </si>
  <si>
    <t>).![P]      0.1[p]</t>
  </si>
  <si>
    <t>).![MWQ^J]      0.1[mwq6j]</t>
  </si>
  <si>
    <t>).[!KCIS^(E#$P]      0.[1kcis69e34p]</t>
  </si>
  <si>
    <t>).!I      0.1i</t>
  </si>
  <si>
    <t>).[!FU,*N]      0.[1fu,8n]</t>
  </si>
  <si>
    <t>).![DU,GM%,J]      0.1[du,gm5,j]</t>
  </si>
  <si>
    <t>).!C      0.1c</t>
  </si>
  <si>
    <t>).![A]      0.1[a]</t>
  </si>
  <si>
    <t>).[!*O,TSJ,V]      0.[18o,tsj,v]</t>
  </si>
  <si>
    <t>).!&amp;      0.17</t>
  </si>
  <si>
    <t>).![%T]      0.1[5t]</t>
  </si>
  <si>
    <t>).!$I      0.14i</t>
  </si>
  <si>
    <t>).![#(,TGD]      0.1[39,tgd]</t>
  </si>
  <si>
    <t>).![@$,*GX,VRJ]      0.1[24,8gx,vrj]</t>
  </si>
  <si>
    <t>).[!]      0.[1]</t>
  </si>
  <si>
    <t>).!      0.1</t>
  </si>
  <si>
    <t>@S      2s</t>
  </si>
  <si>
    <t>^)      60</t>
  </si>
  <si>
    <t>RS      rs</t>
  </si>
  <si>
    <t>!))      100</t>
  </si>
  <si>
    <t>^))      600</t>
  </si>
  <si>
    <t>&amp;PS      7ps</t>
  </si>
  <si>
    <t>!,)))      1,000</t>
  </si>
  <si>
    <t>@,%%S      2,55s</t>
  </si>
  <si>
    <t>L,FLS      l,fls</t>
  </si>
  <si>
    <t>FJD,GXS      fjd,gxs</t>
  </si>
  <si>
    <t>!e+^      1_+6</t>
  </si>
  <si>
    <t>Ce+&amp;      c_+7</t>
  </si>
  <si>
    <t>!e+(      1_+9</t>
  </si>
  <si>
    <t>(.(e+(      9.9_+9</t>
  </si>
  <si>
    <t>^.^e+B      6.6_+b</t>
  </si>
  <si>
    <t>!e+C      1e+c</t>
  </si>
  <si>
    <t>$.Re+D      4.r_+d</t>
  </si>
  <si>
    <t>!e+F      1_+f</t>
  </si>
  <si>
    <t>#.Oe+F      3.o_+f</t>
  </si>
  <si>
    <t>@.Ue+H      2.u_+h</t>
  </si>
  <si>
    <t>!e+I      1_+i</t>
  </si>
  <si>
    <t>@.&amp;e+J      2.7_+j</t>
  </si>
  <si>
    <t>!.Pe+L      1.p_+l</t>
  </si>
  <si>
    <t>!e+!)      1_+10</t>
  </si>
  <si>
    <t>!e+@)      1_+20</t>
  </si>
  <si>
    <t>!$      14</t>
  </si>
  <si>
    <t>!*      18</t>
  </si>
  <si>
    <t>!(      19</t>
  </si>
  <si>
    <t>!E      1e</t>
  </si>
  <si>
    <t>!J      1j</t>
  </si>
  <si>
    <t>!^      16</t>
  </si>
  <si>
    <t>!C      1c</t>
  </si>
  <si>
    <t>!I      1i</t>
  </si>
  <si>
    <t>!O      1o</t>
  </si>
  <si>
    <t>!U      1u</t>
  </si>
  <si>
    <t>!D      1d</t>
  </si>
  <si>
    <t>!K      1k</t>
  </si>
  <si>
    <t>!R      1r</t>
  </si>
  <si>
    <t>!Y      1y</t>
  </si>
  <si>
    <t>@%      25</t>
  </si>
  <si>
    <t>!S      1s</t>
  </si>
  <si>
    <t>@)      20</t>
  </si>
  <si>
    <t>@*      28</t>
  </si>
  <si>
    <t>@G      2g</t>
  </si>
  <si>
    <t>@(      29</t>
  </si>
  <si>
    <t>@I      2i</t>
  </si>
  <si>
    <t>@R      2r</t>
  </si>
  <si>
    <t>#@      32</t>
  </si>
  <si>
    <t>#D      3d</t>
  </si>
  <si>
    <t>!e+!I      1_+1i</t>
  </si>
  <si>
    <t>!e+@I      1_+2i</t>
  </si>
  <si>
    <t>0.0[5]</t>
  </si>
  <si>
    <t>36or2∙2∙3∙3</t>
  </si>
  <si>
    <t>10or2∙5</t>
  </si>
  <si>
    <t>10^3^2</t>
  </si>
  <si>
    <t>10^3^3</t>
  </si>
  <si>
    <t>10^3^4</t>
  </si>
  <si>
    <t>6^6^3</t>
  </si>
  <si>
    <t>10^3^5</t>
  </si>
  <si>
    <t>10^3^6</t>
  </si>
  <si>
    <t>10^3^7</t>
  </si>
  <si>
    <t>10^3^8</t>
  </si>
  <si>
    <t>10^3^9</t>
  </si>
  <si>
    <t>10^3^10</t>
  </si>
  <si>
    <t>10^3^11</t>
  </si>
  <si>
    <t>1∙1</t>
  </si>
  <si>
    <t>1∙2</t>
  </si>
  <si>
    <t>1∙3</t>
  </si>
  <si>
    <t>1∙4</t>
  </si>
  <si>
    <t>1∙5</t>
  </si>
  <si>
    <t>1∙6</t>
  </si>
  <si>
    <t>1∙7</t>
  </si>
  <si>
    <t>1∙8</t>
  </si>
  <si>
    <t>1∙9</t>
  </si>
  <si>
    <t>1∙10</t>
  </si>
  <si>
    <t>1∙11</t>
  </si>
  <si>
    <t>2∙2</t>
  </si>
  <si>
    <t>2∙3</t>
  </si>
  <si>
    <t>2∙4</t>
  </si>
  <si>
    <t>2∙5</t>
  </si>
  <si>
    <t>2∙6</t>
  </si>
  <si>
    <t>2∙7</t>
  </si>
  <si>
    <t>2∙8</t>
  </si>
  <si>
    <t>2∙9</t>
  </si>
  <si>
    <t>2∙10</t>
  </si>
  <si>
    <t>2∙11</t>
  </si>
  <si>
    <t>3∙3</t>
  </si>
  <si>
    <t>3∙4</t>
  </si>
  <si>
    <t>3∙5</t>
  </si>
  <si>
    <t>3∙6</t>
  </si>
  <si>
    <t>3∙7</t>
  </si>
  <si>
    <t>3∙8</t>
  </si>
  <si>
    <t>3∙9</t>
  </si>
  <si>
    <t>3∙10</t>
  </si>
  <si>
    <t>3∙11</t>
  </si>
  <si>
    <t>4∙4</t>
  </si>
  <si>
    <t>4∙5</t>
  </si>
  <si>
    <t>4∙6</t>
  </si>
  <si>
    <t>4∙7</t>
  </si>
  <si>
    <t>4∙8</t>
  </si>
  <si>
    <t>4∙9</t>
  </si>
  <si>
    <t>4∙10</t>
  </si>
  <si>
    <t>4∙11</t>
  </si>
  <si>
    <t>5∙5</t>
  </si>
  <si>
    <t>5∙6</t>
  </si>
  <si>
    <t>5∙7</t>
  </si>
  <si>
    <t>5∙8</t>
  </si>
  <si>
    <t>5∙9</t>
  </si>
  <si>
    <t>5∙10</t>
  </si>
  <si>
    <t>5∙11</t>
  </si>
  <si>
    <t>6∙6</t>
  </si>
  <si>
    <t>6∙7</t>
  </si>
  <si>
    <t>6∙8</t>
  </si>
  <si>
    <t>6∙9</t>
  </si>
  <si>
    <t>6∙10</t>
  </si>
  <si>
    <t>6∙11</t>
  </si>
  <si>
    <t>7∙7</t>
  </si>
  <si>
    <t>7∙8</t>
  </si>
  <si>
    <t>7∙9</t>
  </si>
  <si>
    <t>7∙10</t>
  </si>
  <si>
    <t>7∙11</t>
  </si>
  <si>
    <t>8∙8</t>
  </si>
  <si>
    <t>8∙9</t>
  </si>
  <si>
    <t>8∙10</t>
  </si>
  <si>
    <t>8∙11</t>
  </si>
  <si>
    <t>9∙9</t>
  </si>
  <si>
    <t>9∙10</t>
  </si>
  <si>
    <t>9∙11</t>
  </si>
  <si>
    <t>10∙10</t>
  </si>
  <si>
    <t>10∙11</t>
  </si>
  <si>
    <t>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</si>
</sst>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0000"/>
  </numFmts>
  <fonts count="9" x14ac:knownFonts="1">
    <font>
      <sz val="11"/>
      <color theme="1"/>
      <name val="Calibri"/>
      <family val="2"/>
      <scheme val="minor"/>
    </font>
    <font>
      <sz val="8"/>
      <name val="Calibri"/>
      <family val="2"/>
      <scheme val="minor"/>
    </font>
    <font>
      <sz val="16"/>
      <color theme="1"/>
      <name val="Calibri"/>
      <family val="2"/>
      <scheme val="minor"/>
    </font>
    <font>
      <sz val="16"/>
      <color theme="1"/>
      <name val="Base36"/>
      <family val="1"/>
      <charset val="2"/>
    </font>
    <font>
      <sz val="16"/>
      <color theme="1"/>
      <name val="Calibri"/>
      <family val="2"/>
    </font>
    <font>
      <sz val="16"/>
      <color theme="1"/>
      <name val="Base36"/>
      <charset val="2"/>
    </font>
    <font>
      <sz val="12"/>
      <color theme="1"/>
      <name val="Calibri"/>
      <family val="2"/>
      <scheme val="minor"/>
    </font>
    <font>
      <sz val="12"/>
      <color theme="1"/>
      <name val="Base36"/>
      <family val="1"/>
      <charset val="2"/>
    </font>
    <font>
      <sz val="12"/>
      <color theme="1"/>
      <name val="Base36"/>
      <charset val="2"/>
    </font>
  </fonts>
  <fills count="10">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s>
  <borders count="35">
    <border>
      <left/>
      <right/>
      <top/>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s>
  <cellStyleXfs count="1">
    <xf numFmtId="0" fontId="0" fillId="0" borderId="0"/>
  </cellStyleXfs>
  <cellXfs count="120">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applyAlignment="1"/>
    <xf numFmtId="0" fontId="2" fillId="0" borderId="5" xfId="0" applyFont="1" applyBorder="1" applyAlignment="1">
      <alignment horizontal="center"/>
    </xf>
    <xf numFmtId="164" fontId="2" fillId="4" borderId="1" xfId="0" quotePrefix="1" applyNumberFormat="1" applyFont="1" applyFill="1" applyBorder="1" applyAlignment="1">
      <alignment horizontal="center"/>
    </xf>
    <xf numFmtId="0" fontId="2" fillId="4" borderId="1" xfId="0" quotePrefix="1" applyFont="1" applyFill="1" applyBorder="1" applyAlignment="1">
      <alignment horizontal="center"/>
    </xf>
    <xf numFmtId="0" fontId="2" fillId="2" borderId="1" xfId="0" quotePrefix="1" applyFont="1" applyFill="1" applyBorder="1" applyAlignment="1">
      <alignment horizontal="center"/>
    </xf>
    <xf numFmtId="0" fontId="2" fillId="3" borderId="1" xfId="0" quotePrefix="1" applyFont="1" applyFill="1" applyBorder="1" applyAlignment="1">
      <alignment horizontal="center"/>
    </xf>
    <xf numFmtId="164" fontId="2" fillId="3" borderId="1" xfId="0" quotePrefix="1" applyNumberFormat="1" applyFont="1" applyFill="1" applyBorder="1" applyAlignment="1">
      <alignment horizontal="center"/>
    </xf>
    <xf numFmtId="164" fontId="2" fillId="2" borderId="1" xfId="0" quotePrefix="1" applyNumberFormat="1" applyFont="1" applyFill="1" applyBorder="1" applyAlignment="1">
      <alignment horizontal="center"/>
    </xf>
    <xf numFmtId="0" fontId="2" fillId="2" borderId="1" xfId="0" applyFont="1" applyFill="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11" fontId="3" fillId="6" borderId="1" xfId="0" quotePrefix="1" applyNumberFormat="1" applyFont="1" applyFill="1" applyBorder="1" applyAlignment="1">
      <alignment horizontal="center"/>
    </xf>
    <xf numFmtId="0" fontId="3" fillId="7" borderId="1" xfId="0" quotePrefix="1" applyFont="1" applyFill="1" applyBorder="1" applyAlignment="1">
      <alignment horizontal="center"/>
    </xf>
    <xf numFmtId="0" fontId="3" fillId="6" borderId="1" xfId="0" quotePrefix="1" applyFont="1" applyFill="1" applyBorder="1" applyAlignment="1">
      <alignment horizontal="center"/>
    </xf>
    <xf numFmtId="0" fontId="2" fillId="0" borderId="1" xfId="0" quotePrefix="1" applyFont="1" applyBorder="1" applyAlignment="1">
      <alignment horizontal="center"/>
    </xf>
    <xf numFmtId="0" fontId="3" fillId="0" borderId="1" xfId="0" quotePrefix="1" applyFont="1" applyBorder="1" applyAlignment="1">
      <alignment horizontal="center"/>
    </xf>
    <xf numFmtId="0" fontId="3" fillId="4" borderId="1" xfId="0" quotePrefix="1" applyFont="1" applyFill="1" applyBorder="1" applyAlignment="1">
      <alignment horizontal="center"/>
    </xf>
    <xf numFmtId="0" fontId="3" fillId="3" borderId="1" xfId="0" quotePrefix="1" applyFont="1" applyFill="1" applyBorder="1" applyAlignment="1">
      <alignment horizontal="center"/>
    </xf>
    <xf numFmtId="0" fontId="3" fillId="2" borderId="1" xfId="0" quotePrefix="1" applyFont="1" applyFill="1" applyBorder="1" applyAlignment="1">
      <alignment horizontal="center"/>
    </xf>
    <xf numFmtId="0" fontId="2" fillId="5" borderId="1" xfId="0" quotePrefix="1" applyFont="1" applyFill="1" applyBorder="1" applyAlignment="1">
      <alignment horizontal="center"/>
    </xf>
    <xf numFmtId="0" fontId="2" fillId="6" borderId="1" xfId="0" quotePrefix="1" applyFont="1" applyFill="1" applyBorder="1" applyAlignment="1">
      <alignment horizontal="center"/>
    </xf>
    <xf numFmtId="0" fontId="2" fillId="7" borderId="1" xfId="0" quotePrefix="1" applyFont="1" applyFill="1" applyBorder="1" applyAlignment="1">
      <alignment horizontal="center"/>
    </xf>
    <xf numFmtId="164" fontId="2" fillId="3" borderId="5" xfId="0" quotePrefix="1" applyNumberFormat="1" applyFont="1" applyFill="1" applyBorder="1" applyAlignment="1">
      <alignment horizontal="center"/>
    </xf>
    <xf numFmtId="0" fontId="2" fillId="4" borderId="5" xfId="0" quotePrefix="1" applyFont="1" applyFill="1" applyBorder="1" applyAlignment="1">
      <alignment horizontal="center"/>
    </xf>
    <xf numFmtId="0" fontId="2" fillId="0" borderId="5" xfId="0" quotePrefix="1" applyFont="1" applyBorder="1" applyAlignment="1">
      <alignment horizontal="center"/>
    </xf>
    <xf numFmtId="0" fontId="3" fillId="0" borderId="5" xfId="0" quotePrefix="1" applyFont="1" applyBorder="1" applyAlignment="1">
      <alignment horizontal="center"/>
    </xf>
    <xf numFmtId="0" fontId="2" fillId="6" borderId="5" xfId="0" quotePrefix="1" applyFont="1" applyFill="1" applyBorder="1" applyAlignment="1">
      <alignment horizontal="center"/>
    </xf>
    <xf numFmtId="11" fontId="3" fillId="6" borderId="5" xfId="0" quotePrefix="1" applyNumberFormat="1" applyFont="1" applyFill="1" applyBorder="1" applyAlignment="1">
      <alignment horizontal="center"/>
    </xf>
    <xf numFmtId="0" fontId="2" fillId="0" borderId="1" xfId="0" quotePrefix="1" applyNumberFormat="1" applyFont="1" applyBorder="1" applyAlignment="1">
      <alignment horizontal="center"/>
    </xf>
    <xf numFmtId="0" fontId="2" fillId="0" borderId="8" xfId="0" quotePrefix="1" applyFont="1" applyBorder="1" applyAlignment="1">
      <alignment horizontal="center"/>
    </xf>
    <xf numFmtId="0" fontId="2" fillId="0" borderId="0" xfId="0" applyFont="1" applyAlignment="1">
      <alignment horizontal="center"/>
    </xf>
    <xf numFmtId="0" fontId="3" fillId="5" borderId="6" xfId="0" quotePrefix="1" applyFont="1" applyFill="1" applyBorder="1" applyAlignment="1">
      <alignment horizontal="center"/>
    </xf>
    <xf numFmtId="0" fontId="2" fillId="5" borderId="6" xfId="0" quotePrefix="1" applyFont="1" applyFill="1" applyBorder="1" applyAlignment="1">
      <alignment horizontal="center"/>
    </xf>
    <xf numFmtId="0" fontId="2" fillId="4" borderId="6" xfId="0" quotePrefix="1" applyFont="1" applyFill="1" applyBorder="1" applyAlignment="1">
      <alignment horizontal="center"/>
    </xf>
    <xf numFmtId="0" fontId="2" fillId="0" borderId="12" xfId="0" applyFont="1" applyBorder="1" applyAlignment="1">
      <alignment horizontal="center"/>
    </xf>
    <xf numFmtId="11" fontId="2" fillId="6" borderId="1" xfId="0" quotePrefix="1" applyNumberFormat="1" applyFont="1" applyFill="1" applyBorder="1" applyAlignment="1">
      <alignment horizontal="center"/>
    </xf>
    <xf numFmtId="11" fontId="2" fillId="6" borderId="5" xfId="0" quotePrefix="1" applyNumberFormat="1" applyFont="1" applyFill="1" applyBorder="1" applyAlignment="1">
      <alignment horizontal="center"/>
    </xf>
    <xf numFmtId="0" fontId="2" fillId="0" borderId="2" xfId="0" quotePrefix="1" applyNumberFormat="1" applyFont="1" applyBorder="1" applyAlignment="1">
      <alignment horizontal="center"/>
    </xf>
    <xf numFmtId="0" fontId="2" fillId="0" borderId="0" xfId="0" applyFont="1" applyBorder="1" applyAlignment="1">
      <alignment horizontal="center"/>
    </xf>
    <xf numFmtId="0" fontId="2" fillId="0" borderId="5" xfId="0" quotePrefix="1" applyNumberFormat="1" applyFont="1" applyBorder="1" applyAlignment="1">
      <alignment horizontal="center"/>
    </xf>
    <xf numFmtId="0" fontId="2" fillId="0" borderId="6" xfId="0" quotePrefix="1" applyNumberFormat="1" applyFont="1" applyBorder="1" applyAlignment="1">
      <alignment horizontal="center"/>
    </xf>
    <xf numFmtId="16" fontId="2" fillId="0" borderId="2" xfId="0" quotePrefix="1" applyNumberFormat="1" applyFont="1" applyBorder="1" applyAlignment="1">
      <alignment horizontal="center"/>
    </xf>
    <xf numFmtId="16" fontId="2" fillId="0" borderId="4" xfId="0" quotePrefix="1" applyNumberFormat="1" applyFont="1" applyBorder="1" applyAlignment="1">
      <alignment horizontal="center"/>
    </xf>
    <xf numFmtId="0" fontId="2" fillId="5" borderId="2" xfId="0" quotePrefix="1" applyFont="1" applyFill="1" applyBorder="1" applyAlignment="1">
      <alignment horizontal="center"/>
    </xf>
    <xf numFmtId="0" fontId="2" fillId="6" borderId="2" xfId="0" quotePrefix="1" applyFont="1" applyFill="1" applyBorder="1" applyAlignment="1">
      <alignment horizontal="center"/>
    </xf>
    <xf numFmtId="0" fontId="2" fillId="7" borderId="2" xfId="0" quotePrefix="1" applyFont="1" applyFill="1" applyBorder="1" applyAlignment="1">
      <alignment horizontal="center"/>
    </xf>
    <xf numFmtId="0" fontId="2" fillId="6" borderId="4" xfId="0" quotePrefix="1" applyFont="1" applyFill="1" applyBorder="1" applyAlignment="1">
      <alignment horizontal="center"/>
    </xf>
    <xf numFmtId="0" fontId="2" fillId="0" borderId="2" xfId="0" quotePrefix="1" applyFont="1" applyBorder="1" applyAlignment="1">
      <alignment horizontal="center"/>
    </xf>
    <xf numFmtId="0" fontId="2" fillId="0" borderId="4" xfId="0" quotePrefix="1" applyNumberFormat="1" applyFont="1" applyBorder="1" applyAlignment="1">
      <alignment horizontal="center"/>
    </xf>
    <xf numFmtId="0" fontId="2" fillId="0" borderId="9" xfId="0" quotePrefix="1" applyNumberFormat="1" applyFont="1" applyBorder="1" applyAlignment="1">
      <alignment horizontal="center"/>
    </xf>
    <xf numFmtId="0" fontId="2" fillId="5" borderId="11" xfId="0" quotePrefix="1" applyFont="1" applyFill="1" applyBorder="1" applyAlignment="1">
      <alignment horizontal="center"/>
    </xf>
    <xf numFmtId="164" fontId="2" fillId="0" borderId="1" xfId="0" quotePrefix="1" applyNumberFormat="1" applyFont="1" applyFill="1" applyBorder="1" applyAlignment="1">
      <alignment horizontal="center"/>
    </xf>
    <xf numFmtId="0" fontId="2" fillId="0" borderId="1" xfId="0" quotePrefix="1" applyFont="1" applyFill="1" applyBorder="1" applyAlignment="1">
      <alignment horizontal="center"/>
    </xf>
    <xf numFmtId="0" fontId="2" fillId="0" borderId="6" xfId="0" quotePrefix="1" applyFont="1" applyFill="1" applyBorder="1" applyAlignment="1">
      <alignment horizontal="center"/>
    </xf>
    <xf numFmtId="0" fontId="2" fillId="0" borderId="1" xfId="0" applyFont="1" applyFill="1" applyBorder="1" applyAlignment="1">
      <alignment horizontal="center"/>
    </xf>
    <xf numFmtId="0" fontId="2" fillId="0" borderId="5" xfId="0" quotePrefix="1" applyFont="1" applyFill="1" applyBorder="1" applyAlignment="1">
      <alignment horizontal="center"/>
    </xf>
    <xf numFmtId="0" fontId="2" fillId="0" borderId="12" xfId="0" quotePrefix="1" applyFont="1" applyBorder="1" applyAlignment="1">
      <alignment horizontal="center"/>
    </xf>
    <xf numFmtId="0" fontId="3" fillId="0" borderId="8" xfId="0" quotePrefix="1" applyFont="1" applyBorder="1" applyAlignment="1">
      <alignment horizontal="center"/>
    </xf>
    <xf numFmtId="0" fontId="2" fillId="0" borderId="8" xfId="0" quotePrefix="1" applyNumberFormat="1" applyFont="1" applyBorder="1" applyAlignment="1">
      <alignment horizontal="center"/>
    </xf>
    <xf numFmtId="0" fontId="2" fillId="0" borderId="13" xfId="0" applyFont="1" applyBorder="1" applyAlignment="1">
      <alignment horizontal="center"/>
    </xf>
    <xf numFmtId="0" fontId="2" fillId="0" borderId="22" xfId="0" applyFont="1" applyBorder="1" applyAlignment="1">
      <alignment horizontal="center"/>
    </xf>
    <xf numFmtId="0" fontId="2" fillId="0" borderId="17"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18" xfId="0" applyFont="1" applyBorder="1" applyAlignment="1">
      <alignment horizontal="center"/>
    </xf>
    <xf numFmtId="0" fontId="2" fillId="0" borderId="10" xfId="0" quotePrefix="1" applyNumberFormat="1"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5" borderId="17" xfId="0" quotePrefix="1" applyFont="1" applyFill="1" applyBorder="1" applyAlignment="1">
      <alignment horizontal="center"/>
    </xf>
    <xf numFmtId="0" fontId="2" fillId="5" borderId="14" xfId="0" quotePrefix="1" applyFont="1" applyFill="1" applyBorder="1" applyAlignment="1">
      <alignment horizontal="center"/>
    </xf>
    <xf numFmtId="0" fontId="2" fillId="6" borderId="17" xfId="0" quotePrefix="1" applyFont="1" applyFill="1" applyBorder="1" applyAlignment="1">
      <alignment horizontal="center"/>
    </xf>
    <xf numFmtId="0" fontId="2" fillId="6" borderId="14" xfId="0" quotePrefix="1" applyFont="1" applyFill="1" applyBorder="1" applyAlignment="1">
      <alignment horizontal="center"/>
    </xf>
    <xf numFmtId="0" fontId="2" fillId="7" borderId="17" xfId="0" quotePrefix="1" applyFont="1" applyFill="1" applyBorder="1" applyAlignment="1">
      <alignment horizontal="center"/>
    </xf>
    <xf numFmtId="0" fontId="2" fillId="7" borderId="14" xfId="0" quotePrefix="1" applyFont="1" applyFill="1" applyBorder="1" applyAlignment="1">
      <alignment horizontal="center"/>
    </xf>
    <xf numFmtId="0" fontId="2" fillId="6" borderId="18" xfId="0" quotePrefix="1" applyFont="1" applyFill="1" applyBorder="1" applyAlignment="1">
      <alignment horizontal="center"/>
    </xf>
    <xf numFmtId="0" fontId="2" fillId="6" borderId="15" xfId="0" quotePrefix="1" applyFont="1" applyFill="1" applyBorder="1" applyAlignment="1">
      <alignment horizontal="center"/>
    </xf>
    <xf numFmtId="0" fontId="2" fillId="0" borderId="14" xfId="0" quotePrefix="1" applyFont="1" applyBorder="1" applyAlignment="1">
      <alignment horizontal="center"/>
    </xf>
    <xf numFmtId="0" fontId="2" fillId="0" borderId="16" xfId="0" applyFont="1" applyBorder="1" applyAlignment="1">
      <alignment horizontal="center"/>
    </xf>
    <xf numFmtId="0" fontId="2" fillId="0" borderId="20" xfId="0" quotePrefix="1" applyFont="1" applyBorder="1" applyAlignment="1">
      <alignment horizontal="center"/>
    </xf>
    <xf numFmtId="0" fontId="2" fillId="5" borderId="21" xfId="0" quotePrefix="1" applyFont="1" applyFill="1" applyBorder="1" applyAlignment="1">
      <alignment horizontal="center"/>
    </xf>
    <xf numFmtId="0" fontId="2" fillId="5" borderId="16" xfId="0" quotePrefix="1" applyFont="1" applyFill="1" applyBorder="1" applyAlignment="1">
      <alignment horizontal="center"/>
    </xf>
    <xf numFmtId="11" fontId="2" fillId="7" borderId="1" xfId="0" quotePrefix="1" applyNumberFormat="1" applyFont="1" applyFill="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2" fillId="0" borderId="20" xfId="0" applyFont="1" applyBorder="1" applyAlignment="1">
      <alignment horizontal="center"/>
    </xf>
    <xf numFmtId="0" fontId="2" fillId="0" borderId="31" xfId="0" applyFont="1" applyBorder="1" applyAlignment="1">
      <alignment horizontal="center"/>
    </xf>
    <xf numFmtId="0" fontId="2" fillId="0" borderId="7" xfId="0" applyFont="1" applyBorder="1" applyAlignment="1">
      <alignment horizontal="center"/>
    </xf>
    <xf numFmtId="0" fontId="2" fillId="0" borderId="32" xfId="0" applyFont="1" applyBorder="1" applyAlignment="1">
      <alignment horizontal="center"/>
    </xf>
    <xf numFmtId="0" fontId="2" fillId="0" borderId="3" xfId="0" applyFont="1" applyBorder="1" applyAlignment="1">
      <alignment horizontal="center"/>
    </xf>
    <xf numFmtId="0" fontId="2" fillId="0" borderId="33" xfId="0" applyFont="1" applyBorder="1" applyAlignment="1">
      <alignment horizontal="center"/>
    </xf>
    <xf numFmtId="0" fontId="2" fillId="0" borderId="25" xfId="0" applyFont="1" applyBorder="1" applyAlignment="1">
      <alignment horizontal="center"/>
    </xf>
    <xf numFmtId="0" fontId="2" fillId="0" borderId="23" xfId="0" applyFont="1" applyBorder="1" applyAlignment="1">
      <alignment horizontal="center"/>
    </xf>
    <xf numFmtId="0" fontId="2" fillId="0" borderId="24" xfId="0" applyFont="1" applyBorder="1" applyAlignment="1">
      <alignment horizontal="center"/>
    </xf>
    <xf numFmtId="0" fontId="2" fillId="0" borderId="34"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4" xfId="0" applyFont="1" applyBorder="1" applyAlignment="1">
      <alignment horizontal="center"/>
    </xf>
    <xf numFmtId="0" fontId="5" fillId="0" borderId="2" xfId="0" applyFont="1" applyBorder="1" applyAlignment="1">
      <alignment horizontal="center"/>
    </xf>
    <xf numFmtId="0" fontId="5" fillId="0" borderId="9" xfId="0" applyFont="1" applyBorder="1" applyAlignment="1">
      <alignment horizontal="center"/>
    </xf>
    <xf numFmtId="0" fontId="6" fillId="0" borderId="0" xfId="0" pivotButton="1" applyFont="1" applyAlignment="1">
      <alignment horizontal="center"/>
    </xf>
    <xf numFmtId="0" fontId="6" fillId="0" borderId="0" xfId="0" applyFont="1" applyAlignment="1">
      <alignment horizontal="center"/>
    </xf>
    <xf numFmtId="0" fontId="6" fillId="0" borderId="0" xfId="0" applyNumberFormat="1" applyFont="1" applyAlignment="1">
      <alignment horizontal="center"/>
    </xf>
    <xf numFmtId="0" fontId="6" fillId="0" borderId="0" xfId="0" applyFont="1"/>
    <xf numFmtId="0" fontId="7" fillId="0" borderId="0" xfId="0" applyNumberFormat="1" applyFont="1" applyAlignment="1">
      <alignment horizontal="center"/>
    </xf>
    <xf numFmtId="0" fontId="8" fillId="0" borderId="0" xfId="0" applyNumberFormat="1" applyFont="1" applyAlignment="1">
      <alignment horizontal="center"/>
    </xf>
    <xf numFmtId="0" fontId="6" fillId="4" borderId="0" xfId="0" applyFont="1" applyFill="1" applyAlignment="1">
      <alignment horizontal="center"/>
    </xf>
    <xf numFmtId="0" fontId="6" fillId="4" borderId="0" xfId="0" applyNumberFormat="1" applyFont="1" applyFill="1" applyAlignment="1">
      <alignment horizontal="center"/>
    </xf>
    <xf numFmtId="0" fontId="7" fillId="4" borderId="0" xfId="0" applyNumberFormat="1" applyFont="1" applyFill="1" applyAlignment="1">
      <alignment horizontal="center"/>
    </xf>
    <xf numFmtId="0" fontId="6" fillId="9" borderId="0" xfId="0" applyFont="1" applyFill="1" applyAlignment="1">
      <alignment horizontal="center"/>
    </xf>
    <xf numFmtId="0" fontId="6" fillId="9" borderId="0" xfId="0" applyNumberFormat="1" applyFont="1" applyFill="1" applyAlignment="1">
      <alignment horizontal="center"/>
    </xf>
    <xf numFmtId="0" fontId="7" fillId="9" borderId="0" xfId="0" applyNumberFormat="1" applyFont="1" applyFill="1" applyAlignment="1">
      <alignment horizontal="center"/>
    </xf>
    <xf numFmtId="0" fontId="6" fillId="8" borderId="0" xfId="0" applyFont="1" applyFill="1" applyAlignment="1">
      <alignment horizontal="center"/>
    </xf>
    <xf numFmtId="0" fontId="6" fillId="8" borderId="0" xfId="0" applyNumberFormat="1" applyFont="1" applyFill="1" applyAlignment="1">
      <alignment horizontal="center"/>
    </xf>
    <xf numFmtId="0" fontId="7" fillId="8" borderId="0" xfId="0" applyNumberFormat="1" applyFont="1" applyFill="1" applyAlignment="1">
      <alignment horizontal="center"/>
    </xf>
  </cellXfs>
  <cellStyles count="1">
    <cellStyle name="Normal" xfId="0" builtinId="0"/>
  </cellStyles>
  <dxfs count="849">
    <dxf>
      <font>
        <sz val="16"/>
      </font>
    </dxf>
    <dxf>
      <font>
        <sz val="16"/>
      </font>
    </dxf>
    <dxf>
      <font>
        <sz val="16"/>
      </font>
    </dxf>
    <dxf>
      <font>
        <sz val="16"/>
      </font>
    </dxf>
    <dxf>
      <font>
        <sz val="16"/>
      </font>
    </dxf>
    <dxf>
      <font>
        <sz val="16"/>
      </font>
    </dxf>
    <dxf>
      <font>
        <sz val="16"/>
      </font>
    </dxf>
    <dxf>
      <font>
        <sz val="16"/>
      </font>
    </dxf>
    <dxf>
      <font>
        <sz val="16"/>
      </font>
    </dxf>
    <dxf>
      <font>
        <sz val="16"/>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name val="Base36"/>
        <charset val="2"/>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name val="Base36"/>
        <charset val="2"/>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name val="Base36"/>
        <charset val="2"/>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name val="Base36"/>
        <charset val="2"/>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name val="Base36"/>
        <charset val="2"/>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name val="Base36"/>
        <charset val="2"/>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name val="Base36"/>
        <charset val="2"/>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name val="Base36"/>
        <charset val="2"/>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name val="Base36"/>
        <charset val="2"/>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Base36"/>
        <family val="1"/>
        <charset val="2"/>
        <scheme val="none"/>
      </font>
    </dxf>
    <dxf>
      <fill>
        <patternFill patternType="solid">
          <bgColor theme="9" tint="0.79998168889431442"/>
        </patternFill>
      </fill>
    </dxf>
    <dxf>
      <fill>
        <patternFill patternType="solid">
          <bgColor theme="7" tint="0.79998168889431442"/>
        </patternFill>
      </fill>
    </dxf>
    <dxf>
      <fill>
        <patternFill patternType="solid">
          <bgColor theme="8" tint="0.79998168889431442"/>
        </patternFill>
      </fill>
    </dxf>
    <dxf>
      <font>
        <sz val="12"/>
      </font>
    </dxf>
    <dxf>
      <font>
        <sz val="12"/>
      </font>
    </dxf>
    <dxf>
      <font>
        <sz val="12"/>
      </font>
    </dxf>
    <dxf>
      <font>
        <sz val="12"/>
      </font>
    </dxf>
    <dxf>
      <font>
        <sz val="12"/>
      </font>
    </dxf>
    <dxf>
      <font>
        <sz val="12"/>
      </font>
    </dxf>
    <dxf>
      <font>
        <sz val="12"/>
      </font>
    </dxf>
    <dxf>
      <font>
        <sz val="12"/>
      </font>
    </dxf>
    <dxf>
      <font>
        <sz val="12"/>
      </font>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border diagonalUp="0" diagonalDown="0">
        <left style="thin">
          <color indexed="64"/>
        </left>
      </border>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border>
    </dxf>
    <dxf>
      <font>
        <b val="0"/>
        <i val="0"/>
        <strike val="0"/>
        <condense val="0"/>
        <extend val="0"/>
        <outline val="0"/>
        <shadow val="0"/>
        <u val="none"/>
        <vertAlign val="baseline"/>
        <sz val="16"/>
        <color theme="1"/>
        <name val="Base36"/>
        <family val="1"/>
        <charset val="2"/>
        <scheme val="none"/>
      </font>
      <alignment horizontal="center" vertical="bottom" textRotation="0" wrapText="0"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6"/>
        <color theme="1"/>
        <name val="Calibri"/>
        <family val="2"/>
        <scheme val="minor"/>
      </font>
      <numFmt numFmtId="0" formatCode="General"/>
      <alignment horizontal="center" vertical="bottom" textRotation="0" wrapText="0" indent="0" justifyLastLine="0" shrinkToFit="0" readingOrder="0"/>
      <border diagonalUp="0" diagonalDown="0">
        <left/>
        <right style="thin">
          <color indexed="64"/>
        </right>
        <top/>
        <bottom/>
      </border>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vertAlign val="baseline"/>
        <sz val="16"/>
        <color theme="1"/>
      </font>
      <alignment horizontal="center" vertical="bottom" textRotation="0" wrapText="0" indent="0" justifyLastLine="0" shrinkToFit="0" readingOrder="0"/>
    </dxf>
    <dxf>
      <font>
        <strike val="0"/>
        <outline val="0"/>
        <shadow val="0"/>
        <sz val="16"/>
        <color theme="1"/>
      </font>
      <alignment horizontal="center" vertical="bottom" textRotation="0" wrapText="0" indent="0" justifyLastLine="0" shrinkToFit="0" readingOrder="0"/>
    </dxf>
    <dxf>
      <font>
        <color theme="0"/>
      </font>
      <border>
        <bottom style="thin">
          <color theme="6"/>
        </bottom>
        <vertical/>
        <horizontal/>
      </border>
    </dxf>
    <dxf>
      <font>
        <sz val="12"/>
        <color theme="1"/>
      </font>
      <fill>
        <patternFill patternType="solid">
          <bgColor theme="1"/>
        </patternFill>
      </fill>
      <border>
        <left/>
        <right/>
        <top/>
        <bottom/>
        <vertical/>
        <horizontal/>
      </border>
    </dxf>
  </dxfs>
  <tableStyles count="1" defaultTableStyle="TableStyleMedium2" defaultPivotStyle="PivotStyleLight16">
    <tableStyle name="mine" pivot="0" table="0" count="10" xr9:uid="{50B5ED3A-4E15-4A33-9602-4CA059FD3C0E}">
      <tableStyleElement type="wholeTable" dxfId="848"/>
      <tableStyleElement type="headerRow" dxfId="84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2065187536243"/>
              <bgColor theme="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2"/>
            </patternFill>
          </fill>
          <border>
            <left style="thin">
              <color rgb="FF999999"/>
            </left>
            <right style="thin">
              <color rgb="FF999999"/>
            </right>
            <top style="thin">
              <color rgb="FF999999"/>
            </top>
            <bottom style="thin">
              <color rgb="FF999999"/>
            </bottom>
            <vertical/>
            <horizontal/>
          </border>
        </dxf>
        <dxf>
          <font>
            <color theme="2"/>
          </font>
          <fill>
            <patternFill patternType="solid">
              <fgColor rgb="FFFFFFFF"/>
              <bgColor theme="1"/>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in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pivotCacheDefinition" Target="pivotCache/pivotCacheDefinition1.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openxmlformats.org/officeDocument/2006/relationships/connections" Target="connections.xml"/><Relationship Id="rId5" Type="http://schemas.openxmlformats.org/officeDocument/2006/relationships/pivotCacheDefinition" Target="pivotCache/pivotCacheDefinition3.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pivotCacheDefinition" Target="pivotCache/pivotCacheDefinition2.xml"/><Relationship Id="rId9" Type="http://schemas.microsoft.com/office/2007/relationships/slicerCache" Target="slicerCaches/slicerCache3.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12</xdr:col>
      <xdr:colOff>24101</xdr:colOff>
      <xdr:row>32</xdr:row>
      <xdr:rowOff>118125</xdr:rowOff>
    </xdr:from>
    <xdr:to>
      <xdr:col>15</xdr:col>
      <xdr:colOff>1419225</xdr:colOff>
      <xdr:row>36</xdr:row>
      <xdr:rowOff>20025</xdr:rowOff>
    </xdr:to>
    <mc:AlternateContent xmlns:mc="http://schemas.openxmlformats.org/markup-compatibility/2006">
      <mc:Choice xmlns:a14="http://schemas.microsoft.com/office/drawing/2010/main" Requires="a14">
        <xdr:graphicFrame macro="">
          <xdr:nvGraphicFramePr>
            <xdr:cNvPr id="2" name="base">
              <a:extLst>
                <a:ext uri="{FF2B5EF4-FFF2-40B4-BE49-F238E27FC236}">
                  <a16:creationId xmlns:a16="http://schemas.microsoft.com/office/drawing/2014/main" id="{192664C1-9F94-4981-824C-29F45BC21D3B}"/>
                </a:ext>
              </a:extLst>
            </xdr:cNvPr>
            <xdr:cNvGraphicFramePr/>
          </xdr:nvGraphicFramePr>
          <xdr:xfrm>
            <a:off x="0" y="0"/>
            <a:ext cx="0" cy="0"/>
          </xdr:xfrm>
          <a:graphic>
            <a:graphicData uri="http://schemas.microsoft.com/office/drawing/2010/slicer">
              <sle:slicer xmlns:sle="http://schemas.microsoft.com/office/drawing/2010/slicer" name="base"/>
            </a:graphicData>
          </a:graphic>
        </xdr:graphicFrame>
      </mc:Choice>
      <mc:Fallback>
        <xdr:sp macro="" textlink="">
          <xdr:nvSpPr>
            <xdr:cNvPr id="0" name=""/>
            <xdr:cNvSpPr>
              <a:spLocks noTextEdit="1"/>
            </xdr:cNvSpPr>
          </xdr:nvSpPr>
          <xdr:spPr>
            <a:xfrm>
              <a:off x="8101301" y="6518925"/>
              <a:ext cx="6710074" cy="702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24101</xdr:colOff>
      <xdr:row>29</xdr:row>
      <xdr:rowOff>16200</xdr:rowOff>
    </xdr:from>
    <xdr:to>
      <xdr:col>15</xdr:col>
      <xdr:colOff>1419224</xdr:colOff>
      <xdr:row>32</xdr:row>
      <xdr:rowOff>118125</xdr:rowOff>
    </xdr:to>
    <mc:AlternateContent xmlns:mc="http://schemas.openxmlformats.org/markup-compatibility/2006">
      <mc:Choice xmlns:a14="http://schemas.microsoft.com/office/drawing/2010/main" Requires="a14">
        <xdr:graphicFrame macro="">
          <xdr:nvGraphicFramePr>
            <xdr:cNvPr id="3" name="operation">
              <a:extLst>
                <a:ext uri="{FF2B5EF4-FFF2-40B4-BE49-F238E27FC236}">
                  <a16:creationId xmlns:a16="http://schemas.microsoft.com/office/drawing/2014/main" id="{1EA1978E-352A-41A4-81B1-66CE1F9485F4}"/>
                </a:ext>
              </a:extLst>
            </xdr:cNvPr>
            <xdr:cNvGraphicFramePr/>
          </xdr:nvGraphicFramePr>
          <xdr:xfrm>
            <a:off x="0" y="0"/>
            <a:ext cx="0" cy="0"/>
          </xdr:xfrm>
          <a:graphic>
            <a:graphicData uri="http://schemas.microsoft.com/office/drawing/2010/slicer">
              <sle:slicer xmlns:sle="http://schemas.microsoft.com/office/drawing/2010/slicer" name="operation"/>
            </a:graphicData>
          </a:graphic>
        </xdr:graphicFrame>
      </mc:Choice>
      <mc:Fallback>
        <xdr:sp macro="" textlink="">
          <xdr:nvSpPr>
            <xdr:cNvPr id="0" name=""/>
            <xdr:cNvSpPr>
              <a:spLocks noTextEdit="1"/>
            </xdr:cNvSpPr>
          </xdr:nvSpPr>
          <xdr:spPr>
            <a:xfrm>
              <a:off x="8101301" y="5816925"/>
              <a:ext cx="6710073" cy="702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16841</xdr:colOff>
      <xdr:row>64</xdr:row>
      <xdr:rowOff>208778</xdr:rowOff>
    </xdr:from>
    <xdr:to>
      <xdr:col>8</xdr:col>
      <xdr:colOff>403815</xdr:colOff>
      <xdr:row>72</xdr:row>
      <xdr:rowOff>29546</xdr:rowOff>
    </xdr:to>
    <mc:AlternateContent xmlns:mc="http://schemas.openxmlformats.org/markup-compatibility/2006">
      <mc:Choice xmlns:a14="http://schemas.microsoft.com/office/drawing/2010/main" Requires="a14">
        <xdr:graphicFrame macro="">
          <xdr:nvGraphicFramePr>
            <xdr:cNvPr id="4" name="base 1">
              <a:extLst>
                <a:ext uri="{FF2B5EF4-FFF2-40B4-BE49-F238E27FC236}">
                  <a16:creationId xmlns:a16="http://schemas.microsoft.com/office/drawing/2014/main" id="{40595CC5-0E94-42CF-8C13-DCA297BD84E3}"/>
                </a:ext>
              </a:extLst>
            </xdr:cNvPr>
            <xdr:cNvGraphicFramePr/>
          </xdr:nvGraphicFramePr>
          <xdr:xfrm>
            <a:off x="0" y="0"/>
            <a:ext cx="0" cy="0"/>
          </xdr:xfrm>
          <a:graphic>
            <a:graphicData uri="http://schemas.microsoft.com/office/drawing/2010/slicer">
              <sle:slicer xmlns:sle="http://schemas.microsoft.com/office/drawing/2010/slicer" name="base 1"/>
            </a:graphicData>
          </a:graphic>
        </xdr:graphicFrame>
      </mc:Choice>
      <mc:Fallback>
        <xdr:sp macro="" textlink="">
          <xdr:nvSpPr>
            <xdr:cNvPr id="0" name=""/>
            <xdr:cNvSpPr>
              <a:spLocks noTextEdit="1"/>
            </xdr:cNvSpPr>
          </xdr:nvSpPr>
          <xdr:spPr>
            <a:xfrm>
              <a:off x="4522166" y="13258028"/>
              <a:ext cx="1101349" cy="149716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8443</xdr:colOff>
      <xdr:row>8</xdr:row>
      <xdr:rowOff>0</xdr:rowOff>
    </xdr:from>
    <xdr:to>
      <xdr:col>12</xdr:col>
      <xdr:colOff>8443</xdr:colOff>
      <xdr:row>63</xdr:row>
      <xdr:rowOff>0</xdr:rowOff>
    </xdr:to>
    <xdr:sp macro="" textlink="">
      <xdr:nvSpPr>
        <xdr:cNvPr id="5" name="argument">
          <a:extLst>
            <a:ext uri="{FF2B5EF4-FFF2-40B4-BE49-F238E27FC236}">
              <a16:creationId xmlns:a16="http://schemas.microsoft.com/office/drawing/2014/main" id="{715E303C-B961-4C93-9A38-4A4A9B5DF3C9}"/>
            </a:ext>
          </a:extLst>
        </xdr:cNvPr>
        <xdr:cNvSpPr txBox="1"/>
      </xdr:nvSpPr>
      <xdr:spPr>
        <a:xfrm>
          <a:off x="8443" y="1600200"/>
          <a:ext cx="3000375" cy="1121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800"/>
            <a:t>Pros and Cons for</a:t>
          </a:r>
          <a:r>
            <a:rPr lang="en-CA" sz="1800" baseline="0"/>
            <a:t> Bases 10,12,6,36</a:t>
          </a:r>
        </a:p>
        <a:p>
          <a:pPr marL="0" marR="0" lvl="0" indent="0" algn="ctr" defTabSz="914400" eaLnBrk="1" fontAlgn="auto" latinLnBrk="0" hangingPunct="1">
            <a:lnSpc>
              <a:spcPct val="100000"/>
            </a:lnSpc>
            <a:spcBef>
              <a:spcPts val="0"/>
            </a:spcBef>
            <a:spcAft>
              <a:spcPts val="0"/>
            </a:spcAft>
            <a:buClrTx/>
            <a:buSzTx/>
            <a:buFontTx/>
            <a:buNone/>
            <a:tabLst/>
            <a:defRPr/>
          </a:pPr>
          <a:r>
            <a:rPr lang="en-CA" sz="1200" baseline="0"/>
            <a:t>Base 10 </a:t>
          </a:r>
          <a:r>
            <a:rPr lang="en-CA" sz="1200" baseline="0">
              <a:solidFill>
                <a:schemeClr val="dk1"/>
              </a:solidFill>
              <a:effectLst/>
              <a:latin typeface="+mn-lt"/>
              <a:ea typeface="+mn-ea"/>
              <a:cs typeface="+mn-cs"/>
            </a:rPr>
            <a:t>(uses 0,1,…,9)</a:t>
          </a:r>
          <a:endParaRPr lang="en-CA" sz="1200" baseline="0"/>
        </a:p>
        <a:p>
          <a:r>
            <a:rPr lang="en-CA" sz="1200" baseline="0"/>
            <a:t>pros:</a:t>
          </a:r>
        </a:p>
        <a:p>
          <a:pPr marL="171450" indent="-171450">
            <a:buFont typeface="Arial" panose="020B0604020202020204" pitchFamily="34" charset="0"/>
            <a:buChar char="•"/>
          </a:pPr>
          <a:r>
            <a:rPr lang="en-CA" sz="1200" baseline="0"/>
            <a:t>count to </a:t>
          </a:r>
          <a:r>
            <a:rPr lang="en-CA" sz="1200" baseline="0">
              <a:solidFill>
                <a:schemeClr val="dk1"/>
              </a:solidFill>
              <a:effectLst/>
              <a:latin typeface="+mn-lt"/>
              <a:ea typeface="+mn-ea"/>
              <a:cs typeface="+mn-cs"/>
            </a:rPr>
            <a:t>2∙5</a:t>
          </a:r>
          <a:r>
            <a:rPr lang="en-CA" sz="1200" baseline="0"/>
            <a:t> on fingers of both hands</a:t>
          </a:r>
        </a:p>
        <a:p>
          <a:pPr marL="171450" indent="-171450">
            <a:buFont typeface="Arial" panose="020B0604020202020204" pitchFamily="34" charset="0"/>
            <a:buChar char="•"/>
          </a:pPr>
          <a:r>
            <a:rPr lang="en-CA" sz="1200" baseline="0">
              <a:solidFill>
                <a:schemeClr val="dk1"/>
              </a:solidFill>
              <a:effectLst/>
              <a:latin typeface="+mn-lt"/>
              <a:ea typeface="+mn-ea"/>
              <a:cs typeface="+mn-cs"/>
            </a:rPr>
            <a:t>∀k∈ℝ, ∃a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,…=1,2,5 → k/(a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a:t>
          </a:r>
          <a:r>
            <a:rPr lang="en-CA" sz="1200" baseline="0"/>
            <a:t> is simple to do</a:t>
          </a:r>
        </a:p>
        <a:p>
          <a:pPr marL="171450" indent="-171450">
            <a:buFont typeface="Arial" panose="020B0604020202020204" pitchFamily="34" charset="0"/>
            <a:buChar char="•"/>
          </a:pPr>
          <a:r>
            <a:rPr lang="en-CA" sz="1200" baseline="0">
              <a:solidFill>
                <a:schemeClr val="dk1"/>
              </a:solidFill>
              <a:effectLst/>
              <a:latin typeface="+mn-lt"/>
              <a:ea typeface="+mn-ea"/>
              <a:cs typeface="+mn-cs"/>
            </a:rPr>
            <a:t>1/3=0.[3], 1/3</a:t>
          </a:r>
          <a:r>
            <a:rPr lang="en-CA" sz="1200" baseline="30000">
              <a:solidFill>
                <a:schemeClr val="dk1"/>
              </a:solidFill>
              <a:effectLst/>
              <a:latin typeface="+mn-lt"/>
              <a:ea typeface="+mn-ea"/>
              <a:cs typeface="+mn-cs"/>
            </a:rPr>
            <a:t>2</a:t>
          </a:r>
          <a:r>
            <a:rPr lang="en-CA" sz="1200" baseline="0">
              <a:solidFill>
                <a:schemeClr val="dk1"/>
              </a:solidFill>
              <a:effectLst/>
              <a:latin typeface="+mn-lt"/>
              <a:ea typeface="+mn-ea"/>
              <a:cs typeface="+mn-cs"/>
            </a:rPr>
            <a:t>=0.[1], 1/11=0.[09]</a:t>
          </a:r>
        </a:p>
        <a:p>
          <a:pPr marL="171450" indent="-171450">
            <a:buFont typeface="Arial" panose="020B0604020202020204" pitchFamily="34" charset="0"/>
            <a:buChar char="•"/>
          </a:pPr>
          <a:r>
            <a:rPr lang="en-CA" sz="1200" baseline="0">
              <a:solidFill>
                <a:schemeClr val="dk1"/>
              </a:solidFill>
              <a:effectLst/>
              <a:latin typeface="+mn-lt"/>
              <a:ea typeface="+mn-ea"/>
              <a:cs typeface="+mn-cs"/>
            </a:rPr>
            <a:t>∀k∈ℤ, ∃h=∑(digits of k) → h/3</a:t>
          </a:r>
          <a:r>
            <a:rPr lang="en-CA" sz="1200" baseline="30000">
              <a:solidFill>
                <a:schemeClr val="dk1"/>
              </a:solidFill>
              <a:effectLst/>
              <a:latin typeface="+mn-lt"/>
              <a:ea typeface="+mn-ea"/>
              <a:cs typeface="+mn-cs"/>
            </a:rPr>
            <a:t>2</a:t>
          </a:r>
          <a:r>
            <a:rPr lang="en-CA" sz="1200" baseline="0">
              <a:solidFill>
                <a:schemeClr val="dk1"/>
              </a:solidFill>
              <a:effectLst/>
              <a:latin typeface="+mn-lt"/>
              <a:ea typeface="+mn-ea"/>
              <a:cs typeface="+mn-cs"/>
            </a:rPr>
            <a:t>∈ℤ⇒k/3</a:t>
          </a:r>
          <a:r>
            <a:rPr lang="en-CA" sz="1200" baseline="30000">
              <a:solidFill>
                <a:schemeClr val="dk1"/>
              </a:solidFill>
              <a:effectLst/>
              <a:latin typeface="+mn-lt"/>
              <a:ea typeface="+mn-ea"/>
              <a:cs typeface="+mn-cs"/>
            </a:rPr>
            <a:t>2</a:t>
          </a:r>
          <a:r>
            <a:rPr lang="en-CA" sz="1200" baseline="0">
              <a:solidFill>
                <a:schemeClr val="dk1"/>
              </a:solidFill>
              <a:effectLst/>
              <a:latin typeface="+mn-lt"/>
              <a:ea typeface="+mn-ea"/>
              <a:cs typeface="+mn-cs"/>
            </a:rPr>
            <a:t>∈ℤ, h/3∈ℤ⇒k/3∈ℤ</a:t>
          </a:r>
        </a:p>
        <a:p>
          <a:pPr marL="0" indent="0">
            <a:buFontTx/>
            <a:buNone/>
          </a:pPr>
          <a:r>
            <a:rPr lang="en-CA" sz="1200" baseline="0">
              <a:solidFill>
                <a:schemeClr val="dk1"/>
              </a:solidFill>
              <a:effectLst/>
              <a:latin typeface="+mn-lt"/>
              <a:ea typeface="+mn-ea"/>
              <a:cs typeface="+mn-cs"/>
            </a:rPr>
            <a:t>cons:</a:t>
          </a:r>
        </a:p>
        <a:p>
          <a:pPr marL="171450" indent="-171450">
            <a:buFont typeface="Arial" panose="020B0604020202020204" pitchFamily="34" charset="0"/>
            <a:buChar char="•"/>
          </a:pPr>
          <a:r>
            <a:rPr lang="en-CA" sz="1200" baseline="0">
              <a:solidFill>
                <a:schemeClr val="dk1"/>
              </a:solidFill>
              <a:effectLst/>
              <a:latin typeface="+mn-lt"/>
              <a:ea typeface="+mn-ea"/>
              <a:cs typeface="+mn-cs"/>
            </a:rPr>
            <a:t>1/7=0.[142857] and ∀k∈ℝ ∃3,11∈{a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∙…}⊂ℤ → k/(a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 often has repeating digits</a:t>
          </a:r>
          <a:endParaRPr lang="en-CA" sz="1200">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CA" sz="1200" baseline="0">
              <a:solidFill>
                <a:schemeClr val="dk1"/>
              </a:solidFill>
              <a:effectLst/>
              <a:latin typeface="+mn-lt"/>
              <a:ea typeface="+mn-ea"/>
              <a:cs typeface="+mn-cs"/>
            </a:rPr>
            <a:t>Base 12 (uses 0,1,…,9,</a:t>
          </a:r>
          <a:r>
            <a:rPr lang="el-GR" sz="1200" baseline="0">
              <a:solidFill>
                <a:schemeClr val="dk1"/>
              </a:solidFill>
              <a:effectLst/>
              <a:latin typeface="+mn-lt"/>
              <a:ea typeface="+mn-ea"/>
              <a:cs typeface="+mn-cs"/>
            </a:rPr>
            <a:t>χ</a:t>
          </a:r>
          <a:r>
            <a:rPr lang="en-CA" sz="1200" baseline="0">
              <a:solidFill>
                <a:schemeClr val="dk1"/>
              </a:solidFill>
              <a:effectLst/>
              <a:latin typeface="+mn-lt"/>
              <a:ea typeface="+mn-ea"/>
              <a:cs typeface="+mn-cs"/>
            </a:rPr>
            <a:t>,</a:t>
          </a:r>
          <a:r>
            <a:rPr lang="el-GR" sz="1200" baseline="0">
              <a:solidFill>
                <a:schemeClr val="dk1"/>
              </a:solidFill>
              <a:effectLst/>
              <a:latin typeface="+mn-lt"/>
              <a:ea typeface="+mn-ea"/>
              <a:cs typeface="+mn-cs"/>
            </a:rPr>
            <a:t>ε</a:t>
          </a:r>
          <a:r>
            <a:rPr lang="en-CA" sz="1200" baseline="0">
              <a:solidFill>
                <a:schemeClr val="dk1"/>
              </a:solidFill>
              <a:effectLst/>
              <a:latin typeface="+mn-lt"/>
              <a:ea typeface="+mn-ea"/>
              <a:cs typeface="+mn-cs"/>
            </a:rPr>
            <a:t> ∴ 22</a:t>
          </a:r>
          <a:r>
            <a:rPr lang="en-CA" sz="1200" baseline="-25000">
              <a:solidFill>
                <a:schemeClr val="dk1"/>
              </a:solidFill>
              <a:effectLst/>
              <a:latin typeface="+mn-lt"/>
              <a:ea typeface="+mn-ea"/>
              <a:cs typeface="+mn-cs"/>
            </a:rPr>
            <a:t>10</a:t>
          </a:r>
          <a:r>
            <a:rPr lang="en-CA" sz="1200" baseline="0">
              <a:solidFill>
                <a:schemeClr val="dk1"/>
              </a:solidFill>
              <a:effectLst/>
              <a:latin typeface="+mn-lt"/>
              <a:ea typeface="+mn-ea"/>
              <a:cs typeface="+mn-cs"/>
            </a:rPr>
            <a:t>=1</a:t>
          </a:r>
          <a:r>
            <a:rPr lang="el-GR" sz="1200" baseline="0">
              <a:solidFill>
                <a:schemeClr val="dk1"/>
              </a:solidFill>
              <a:effectLst/>
              <a:latin typeface="+mn-lt"/>
              <a:ea typeface="+mn-ea"/>
              <a:cs typeface="+mn-cs"/>
            </a:rPr>
            <a:t>χ</a:t>
          </a:r>
          <a:r>
            <a:rPr lang="en-CA" sz="1200" baseline="0">
              <a:solidFill>
                <a:schemeClr val="dk1"/>
              </a:solidFill>
              <a:effectLst/>
              <a:latin typeface="+mn-lt"/>
              <a:ea typeface="+mn-ea"/>
              <a:cs typeface="+mn-cs"/>
            </a:rPr>
            <a:t>)</a:t>
          </a:r>
        </a:p>
        <a:p>
          <a:r>
            <a:rPr lang="en-CA" sz="1200" baseline="0">
              <a:solidFill>
                <a:schemeClr val="dk1"/>
              </a:solidFill>
              <a:effectLst/>
              <a:latin typeface="+mn-lt"/>
              <a:ea typeface="+mn-ea"/>
              <a:cs typeface="+mn-cs"/>
            </a:rPr>
            <a:t>pros:</a:t>
          </a:r>
        </a:p>
        <a:p>
          <a:pPr marL="171450" indent="-171450">
            <a:buFont typeface="Arial" panose="020B0604020202020204" pitchFamily="34" charset="0"/>
            <a:buChar char="•"/>
          </a:pPr>
          <a:r>
            <a:rPr lang="en-CA" sz="1200" baseline="0">
              <a:solidFill>
                <a:schemeClr val="dk1"/>
              </a:solidFill>
              <a:effectLst/>
              <a:latin typeface="+mn-lt"/>
              <a:ea typeface="+mn-ea"/>
              <a:cs typeface="+mn-cs"/>
            </a:rPr>
            <a:t>count to (2</a:t>
          </a:r>
          <a:r>
            <a:rPr lang="en-CA" sz="1200" baseline="30000">
              <a:solidFill>
                <a:schemeClr val="dk1"/>
              </a:solidFill>
              <a:effectLst/>
              <a:latin typeface="+mn-lt"/>
              <a:ea typeface="+mn-ea"/>
              <a:cs typeface="+mn-cs"/>
            </a:rPr>
            <a:t>2</a:t>
          </a:r>
          <a:r>
            <a:rPr lang="en-CA" sz="1200" baseline="0">
              <a:solidFill>
                <a:schemeClr val="dk1"/>
              </a:solidFill>
              <a:effectLst/>
              <a:latin typeface="+mn-lt"/>
              <a:ea typeface="+mn-ea"/>
              <a:cs typeface="+mn-cs"/>
            </a:rPr>
            <a:t>∙3)</a:t>
          </a:r>
          <a:r>
            <a:rPr lang="en-CA" sz="1200" baseline="30000">
              <a:solidFill>
                <a:schemeClr val="dk1"/>
              </a:solidFill>
              <a:effectLst/>
              <a:latin typeface="+mn-lt"/>
              <a:ea typeface="+mn-ea"/>
              <a:cs typeface="+mn-cs"/>
            </a:rPr>
            <a:t>2</a:t>
          </a:r>
          <a:r>
            <a:rPr lang="en-CA" sz="1200" baseline="0">
              <a:solidFill>
                <a:schemeClr val="dk1"/>
              </a:solidFill>
              <a:effectLst/>
              <a:latin typeface="+mn-lt"/>
              <a:ea typeface="+mn-ea"/>
              <a:cs typeface="+mn-cs"/>
            </a:rPr>
            <a:t>+2</a:t>
          </a:r>
          <a:r>
            <a:rPr lang="en-CA" sz="1200" baseline="30000">
              <a:solidFill>
                <a:schemeClr val="dk1"/>
              </a:solidFill>
              <a:effectLst/>
              <a:latin typeface="+mn-lt"/>
              <a:ea typeface="+mn-ea"/>
              <a:cs typeface="+mn-cs"/>
            </a:rPr>
            <a:t>2</a:t>
          </a:r>
          <a:r>
            <a:rPr lang="en-CA" sz="1200" baseline="0">
              <a:solidFill>
                <a:schemeClr val="dk1"/>
              </a:solidFill>
              <a:effectLst/>
              <a:latin typeface="+mn-lt"/>
              <a:ea typeface="+mn-ea"/>
              <a:cs typeface="+mn-cs"/>
            </a:rPr>
            <a:t>∙3 on index to pinky finger segments, of both hands with 2</a:t>
          </a:r>
          <a:r>
            <a:rPr lang="en-CA" sz="1200" baseline="30000">
              <a:solidFill>
                <a:schemeClr val="dk1"/>
              </a:solidFill>
              <a:effectLst/>
              <a:latin typeface="+mn-lt"/>
              <a:ea typeface="+mn-ea"/>
              <a:cs typeface="+mn-cs"/>
            </a:rPr>
            <a:t>nd</a:t>
          </a:r>
          <a:r>
            <a:rPr lang="en-CA" sz="1200" baseline="0">
              <a:solidFill>
                <a:schemeClr val="dk1"/>
              </a:solidFill>
              <a:effectLst/>
              <a:latin typeface="+mn-lt"/>
              <a:ea typeface="+mn-ea"/>
              <a:cs typeface="+mn-cs"/>
            </a:rPr>
            <a:t> hand on 10s</a:t>
          </a:r>
        </a:p>
        <a:p>
          <a:pPr marL="171450" indent="-171450">
            <a:buFont typeface="Arial" panose="020B0604020202020204" pitchFamily="34" charset="0"/>
            <a:buChar char="•"/>
          </a:pPr>
          <a:r>
            <a:rPr lang="en-CA" sz="1200" baseline="0">
              <a:solidFill>
                <a:schemeClr val="dk1"/>
              </a:solidFill>
              <a:effectLst/>
              <a:latin typeface="+mn-lt"/>
              <a:ea typeface="+mn-ea"/>
              <a:cs typeface="+mn-cs"/>
            </a:rPr>
            <a:t>∀k∈ℝ, ∃a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,…=1,2,3 → k/(a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 is simple to do</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1/</a:t>
          </a:r>
          <a:r>
            <a:rPr lang="el-GR" sz="1200" baseline="0">
              <a:solidFill>
                <a:schemeClr val="dk1"/>
              </a:solidFill>
              <a:effectLst/>
              <a:latin typeface="+mn-lt"/>
              <a:ea typeface="+mn-ea"/>
              <a:cs typeface="+mn-cs"/>
            </a:rPr>
            <a:t>ε</a:t>
          </a:r>
          <a:r>
            <a:rPr lang="en-CA" sz="1200" baseline="0">
              <a:solidFill>
                <a:schemeClr val="dk1"/>
              </a:solidFill>
              <a:effectLst/>
              <a:latin typeface="+mn-lt"/>
              <a:ea typeface="+mn-ea"/>
              <a:cs typeface="+mn-cs"/>
            </a:rPr>
            <a:t>=0.[1], 1/11=0.[0</a:t>
          </a:r>
          <a:r>
            <a:rPr lang="el-GR" sz="1200" baseline="0">
              <a:solidFill>
                <a:schemeClr val="dk1"/>
              </a:solidFill>
              <a:effectLst/>
              <a:latin typeface="+mn-lt"/>
              <a:ea typeface="+mn-ea"/>
              <a:cs typeface="+mn-cs"/>
            </a:rPr>
            <a:t>ε</a:t>
          </a:r>
          <a:r>
            <a:rPr lang="en-CA" sz="1200" baseline="0">
              <a:solidFill>
                <a:schemeClr val="dk1"/>
              </a:solidFill>
              <a:effectLst/>
              <a:latin typeface="+mn-lt"/>
              <a:ea typeface="+mn-ea"/>
              <a:cs typeface="+mn-cs"/>
            </a:rPr>
            <a:t>]</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∀k∈ℤ, ∃h=∑(digits of k) → h/</a:t>
          </a:r>
          <a:r>
            <a:rPr lang="el-GR" sz="1200" baseline="0">
              <a:solidFill>
                <a:schemeClr val="dk1"/>
              </a:solidFill>
              <a:effectLst/>
              <a:latin typeface="+mn-lt"/>
              <a:ea typeface="+mn-ea"/>
              <a:cs typeface="+mn-cs"/>
            </a:rPr>
            <a:t>ε</a:t>
          </a:r>
          <a:r>
            <a:rPr lang="en-CA" sz="1200" baseline="0">
              <a:solidFill>
                <a:schemeClr val="dk1"/>
              </a:solidFill>
              <a:effectLst/>
              <a:latin typeface="+mn-lt"/>
              <a:ea typeface="+mn-ea"/>
              <a:cs typeface="+mn-cs"/>
            </a:rPr>
            <a:t>∈ℤ⇒k/</a:t>
          </a:r>
          <a:r>
            <a:rPr lang="el-GR" sz="1200" baseline="0">
              <a:solidFill>
                <a:schemeClr val="dk1"/>
              </a:solidFill>
              <a:effectLst/>
              <a:latin typeface="+mn-lt"/>
              <a:ea typeface="+mn-ea"/>
              <a:cs typeface="+mn-cs"/>
            </a:rPr>
            <a:t>ε</a:t>
          </a:r>
          <a:r>
            <a:rPr lang="en-CA" sz="1200" baseline="0">
              <a:solidFill>
                <a:schemeClr val="dk1"/>
              </a:solidFill>
              <a:effectLst/>
              <a:latin typeface="+mn-lt"/>
              <a:ea typeface="+mn-ea"/>
              <a:cs typeface="+mn-cs"/>
            </a:rPr>
            <a:t>∈ℤ</a:t>
          </a:r>
        </a:p>
        <a:p>
          <a:r>
            <a:rPr lang="en-CA" sz="1200" baseline="0">
              <a:solidFill>
                <a:schemeClr val="dk1"/>
              </a:solidFill>
              <a:effectLst/>
              <a:latin typeface="+mn-lt"/>
              <a:ea typeface="+mn-ea"/>
              <a:cs typeface="+mn-cs"/>
            </a:rPr>
            <a:t>cons:</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counting on finger segments is hard to see from far away</a:t>
          </a:r>
        </a:p>
        <a:p>
          <a:pPr marL="171450" indent="-171450">
            <a:buFont typeface="Arial" panose="020B0604020202020204" pitchFamily="34" charset="0"/>
            <a:buChar char="•"/>
          </a:pPr>
          <a:r>
            <a:rPr lang="en-CA" sz="1200" baseline="0">
              <a:solidFill>
                <a:schemeClr val="dk1"/>
              </a:solidFill>
              <a:effectLst/>
              <a:latin typeface="+mn-lt"/>
              <a:ea typeface="+mn-ea"/>
              <a:cs typeface="+mn-cs"/>
            </a:rPr>
            <a:t>1/5=0.[2497], 1/7=0.[168</a:t>
          </a:r>
          <a:r>
            <a:rPr lang="el-GR" sz="1200" baseline="0">
              <a:solidFill>
                <a:schemeClr val="dk1"/>
              </a:solidFill>
              <a:effectLst/>
              <a:latin typeface="+mn-lt"/>
              <a:ea typeface="+mn-ea"/>
              <a:cs typeface="+mn-cs"/>
            </a:rPr>
            <a:t>χ</a:t>
          </a:r>
          <a:r>
            <a:rPr lang="en-CA" sz="1200" baseline="0">
              <a:solidFill>
                <a:schemeClr val="dk1"/>
              </a:solidFill>
              <a:effectLst/>
              <a:latin typeface="+mn-lt"/>
              <a:ea typeface="+mn-ea"/>
              <a:cs typeface="+mn-cs"/>
            </a:rPr>
            <a:t>35], 1/(2∙5)=0.1[2497], and ∀k∈ℝ ∃</a:t>
          </a:r>
          <a:r>
            <a:rPr lang="el-GR" sz="1200" baseline="0">
              <a:solidFill>
                <a:schemeClr val="dk1"/>
              </a:solidFill>
              <a:effectLst/>
              <a:latin typeface="+mn-lt"/>
              <a:ea typeface="+mn-ea"/>
              <a:cs typeface="+mn-cs"/>
            </a:rPr>
            <a:t>ε</a:t>
          </a:r>
          <a:r>
            <a:rPr lang="en-CA" sz="1200" baseline="0">
              <a:solidFill>
                <a:schemeClr val="dk1"/>
              </a:solidFill>
              <a:effectLst/>
              <a:latin typeface="+mn-lt"/>
              <a:ea typeface="+mn-ea"/>
              <a:cs typeface="+mn-cs"/>
            </a:rPr>
            <a:t>,11∈{a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∙…}⊂ℤ → k/(a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 often has repeating digits</a:t>
          </a:r>
          <a:endParaRPr lang="en-CA" sz="1200">
            <a:effectLst/>
          </a:endParaRPr>
        </a:p>
        <a:p>
          <a:pPr algn="ctr"/>
          <a:r>
            <a:rPr lang="en-CA" sz="1200" baseline="0">
              <a:solidFill>
                <a:schemeClr val="dk1"/>
              </a:solidFill>
              <a:effectLst/>
              <a:latin typeface="+mn-lt"/>
              <a:ea typeface="+mn-ea"/>
              <a:cs typeface="+mn-cs"/>
            </a:rPr>
            <a:t>Base 6 (uses 0,1,…,5 ∴ 29</a:t>
          </a:r>
          <a:r>
            <a:rPr lang="en-CA" sz="1200" baseline="-25000">
              <a:solidFill>
                <a:schemeClr val="dk1"/>
              </a:solidFill>
              <a:effectLst/>
              <a:latin typeface="+mn-lt"/>
              <a:ea typeface="+mn-ea"/>
              <a:cs typeface="+mn-cs"/>
            </a:rPr>
            <a:t>10</a:t>
          </a:r>
          <a:r>
            <a:rPr lang="en-CA" sz="1200" baseline="0">
              <a:solidFill>
                <a:schemeClr val="dk1"/>
              </a:solidFill>
              <a:effectLst/>
              <a:latin typeface="+mn-lt"/>
              <a:ea typeface="+mn-ea"/>
              <a:cs typeface="+mn-cs"/>
            </a:rPr>
            <a:t>=45)</a:t>
          </a:r>
        </a:p>
        <a:p>
          <a:r>
            <a:rPr lang="en-CA" sz="1200" baseline="0">
              <a:solidFill>
                <a:schemeClr val="dk1"/>
              </a:solidFill>
              <a:effectLst/>
              <a:latin typeface="+mn-lt"/>
              <a:ea typeface="+mn-ea"/>
              <a:cs typeface="+mn-cs"/>
            </a:rPr>
            <a:t>pros:</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count to (2∙3)</a:t>
          </a:r>
          <a:r>
            <a:rPr lang="en-CA" sz="1200" baseline="30000">
              <a:solidFill>
                <a:schemeClr val="dk1"/>
              </a:solidFill>
              <a:effectLst/>
              <a:latin typeface="+mn-lt"/>
              <a:ea typeface="+mn-ea"/>
              <a:cs typeface="+mn-cs"/>
            </a:rPr>
            <a:t>2</a:t>
          </a:r>
          <a:r>
            <a:rPr lang="en-CA" sz="1200" baseline="0">
              <a:solidFill>
                <a:schemeClr val="dk1"/>
              </a:solidFill>
              <a:effectLst/>
              <a:latin typeface="+mn-lt"/>
              <a:ea typeface="+mn-ea"/>
              <a:cs typeface="+mn-cs"/>
            </a:rPr>
            <a:t>-1 on fingers of both hands with 2</a:t>
          </a:r>
          <a:r>
            <a:rPr lang="en-CA" sz="1200" baseline="30000">
              <a:solidFill>
                <a:schemeClr val="dk1"/>
              </a:solidFill>
              <a:effectLst/>
              <a:latin typeface="+mn-lt"/>
              <a:ea typeface="+mn-ea"/>
              <a:cs typeface="+mn-cs"/>
            </a:rPr>
            <a:t>nd</a:t>
          </a:r>
          <a:r>
            <a:rPr lang="en-CA" sz="1200" baseline="0">
              <a:solidFill>
                <a:schemeClr val="dk1"/>
              </a:solidFill>
              <a:effectLst/>
              <a:latin typeface="+mn-lt"/>
              <a:ea typeface="+mn-ea"/>
              <a:cs typeface="+mn-cs"/>
            </a:rPr>
            <a:t> hand on 10s</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∀k∈ℝ, ∃a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,…=1,2,3 → k/(a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 is simple to do</a:t>
          </a:r>
          <a:endParaRPr lang="en-CA" sz="1200">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CA" sz="1200" baseline="0">
              <a:solidFill>
                <a:schemeClr val="dk1"/>
              </a:solidFill>
              <a:effectLst/>
              <a:latin typeface="+mn-lt"/>
              <a:ea typeface="+mn-ea"/>
              <a:cs typeface="+mn-cs"/>
            </a:rPr>
            <a:t>1/5=0.[1], 1/11=0.[05], 1/(2∙5)=0.0[3], 1/(2∙11)=0.0[23], 1/(3∙5)=0.0[2], 1/(3∙11)=0.0[14], 1/(2</a:t>
          </a:r>
          <a:r>
            <a:rPr lang="en-CA" sz="1200" baseline="30000">
              <a:solidFill>
                <a:schemeClr val="dk1"/>
              </a:solidFill>
              <a:effectLst/>
              <a:latin typeface="+mn-lt"/>
              <a:ea typeface="+mn-ea"/>
              <a:cs typeface="+mn-cs"/>
            </a:rPr>
            <a:t>2</a:t>
          </a:r>
          <a:r>
            <a:rPr lang="en-CA" sz="1200" baseline="0">
              <a:solidFill>
                <a:schemeClr val="dk1"/>
              </a:solidFill>
              <a:effectLst/>
              <a:latin typeface="+mn-lt"/>
              <a:ea typeface="+mn-ea"/>
              <a:cs typeface="+mn-cs"/>
            </a:rPr>
            <a:t>∙5)=0.01[4], 1/(2</a:t>
          </a:r>
          <a:r>
            <a:rPr lang="en-CA" sz="1200" baseline="30000">
              <a:solidFill>
                <a:schemeClr val="dk1"/>
              </a:solidFill>
              <a:effectLst/>
              <a:latin typeface="+mn-lt"/>
              <a:ea typeface="+mn-ea"/>
              <a:cs typeface="+mn-cs"/>
            </a:rPr>
            <a:t>2</a:t>
          </a:r>
          <a:r>
            <a:rPr lang="en-CA" sz="1200" baseline="0">
              <a:solidFill>
                <a:schemeClr val="dk1"/>
              </a:solidFill>
              <a:effectLst/>
              <a:latin typeface="+mn-lt"/>
              <a:ea typeface="+mn-ea"/>
              <a:cs typeface="+mn-cs"/>
            </a:rPr>
            <a:t>∙11)=0.01[14]</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∀k∈ℤ, ∃h=∑(digits of k) → h/5∈ℤ→k/5∈ℤ</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∀k∈ℤ, ∃h=(last digit of k) → h≠1,5 ⇒ 2,3,5≠k is not prime</a:t>
          </a:r>
          <a:endParaRPr lang="en-CA" sz="1200">
            <a:effectLst/>
          </a:endParaRPr>
        </a:p>
        <a:p>
          <a:pPr eaLnBrk="1" fontAlgn="auto" latinLnBrk="0" hangingPunct="1"/>
          <a:r>
            <a:rPr lang="en-CA" sz="1200" baseline="0">
              <a:solidFill>
                <a:schemeClr val="dk1"/>
              </a:solidFill>
              <a:effectLst/>
              <a:latin typeface="+mn-lt"/>
              <a:ea typeface="+mn-ea"/>
              <a:cs typeface="+mn-cs"/>
            </a:rPr>
            <a:t>cons:</a:t>
          </a:r>
        </a:p>
        <a:p>
          <a:pPr marL="171450" indent="-171450" eaLnBrk="1" fontAlgn="auto" latinLnBrk="0" hangingPunct="1">
            <a:buFont typeface="Arial" panose="020B0604020202020204" pitchFamily="34" charset="0"/>
            <a:buChar char="•"/>
          </a:pPr>
          <a:r>
            <a:rPr lang="en-CA" sz="1200" baseline="0">
              <a:solidFill>
                <a:schemeClr val="dk1"/>
              </a:solidFill>
              <a:effectLst/>
              <a:latin typeface="+mn-lt"/>
              <a:ea typeface="+mn-ea"/>
              <a:cs typeface="+mn-cs"/>
            </a:rPr>
            <a:t>less digits to work with</a:t>
          </a:r>
        </a:p>
        <a:p>
          <a:pPr marL="171450" indent="-171450" eaLnBrk="1" fontAlgn="auto" latinLnBrk="0" hangingPunct="1">
            <a:buFont typeface="Arial" panose="020B0604020202020204" pitchFamily="34" charset="0"/>
            <a:buChar char="•"/>
          </a:pPr>
          <a:r>
            <a:rPr lang="en-CA" sz="1200" baseline="0">
              <a:solidFill>
                <a:schemeClr val="dk1"/>
              </a:solidFill>
              <a:effectLst/>
              <a:latin typeface="+mn-lt"/>
              <a:ea typeface="+mn-ea"/>
              <a:cs typeface="+mn-cs"/>
            </a:rPr>
            <a:t>1/15=0.[0313452421], 1/21=0.[024340531215], and ∀k∈ℝ ∃5,11∈{a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∙…}⊂ℤ → k/(a</a:t>
          </a:r>
          <a:r>
            <a:rPr lang="en-CA" sz="1200" baseline="-25000">
              <a:solidFill>
                <a:schemeClr val="dk1"/>
              </a:solidFill>
              <a:effectLst/>
              <a:latin typeface="+mn-lt"/>
              <a:ea typeface="+mn-ea"/>
              <a:cs typeface="+mn-cs"/>
            </a:rPr>
            <a:t>1</a:t>
          </a:r>
          <a:r>
            <a:rPr lang="en-CA" sz="1200" baseline="0">
              <a:solidFill>
                <a:schemeClr val="dk1"/>
              </a:solidFill>
              <a:effectLst/>
              <a:latin typeface="+mn-lt"/>
              <a:ea typeface="+mn-ea"/>
              <a:cs typeface="+mn-cs"/>
            </a:rPr>
            <a:t>∙a</a:t>
          </a:r>
          <a:r>
            <a:rPr lang="en-CA" sz="1200" baseline="-25000">
              <a:solidFill>
                <a:schemeClr val="dk1"/>
              </a:solidFill>
              <a:effectLst/>
              <a:latin typeface="+mn-lt"/>
              <a:ea typeface="+mn-ea"/>
              <a:cs typeface="+mn-cs"/>
            </a:rPr>
            <a:t>2</a:t>
          </a:r>
          <a:r>
            <a:rPr lang="en-CA" sz="1200" baseline="0">
              <a:solidFill>
                <a:schemeClr val="dk1"/>
              </a:solidFill>
              <a:effectLst/>
              <a:latin typeface="+mn-lt"/>
              <a:ea typeface="+mn-ea"/>
              <a:cs typeface="+mn-cs"/>
            </a:rPr>
            <a:t>∙…) often has repeating digits</a:t>
          </a:r>
          <a:endParaRPr lang="en-CA" sz="1200">
            <a:effectLst/>
          </a:endParaRPr>
        </a:p>
        <a:p>
          <a:pPr algn="ctr" eaLnBrk="1" fontAlgn="auto" latinLnBrk="0" hangingPunct="1"/>
          <a:r>
            <a:rPr lang="en-CA" sz="1200" baseline="0">
              <a:solidFill>
                <a:schemeClr val="dk1"/>
              </a:solidFill>
              <a:effectLst/>
              <a:latin typeface="+mn-lt"/>
              <a:ea typeface="+mn-ea"/>
              <a:cs typeface="+mn-cs"/>
            </a:rPr>
            <a:t>Base 36 (uses 0,1,…,9,a,…,z or </a:t>
          </a:r>
          <a:r>
            <a:rPr lang="en-CA" sz="1200" baseline="0">
              <a:solidFill>
                <a:schemeClr val="dk1"/>
              </a:solidFill>
              <a:effectLst/>
              <a:latin typeface="Base36" panose="02000503000000000000" pitchFamily="2" charset="2"/>
              <a:ea typeface="+mn-ea"/>
              <a:cs typeface="+mn-cs"/>
            </a:rPr>
            <a:t>),!</a:t>
          </a:r>
          <a:r>
            <a:rPr lang="en-CA" sz="1200" baseline="0">
              <a:solidFill>
                <a:schemeClr val="dk1"/>
              </a:solidFill>
              <a:effectLst/>
              <a:latin typeface="+mn-lt"/>
              <a:ea typeface="+mn-ea"/>
              <a:cs typeface="+mn-cs"/>
            </a:rPr>
            <a:t>,</a:t>
          </a:r>
          <a:r>
            <a:rPr lang="en-CA" sz="1200" baseline="0">
              <a:solidFill>
                <a:schemeClr val="dk1"/>
              </a:solidFill>
              <a:effectLst/>
              <a:latin typeface="Base36" panose="02000503000000000000" pitchFamily="2" charset="2"/>
              <a:ea typeface="+mn-ea"/>
              <a:cs typeface="+mn-cs"/>
            </a:rPr>
            <a:t>@,...,%,^,&amp;,...,Y,Z </a:t>
          </a:r>
          <a:r>
            <a:rPr lang="en-CA" sz="1200" baseline="0">
              <a:solidFill>
                <a:schemeClr val="dk1"/>
              </a:solidFill>
              <a:effectLst/>
              <a:latin typeface="+mn-lt"/>
              <a:ea typeface="+mn-ea"/>
              <a:cs typeface="+mn-cs"/>
            </a:rPr>
            <a:t>∴ 11</a:t>
          </a:r>
          <a:r>
            <a:rPr lang="en-CA" sz="1200" baseline="-25000">
              <a:solidFill>
                <a:schemeClr val="dk1"/>
              </a:solidFill>
              <a:effectLst/>
              <a:latin typeface="+mn-lt"/>
              <a:ea typeface="+mn-ea"/>
              <a:cs typeface="+mn-cs"/>
            </a:rPr>
            <a:t>10</a:t>
          </a:r>
          <a:r>
            <a:rPr lang="en-CA" sz="1200" baseline="0">
              <a:solidFill>
                <a:schemeClr val="dk1"/>
              </a:solidFill>
              <a:effectLst/>
              <a:latin typeface="+mn-lt"/>
              <a:ea typeface="+mn-ea"/>
              <a:cs typeface="+mn-cs"/>
            </a:rPr>
            <a:t>=b,</a:t>
          </a:r>
          <a:r>
            <a:rPr lang="en-CA" sz="1200" baseline="0">
              <a:solidFill>
                <a:schemeClr val="dk1"/>
              </a:solidFill>
              <a:effectLst/>
              <a:latin typeface="Base36" panose="02000503000000000000" pitchFamily="2" charset="2"/>
              <a:ea typeface="+mn-ea"/>
              <a:cs typeface="+mn-cs"/>
            </a:rPr>
            <a:t>B</a:t>
          </a:r>
          <a:r>
            <a:rPr lang="en-CA" sz="1200" baseline="0">
              <a:solidFill>
                <a:schemeClr val="dk1"/>
              </a:solidFill>
              <a:effectLst/>
              <a:latin typeface="+mn-lt"/>
              <a:ea typeface="+mn-ea"/>
              <a:cs typeface="+mn-cs"/>
            </a:rPr>
            <a:t>)</a:t>
          </a:r>
          <a:endParaRPr lang="en-CA" sz="1200">
            <a:effectLst/>
          </a:endParaRPr>
        </a:p>
        <a:p>
          <a:pPr eaLnBrk="1" fontAlgn="auto" latinLnBrk="0" hangingPunct="1"/>
          <a:r>
            <a:rPr lang="en-CA" sz="1200" baseline="0">
              <a:solidFill>
                <a:schemeClr val="dk1"/>
              </a:solidFill>
              <a:effectLst/>
              <a:latin typeface="+mn-lt"/>
              <a:ea typeface="+mn-ea"/>
              <a:cs typeface="+mn-cs"/>
            </a:rPr>
            <a:t>pros: same pros as Base 6 except every 2 digits are collapsed into 1</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∀k∈ℤ, ∃i=∑(digits of k) → j∈{5∙7,5,7}={</a:t>
          </a:r>
          <a:r>
            <a:rPr lang="en-CA" sz="1200" baseline="0">
              <a:solidFill>
                <a:schemeClr val="dk1"/>
              </a:solidFill>
              <a:effectLst/>
              <a:latin typeface="Base36" panose="02000503000000000000" pitchFamily="2" charset="2"/>
              <a:ea typeface="+mn-ea"/>
              <a:cs typeface="+mn-cs"/>
            </a:rPr>
            <a:t>%</a:t>
          </a:r>
          <a:r>
            <a:rPr lang="en-CA" sz="1200" baseline="0">
              <a:solidFill>
                <a:schemeClr val="dk1"/>
              </a:solidFill>
              <a:effectLst/>
              <a:latin typeface="+mn-lt"/>
              <a:ea typeface="+mn-ea"/>
              <a:cs typeface="+mn-cs"/>
            </a:rPr>
            <a:t>∙</a:t>
          </a:r>
          <a:r>
            <a:rPr lang="en-CA" sz="1200" baseline="0">
              <a:solidFill>
                <a:schemeClr val="dk1"/>
              </a:solidFill>
              <a:effectLst/>
              <a:latin typeface="Base36" panose="02000503000000000000" pitchFamily="2" charset="2"/>
              <a:ea typeface="+mn-ea"/>
              <a:cs typeface="+mn-cs"/>
            </a:rPr>
            <a:t>&amp;</a:t>
          </a:r>
          <a:r>
            <a:rPr lang="en-CA" sz="1200" baseline="0">
              <a:solidFill>
                <a:schemeClr val="dk1"/>
              </a:solidFill>
              <a:effectLst/>
              <a:latin typeface="+mn-lt"/>
              <a:ea typeface="+mn-ea"/>
              <a:cs typeface="+mn-cs"/>
            </a:rPr>
            <a:t>,</a:t>
          </a:r>
          <a:r>
            <a:rPr lang="en-CA" sz="1200" baseline="0">
              <a:solidFill>
                <a:schemeClr val="dk1"/>
              </a:solidFill>
              <a:effectLst/>
              <a:latin typeface="Base36" panose="02000503000000000000" pitchFamily="2" charset="2"/>
              <a:ea typeface="+mn-ea"/>
              <a:cs typeface="+mn-cs"/>
            </a:rPr>
            <a:t>%</a:t>
          </a:r>
          <a:r>
            <a:rPr lang="en-CA" sz="1200" baseline="0">
              <a:solidFill>
                <a:schemeClr val="dk1"/>
              </a:solidFill>
              <a:effectLst/>
              <a:latin typeface="+mn-lt"/>
              <a:ea typeface="+mn-ea"/>
              <a:cs typeface="+mn-cs"/>
            </a:rPr>
            <a:t>,</a:t>
          </a:r>
          <a:r>
            <a:rPr lang="en-CA" sz="1200" baseline="0">
              <a:solidFill>
                <a:schemeClr val="dk1"/>
              </a:solidFill>
              <a:effectLst/>
              <a:latin typeface="Base36" panose="02000503000000000000" pitchFamily="2" charset="2"/>
              <a:ea typeface="+mn-ea"/>
              <a:cs typeface="+mn-cs"/>
            </a:rPr>
            <a:t>&amp;</a:t>
          </a:r>
          <a:r>
            <a:rPr lang="en-CA" sz="1200" baseline="0">
              <a:solidFill>
                <a:schemeClr val="dk1"/>
              </a:solidFill>
              <a:effectLst/>
              <a:latin typeface="+mn-lt"/>
              <a:ea typeface="+mn-ea"/>
              <a:cs typeface="+mn-cs"/>
            </a:rPr>
            <a:t>}, i/j∈ℤ⇒k/j∈ℤ</a:t>
          </a:r>
        </a:p>
        <a:p>
          <a:pPr marL="0" indent="0">
            <a:buFont typeface="Arial" panose="020B0604020202020204" pitchFamily="34" charset="0"/>
            <a:buNone/>
          </a:pPr>
          <a:r>
            <a:rPr lang="en-CA" sz="1200" baseline="0">
              <a:solidFill>
                <a:schemeClr val="dk1"/>
              </a:solidFill>
              <a:effectLst/>
              <a:latin typeface="+mn-lt"/>
              <a:ea typeface="+mn-ea"/>
              <a:cs typeface="+mn-cs"/>
            </a:rPr>
            <a:t>cons: same cons as Base 6 except every 2 digits are collapsed into 1</a:t>
          </a:r>
        </a:p>
        <a:p>
          <a:pPr marL="171450" indent="-171450">
            <a:buFont typeface="Arial" panose="020B0604020202020204" pitchFamily="34" charset="0"/>
            <a:buChar char="•"/>
          </a:pPr>
          <a:r>
            <a:rPr lang="en-CA" sz="1200" baseline="0">
              <a:solidFill>
                <a:schemeClr val="dk1"/>
              </a:solidFill>
              <a:effectLst/>
              <a:latin typeface="+mn-lt"/>
              <a:ea typeface="+mn-ea"/>
              <a:cs typeface="+mn-cs"/>
            </a:rPr>
            <a:t>many new symbols are needed</a:t>
          </a:r>
          <a:endParaRPr lang="en-CA" sz="1200">
            <a:effectLst/>
          </a:endParaRPr>
        </a:p>
      </xdr:txBody>
    </xdr:sp>
    <xdr:clientData/>
  </xdr:twoCellAnchor>
  <xdr:twoCellAnchor>
    <xdr:from>
      <xdr:col>12</xdr:col>
      <xdr:colOff>8443</xdr:colOff>
      <xdr:row>7</xdr:row>
      <xdr:rowOff>200024</xdr:rowOff>
    </xdr:from>
    <xdr:to>
      <xdr:col>18</xdr:col>
      <xdr:colOff>12917</xdr:colOff>
      <xdr:row>28</xdr:row>
      <xdr:rowOff>200024</xdr:rowOff>
    </xdr:to>
    <xdr:sp macro="" textlink="">
      <xdr:nvSpPr>
        <xdr:cNvPr id="8" name="TextBox 7">
          <a:extLst>
            <a:ext uri="{FF2B5EF4-FFF2-40B4-BE49-F238E27FC236}">
              <a16:creationId xmlns:a16="http://schemas.microsoft.com/office/drawing/2014/main" id="{C68F40EE-F048-4B48-B46A-270A56D16387}"/>
            </a:ext>
          </a:extLst>
        </xdr:cNvPr>
        <xdr:cNvSpPr txBox="1"/>
      </xdr:nvSpPr>
      <xdr:spPr>
        <a:xfrm>
          <a:off x="8085643" y="1600199"/>
          <a:ext cx="4671724" cy="420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800"/>
            <a:t>Comparing Bases</a:t>
          </a:r>
          <a:endParaRPr lang="en-CA" sz="18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base 12 and 6 and 36 all allow for easy division by 3 which is better than division by 5 for base 10</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counting on finger segments goes to 156 for base 12 with a 10s hand but is hard to see from far away</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finger counting can be seen from far away, and goes to 35 for base 6 or base 36 with a 10s hand</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prime numbers over 5 in base 6 only have last digit 1 or 5</a:t>
          </a:r>
          <a:endParaRPr lang="en-CA" sz="1200">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CA" sz="1200" baseline="0">
              <a:solidFill>
                <a:schemeClr val="dk1"/>
              </a:solidFill>
              <a:effectLst/>
              <a:latin typeface="+mn-lt"/>
              <a:ea typeface="+mn-ea"/>
              <a:cs typeface="+mn-cs"/>
            </a:rPr>
            <a:t>integer inverses with long repeating digit sequences start, at </a:t>
          </a:r>
          <a:r>
            <a:rPr lang="en-CA" sz="1100" baseline="0">
              <a:solidFill>
                <a:schemeClr val="dk1"/>
              </a:solidFill>
              <a:effectLst/>
              <a:latin typeface="+mn-lt"/>
              <a:ea typeface="+mn-ea"/>
              <a:cs typeface="+mn-cs"/>
            </a:rPr>
            <a:t>7</a:t>
          </a:r>
          <a:r>
            <a:rPr lang="en-CA" sz="1100" baseline="30000">
              <a:solidFill>
                <a:schemeClr val="dk1"/>
              </a:solidFill>
              <a:effectLst/>
              <a:latin typeface="+mn-lt"/>
              <a:ea typeface="+mn-ea"/>
              <a:cs typeface="+mn-cs"/>
            </a:rPr>
            <a:t>-1</a:t>
          </a:r>
          <a:r>
            <a:rPr lang="en-CA" sz="1100" baseline="0">
              <a:solidFill>
                <a:schemeClr val="dk1"/>
              </a:solidFill>
              <a:effectLst/>
              <a:latin typeface="+mn-lt"/>
              <a:ea typeface="+mn-ea"/>
              <a:cs typeface="+mn-cs"/>
            </a:rPr>
            <a:t> for base 10, and at 5</a:t>
          </a:r>
          <a:r>
            <a:rPr lang="en-CA" sz="1100" baseline="30000">
              <a:solidFill>
                <a:schemeClr val="dk1"/>
              </a:solidFill>
              <a:effectLst/>
              <a:latin typeface="+mn-lt"/>
              <a:ea typeface="+mn-ea"/>
              <a:cs typeface="+mn-cs"/>
            </a:rPr>
            <a:t>-1</a:t>
          </a:r>
          <a:r>
            <a:rPr lang="en-CA" sz="1200" baseline="0">
              <a:solidFill>
                <a:schemeClr val="dk1"/>
              </a:solidFill>
              <a:effectLst/>
              <a:latin typeface="+mn-lt"/>
              <a:ea typeface="+mn-ea"/>
              <a:cs typeface="+mn-cs"/>
            </a:rPr>
            <a:t> for base 12, and fewer at </a:t>
          </a:r>
          <a:r>
            <a:rPr lang="en-CA" sz="1100" baseline="0">
              <a:solidFill>
                <a:schemeClr val="dk1"/>
              </a:solidFill>
              <a:effectLst/>
              <a:latin typeface="+mn-lt"/>
              <a:ea typeface="+mn-ea"/>
              <a:cs typeface="+mn-cs"/>
            </a:rPr>
            <a:t>11</a:t>
          </a:r>
          <a:r>
            <a:rPr lang="en-CA" sz="1100" baseline="30000">
              <a:solidFill>
                <a:schemeClr val="dk1"/>
              </a:solidFill>
              <a:effectLst/>
              <a:latin typeface="+mn-lt"/>
              <a:ea typeface="+mn-ea"/>
              <a:cs typeface="+mn-cs"/>
            </a:rPr>
            <a:t>-1</a:t>
          </a:r>
          <a:r>
            <a:rPr lang="en-CA" sz="1200" baseline="0">
              <a:solidFill>
                <a:schemeClr val="dk1"/>
              </a:solidFill>
              <a:effectLst/>
              <a:latin typeface="+mn-lt"/>
              <a:ea typeface="+mn-ea"/>
              <a:cs typeface="+mn-cs"/>
            </a:rPr>
            <a:t> base 6 and base 36</a:t>
          </a:r>
          <a:endParaRPr lang="en-CA" sz="1200" baseline="30000">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CA" sz="1200" baseline="0">
              <a:solidFill>
                <a:schemeClr val="dk1"/>
              </a:solidFill>
              <a:effectLst/>
              <a:latin typeface="+mn-lt"/>
              <a:ea typeface="+mn-ea"/>
              <a:cs typeface="+mn-cs"/>
            </a:rPr>
            <a:t>switching between base 6 and base 36 is simple, and they are more flexible than base 10 or base 12</a:t>
          </a:r>
        </a:p>
        <a:p>
          <a:pPr algn="ctr"/>
          <a:r>
            <a:rPr lang="en-CA" sz="1800">
              <a:solidFill>
                <a:schemeClr val="dk1"/>
              </a:solidFill>
              <a:effectLst/>
              <a:latin typeface="+mn-lt"/>
              <a:ea typeface="+mn-ea"/>
              <a:cs typeface="+mn-cs"/>
            </a:rPr>
            <a:t>Constructing Base 6 and Base 36</a:t>
          </a:r>
          <a:endParaRPr lang="en-CA" sz="1800">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CA" sz="1200" baseline="0">
              <a:solidFill>
                <a:schemeClr val="dk1"/>
              </a:solidFill>
              <a:effectLst/>
              <a:latin typeface="+mn-lt"/>
              <a:ea typeface="+mn-ea"/>
              <a:cs typeface="+mn-cs"/>
            </a:rPr>
            <a:t>B={0,A={1,2,3,4,5}}={words:nil,wun,tuu,tre,fer,fav}, Z={prefix:yi,ti,ri,fi,vi}, Y={prefix:ya,ta,ra,fa,va}</a:t>
          </a:r>
          <a:endParaRPr lang="en-CA" sz="1200">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CA" sz="1200" baseline="0">
              <a:solidFill>
                <a:schemeClr val="dk1"/>
              </a:solidFill>
              <a:effectLst/>
              <a:latin typeface="+mn-lt"/>
              <a:ea typeface="+mn-ea"/>
              <a:cs typeface="+mn-cs"/>
            </a:rPr>
            <a:t>base 6 has +6</a:t>
          </a:r>
          <a:r>
            <a:rPr lang="en-CA" sz="1200" baseline="30000">
              <a:solidFill>
                <a:schemeClr val="dk1"/>
              </a:solidFill>
              <a:effectLst/>
              <a:latin typeface="+mn-lt"/>
              <a:ea typeface="+mn-ea"/>
              <a:cs typeface="+mn-cs"/>
            </a:rPr>
            <a:t>A</a:t>
          </a:r>
          <a:r>
            <a:rPr lang="en-CA" sz="1200" baseline="0">
              <a:solidFill>
                <a:schemeClr val="dk1"/>
              </a:solidFill>
              <a:effectLst/>
              <a:latin typeface="+mn-lt"/>
              <a:ea typeface="+mn-ea"/>
              <a:cs typeface="+mn-cs"/>
            </a:rPr>
            <a:t>=(suffix:niy,nit,nor,nof,nov), while base 36 has A∙6+B=(word:Y.B) and +36=(suffix:nif) and +36</a:t>
          </a:r>
          <a:r>
            <a:rPr lang="en-CA" sz="1200" baseline="30000">
              <a:solidFill>
                <a:schemeClr val="dk1"/>
              </a:solidFill>
              <a:effectLst/>
              <a:latin typeface="+mn-lt"/>
              <a:ea typeface="+mn-ea"/>
              <a:cs typeface="+mn-cs"/>
            </a:rPr>
            <a:t>2</a:t>
          </a:r>
          <a:r>
            <a:rPr lang="en-CA" sz="1200" baseline="0">
              <a:solidFill>
                <a:schemeClr val="dk1"/>
              </a:solidFill>
              <a:effectLst/>
              <a:latin typeface="+mn-lt"/>
              <a:ea typeface="+mn-ea"/>
              <a:cs typeface="+mn-cs"/>
            </a:rPr>
            <a:t>=(suffix:hund), and while both have +6</a:t>
          </a:r>
          <a:r>
            <a:rPr lang="en-CA" sz="1200" baseline="30000">
              <a:solidFill>
                <a:schemeClr val="dk1"/>
              </a:solidFill>
              <a:effectLst/>
              <a:latin typeface="+mn-lt"/>
              <a:ea typeface="+mn-ea"/>
              <a:cs typeface="+mn-cs"/>
            </a:rPr>
            <a:t>6∙A</a:t>
          </a:r>
          <a:r>
            <a:rPr lang="en-CA" sz="1200" baseline="0">
              <a:solidFill>
                <a:schemeClr val="dk1"/>
              </a:solidFill>
              <a:effectLst/>
              <a:latin typeface="+mn-lt"/>
              <a:ea typeface="+mn-ea"/>
              <a:cs typeface="+mn-cs"/>
            </a:rPr>
            <a:t>=(suffix:Z.zan) and +6</a:t>
          </a:r>
          <a:r>
            <a:rPr lang="en-CA" sz="1200" baseline="30000">
              <a:solidFill>
                <a:schemeClr val="dk1"/>
              </a:solidFill>
              <a:effectLst/>
              <a:latin typeface="+mn-lt"/>
              <a:ea typeface="+mn-ea"/>
              <a:cs typeface="+mn-cs"/>
            </a:rPr>
            <a:t>6∙6∙A</a:t>
          </a:r>
          <a:r>
            <a:rPr lang="en-CA" sz="1200" baseline="0">
              <a:solidFill>
                <a:schemeClr val="dk1"/>
              </a:solidFill>
              <a:effectLst/>
              <a:latin typeface="+mn-lt"/>
              <a:ea typeface="+mn-ea"/>
              <a:cs typeface="+mn-cs"/>
            </a:rPr>
            <a:t>=(suffix:Z.lian)</a:t>
          </a:r>
          <a:endParaRPr lang="en-CA" sz="1200">
            <a:effectLst/>
          </a:endParaRPr>
        </a:p>
        <a:p>
          <a:pPr marL="171450" indent="-171450">
            <a:buFont typeface="Arial" panose="020B0604020202020204" pitchFamily="34" charset="0"/>
            <a:buChar char="•"/>
          </a:pPr>
          <a:r>
            <a:rPr lang="en-CA" sz="1200" baseline="0">
              <a:solidFill>
                <a:schemeClr val="dk1"/>
              </a:solidFill>
              <a:effectLst/>
              <a:latin typeface="+mn-lt"/>
              <a:ea typeface="+mn-ea"/>
              <a:cs typeface="+mn-cs"/>
            </a:rPr>
            <a:t>base 36 needs symbols for 0,1,…,35 as: 0=square, 0≠B</a:t>
          </a:r>
          <a:r>
            <a:rPr lang="en-CA" sz="1200" baseline="-25000">
              <a:solidFill>
                <a:schemeClr val="dk1"/>
              </a:solidFill>
              <a:effectLst/>
              <a:latin typeface="+mn-lt"/>
              <a:ea typeface="+mn-ea"/>
              <a:cs typeface="+mn-cs"/>
            </a:rPr>
            <a:t>L</a:t>
          </a:r>
          <a:r>
            <a:rPr lang="en-CA" sz="1200" baseline="0">
              <a:solidFill>
                <a:schemeClr val="dk1"/>
              </a:solidFill>
              <a:effectLst/>
              <a:latin typeface="+mn-lt"/>
              <a:ea typeface="+mn-ea"/>
              <a:cs typeface="+mn-cs"/>
            </a:rPr>
            <a:t>∙6+B</a:t>
          </a:r>
          <a:r>
            <a:rPr lang="en-CA" sz="1200" baseline="-25000">
              <a:solidFill>
                <a:schemeClr val="dk1"/>
              </a:solidFill>
              <a:effectLst/>
              <a:latin typeface="+mn-lt"/>
              <a:ea typeface="+mn-ea"/>
              <a:cs typeface="+mn-cs"/>
            </a:rPr>
            <a:t>R</a:t>
          </a:r>
          <a:r>
            <a:rPr lang="en-CA" sz="1200" baseline="0">
              <a:solidFill>
                <a:schemeClr val="dk1"/>
              </a:solidFill>
              <a:effectLst/>
              <a:latin typeface="+mn-lt"/>
              <a:ea typeface="+mn-ea"/>
              <a:cs typeface="+mn-cs"/>
            </a:rPr>
            <a:t>=(vertical bar with 0 to 3 spokes each side, to the left for B</a:t>
          </a:r>
          <a:r>
            <a:rPr lang="en-CA" sz="1200" baseline="-25000">
              <a:solidFill>
                <a:schemeClr val="dk1"/>
              </a:solidFill>
              <a:effectLst/>
              <a:latin typeface="+mn-lt"/>
              <a:ea typeface="+mn-ea"/>
              <a:cs typeface="+mn-cs"/>
            </a:rPr>
            <a:t>L</a:t>
          </a:r>
          <a:r>
            <a:rPr lang="en-CA" sz="1200" baseline="0">
              <a:solidFill>
                <a:schemeClr val="dk1"/>
              </a:solidFill>
              <a:effectLst/>
              <a:latin typeface="+mn-lt"/>
              <a:ea typeface="+mn-ea"/>
              <a:cs typeface="+mn-cs"/>
            </a:rPr>
            <a:t> and right for B</a:t>
          </a:r>
          <a:r>
            <a:rPr lang="en-CA" sz="1200" baseline="-25000">
              <a:solidFill>
                <a:schemeClr val="dk1"/>
              </a:solidFill>
              <a:effectLst/>
              <a:latin typeface="+mn-lt"/>
              <a:ea typeface="+mn-ea"/>
              <a:cs typeface="+mn-cs"/>
            </a:rPr>
            <a:t>R</a:t>
          </a:r>
          <a:r>
            <a:rPr lang="en-CA" sz="1200" baseline="0">
              <a:solidFill>
                <a:schemeClr val="dk1"/>
              </a:solidFill>
              <a:effectLst/>
              <a:latin typeface="+mn-lt"/>
              <a:ea typeface="+mn-ea"/>
              <a:cs typeface="+mn-cs"/>
            </a:rPr>
            <a:t>), closer to 0 has lower spokes, alternates are 0,1,…,9,a,b,…,z</a:t>
          </a:r>
        </a:p>
      </xdr:txBody>
    </xdr:sp>
    <xdr:clientData/>
  </xdr:twoCellAnchor>
  <xdr:twoCellAnchor>
    <xdr:from>
      <xdr:col>5</xdr:col>
      <xdr:colOff>0</xdr:colOff>
      <xdr:row>0</xdr:row>
      <xdr:rowOff>0</xdr:rowOff>
    </xdr:from>
    <xdr:to>
      <xdr:col>19</xdr:col>
      <xdr:colOff>0</xdr:colOff>
      <xdr:row>8</xdr:row>
      <xdr:rowOff>0</xdr:rowOff>
    </xdr:to>
    <xdr:sp macro="" textlink="">
      <xdr:nvSpPr>
        <xdr:cNvPr id="9" name="TextBox 8">
          <a:extLst>
            <a:ext uri="{FF2B5EF4-FFF2-40B4-BE49-F238E27FC236}">
              <a16:creationId xmlns:a16="http://schemas.microsoft.com/office/drawing/2014/main" id="{8C845C96-33F0-4645-A689-6BF4160D74F2}"/>
            </a:ext>
          </a:extLst>
        </xdr:cNvPr>
        <xdr:cNvSpPr txBox="1"/>
      </xdr:nvSpPr>
      <xdr:spPr>
        <a:xfrm>
          <a:off x="1466850" y="0"/>
          <a:ext cx="670560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a:solidFill>
                <a:schemeClr val="dk1"/>
              </a:solidFill>
              <a:effectLst/>
              <a:latin typeface="+mn-lt"/>
              <a:ea typeface="+mn-ea"/>
              <a:cs typeface="+mn-cs"/>
            </a:rPr>
            <a:t>Use</a:t>
          </a:r>
          <a:r>
            <a:rPr lang="en-CA" sz="2000" baseline="0">
              <a:solidFill>
                <a:schemeClr val="dk1"/>
              </a:solidFill>
              <a:effectLst/>
              <a:latin typeface="+mn-lt"/>
              <a:ea typeface="+mn-ea"/>
              <a:cs typeface="+mn-cs"/>
            </a:rPr>
            <a:t> 6 or 36 Instead of 10 for a Base</a:t>
          </a:r>
          <a:endParaRPr lang="en-CA" sz="2000">
            <a:effectLst/>
          </a:endParaRPr>
        </a:p>
        <a:p>
          <a:pPr marL="171450" indent="-171450" algn="l">
            <a:buFont typeface="Arial" panose="020B0604020202020204" pitchFamily="34" charset="0"/>
            <a:buChar char="•"/>
          </a:pPr>
          <a:r>
            <a:rPr lang="en-CA" sz="1200">
              <a:solidFill>
                <a:schemeClr val="dk1"/>
              </a:solidFill>
              <a:effectLst/>
              <a:latin typeface="+mn-lt"/>
              <a:ea typeface="+mn-ea"/>
              <a:cs typeface="+mn-cs"/>
            </a:rPr>
            <a:t>the </a:t>
          </a:r>
          <a:r>
            <a:rPr lang="en-CA" sz="1200" baseline="0">
              <a:solidFill>
                <a:schemeClr val="dk1"/>
              </a:solidFill>
              <a:effectLst/>
              <a:latin typeface="+mn-lt"/>
              <a:ea typeface="+mn-ea"/>
              <a:cs typeface="+mn-cs"/>
            </a:rPr>
            <a:t>number system being used now is Base 10 decimal, but for fun I propose using Base 6 or Base 36</a:t>
          </a:r>
          <a:endParaRPr lang="en-CA" sz="1200">
            <a:effectLst/>
          </a:endParaRPr>
        </a:p>
        <a:p>
          <a:pPr marL="171450" indent="-171450" algn="l">
            <a:buFont typeface="Arial" panose="020B0604020202020204" pitchFamily="34" charset="0"/>
            <a:buChar char="•"/>
          </a:pPr>
          <a:r>
            <a:rPr lang="en-CA" sz="1200" baseline="0">
              <a:solidFill>
                <a:schemeClr val="dk1"/>
              </a:solidFill>
              <a:effectLst/>
              <a:latin typeface="+mn-lt"/>
              <a:ea typeface="+mn-ea"/>
              <a:cs typeface="+mn-cs"/>
            </a:rPr>
            <a:t>repeating digits after the decimal point can be represented by being enclosed in [square brackets]</a:t>
          </a:r>
          <a:endParaRPr lang="en-CA" sz="1200">
            <a:effectLst/>
          </a:endParaRPr>
        </a:p>
        <a:p>
          <a:pPr marL="171450" indent="-171450" algn="l">
            <a:buFont typeface="Arial" panose="020B0604020202020204" pitchFamily="34" charset="0"/>
            <a:buChar char="•"/>
          </a:pPr>
          <a:r>
            <a:rPr lang="en-CA" sz="1200" baseline="0">
              <a:solidFill>
                <a:schemeClr val="dk1"/>
              </a:solidFill>
              <a:effectLst/>
              <a:latin typeface="+mn-lt"/>
              <a:ea typeface="+mn-ea"/>
              <a:cs typeface="+mn-cs"/>
            </a:rPr>
            <a:t>ℤ=Integers, ℝ=Real Numbers, ∀=for all, ∃=there is, ⊂=subset of, ∈=belongs to, ∴=therefore, ∑=sum</a:t>
          </a:r>
        </a:p>
        <a:p>
          <a:pPr marL="171450" indent="-171450" algn="l" eaLnBrk="1" fontAlgn="auto" latinLnBrk="0" hangingPunct="1">
            <a:buFont typeface="Arial" panose="020B0604020202020204" pitchFamily="34" charset="0"/>
            <a:buChar char="•"/>
          </a:pPr>
          <a:r>
            <a:rPr lang="en-CA" sz="1200" baseline="0">
              <a:solidFill>
                <a:schemeClr val="dk1"/>
              </a:solidFill>
              <a:effectLst/>
              <a:latin typeface="+mn-lt"/>
              <a:ea typeface="+mn-ea"/>
              <a:cs typeface="+mn-cs"/>
            </a:rPr>
            <a:t>below are number charts in digits and words for Bases(10,12,6,36)</a:t>
          </a:r>
          <a:endParaRPr lang="en-CA" sz="1200">
            <a:effectLst/>
          </a:endParaRPr>
        </a:p>
        <a:p>
          <a:pPr marL="171450" indent="-171450" algn="l" eaLnBrk="1" fontAlgn="auto" latinLnBrk="0" hangingPunct="1">
            <a:buFont typeface="Arial" panose="020B0604020202020204" pitchFamily="34" charset="0"/>
            <a:buChar char="•"/>
          </a:pPr>
          <a:r>
            <a:rPr lang="en-CA" sz="1200" baseline="0">
              <a:solidFill>
                <a:schemeClr val="dk1"/>
              </a:solidFill>
              <a:effectLst/>
              <a:latin typeface="+mn-lt"/>
              <a:ea typeface="+mn-ea"/>
              <a:cs typeface="+mn-cs"/>
            </a:rPr>
            <a:t>the left chart is a times table up 11</a:t>
          </a:r>
          <a:endParaRPr lang="en-CA" sz="1200">
            <a:effectLst/>
          </a:endParaRPr>
        </a:p>
        <a:p>
          <a:pPr marL="171450" indent="-171450" algn="l" eaLnBrk="1" fontAlgn="auto" latinLnBrk="0" hangingPunct="1">
            <a:buFont typeface="Arial" panose="020B0604020202020204" pitchFamily="34" charset="0"/>
            <a:buChar char="•"/>
          </a:pPr>
          <a:r>
            <a:rPr lang="en-CA" sz="1200" baseline="0">
              <a:solidFill>
                <a:schemeClr val="dk1"/>
              </a:solidFill>
              <a:effectLst/>
              <a:latin typeface="+mn-lt"/>
              <a:ea typeface="+mn-ea"/>
              <a:cs typeface="+mn-cs"/>
            </a:rPr>
            <a:t>the right chart is: count 0 to 36, inverse to 36</a:t>
          </a:r>
          <a:r>
            <a:rPr lang="en-CA" sz="1200" baseline="30000">
              <a:solidFill>
                <a:schemeClr val="dk1"/>
              </a:solidFill>
              <a:effectLst/>
              <a:latin typeface="+mn-lt"/>
              <a:ea typeface="+mn-ea"/>
              <a:cs typeface="+mn-cs"/>
            </a:rPr>
            <a:t>-1</a:t>
          </a:r>
          <a:r>
            <a:rPr lang="en-CA" sz="1200" baseline="0">
              <a:solidFill>
                <a:schemeClr val="dk1"/>
              </a:solidFill>
              <a:effectLst/>
              <a:latin typeface="+mn-lt"/>
              <a:ea typeface="+mn-ea"/>
              <a:cs typeface="+mn-cs"/>
            </a:rPr>
            <a:t>), multiplication to 11∙11, power to 10</a:t>
          </a:r>
          <a:r>
            <a:rPr lang="en-CA" sz="1200" baseline="30000">
              <a:solidFill>
                <a:schemeClr val="dk1"/>
              </a:solidFill>
              <a:effectLst/>
              <a:latin typeface="+mn-lt"/>
              <a:ea typeface="+mn-ea"/>
              <a:cs typeface="+mn-cs"/>
            </a:rPr>
            <a:t>3∙11</a:t>
          </a:r>
          <a:r>
            <a:rPr lang="en-CA" sz="1200" baseline="0">
              <a:solidFill>
                <a:schemeClr val="dk1"/>
              </a:solidFill>
              <a:effectLst/>
              <a:latin typeface="+mn-lt"/>
              <a:ea typeface="+mn-ea"/>
              <a:cs typeface="+mn-cs"/>
            </a:rPr>
            <a:t> and 6</a:t>
          </a:r>
          <a:r>
            <a:rPr lang="en-CA" sz="1200" baseline="30000">
              <a:solidFill>
                <a:schemeClr val="dk1"/>
              </a:solidFill>
              <a:effectLst/>
              <a:latin typeface="+mn-lt"/>
              <a:ea typeface="+mn-ea"/>
              <a:cs typeface="+mn-cs"/>
            </a:rPr>
            <a:t>6∙6∙5</a:t>
          </a:r>
          <a:endParaRPr lang="en-CA" sz="1200">
            <a:effectLst/>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ndan maher" refreshedDate="44621.988585648149" backgroundQuery="1" createdVersion="7" refreshedVersion="7" minRefreshableVersion="3" recordCount="0" supportSubquery="1" supportAdvancedDrill="1" xr:uid="{B46EABAA-C974-49B8-9B4D-8A961F576EF7}">
  <cacheSource type="external" connectionId="1"/>
  <cacheFields count="5">
    <cacheField name="[Table5].[operation].[operation]" caption="operation" numFmtId="0" hierarchy="5" level="1">
      <sharedItems count="4">
        <s v="counting"/>
        <s v="inverse"/>
        <s v="multiplication"/>
        <s v="power"/>
      </sharedItems>
      <extLst>
        <ext xmlns:x15="http://schemas.microsoft.com/office/spreadsheetml/2010/11/main" uri="{4F2E5C28-24EA-4eb8-9CBF-B6C8F9C3D259}">
          <x15:cachedUniqueNames>
            <x15:cachedUniqueName index="0" name="[Table5].[operation].&amp;[counting]"/>
            <x15:cachedUniqueName index="1" name="[Table5].[operation].&amp;[inverse]"/>
            <x15:cachedUniqueName index="2" name="[Table5].[operation].&amp;[multiplication]"/>
            <x15:cachedUniqueName index="3" name="[Table5].[operation].&amp;[power]"/>
          </x15:cachedUniqueNames>
        </ext>
      </extLst>
    </cacheField>
    <cacheField name="[Table5].[base].[base]" caption="base" numFmtId="0" hierarchy="6" level="1">
      <sharedItems count="4">
        <s v="10or2∙5"/>
        <s v="12or2∙2∙3"/>
        <s v="36or2∙2∙3∙3"/>
        <s v="6or2∙3"/>
      </sharedItems>
      <extLst>
        <ext xmlns:x15="http://schemas.microsoft.com/office/spreadsheetml/2010/11/main" uri="{4F2E5C28-24EA-4eb8-9CBF-B6C8F9C3D259}">
          <x15:cachedUniqueNames>
            <x15:cachedUniqueName index="0" name="[Table5].[base].&amp;[10or2∙5]"/>
            <x15:cachedUniqueName index="1" name="[Table5].[base].&amp;[12or2∙2∙3]"/>
            <x15:cachedUniqueName index="2" name="[Table5].[base].&amp;[36or2∙2∙3∙3]"/>
            <x15:cachedUniqueName index="3" name="[Table5].[base].&amp;[6or2∙3]"/>
          </x15:cachedUniqueNames>
        </ext>
      </extLst>
    </cacheField>
    <cacheField name="[Table5].[number].[number]" caption="number" numFmtId="0" hierarchy="7" level="1">
      <sharedItems count="170">
        <s v="0"/>
        <s v="1"/>
        <s v="10"/>
        <s v="11"/>
        <s v="12"/>
        <s v="13"/>
        <s v="14"/>
        <s v="15"/>
        <s v="16"/>
        <s v="17"/>
        <s v="18"/>
        <s v="19"/>
        <s v="2"/>
        <s v="20"/>
        <s v="21"/>
        <s v="22"/>
        <s v="23"/>
        <s v="24"/>
        <s v="25"/>
        <s v="26"/>
        <s v="27"/>
        <s v="28"/>
        <s v="29"/>
        <s v="3"/>
        <s v="30"/>
        <s v="31"/>
        <s v="32"/>
        <s v="33"/>
        <s v="34"/>
        <s v="35"/>
        <s v="36"/>
        <s v="4"/>
        <s v="5"/>
        <s v="6"/>
        <s v="7"/>
        <s v="8"/>
        <s v="9"/>
        <s v="1/1"/>
        <s v="1/10"/>
        <s v="1/11"/>
        <s v="1/12"/>
        <s v="1/13"/>
        <s v="1/14"/>
        <s v="1/15"/>
        <s v="1/16"/>
        <s v="1/17"/>
        <s v="1/18"/>
        <s v="1/19"/>
        <s v="1/2"/>
        <s v="1/20"/>
        <s v="1/21"/>
        <s v="1/22"/>
        <s v="1/23"/>
        <s v="1/24"/>
        <s v="1/25"/>
        <s v="1/26"/>
        <s v="1/27"/>
        <s v="1/28"/>
        <s v="1/29"/>
        <s v="1/3"/>
        <s v="1/30"/>
        <s v="1/31"/>
        <s v="1/32"/>
        <s v="1/33"/>
        <s v="1/34"/>
        <s v="1/35"/>
        <s v="1/36"/>
        <s v="1/4"/>
        <s v="1/5"/>
        <s v="1/6"/>
        <s v="1/7"/>
        <s v="1/8"/>
        <s v="1/9"/>
        <s v="1∙1"/>
        <s v="1∙10"/>
        <s v="1∙11"/>
        <s v="1∙2"/>
        <s v="1∙3"/>
        <s v="1∙4"/>
        <s v="1∙5"/>
        <s v="1∙6"/>
        <s v="1∙7"/>
        <s v="1∙8"/>
        <s v="1∙9"/>
        <s v="10∙10"/>
        <s v="10∙11"/>
        <s v="11∙11"/>
        <s v="2∙10"/>
        <s v="2∙11"/>
        <s v="2∙2"/>
        <s v="2∙3"/>
        <s v="2∙4"/>
        <s v="2∙5"/>
        <s v="2∙6"/>
        <s v="2∙7"/>
        <s v="2∙8"/>
        <s v="2∙9"/>
        <s v="3∙10"/>
        <s v="3∙11"/>
        <s v="3∙3"/>
        <s v="3∙4"/>
        <s v="3∙5"/>
        <s v="3∙6"/>
        <s v="3∙7"/>
        <s v="3∙8"/>
        <s v="3∙9"/>
        <s v="4∙10"/>
        <s v="4∙11"/>
        <s v="4∙4"/>
        <s v="4∙5"/>
        <s v="4∙6"/>
        <s v="4∙7"/>
        <s v="4∙8"/>
        <s v="4∙9"/>
        <s v="5∙10"/>
        <s v="5∙11"/>
        <s v="5∙5"/>
        <s v="5∙6"/>
        <s v="5∙7"/>
        <s v="5∙8"/>
        <s v="5∙9"/>
        <s v="6∙10"/>
        <s v="6∙11"/>
        <s v="6∙6"/>
        <s v="6∙7"/>
        <s v="6∙8"/>
        <s v="6∙9"/>
        <s v="7∙10"/>
        <s v="7∙11"/>
        <s v="7∙7"/>
        <s v="7∙8"/>
        <s v="7∙9"/>
        <s v="8∙10"/>
        <s v="8∙11"/>
        <s v="8∙8"/>
        <s v="8∙9"/>
        <s v="9∙10"/>
        <s v="9∙11"/>
        <s v="9∙9"/>
        <s v="10^0or6^0"/>
        <s v="10^1"/>
        <s v="10^2"/>
        <s v="10^3"/>
        <s v="10^3^10"/>
        <s v="10^3^11"/>
        <s v="10^3^2"/>
        <s v="10^3^3"/>
        <s v="10^3^4"/>
        <s v="10^3^5"/>
        <s v="10^3^6"/>
        <s v="10^3^7"/>
        <s v="10^3^8"/>
        <s v="10^3^9"/>
        <s v="10^4"/>
        <s v="10^5"/>
        <s v="6^1"/>
        <s v="6^2"/>
        <s v="6^3"/>
        <s v="6^4"/>
        <s v="6^5"/>
        <s v="6^6^1"/>
        <s v="6^6^2"/>
        <s v="6^6^3"/>
        <s v="6^6^4"/>
        <s v="6^6^5"/>
        <s v="6^6^6^1"/>
        <s v="6^6^6^2"/>
        <s v="6^6^6^3"/>
        <s v="6^6^6^4"/>
        <s v="6^6^6^5"/>
      </sharedItems>
      <extLst>
        <ext xmlns:x15="http://schemas.microsoft.com/office/spreadsheetml/2010/11/main" uri="{4F2E5C28-24EA-4eb8-9CBF-B6C8F9C3D259}">
          <x15:cachedUniqueNames>
            <x15:cachedUniqueName index="0" name="[Table5].[number].&amp;[0]"/>
            <x15:cachedUniqueName index="1" name="[Table5].[number].&amp;[1]"/>
            <x15:cachedUniqueName index="2" name="[Table5].[number].&amp;[10]"/>
            <x15:cachedUniqueName index="3" name="[Table5].[number].&amp;[11]"/>
            <x15:cachedUniqueName index="4" name="[Table5].[number].&amp;[12]"/>
            <x15:cachedUniqueName index="5" name="[Table5].[number].&amp;[13]"/>
            <x15:cachedUniqueName index="6" name="[Table5].[number].&amp;[14]"/>
            <x15:cachedUniqueName index="7" name="[Table5].[number].&amp;[15]"/>
            <x15:cachedUniqueName index="8" name="[Table5].[number].&amp;[16]"/>
            <x15:cachedUniqueName index="9" name="[Table5].[number].&amp;[17]"/>
            <x15:cachedUniqueName index="10" name="[Table5].[number].&amp;[18]"/>
            <x15:cachedUniqueName index="11" name="[Table5].[number].&amp;[19]"/>
            <x15:cachedUniqueName index="12" name="[Table5].[number].&amp;[2]"/>
            <x15:cachedUniqueName index="13" name="[Table5].[number].&amp;[20]"/>
            <x15:cachedUniqueName index="14" name="[Table5].[number].&amp;[21]"/>
            <x15:cachedUniqueName index="15" name="[Table5].[number].&amp;[22]"/>
            <x15:cachedUniqueName index="16" name="[Table5].[number].&amp;[23]"/>
            <x15:cachedUniqueName index="17" name="[Table5].[number].&amp;[24]"/>
            <x15:cachedUniqueName index="18" name="[Table5].[number].&amp;[25]"/>
            <x15:cachedUniqueName index="19" name="[Table5].[number].&amp;[26]"/>
            <x15:cachedUniqueName index="20" name="[Table5].[number].&amp;[27]"/>
            <x15:cachedUniqueName index="21" name="[Table5].[number].&amp;[28]"/>
            <x15:cachedUniqueName index="22" name="[Table5].[number].&amp;[29]"/>
            <x15:cachedUniqueName index="23" name="[Table5].[number].&amp;[3]"/>
            <x15:cachedUniqueName index="24" name="[Table5].[number].&amp;[30]"/>
            <x15:cachedUniqueName index="25" name="[Table5].[number].&amp;[31]"/>
            <x15:cachedUniqueName index="26" name="[Table5].[number].&amp;[32]"/>
            <x15:cachedUniqueName index="27" name="[Table5].[number].&amp;[33]"/>
            <x15:cachedUniqueName index="28" name="[Table5].[number].&amp;[34]"/>
            <x15:cachedUniqueName index="29" name="[Table5].[number].&amp;[35]"/>
            <x15:cachedUniqueName index="30" name="[Table5].[number].&amp;[36]"/>
            <x15:cachedUniqueName index="31" name="[Table5].[number].&amp;[4]"/>
            <x15:cachedUniqueName index="32" name="[Table5].[number].&amp;[5]"/>
            <x15:cachedUniqueName index="33" name="[Table5].[number].&amp;[6]"/>
            <x15:cachedUniqueName index="34" name="[Table5].[number].&amp;[7]"/>
            <x15:cachedUniqueName index="35" name="[Table5].[number].&amp;[8]"/>
            <x15:cachedUniqueName index="36" name="[Table5].[number].&amp;[9]"/>
            <x15:cachedUniqueName index="37" name="[Table5].[number].&amp;[1/1]"/>
            <x15:cachedUniqueName index="38" name="[Table5].[number].&amp;[1/10]"/>
            <x15:cachedUniqueName index="39" name="[Table5].[number].&amp;[1/11]"/>
            <x15:cachedUniqueName index="40" name="[Table5].[number].&amp;[1/12]"/>
            <x15:cachedUniqueName index="41" name="[Table5].[number].&amp;[1/13]"/>
            <x15:cachedUniqueName index="42" name="[Table5].[number].&amp;[1/14]"/>
            <x15:cachedUniqueName index="43" name="[Table5].[number].&amp;[1/15]"/>
            <x15:cachedUniqueName index="44" name="[Table5].[number].&amp;[1/16]"/>
            <x15:cachedUniqueName index="45" name="[Table5].[number].&amp;[1/17]"/>
            <x15:cachedUniqueName index="46" name="[Table5].[number].&amp;[1/18]"/>
            <x15:cachedUniqueName index="47" name="[Table5].[number].&amp;[1/19]"/>
            <x15:cachedUniqueName index="48" name="[Table5].[number].&amp;[1/2]"/>
            <x15:cachedUniqueName index="49" name="[Table5].[number].&amp;[1/20]"/>
            <x15:cachedUniqueName index="50" name="[Table5].[number].&amp;[1/21]"/>
            <x15:cachedUniqueName index="51" name="[Table5].[number].&amp;[1/22]"/>
            <x15:cachedUniqueName index="52" name="[Table5].[number].&amp;[1/23]"/>
            <x15:cachedUniqueName index="53" name="[Table5].[number].&amp;[1/24]"/>
            <x15:cachedUniqueName index="54" name="[Table5].[number].&amp;[1/25]"/>
            <x15:cachedUniqueName index="55" name="[Table5].[number].&amp;[1/26]"/>
            <x15:cachedUniqueName index="56" name="[Table5].[number].&amp;[1/27]"/>
            <x15:cachedUniqueName index="57" name="[Table5].[number].&amp;[1/28]"/>
            <x15:cachedUniqueName index="58" name="[Table5].[number].&amp;[1/29]"/>
            <x15:cachedUniqueName index="59" name="[Table5].[number].&amp;[1/3]"/>
            <x15:cachedUniqueName index="60" name="[Table5].[number].&amp;[1/30]"/>
            <x15:cachedUniqueName index="61" name="[Table5].[number].&amp;[1/31]"/>
            <x15:cachedUniqueName index="62" name="[Table5].[number].&amp;[1/32]"/>
            <x15:cachedUniqueName index="63" name="[Table5].[number].&amp;[1/33]"/>
            <x15:cachedUniqueName index="64" name="[Table5].[number].&amp;[1/34]"/>
            <x15:cachedUniqueName index="65" name="[Table5].[number].&amp;[1/35]"/>
            <x15:cachedUniqueName index="66" name="[Table5].[number].&amp;[1/36]"/>
            <x15:cachedUniqueName index="67" name="[Table5].[number].&amp;[1/4]"/>
            <x15:cachedUniqueName index="68" name="[Table5].[number].&amp;[1/5]"/>
            <x15:cachedUniqueName index="69" name="[Table5].[number].&amp;[1/6]"/>
            <x15:cachedUniqueName index="70" name="[Table5].[number].&amp;[1/7]"/>
            <x15:cachedUniqueName index="71" name="[Table5].[number].&amp;[1/8]"/>
            <x15:cachedUniqueName index="72" name="[Table5].[number].&amp;[1/9]"/>
            <x15:cachedUniqueName index="73" name="[Table5].[number].&amp;[1∙1]"/>
            <x15:cachedUniqueName index="74" name="[Table5].[number].&amp;[1∙10]"/>
            <x15:cachedUniqueName index="75" name="[Table5].[number].&amp;[1∙11]"/>
            <x15:cachedUniqueName index="76" name="[Table5].[number].&amp;[1∙2]"/>
            <x15:cachedUniqueName index="77" name="[Table5].[number].&amp;[1∙3]"/>
            <x15:cachedUniqueName index="78" name="[Table5].[number].&amp;[1∙4]"/>
            <x15:cachedUniqueName index="79" name="[Table5].[number].&amp;[1∙5]"/>
            <x15:cachedUniqueName index="80" name="[Table5].[number].&amp;[1∙6]"/>
            <x15:cachedUniqueName index="81" name="[Table5].[number].&amp;[1∙7]"/>
            <x15:cachedUniqueName index="82" name="[Table5].[number].&amp;[1∙8]"/>
            <x15:cachedUniqueName index="83" name="[Table5].[number].&amp;[1∙9]"/>
            <x15:cachedUniqueName index="84" name="[Table5].[number].&amp;[10∙10]"/>
            <x15:cachedUniqueName index="85" name="[Table5].[number].&amp;[10∙11]"/>
            <x15:cachedUniqueName index="86" name="[Table5].[number].&amp;[11∙11]"/>
            <x15:cachedUniqueName index="87" name="[Table5].[number].&amp;[2∙10]"/>
            <x15:cachedUniqueName index="88" name="[Table5].[number].&amp;[2∙11]"/>
            <x15:cachedUniqueName index="89" name="[Table5].[number].&amp;[2∙2]"/>
            <x15:cachedUniqueName index="90" name="[Table5].[number].&amp;[2∙3]"/>
            <x15:cachedUniqueName index="91" name="[Table5].[number].&amp;[2∙4]"/>
            <x15:cachedUniqueName index="92" name="[Table5].[number].&amp;[2∙5]"/>
            <x15:cachedUniqueName index="93" name="[Table5].[number].&amp;[2∙6]"/>
            <x15:cachedUniqueName index="94" name="[Table5].[number].&amp;[2∙7]"/>
            <x15:cachedUniqueName index="95" name="[Table5].[number].&amp;[2∙8]"/>
            <x15:cachedUniqueName index="96" name="[Table5].[number].&amp;[2∙9]"/>
            <x15:cachedUniqueName index="97" name="[Table5].[number].&amp;[3∙10]"/>
            <x15:cachedUniqueName index="98" name="[Table5].[number].&amp;[3∙11]"/>
            <x15:cachedUniqueName index="99" name="[Table5].[number].&amp;[3∙3]"/>
            <x15:cachedUniqueName index="100" name="[Table5].[number].&amp;[3∙4]"/>
            <x15:cachedUniqueName index="101" name="[Table5].[number].&amp;[3∙5]"/>
            <x15:cachedUniqueName index="102" name="[Table5].[number].&amp;[3∙6]"/>
            <x15:cachedUniqueName index="103" name="[Table5].[number].&amp;[3∙7]"/>
            <x15:cachedUniqueName index="104" name="[Table5].[number].&amp;[3∙8]"/>
            <x15:cachedUniqueName index="105" name="[Table5].[number].&amp;[3∙9]"/>
            <x15:cachedUniqueName index="106" name="[Table5].[number].&amp;[4∙10]"/>
            <x15:cachedUniqueName index="107" name="[Table5].[number].&amp;[4∙11]"/>
            <x15:cachedUniqueName index="108" name="[Table5].[number].&amp;[4∙4]"/>
            <x15:cachedUniqueName index="109" name="[Table5].[number].&amp;[4∙5]"/>
            <x15:cachedUniqueName index="110" name="[Table5].[number].&amp;[4∙6]"/>
            <x15:cachedUniqueName index="111" name="[Table5].[number].&amp;[4∙7]"/>
            <x15:cachedUniqueName index="112" name="[Table5].[number].&amp;[4∙8]"/>
            <x15:cachedUniqueName index="113" name="[Table5].[number].&amp;[4∙9]"/>
            <x15:cachedUniqueName index="114" name="[Table5].[number].&amp;[5∙10]"/>
            <x15:cachedUniqueName index="115" name="[Table5].[number].&amp;[5∙11]"/>
            <x15:cachedUniqueName index="116" name="[Table5].[number].&amp;[5∙5]"/>
            <x15:cachedUniqueName index="117" name="[Table5].[number].&amp;[5∙6]"/>
            <x15:cachedUniqueName index="118" name="[Table5].[number].&amp;[5∙7]"/>
            <x15:cachedUniqueName index="119" name="[Table5].[number].&amp;[5∙8]"/>
            <x15:cachedUniqueName index="120" name="[Table5].[number].&amp;[5∙9]"/>
            <x15:cachedUniqueName index="121" name="[Table5].[number].&amp;[6∙10]"/>
            <x15:cachedUniqueName index="122" name="[Table5].[number].&amp;[6∙11]"/>
            <x15:cachedUniqueName index="123" name="[Table5].[number].&amp;[6∙6]"/>
            <x15:cachedUniqueName index="124" name="[Table5].[number].&amp;[6∙7]"/>
            <x15:cachedUniqueName index="125" name="[Table5].[number].&amp;[6∙8]"/>
            <x15:cachedUniqueName index="126" name="[Table5].[number].&amp;[6∙9]"/>
            <x15:cachedUniqueName index="127" name="[Table5].[number].&amp;[7∙10]"/>
            <x15:cachedUniqueName index="128" name="[Table5].[number].&amp;[7∙11]"/>
            <x15:cachedUniqueName index="129" name="[Table5].[number].&amp;[7∙7]"/>
            <x15:cachedUniqueName index="130" name="[Table5].[number].&amp;[7∙8]"/>
            <x15:cachedUniqueName index="131" name="[Table5].[number].&amp;[7∙9]"/>
            <x15:cachedUniqueName index="132" name="[Table5].[number].&amp;[8∙10]"/>
            <x15:cachedUniqueName index="133" name="[Table5].[number].&amp;[8∙11]"/>
            <x15:cachedUniqueName index="134" name="[Table5].[number].&amp;[8∙8]"/>
            <x15:cachedUniqueName index="135" name="[Table5].[number].&amp;[8∙9]"/>
            <x15:cachedUniqueName index="136" name="[Table5].[number].&amp;[9∙10]"/>
            <x15:cachedUniqueName index="137" name="[Table5].[number].&amp;[9∙11]"/>
            <x15:cachedUniqueName index="138" name="[Table5].[number].&amp;[9∙9]"/>
            <x15:cachedUniqueName index="139" name="[Table5].[number].&amp;[10^0or6^0]"/>
            <x15:cachedUniqueName index="140" name="[Table5].[number].&amp;[10^1]"/>
            <x15:cachedUniqueName index="141" name="[Table5].[number].&amp;[10^2]"/>
            <x15:cachedUniqueName index="142" name="[Table5].[number].&amp;[10^3]"/>
            <x15:cachedUniqueName index="143" name="[Table5].[number].&amp;[10^3^10]"/>
            <x15:cachedUniqueName index="144" name="[Table5].[number].&amp;[10^3^11]"/>
            <x15:cachedUniqueName index="145" name="[Table5].[number].&amp;[10^3^2]"/>
            <x15:cachedUniqueName index="146" name="[Table5].[number].&amp;[10^3^3]"/>
            <x15:cachedUniqueName index="147" name="[Table5].[number].&amp;[10^3^4]"/>
            <x15:cachedUniqueName index="148" name="[Table5].[number].&amp;[10^3^5]"/>
            <x15:cachedUniqueName index="149" name="[Table5].[number].&amp;[10^3^6]"/>
            <x15:cachedUniqueName index="150" name="[Table5].[number].&amp;[10^3^7]"/>
            <x15:cachedUniqueName index="151" name="[Table5].[number].&amp;[10^3^8]"/>
            <x15:cachedUniqueName index="152" name="[Table5].[number].&amp;[10^3^9]"/>
            <x15:cachedUniqueName index="153" name="[Table5].[number].&amp;[10^4]"/>
            <x15:cachedUniqueName index="154" name="[Table5].[number].&amp;[10^5]"/>
            <x15:cachedUniqueName index="155" name="[Table5].[number].&amp;[6^1]"/>
            <x15:cachedUniqueName index="156" name="[Table5].[number].&amp;[6^2]"/>
            <x15:cachedUniqueName index="157" name="[Table5].[number].&amp;[6^3]"/>
            <x15:cachedUniqueName index="158" name="[Table5].[number].&amp;[6^4]"/>
            <x15:cachedUniqueName index="159" name="[Table5].[number].&amp;[6^5]"/>
            <x15:cachedUniqueName index="160" name="[Table5].[number].&amp;[6^6^1]"/>
            <x15:cachedUniqueName index="161" name="[Table5].[number].&amp;[6^6^2]"/>
            <x15:cachedUniqueName index="162" name="[Table5].[number].&amp;[6^6^3]"/>
            <x15:cachedUniqueName index="163" name="[Table5].[number].&amp;[6^6^4]"/>
            <x15:cachedUniqueName index="164" name="[Table5].[number].&amp;[6^6^5]"/>
            <x15:cachedUniqueName index="165" name="[Table5].[number].&amp;[6^6^6^1]"/>
            <x15:cachedUniqueName index="166" name="[Table5].[number].&amp;[6^6^6^2]"/>
            <x15:cachedUniqueName index="167" name="[Table5].[number].&amp;[6^6^6^3]"/>
            <x15:cachedUniqueName index="168" name="[Table5].[number].&amp;[6^6^6^4]"/>
            <x15:cachedUniqueName index="169" name="[Table5].[number].&amp;[6^6^6^5]"/>
          </x15:cachedUniqueNames>
        </ext>
      </extLst>
    </cacheField>
    <cacheField name="[Measures].[script]" caption="script" numFmtId="0" hierarchy="15" level="32767"/>
    <cacheField name="[Measures].[words]" caption="words" numFmtId="0" hierarchy="14" level="32767"/>
  </cacheFields>
  <cacheHierarchies count="20">
    <cacheHierarchy uniqueName="[Range].[base]" caption="base" attribute="1" defaultMemberUniqueName="[Range].[base].[All]" allUniqueName="[Range].[base].[All]" dimensionUniqueName="[Range]" displayFolder="" count="0" memberValueDatatype="130" unbalanced="0"/>
    <cacheHierarchy uniqueName="[Range].[times]" caption="times" attribute="1" defaultMemberUniqueName="[Range].[times].[All]" allUniqueName="[Range].[times].[All]" dimensionUniqueName="[Range]" displayFolder="" count="0" memberValueDatatype="130" unbalanced="0"/>
    <cacheHierarchy uniqueName="[Range].[text]" caption="text" attribute="1" defaultMemberUniqueName="[Range].[text].[All]" allUniqueName="[Range].[text].[All]" dimensionUniqueName="[Range]" displayFolder="" count="0" memberValueDatatype="130" unbalanced="0"/>
    <cacheHierarchy uniqueName="[Range].[z∙]" caption="z∙" attribute="1" defaultMemberUniqueName="[Range].[z∙].[All]" allUniqueName="[Range].[z∙].[All]" dimensionUniqueName="[Range]" displayFolder="" count="0" memberValueDatatype="20" unbalanced="0"/>
    <cacheHierarchy uniqueName="[Range].[∙z]" caption="∙z" attribute="1" defaultMemberUniqueName="[Range].[∙z].[All]" allUniqueName="[Range].[∙z].[All]" dimensionUniqueName="[Range]" displayFolder="" count="0" memberValueDatatype="20" unbalanced="0"/>
    <cacheHierarchy uniqueName="[Table5].[operation]" caption="operation" attribute="1" defaultMemberUniqueName="[Table5].[operation].[All]" allUniqueName="[Table5].[operation].[All]" dimensionUniqueName="[Table5]" displayFolder="" count="2" memberValueDatatype="130" unbalanced="0">
      <fieldsUsage count="2">
        <fieldUsage x="-1"/>
        <fieldUsage x="0"/>
      </fieldsUsage>
    </cacheHierarchy>
    <cacheHierarchy uniqueName="[Table5].[base]" caption="base" attribute="1" defaultMemberUniqueName="[Table5].[base].[All]" allUniqueName="[Table5].[base].[All]" dimensionUniqueName="[Table5]" displayFolder="" count="2" memberValueDatatype="130" unbalanced="0">
      <fieldsUsage count="2">
        <fieldUsage x="-1"/>
        <fieldUsage x="1"/>
      </fieldsUsage>
    </cacheHierarchy>
    <cacheHierarchy uniqueName="[Table5].[number]" caption="number" attribute="1" defaultMemberUniqueName="[Table5].[number].[All]" allUniqueName="[Table5].[number].[All]" dimensionUniqueName="[Table5]" displayFolder="" count="2" memberValueDatatype="130" unbalanced="0">
      <fieldsUsage count="2">
        <fieldUsage x="-1"/>
        <fieldUsage x="2"/>
      </fieldsUsage>
    </cacheHierarchy>
    <cacheHierarchy uniqueName="[Table5].[text]" caption="text" attribute="1" defaultMemberUniqueName="[Table5].[text].[All]" allUniqueName="[Table5].[text].[All]" dimensionUniqueName="[Table5]" displayFolder="" count="0" memberValueDatatype="130" unbalanced="0"/>
    <cacheHierarchy uniqueName="[Table5].[voice]" caption="voice" attribute="1" defaultMemberUniqueName="[Table5].[voice].[All]" allUniqueName="[Table5].[voice].[All]" dimensionUniqueName="[Table5]" displayFolder="" count="0" memberValueDatatype="130" unbalanced="0"/>
    <cacheHierarchy uniqueName="[Table5].[value]" caption="value" attribute="1" defaultMemberUniqueName="[Table5].[value].[All]" allUniqueName="[Table5].[value].[All]" dimensionUniqueName="[Table5]" displayFolder="" count="0" memberValueDatatype="5" unbalanced="0"/>
    <cacheHierarchy uniqueName="[Measures].[Sum of value]" caption="Sum of value" measure="1" displayFolder="" measureGroup="Table5" count="0">
      <extLst>
        <ext xmlns:x15="http://schemas.microsoft.com/office/spreadsheetml/2010/11/main" uri="{B97F6D7D-B522-45F9-BDA1-12C45D357490}">
          <x15:cacheHierarchy aggregatedColumn="10"/>
        </ext>
      </extLst>
    </cacheHierarchy>
    <cacheHierarchy uniqueName="[Measures].[Count of number]" caption="Count of number" measure="1" displayFolder="" measureGroup="Table5" count="0">
      <extLst>
        <ext xmlns:x15="http://schemas.microsoft.com/office/spreadsheetml/2010/11/main" uri="{B97F6D7D-B522-45F9-BDA1-12C45D357490}">
          <x15:cacheHierarchy aggregatedColumn="7"/>
        </ext>
      </extLst>
    </cacheHierarchy>
    <cacheHierarchy uniqueName="[Measures].[Count of text]" caption="Count of text" measure="1" displayFolder="" measureGroup="Range" count="0">
      <extLst>
        <ext xmlns:x15="http://schemas.microsoft.com/office/spreadsheetml/2010/11/main" uri="{B97F6D7D-B522-45F9-BDA1-12C45D357490}">
          <x15:cacheHierarchy aggregatedColumn="2"/>
        </ext>
      </extLst>
    </cacheHierarchy>
    <cacheHierarchy uniqueName="[Measures].[words]" caption="words" measure="1" displayFolder="" measureGroup="Table5" count="0" oneField="1">
      <fieldsUsage count="1">
        <fieldUsage x="4"/>
      </fieldsUsage>
    </cacheHierarchy>
    <cacheHierarchy uniqueName="[Measures].[script]" caption="script" measure="1" displayFolder="" measureGroup="Table5" count="0" oneField="1">
      <fieldsUsage count="1">
        <fieldUsage x="3"/>
      </fieldsUsage>
    </cacheHierarchy>
    <cacheHierarchy uniqueName="[Measures].[∙]" caption="∙" measure="1" displayFolder="" measureGroup="Range" count="0"/>
    <cacheHierarchy uniqueName="[Measures].[__XL_Count Table5]" caption="__XL_Count Table5" measure="1" displayFolder="" measureGroup="Table5"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3">
    <dimension measure="1" name="Measures" uniqueName="[Measures]" caption="Measures"/>
    <dimension name="Range" uniqueName="[Range]" caption="Range"/>
    <dimension name="Table5" uniqueName="[Table5]" caption="Table5"/>
  </dimensions>
  <measureGroups count="2">
    <measureGroup name="Range" caption="Range"/>
    <measureGroup name="Table5" caption="Table5"/>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ndan maher" refreshedDate="44621.988656134257" backgroundQuery="1" createdVersion="7" refreshedVersion="7" minRefreshableVersion="3" recordCount="0" supportSubquery="1" supportAdvancedDrill="1" xr:uid="{61830707-F297-4823-8095-4E1B70528371}">
  <cacheSource type="external" connectionId="1"/>
  <cacheFields count="4">
    <cacheField name="[Range].[base].[base]" caption="base" numFmtId="0" level="1">
      <sharedItems count="4">
        <s v="10or2∙5"/>
        <s v="12or2∙2∙3"/>
        <s v="36or2∙2∙3∙3"/>
        <s v="6or2∙3"/>
      </sharedItems>
      <extLst>
        <ext xmlns:x15="http://schemas.microsoft.com/office/spreadsheetml/2010/11/main" uri="{4F2E5C28-24EA-4eb8-9CBF-B6C8F9C3D259}">
          <x15:cachedUniqueNames>
            <x15:cachedUniqueName index="0" name="[Range].[base].&amp;[10or2∙5]"/>
            <x15:cachedUniqueName index="1" name="[Range].[base].&amp;[12or2∙2∙3]"/>
            <x15:cachedUniqueName index="2" name="[Range].[base].&amp;[36or2∙2∙3∙3]"/>
            <x15:cachedUniqueName index="3" name="[Range].[base].&amp;[6or2∙3]"/>
          </x15:cachedUniqueNames>
        </ext>
      </extLst>
    </cacheField>
    <cacheField name="[Range].[z∙].[z∙]" caption="z∙" numFmtId="0" hierarchy="3" level="1">
      <sharedItems containsSemiMixedTypes="0" containsString="0" containsNumber="1" containsInteger="1" minValue="1" maxValue="11" count="11">
        <n v="1"/>
        <n v="2"/>
        <n v="3"/>
        <n v="4"/>
        <n v="5"/>
        <n v="6"/>
        <n v="7"/>
        <n v="8"/>
        <n v="9"/>
        <n v="10"/>
        <n v="11"/>
      </sharedItems>
      <extLst>
        <ext xmlns:x15="http://schemas.microsoft.com/office/spreadsheetml/2010/11/main" uri="{4F2E5C28-24EA-4eb8-9CBF-B6C8F9C3D259}">
          <x15:cachedUniqueNames>
            <x15:cachedUniqueName index="0" name="[Range].[z∙].&amp;[1]"/>
            <x15:cachedUniqueName index="1" name="[Range].[z∙].&amp;[2]"/>
            <x15:cachedUniqueName index="2" name="[Range].[z∙].&amp;[3]"/>
            <x15:cachedUniqueName index="3" name="[Range].[z∙].&amp;[4]"/>
            <x15:cachedUniqueName index="4" name="[Range].[z∙].&amp;[5]"/>
            <x15:cachedUniqueName index="5" name="[Range].[z∙].&amp;[6]"/>
            <x15:cachedUniqueName index="6" name="[Range].[z∙].&amp;[7]"/>
            <x15:cachedUniqueName index="7" name="[Range].[z∙].&amp;[8]"/>
            <x15:cachedUniqueName index="8" name="[Range].[z∙].&amp;[9]"/>
            <x15:cachedUniqueName index="9" name="[Range].[z∙].&amp;[10]"/>
            <x15:cachedUniqueName index="10" name="[Range].[z∙].&amp;[11]"/>
          </x15:cachedUniqueNames>
        </ext>
      </extLst>
    </cacheField>
    <cacheField name="[Range].[∙z].[∙z]" caption="∙z" numFmtId="0" hierarchy="4" level="1">
      <sharedItems containsSemiMixedTypes="0" containsString="0" containsNumber="1" containsInteger="1" minValue="1" maxValue="11" count="11">
        <n v="1"/>
        <n v="2"/>
        <n v="3"/>
        <n v="4"/>
        <n v="5"/>
        <n v="6"/>
        <n v="7"/>
        <n v="8"/>
        <n v="9"/>
        <n v="10"/>
        <n v="11"/>
      </sharedItems>
      <extLst>
        <ext xmlns:x15="http://schemas.microsoft.com/office/spreadsheetml/2010/11/main" uri="{4F2E5C28-24EA-4eb8-9CBF-B6C8F9C3D259}">
          <x15:cachedUniqueNames>
            <x15:cachedUniqueName index="0" name="[Range].[∙z].&amp;[1]"/>
            <x15:cachedUniqueName index="1" name="[Range].[∙z].&amp;[2]"/>
            <x15:cachedUniqueName index="2" name="[Range].[∙z].&amp;[3]"/>
            <x15:cachedUniqueName index="3" name="[Range].[∙z].&amp;[4]"/>
            <x15:cachedUniqueName index="4" name="[Range].[∙z].&amp;[5]"/>
            <x15:cachedUniqueName index="5" name="[Range].[∙z].&amp;[6]"/>
            <x15:cachedUniqueName index="6" name="[Range].[∙z].&amp;[7]"/>
            <x15:cachedUniqueName index="7" name="[Range].[∙z].&amp;[8]"/>
            <x15:cachedUniqueName index="8" name="[Range].[∙z].&amp;[9]"/>
            <x15:cachedUniqueName index="9" name="[Range].[∙z].&amp;[10]"/>
            <x15:cachedUniqueName index="10" name="[Range].[∙z].&amp;[11]"/>
          </x15:cachedUniqueNames>
        </ext>
      </extLst>
    </cacheField>
    <cacheField name="[Measures].[∙]" caption="∙" numFmtId="0" hierarchy="16" level="32767"/>
  </cacheFields>
  <cacheHierarchies count="20">
    <cacheHierarchy uniqueName="[Range].[base]" caption="base" attribute="1" defaultMemberUniqueName="[Range].[base].[All]" allUniqueName="[Range].[base].[All]" dimensionUniqueName="[Range]" displayFolder="" count="2" memberValueDatatype="130" unbalanced="0">
      <fieldsUsage count="2">
        <fieldUsage x="-1"/>
        <fieldUsage x="0"/>
      </fieldsUsage>
    </cacheHierarchy>
    <cacheHierarchy uniqueName="[Range].[times]" caption="times" attribute="1" defaultMemberUniqueName="[Range].[times].[All]" allUniqueName="[Range].[times].[All]" dimensionUniqueName="[Range]" displayFolder="" count="0" memberValueDatatype="130" unbalanced="0"/>
    <cacheHierarchy uniqueName="[Range].[text]" caption="text" attribute="1" defaultMemberUniqueName="[Range].[text].[All]" allUniqueName="[Range].[text].[All]" dimensionUniqueName="[Range]" displayFolder="" count="0" memberValueDatatype="130" unbalanced="0"/>
    <cacheHierarchy uniqueName="[Range].[z∙]" caption="z∙" attribute="1" defaultMemberUniqueName="[Range].[z∙].[All]" allUniqueName="[Range].[z∙].[All]" dimensionUniqueName="[Range]" displayFolder="" count="2" memberValueDatatype="20" unbalanced="0">
      <fieldsUsage count="2">
        <fieldUsage x="-1"/>
        <fieldUsage x="1"/>
      </fieldsUsage>
    </cacheHierarchy>
    <cacheHierarchy uniqueName="[Range].[∙z]" caption="∙z" attribute="1" defaultMemberUniqueName="[Range].[∙z].[All]" allUniqueName="[Range].[∙z].[All]" dimensionUniqueName="[Range]" displayFolder="" count="2" memberValueDatatype="20" unbalanced="0">
      <fieldsUsage count="2">
        <fieldUsage x="-1"/>
        <fieldUsage x="2"/>
      </fieldsUsage>
    </cacheHierarchy>
    <cacheHierarchy uniqueName="[Table5].[operation]" caption="operation" attribute="1" defaultMemberUniqueName="[Table5].[operation].[All]" allUniqueName="[Table5].[operation].[All]" dimensionUniqueName="[Table5]" displayFolder="" count="0" memberValueDatatype="130" unbalanced="0"/>
    <cacheHierarchy uniqueName="[Table5].[base]" caption="base" attribute="1" defaultMemberUniqueName="[Table5].[base].[All]" allUniqueName="[Table5].[base].[All]" dimensionUniqueName="[Table5]" displayFolder="" count="2" memberValueDatatype="130" unbalanced="0"/>
    <cacheHierarchy uniqueName="[Table5].[number]" caption="number" attribute="1" defaultMemberUniqueName="[Table5].[number].[All]" allUniqueName="[Table5].[number].[All]" dimensionUniqueName="[Table5]" displayFolder="" count="0" memberValueDatatype="130" unbalanced="0"/>
    <cacheHierarchy uniqueName="[Table5].[text]" caption="text" attribute="1" defaultMemberUniqueName="[Table5].[text].[All]" allUniqueName="[Table5].[text].[All]" dimensionUniqueName="[Table5]" displayFolder="" count="0" memberValueDatatype="130" unbalanced="0"/>
    <cacheHierarchy uniqueName="[Table5].[voice]" caption="voice" attribute="1" defaultMemberUniqueName="[Table5].[voice].[All]" allUniqueName="[Table5].[voice].[All]" dimensionUniqueName="[Table5]" displayFolder="" count="0" memberValueDatatype="130" unbalanced="0"/>
    <cacheHierarchy uniqueName="[Table5].[value]" caption="value" attribute="1" defaultMemberUniqueName="[Table5].[value].[All]" allUniqueName="[Table5].[value].[All]" dimensionUniqueName="[Table5]" displayFolder="" count="0" memberValueDatatype="5" unbalanced="0"/>
    <cacheHierarchy uniqueName="[Measures].[Sum of value]" caption="Sum of value" measure="1" displayFolder="" measureGroup="Table5" count="0">
      <extLst>
        <ext xmlns:x15="http://schemas.microsoft.com/office/spreadsheetml/2010/11/main" uri="{B97F6D7D-B522-45F9-BDA1-12C45D357490}">
          <x15:cacheHierarchy aggregatedColumn="10"/>
        </ext>
      </extLst>
    </cacheHierarchy>
    <cacheHierarchy uniqueName="[Measures].[Count of number]" caption="Count of number" measure="1" displayFolder="" measureGroup="Table5" count="0">
      <extLst>
        <ext xmlns:x15="http://schemas.microsoft.com/office/spreadsheetml/2010/11/main" uri="{B97F6D7D-B522-45F9-BDA1-12C45D357490}">
          <x15:cacheHierarchy aggregatedColumn="7"/>
        </ext>
      </extLst>
    </cacheHierarchy>
    <cacheHierarchy uniqueName="[Measures].[Count of text]" caption="Count of text" measure="1" displayFolder="" measureGroup="Range" count="0">
      <extLst>
        <ext xmlns:x15="http://schemas.microsoft.com/office/spreadsheetml/2010/11/main" uri="{B97F6D7D-B522-45F9-BDA1-12C45D357490}">
          <x15:cacheHierarchy aggregatedColumn="2"/>
        </ext>
      </extLst>
    </cacheHierarchy>
    <cacheHierarchy uniqueName="[Measures].[words]" caption="words" measure="1" displayFolder="" measureGroup="Table5" count="0"/>
    <cacheHierarchy uniqueName="[Measures].[script]" caption="script" measure="1" displayFolder="" measureGroup="Table5" count="0"/>
    <cacheHierarchy uniqueName="[Measures].[∙]" caption="∙" measure="1" displayFolder="" measureGroup="Range" count="0" oneField="1">
      <fieldsUsage count="1">
        <fieldUsage x="3"/>
      </fieldsUsage>
    </cacheHierarchy>
    <cacheHierarchy uniqueName="[Measures].[__XL_Count Table5]" caption="__XL_Count Table5" measure="1" displayFolder="" measureGroup="Table5"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3">
    <dimension measure="1" name="Measures" uniqueName="[Measures]" caption="Measures"/>
    <dimension name="Range" uniqueName="[Range]" caption="Range"/>
    <dimension name="Table5" uniqueName="[Table5]" caption="Table5"/>
  </dimensions>
  <measureGroups count="2">
    <measureGroup name="Range" caption="Range"/>
    <measureGroup name="Table5" caption="Table5"/>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ndan maher" refreshedDate="44593.176679166667" backgroundQuery="1" createdVersion="3" refreshedVersion="7" minRefreshableVersion="3" recordCount="0" supportSubquery="1" supportAdvancedDrill="1" xr:uid="{83373182-8486-4E0D-85D2-75A443A153A9}">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Range].[base]" caption="base" attribute="1" defaultMemberUniqueName="[Range].[base].[All]" allUniqueName="[Range].[base].[All]" dimensionUniqueName="[Range]" displayFolder="" count="2" memberValueDatatype="130" unbalanced="0"/>
    <cacheHierarchy uniqueName="[Range].[times]" caption="times" attribute="1" defaultMemberUniqueName="[Range].[times].[All]" allUniqueName="[Range].[times].[All]" dimensionUniqueName="[Range]" displayFolder="" count="0" memberValueDatatype="130" unbalanced="0"/>
    <cacheHierarchy uniqueName="[Range].[text]" caption="text" attribute="1" defaultMemberUniqueName="[Range].[text].[All]" allUniqueName="[Range].[text].[All]" dimensionUniqueName="[Range]" displayFolder="" count="0" memberValueDatatype="130" unbalanced="0"/>
    <cacheHierarchy uniqueName="[Range].[z∙]" caption="z∙" attribute="1" defaultMemberUniqueName="[Range].[z∙].[All]" allUniqueName="[Range].[z∙].[All]" dimensionUniqueName="[Range]" displayFolder="" count="0" memberValueDatatype="20" unbalanced="0"/>
    <cacheHierarchy uniqueName="[Range].[∙z]" caption="∙z" attribute="1" defaultMemberUniqueName="[Range].[∙z].[All]" allUniqueName="[Range].[∙z].[All]" dimensionUniqueName="[Range]" displayFolder="" count="0" memberValueDatatype="20" unbalanced="0"/>
    <cacheHierarchy uniqueName="[Table5].[operation]" caption="operation" attribute="1" defaultMemberUniqueName="[Table5].[operation].[All]" allUniqueName="[Table5].[operation].[All]" dimensionUniqueName="[Table5]" displayFolder="" count="0" memberValueDatatype="130" unbalanced="0"/>
    <cacheHierarchy uniqueName="[Table5].[base]" caption="base" attribute="1" defaultMemberUniqueName="[Table5].[base].[All]" allUniqueName="[Table5].[base].[All]" dimensionUniqueName="[Table5]" displayFolder="" count="0" memberValueDatatype="130" unbalanced="0"/>
    <cacheHierarchy uniqueName="[Table5].[number]" caption="number" attribute="1" defaultMemberUniqueName="[Table5].[number].[All]" allUniqueName="[Table5].[number].[All]" dimensionUniqueName="[Table5]" displayFolder="" count="0" memberValueDatatype="130" unbalanced="0"/>
    <cacheHierarchy uniqueName="[Table5].[text]" caption="text" attribute="1" defaultMemberUniqueName="[Table5].[text].[All]" allUniqueName="[Table5].[text].[All]" dimensionUniqueName="[Table5]" displayFolder="" count="0" memberValueDatatype="130" unbalanced="0"/>
    <cacheHierarchy uniqueName="[Table5].[voice]" caption="voice" attribute="1" defaultMemberUniqueName="[Table5].[voice].[All]" allUniqueName="[Table5].[voice].[All]" dimensionUniqueName="[Table5]" displayFolder="" count="0" memberValueDatatype="130" unbalanced="0"/>
    <cacheHierarchy uniqueName="[Table5].[value]" caption="value" attribute="1" defaultMemberUniqueName="[Table5].[value].[All]" allUniqueName="[Table5].[value].[All]" dimensionUniqueName="[Table5]" displayFolder="" count="0" memberValueDatatype="5" unbalanced="0"/>
    <cacheHierarchy uniqueName="[Measures].[Sum of value]" caption="Sum of value" measure="1" displayFolder="" measureGroup="Table5" count="0">
      <extLst>
        <ext xmlns:x15="http://schemas.microsoft.com/office/spreadsheetml/2010/11/main" uri="{B97F6D7D-B522-45F9-BDA1-12C45D357490}">
          <x15:cacheHierarchy aggregatedColumn="10"/>
        </ext>
      </extLst>
    </cacheHierarchy>
    <cacheHierarchy uniqueName="[Measures].[Count of number]" caption="Count of number" measure="1" displayFolder="" measureGroup="Table5" count="0">
      <extLst>
        <ext xmlns:x15="http://schemas.microsoft.com/office/spreadsheetml/2010/11/main" uri="{B97F6D7D-B522-45F9-BDA1-12C45D357490}">
          <x15:cacheHierarchy aggregatedColumn="7"/>
        </ext>
      </extLst>
    </cacheHierarchy>
    <cacheHierarchy uniqueName="[Measures].[Count of text]" caption="Count of text" measure="1" displayFolder="" measureGroup="Range" count="0">
      <extLst>
        <ext xmlns:x15="http://schemas.microsoft.com/office/spreadsheetml/2010/11/main" uri="{B97F6D7D-B522-45F9-BDA1-12C45D357490}">
          <x15:cacheHierarchy aggregatedColumn="2"/>
        </ext>
      </extLst>
    </cacheHierarchy>
    <cacheHierarchy uniqueName="[Measures].[words]" caption="words" measure="1" displayFolder="" measureGroup="Table5" count="0"/>
    <cacheHierarchy uniqueName="[Measures].[script]" caption="script" measure="1" displayFolder="" measureGroup="Table5" count="0"/>
    <cacheHierarchy uniqueName="[Measures].[∙]" caption="∙" measure="1" displayFolder="" measureGroup="Range" count="0"/>
    <cacheHierarchy uniqueName="[Measures].[__XL_Count Table5]" caption="__XL_Count Table5" measure="1" displayFolder="" measureGroup="Table5"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1665128"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ndan maher" refreshedDate="44599.42026608796" backgroundQuery="1" createdVersion="3" refreshedVersion="7" minRefreshableVersion="3" recordCount="0" supportSubquery="1" supportAdvancedDrill="1" xr:uid="{77D103CB-6297-4F96-A94B-2DDA0512FD25}">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Range].[base]" caption="base" attribute="1" defaultMemberUniqueName="[Range].[base].[All]" allUniqueName="[Range].[base].[All]" dimensionUniqueName="[Range]" displayFolder="" count="0" memberValueDatatype="130" unbalanced="0"/>
    <cacheHierarchy uniqueName="[Range].[times]" caption="times" attribute="1" defaultMemberUniqueName="[Range].[times].[All]" allUniqueName="[Range].[times].[All]" dimensionUniqueName="[Range]" displayFolder="" count="0" memberValueDatatype="130" unbalanced="0"/>
    <cacheHierarchy uniqueName="[Range].[text]" caption="text" attribute="1" defaultMemberUniqueName="[Range].[text].[All]" allUniqueName="[Range].[text].[All]" dimensionUniqueName="[Range]" displayFolder="" count="0" memberValueDatatype="130" unbalanced="0"/>
    <cacheHierarchy uniqueName="[Range].[z∙]" caption="z∙" attribute="1" defaultMemberUniqueName="[Range].[z∙].[All]" allUniqueName="[Range].[z∙].[All]" dimensionUniqueName="[Range]" displayFolder="" count="0" memberValueDatatype="20" unbalanced="0"/>
    <cacheHierarchy uniqueName="[Range].[∙z]" caption="∙z" attribute="1" defaultMemberUniqueName="[Range].[∙z].[All]" allUniqueName="[Range].[∙z].[All]" dimensionUniqueName="[Range]" displayFolder="" count="0" memberValueDatatype="20" unbalanced="0"/>
    <cacheHierarchy uniqueName="[Table5].[operation]" caption="operation" attribute="1" defaultMemberUniqueName="[Table5].[operation].[All]" allUniqueName="[Table5].[operation].[All]" dimensionUniqueName="[Table5]" displayFolder="" count="2" memberValueDatatype="130" unbalanced="0"/>
    <cacheHierarchy uniqueName="[Table5].[base]" caption="base" attribute="1" defaultMemberUniqueName="[Table5].[base].[All]" allUniqueName="[Table5].[base].[All]" dimensionUniqueName="[Table5]" displayFolder="" count="2" memberValueDatatype="130" unbalanced="0"/>
    <cacheHierarchy uniqueName="[Table5].[number]" caption="number" attribute="1" defaultMemberUniqueName="[Table5].[number].[All]" allUniqueName="[Table5].[number].[All]" dimensionUniqueName="[Table5]" displayFolder="" count="0" memberValueDatatype="130" unbalanced="0"/>
    <cacheHierarchy uniqueName="[Table5].[text]" caption="text" attribute="1" defaultMemberUniqueName="[Table5].[text].[All]" allUniqueName="[Table5].[text].[All]" dimensionUniqueName="[Table5]" displayFolder="" count="0" memberValueDatatype="130" unbalanced="0"/>
    <cacheHierarchy uniqueName="[Table5].[voice]" caption="voice" attribute="1" defaultMemberUniqueName="[Table5].[voice].[All]" allUniqueName="[Table5].[voice].[All]" dimensionUniqueName="[Table5]" displayFolder="" count="0" memberValueDatatype="130" unbalanced="0"/>
    <cacheHierarchy uniqueName="[Table5].[value]" caption="value" attribute="1" defaultMemberUniqueName="[Table5].[value].[All]" allUniqueName="[Table5].[value].[All]" dimensionUniqueName="[Table5]" displayFolder="" count="0" memberValueDatatype="5" unbalanced="0"/>
    <cacheHierarchy uniqueName="[Measures].[Sum of value]" caption="Sum of value" measure="1" displayFolder="" measureGroup="Table5" count="0">
      <extLst>
        <ext xmlns:x15="http://schemas.microsoft.com/office/spreadsheetml/2010/11/main" uri="{B97F6D7D-B522-45F9-BDA1-12C45D357490}">
          <x15:cacheHierarchy aggregatedColumn="10"/>
        </ext>
      </extLst>
    </cacheHierarchy>
    <cacheHierarchy uniqueName="[Measures].[Count of number]" caption="Count of number" measure="1" displayFolder="" measureGroup="Table5" count="0">
      <extLst>
        <ext xmlns:x15="http://schemas.microsoft.com/office/spreadsheetml/2010/11/main" uri="{B97F6D7D-B522-45F9-BDA1-12C45D357490}">
          <x15:cacheHierarchy aggregatedColumn="7"/>
        </ext>
      </extLst>
    </cacheHierarchy>
    <cacheHierarchy uniqueName="[Measures].[Count of text]" caption="Count of text" measure="1" displayFolder="" measureGroup="Range" count="0">
      <extLst>
        <ext xmlns:x15="http://schemas.microsoft.com/office/spreadsheetml/2010/11/main" uri="{B97F6D7D-B522-45F9-BDA1-12C45D357490}">
          <x15:cacheHierarchy aggregatedColumn="2"/>
        </ext>
      </extLst>
    </cacheHierarchy>
    <cacheHierarchy uniqueName="[Measures].[words]" caption="words" measure="1" displayFolder="" measureGroup="Table5" count="0"/>
    <cacheHierarchy uniqueName="[Measures].[script]" caption="script" measure="1" displayFolder="" measureGroup="Table5" count="0"/>
    <cacheHierarchy uniqueName="[Measures].[∙]" caption="∙" measure="1" displayFolder="" measureGroup="Range" count="0"/>
    <cacheHierarchy uniqueName="[Measures].[__XL_Count Table5]" caption="__XL_Count Table5" measure="1" displayFolder="" measureGroup="Table5"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6218478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100C4A-6BE1-4A50-907B-D5C068D4ED6F}" name="TimesTable" cacheId="246" applyNumberFormats="0" applyBorderFormats="0" applyFontFormats="0" applyPatternFormats="0" applyAlignmentFormats="0" applyWidthHeightFormats="1" dataCaption="Values" updatedVersion="7" minRefreshableVersion="3" showDrill="0" useAutoFormatting="1" subtotalHiddenItems="1" rowGrandTotals="0" colGrandTotals="0" itemPrintTitles="1" createdVersion="7" indent="0" showHeaders="0" outline="1" outlineData="1" multipleFieldFilters="0">
  <location ref="A64:L113" firstHeaderRow="1" firstDataRow="2" firstDataCol="1"/>
  <pivotFields count="4">
    <pivotField axis="axisRow" allDrilled="1" subtotalTop="0" showAll="0" defaultSubtotal="0" defaultAttributeDrillState="1">
      <items count="4">
        <item x="0"/>
        <item x="1"/>
        <item x="3"/>
        <item x="2"/>
      </items>
    </pivotField>
    <pivotField axis="axisCol" allDrilled="1" subtotalTop="0" showAll="0" defaultSubtotal="0" defaultAttributeDrillState="1">
      <items count="11">
        <item x="0"/>
        <item x="1"/>
        <item x="2"/>
        <item x="3"/>
        <item x="4"/>
        <item x="5"/>
        <item x="6"/>
        <item x="7"/>
        <item x="8"/>
        <item x="9"/>
        <item x="10"/>
      </items>
    </pivotField>
    <pivotField axis="axisRow" allDrilled="1" subtotalTop="0" showAll="0" defaultSubtotal="0" defaultAttributeDrillState="1">
      <items count="11">
        <item x="0"/>
        <item x="1"/>
        <item x="2"/>
        <item x="3"/>
        <item x="4"/>
        <item x="5"/>
        <item x="6"/>
        <item x="7"/>
        <item x="8"/>
        <item x="9"/>
        <item x="10"/>
      </items>
    </pivotField>
    <pivotField dataField="1" subtotalTop="0" showAll="0" defaultSubtotal="0"/>
  </pivotFields>
  <rowFields count="2">
    <field x="0"/>
    <field x="2"/>
  </rowFields>
  <rowItems count="48">
    <i>
      <x/>
    </i>
    <i r="1">
      <x/>
    </i>
    <i r="1">
      <x v="1"/>
    </i>
    <i r="1">
      <x v="2"/>
    </i>
    <i r="1">
      <x v="3"/>
    </i>
    <i r="1">
      <x v="4"/>
    </i>
    <i r="1">
      <x v="5"/>
    </i>
    <i r="1">
      <x v="6"/>
    </i>
    <i r="1">
      <x v="7"/>
    </i>
    <i r="1">
      <x v="8"/>
    </i>
    <i r="1">
      <x v="9"/>
    </i>
    <i r="1">
      <x v="10"/>
    </i>
    <i>
      <x v="1"/>
    </i>
    <i r="1">
      <x/>
    </i>
    <i r="1">
      <x v="1"/>
    </i>
    <i r="1">
      <x v="2"/>
    </i>
    <i r="1">
      <x v="3"/>
    </i>
    <i r="1">
      <x v="4"/>
    </i>
    <i r="1">
      <x v="5"/>
    </i>
    <i r="1">
      <x v="6"/>
    </i>
    <i r="1">
      <x v="7"/>
    </i>
    <i r="1">
      <x v="8"/>
    </i>
    <i r="1">
      <x v="9"/>
    </i>
    <i r="1">
      <x v="10"/>
    </i>
    <i>
      <x v="2"/>
    </i>
    <i r="1">
      <x/>
    </i>
    <i r="1">
      <x v="1"/>
    </i>
    <i r="1">
      <x v="2"/>
    </i>
    <i r="1">
      <x v="3"/>
    </i>
    <i r="1">
      <x v="4"/>
    </i>
    <i r="1">
      <x v="5"/>
    </i>
    <i r="1">
      <x v="6"/>
    </i>
    <i r="1">
      <x v="7"/>
    </i>
    <i r="1">
      <x v="8"/>
    </i>
    <i r="1">
      <x v="9"/>
    </i>
    <i r="1">
      <x v="10"/>
    </i>
    <i>
      <x v="3"/>
    </i>
    <i r="1">
      <x/>
    </i>
    <i r="1">
      <x v="1"/>
    </i>
    <i r="1">
      <x v="2"/>
    </i>
    <i r="1">
      <x v="3"/>
    </i>
    <i r="1">
      <x v="4"/>
    </i>
    <i r="1">
      <x v="5"/>
    </i>
    <i r="1">
      <x v="6"/>
    </i>
    <i r="1">
      <x v="7"/>
    </i>
    <i r="1">
      <x v="8"/>
    </i>
    <i r="1">
      <x v="9"/>
    </i>
    <i r="1">
      <x v="10"/>
    </i>
  </rowItems>
  <colFields count="1">
    <field x="1"/>
  </colFields>
  <colItems count="11">
    <i>
      <x/>
    </i>
    <i>
      <x v="1"/>
    </i>
    <i>
      <x v="2"/>
    </i>
    <i>
      <x v="3"/>
    </i>
    <i>
      <x v="4"/>
    </i>
    <i>
      <x v="5"/>
    </i>
    <i>
      <x v="6"/>
    </i>
    <i>
      <x v="7"/>
    </i>
    <i>
      <x v="8"/>
    </i>
    <i>
      <x v="9"/>
    </i>
    <i>
      <x v="10"/>
    </i>
  </colItems>
  <dataFields count="1">
    <dataField fld="3" subtotal="count" baseField="0" baseItem="0"/>
  </dataFields>
  <formats count="31">
    <format dxfId="764">
      <pivotArea type="all" dataOnly="0" outline="0" fieldPosition="0"/>
    </format>
    <format dxfId="765">
      <pivotArea outline="0" collapsedLevelsAreSubtotals="1" fieldPosition="0"/>
    </format>
    <format dxfId="766">
      <pivotArea type="origin" dataOnly="0" labelOnly="1" outline="0" fieldPosition="0"/>
    </format>
    <format dxfId="767">
      <pivotArea type="topRight" dataOnly="0" labelOnly="1" outline="0" fieldPosition="0"/>
    </format>
    <format dxfId="768">
      <pivotArea dataOnly="0" labelOnly="1" fieldPosition="0">
        <references count="1">
          <reference field="0" count="0"/>
        </references>
      </pivotArea>
    </format>
    <format dxfId="769">
      <pivotArea dataOnly="0" labelOnly="1" fieldPosition="0">
        <references count="2">
          <reference field="0" count="1" selected="0">
            <x v="0"/>
          </reference>
          <reference field="1" count="0"/>
        </references>
      </pivotArea>
    </format>
    <format dxfId="770">
      <pivotArea dataOnly="0" labelOnly="1" fieldPosition="0">
        <references count="2">
          <reference field="0" count="1" selected="0">
            <x v="1"/>
          </reference>
          <reference field="1" count="0"/>
        </references>
      </pivotArea>
    </format>
    <format dxfId="771">
      <pivotArea dataOnly="0" labelOnly="1" fieldPosition="0">
        <references count="2">
          <reference field="0" count="1" selected="0">
            <x v="3"/>
          </reference>
          <reference field="1" count="0"/>
        </references>
      </pivotArea>
    </format>
    <format dxfId="772">
      <pivotArea dataOnly="0" labelOnly="1" fieldPosition="0">
        <references count="2">
          <reference field="0" count="1" selected="0">
            <x v="2"/>
          </reference>
          <reference field="1" count="0"/>
        </references>
      </pivotArea>
    </format>
    <format dxfId="773">
      <pivotArea dataOnly="0" labelOnly="1" fieldPosition="0">
        <references count="1">
          <reference field="2" count="0"/>
        </references>
      </pivotArea>
    </format>
    <format dxfId="774">
      <pivotArea type="all" dataOnly="0" outline="0" fieldPosition="0"/>
    </format>
    <format dxfId="775">
      <pivotArea outline="0" collapsedLevelsAreSubtotals="1" fieldPosition="0"/>
    </format>
    <format dxfId="776">
      <pivotArea type="origin" dataOnly="0" labelOnly="1" outline="0" fieldPosition="0"/>
    </format>
    <format dxfId="777">
      <pivotArea type="topRight" dataOnly="0" labelOnly="1" outline="0" fieldPosition="0"/>
    </format>
    <format dxfId="778">
      <pivotArea dataOnly="0" labelOnly="1" fieldPosition="0">
        <references count="1">
          <reference field="0" count="0"/>
        </references>
      </pivotArea>
    </format>
    <format dxfId="779">
      <pivotArea dataOnly="0" labelOnly="1" fieldPosition="0">
        <references count="2">
          <reference field="0" count="1" selected="0">
            <x v="0"/>
          </reference>
          <reference field="1" count="0"/>
        </references>
      </pivotArea>
    </format>
    <format dxfId="780">
      <pivotArea dataOnly="0" labelOnly="1" fieldPosition="0">
        <references count="2">
          <reference field="0" count="1" selected="0">
            <x v="1"/>
          </reference>
          <reference field="1" count="0"/>
        </references>
      </pivotArea>
    </format>
    <format dxfId="781">
      <pivotArea dataOnly="0" labelOnly="1" fieldPosition="0">
        <references count="2">
          <reference field="0" count="1" selected="0">
            <x v="3"/>
          </reference>
          <reference field="1" count="0"/>
        </references>
      </pivotArea>
    </format>
    <format dxfId="782">
      <pivotArea dataOnly="0" labelOnly="1" fieldPosition="0">
        <references count="2">
          <reference field="0" count="1" selected="0">
            <x v="2"/>
          </reference>
          <reference field="1" count="0"/>
        </references>
      </pivotArea>
    </format>
    <format dxfId="783">
      <pivotArea dataOnly="0" labelOnly="1" fieldPosition="0">
        <references count="1">
          <reference field="2" count="0"/>
        </references>
      </pivotArea>
    </format>
    <format dxfId="784">
      <pivotArea collapsedLevelsAreSubtotals="1" fieldPosition="0">
        <references count="2">
          <reference field="0" count="1" selected="0">
            <x v="3"/>
          </reference>
          <reference field="2" count="0"/>
        </references>
      </pivotArea>
    </format>
    <format dxfId="785">
      <pivotArea type="all" dataOnly="0" outline="0" fieldPosition="0"/>
    </format>
    <format dxfId="786">
      <pivotArea outline="0" collapsedLevelsAreSubtotals="1" fieldPosition="0"/>
    </format>
    <format dxfId="787">
      <pivotArea type="origin" dataOnly="0" labelOnly="1" outline="0" fieldPosition="0"/>
    </format>
    <format dxfId="788">
      <pivotArea type="topRight" dataOnly="0" labelOnly="1" outline="0" fieldPosition="0"/>
    </format>
    <format dxfId="789">
      <pivotArea dataOnly="0" labelOnly="1" fieldPosition="0">
        <references count="1">
          <reference field="0" count="0"/>
        </references>
      </pivotArea>
    </format>
    <format dxfId="790">
      <pivotArea dataOnly="0" labelOnly="1" fieldPosition="0">
        <references count="2">
          <reference field="0" count="1" selected="0">
            <x v="0"/>
          </reference>
          <reference field="2" count="0"/>
        </references>
      </pivotArea>
    </format>
    <format dxfId="791">
      <pivotArea dataOnly="0" labelOnly="1" fieldPosition="0">
        <references count="2">
          <reference field="0" count="1" selected="0">
            <x v="1"/>
          </reference>
          <reference field="2" count="0"/>
        </references>
      </pivotArea>
    </format>
    <format dxfId="792">
      <pivotArea dataOnly="0" labelOnly="1" fieldPosition="0">
        <references count="2">
          <reference field="0" count="1" selected="0">
            <x v="2"/>
          </reference>
          <reference field="2" count="0"/>
        </references>
      </pivotArea>
    </format>
    <format dxfId="793">
      <pivotArea dataOnly="0" labelOnly="1" fieldPosition="0">
        <references count="2">
          <reference field="0" count="1" selected="0">
            <x v="3"/>
          </reference>
          <reference field="2" count="0"/>
        </references>
      </pivotArea>
    </format>
    <format dxfId="794">
      <pivotArea dataOnly="0" labelOnly="1" fieldPosition="0">
        <references count="1">
          <reference field="1" count="0"/>
        </references>
      </pivotArea>
    </format>
  </formats>
  <pivotHierarchies count="20">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5" showRowHeaders="1" showColHeaders="1" showRowStripes="0" showColStripes="0" showLastColumn="1"/>
  <rowHierarchiesUsage count="2">
    <rowHierarchyUsage hierarchyUsage="0"/>
    <rowHierarchyUsage hierarchyUsage="4"/>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H$1:$L$265">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914517-BE95-4B6D-AF23-208E42D31CD5}" name="Operation" cacheId="243" applyNumberFormats="0" applyBorderFormats="0" applyFontFormats="0" applyPatternFormats="0" applyAlignmentFormats="0" applyWidthHeightFormats="1" dataCaption="Values" updatedVersion="7" minRefreshableVersion="3" showDrill="0" useAutoFormatting="1" subtotalHiddenItems="1" rowGrandTotals="0" colGrandTotals="0" itemPrintTitles="1" createdVersion="7" indent="0" showHeaders="0" outline="1" outlineData="1" rowHeaderCaption="operation" colHeaderCaption="base">
  <location ref="M37:U212" firstHeaderRow="0" firstDataRow="2" firstDataCol="1"/>
  <pivotFields count="5">
    <pivotField axis="axisRow" allDrilled="1" subtotalTop="0" showAll="0" defaultSubtotal="0" defaultAttributeDrillState="1">
      <items count="4">
        <item x="0"/>
        <item x="3"/>
        <item x="1"/>
        <item x="2"/>
      </items>
    </pivotField>
    <pivotField axis="axisCol" allDrilled="1" subtotalTop="0" showAll="0" defaultSubtotal="0" defaultAttributeDrillState="1">
      <items count="4">
        <item x="0"/>
        <item x="3"/>
        <item x="2"/>
        <item x="1"/>
      </items>
    </pivotField>
    <pivotField axis="axisRow" allDrilled="1" subtotalTop="0" showAll="0" defaultSubtotal="0" defaultAttributeDrillState="1">
      <items count="170">
        <item x="0"/>
        <item x="1"/>
        <item x="12"/>
        <item x="23"/>
        <item x="31"/>
        <item x="32"/>
        <item x="33"/>
        <item x="34"/>
        <item x="35"/>
        <item x="36"/>
        <item x="2"/>
        <item x="3"/>
        <item x="4"/>
        <item x="5"/>
        <item x="6"/>
        <item x="7"/>
        <item x="8"/>
        <item x="9"/>
        <item x="10"/>
        <item x="11"/>
        <item x="13"/>
        <item x="14"/>
        <item x="15"/>
        <item x="16"/>
        <item x="17"/>
        <item x="18"/>
        <item x="19"/>
        <item x="20"/>
        <item x="21"/>
        <item x="22"/>
        <item x="24"/>
        <item x="25"/>
        <item x="26"/>
        <item x="27"/>
        <item x="28"/>
        <item x="29"/>
        <item x="30"/>
        <item x="37"/>
        <item x="48"/>
        <item x="59"/>
        <item x="67"/>
        <item x="68"/>
        <item x="69"/>
        <item x="70"/>
        <item x="71"/>
        <item x="72"/>
        <item x="38"/>
        <item x="39"/>
        <item x="40"/>
        <item x="41"/>
        <item x="42"/>
        <item x="43"/>
        <item x="44"/>
        <item x="45"/>
        <item x="46"/>
        <item x="47"/>
        <item x="49"/>
        <item x="50"/>
        <item x="51"/>
        <item x="52"/>
        <item x="53"/>
        <item x="54"/>
        <item x="55"/>
        <item x="56"/>
        <item x="57"/>
        <item x="58"/>
        <item x="60"/>
        <item x="61"/>
        <item x="62"/>
        <item x="63"/>
        <item x="64"/>
        <item x="65"/>
        <item x="66"/>
        <item x="73"/>
        <item x="76"/>
        <item x="77"/>
        <item x="78"/>
        <item x="79"/>
        <item x="80"/>
        <item x="81"/>
        <item x="82"/>
        <item x="83"/>
        <item x="74"/>
        <item x="75"/>
        <item x="89"/>
        <item x="90"/>
        <item x="91"/>
        <item x="92"/>
        <item x="93"/>
        <item x="94"/>
        <item x="95"/>
        <item x="96"/>
        <item x="87"/>
        <item x="88"/>
        <item x="99"/>
        <item x="100"/>
        <item x="101"/>
        <item x="102"/>
        <item x="103"/>
        <item x="104"/>
        <item x="105"/>
        <item x="97"/>
        <item x="98"/>
        <item x="108"/>
        <item x="109"/>
        <item x="110"/>
        <item x="111"/>
        <item x="112"/>
        <item x="113"/>
        <item x="106"/>
        <item x="107"/>
        <item x="116"/>
        <item x="117"/>
        <item x="118"/>
        <item x="119"/>
        <item x="120"/>
        <item x="114"/>
        <item x="115"/>
        <item x="123"/>
        <item x="124"/>
        <item x="125"/>
        <item x="126"/>
        <item x="121"/>
        <item x="122"/>
        <item x="129"/>
        <item x="130"/>
        <item x="131"/>
        <item x="127"/>
        <item x="128"/>
        <item x="134"/>
        <item x="135"/>
        <item x="132"/>
        <item x="133"/>
        <item x="138"/>
        <item x="136"/>
        <item x="137"/>
        <item x="139"/>
        <item x="155"/>
        <item x="140"/>
        <item x="156"/>
        <item x="141"/>
        <item x="157"/>
        <item x="142"/>
        <item x="158"/>
        <item x="159"/>
        <item x="153"/>
        <item x="160"/>
        <item x="154"/>
        <item x="145"/>
        <item x="146"/>
        <item x="161"/>
        <item x="147"/>
        <item x="162"/>
        <item x="148"/>
        <item x="149"/>
        <item x="163"/>
        <item x="150"/>
        <item x="164"/>
        <item x="151"/>
        <item x="152"/>
        <item x="165"/>
        <item x="143"/>
        <item x="144"/>
        <item x="166"/>
        <item x="167"/>
        <item x="168"/>
        <item x="169"/>
        <item x="84"/>
        <item x="85"/>
        <item x="86"/>
      </items>
    </pivotField>
    <pivotField dataField="1" subtotalTop="0" showAll="0" defaultSubtotal="0"/>
    <pivotField dataField="1" subtotalTop="0" showAll="0" defaultSubtotal="0"/>
  </pivotFields>
  <rowFields count="2">
    <field x="0"/>
    <field x="2"/>
  </rowFields>
  <rowItems count="174">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x v="1"/>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x v="2"/>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x v="3"/>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67"/>
    </i>
    <i r="1">
      <x v="168"/>
    </i>
    <i r="1">
      <x v="169"/>
    </i>
  </rowItems>
  <colFields count="2">
    <field x="1"/>
    <field x="-2"/>
  </colFields>
  <colItems count="8">
    <i>
      <x/>
      <x/>
    </i>
    <i r="1" i="1">
      <x v="1"/>
    </i>
    <i>
      <x v="1"/>
      <x/>
    </i>
    <i r="1" i="1">
      <x v="1"/>
    </i>
    <i>
      <x v="2"/>
      <x/>
    </i>
    <i r="1" i="1">
      <x v="1"/>
    </i>
    <i>
      <x v="3"/>
      <x/>
    </i>
    <i r="1" i="1">
      <x v="1"/>
    </i>
  </colItems>
  <dataFields count="2">
    <dataField fld="3" subtotal="count" baseField="0" baseItem="0"/>
    <dataField fld="4" subtotal="count" baseField="0" baseItem="0"/>
  </dataFields>
  <formats count="43">
    <format dxfId="795">
      <pivotArea type="all" dataOnly="0" outline="0" fieldPosition="0"/>
    </format>
    <format dxfId="796">
      <pivotArea outline="0" collapsedLevelsAreSubtotals="1" fieldPosition="0"/>
    </format>
    <format dxfId="797">
      <pivotArea type="origin" dataOnly="0" labelOnly="1" outline="0" fieldPosition="0"/>
    </format>
    <format dxfId="798">
      <pivotArea field="1" type="button" dataOnly="0" labelOnly="1" outline="0" axis="axisCol" fieldPosition="0"/>
    </format>
    <format dxfId="799">
      <pivotArea field="-2" type="button" dataOnly="0" labelOnly="1" outline="0" axis="axisCol" fieldPosition="1"/>
    </format>
    <format dxfId="800">
      <pivotArea type="topRight" dataOnly="0" labelOnly="1" outline="0" fieldPosition="0"/>
    </format>
    <format dxfId="801">
      <pivotArea field="0" type="button" dataOnly="0" labelOnly="1" outline="0" axis="axisRow" fieldPosition="0"/>
    </format>
    <format dxfId="802">
      <pivotArea dataOnly="0" labelOnly="1" fieldPosition="0">
        <references count="1">
          <reference field="0" count="0"/>
        </references>
      </pivotArea>
    </format>
    <format dxfId="803">
      <pivotArea dataOnly="0" labelOnly="1" fieldPosition="0">
        <references count="2">
          <reference field="0" count="1" selected="0">
            <x v="0"/>
          </reference>
          <reference field="2" count="37">
            <x v="0"/>
            <x v="1"/>
            <x v="2"/>
            <x v="3"/>
            <x v="4"/>
            <x v="5"/>
            <x v="6"/>
            <x v="7"/>
            <x v="8"/>
            <x v="9"/>
            <x v="10"/>
            <x v="11"/>
            <x v="12"/>
            <x v="13"/>
            <x v="14"/>
            <x v="15"/>
            <x v="16"/>
            <x v="17"/>
            <x v="18"/>
            <x v="19"/>
            <x v="20"/>
            <x v="21"/>
            <x v="22"/>
            <x v="23"/>
            <x v="24"/>
            <x v="25"/>
            <x v="26"/>
            <x v="27"/>
            <x v="28"/>
            <x v="29"/>
            <x v="30"/>
            <x v="31"/>
            <x v="32"/>
            <x v="33"/>
            <x v="34"/>
            <x v="35"/>
            <x v="36"/>
          </reference>
        </references>
      </pivotArea>
    </format>
    <format dxfId="804">
      <pivotArea dataOnly="0" labelOnly="1" fieldPosition="0">
        <references count="2">
          <reference field="0" count="1" selected="0">
            <x v="2"/>
          </reference>
          <reference field="2" count="36">
            <x v="37"/>
            <x v="38"/>
            <x v="39"/>
            <x v="40"/>
            <x v="41"/>
            <x v="42"/>
            <x v="43"/>
            <x v="44"/>
            <x v="45"/>
            <x v="46"/>
            <x v="47"/>
            <x v="48"/>
            <x v="49"/>
            <x v="50"/>
            <x v="51"/>
            <x v="52"/>
            <x v="53"/>
            <x v="54"/>
            <x v="55"/>
            <x v="56"/>
            <x v="57"/>
            <x v="58"/>
            <x v="59"/>
            <x v="60"/>
            <x v="61"/>
            <x v="62"/>
            <x v="63"/>
            <x v="64"/>
            <x v="65"/>
            <x v="66"/>
            <x v="67"/>
            <x v="68"/>
            <x v="69"/>
            <x v="70"/>
            <x v="71"/>
            <x v="72"/>
          </reference>
        </references>
      </pivotArea>
    </format>
    <format dxfId="805">
      <pivotArea dataOnly="0" labelOnly="1" fieldPosition="0">
        <references count="2">
          <reference field="0" count="1" selected="0">
            <x v="3"/>
          </reference>
          <reference field="2" count="50">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22"/>
            <x v="123"/>
            <x v="167"/>
            <x v="168"/>
            <x v="169"/>
          </reference>
        </references>
      </pivotArea>
    </format>
    <format dxfId="806">
      <pivotArea dataOnly="0" labelOnly="1" fieldPosition="0">
        <references count="2">
          <reference field="0" count="1" selected="0">
            <x v="3"/>
          </reference>
          <reference field="2" count="16">
            <x v="118"/>
            <x v="119"/>
            <x v="120"/>
            <x v="121"/>
            <x v="124"/>
            <x v="125"/>
            <x v="126"/>
            <x v="127"/>
            <x v="128"/>
            <x v="129"/>
            <x v="130"/>
            <x v="131"/>
            <x v="132"/>
            <x v="133"/>
            <x v="134"/>
            <x v="135"/>
          </reference>
        </references>
      </pivotArea>
    </format>
    <format dxfId="807">
      <pivotArea dataOnly="0" labelOnly="1" fieldPosition="0">
        <references count="2">
          <reference field="0" count="1" selected="0">
            <x v="1"/>
          </reference>
          <reference field="2" count="31">
            <x v="136"/>
            <x v="137"/>
            <x v="138"/>
            <x v="139"/>
            <x v="140"/>
            <x v="141"/>
            <x v="142"/>
            <x v="143"/>
            <x v="144"/>
            <x v="145"/>
            <x v="146"/>
            <x v="147"/>
            <x v="148"/>
            <x v="149"/>
            <x v="150"/>
            <x v="151"/>
            <x v="152"/>
            <x v="153"/>
            <x v="154"/>
            <x v="155"/>
            <x v="156"/>
            <x v="157"/>
            <x v="158"/>
            <x v="159"/>
            <x v="160"/>
            <x v="161"/>
            <x v="162"/>
            <x v="163"/>
            <x v="164"/>
            <x v="165"/>
            <x v="166"/>
          </reference>
        </references>
      </pivotArea>
    </format>
    <format dxfId="808">
      <pivotArea dataOnly="0" labelOnly="1" fieldPosition="0">
        <references count="1">
          <reference field="1" count="0"/>
        </references>
      </pivotArea>
    </format>
    <format dxfId="809">
      <pivotArea dataOnly="0" labelOnly="1" outline="0" fieldPosition="0">
        <references count="2">
          <reference field="4294967294" count="2">
            <x v="0"/>
            <x v="1"/>
          </reference>
          <reference field="1" count="1" selected="0">
            <x v="0"/>
          </reference>
        </references>
      </pivotArea>
    </format>
    <format dxfId="810">
      <pivotArea dataOnly="0" labelOnly="1" outline="0" fieldPosition="0">
        <references count="2">
          <reference field="4294967294" count="2">
            <x v="0"/>
            <x v="1"/>
          </reference>
          <reference field="1" count="1" selected="0">
            <x v="1048832"/>
          </reference>
        </references>
      </pivotArea>
    </format>
    <format dxfId="811">
      <pivotArea dataOnly="0" labelOnly="1" outline="0" fieldPosition="0">
        <references count="2">
          <reference field="4294967294" count="2">
            <x v="0"/>
            <x v="1"/>
          </reference>
          <reference field="1" count="1" selected="0">
            <x v="2"/>
          </reference>
        </references>
      </pivotArea>
    </format>
    <format dxfId="812">
      <pivotArea dataOnly="0" labelOnly="1" outline="0" fieldPosition="0">
        <references count="2">
          <reference field="4294967294" count="2">
            <x v="0"/>
            <x v="1"/>
          </reference>
          <reference field="1" count="1" selected="0">
            <x v="1"/>
          </reference>
        </references>
      </pivotArea>
    </format>
    <format dxfId="813">
      <pivotArea type="all" dataOnly="0" outline="0" fieldPosition="0"/>
    </format>
    <format dxfId="814">
      <pivotArea type="origin" dataOnly="0" labelOnly="1" outline="0" fieldPosition="0"/>
    </format>
    <format dxfId="815">
      <pivotArea field="1" type="button" dataOnly="0" labelOnly="1" outline="0" axis="axisCol" fieldPosition="0"/>
    </format>
    <format dxfId="816">
      <pivotArea field="-2" type="button" dataOnly="0" labelOnly="1" outline="0" axis="axisCol" fieldPosition="1"/>
    </format>
    <format dxfId="817">
      <pivotArea type="topRight" dataOnly="0" labelOnly="1" outline="0" fieldPosition="0"/>
    </format>
    <format dxfId="818">
      <pivotArea field="0" type="button" dataOnly="0" labelOnly="1" outline="0" axis="axisRow" fieldPosition="0"/>
    </format>
    <format dxfId="819">
      <pivotArea dataOnly="0" labelOnly="1" fieldPosition="0">
        <references count="2">
          <reference field="0" count="1" selected="0">
            <x v="3"/>
          </reference>
          <reference field="2" count="50">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22"/>
            <x v="123"/>
            <x v="167"/>
            <x v="168"/>
            <x v="169"/>
          </reference>
        </references>
      </pivotArea>
    </format>
    <format dxfId="820">
      <pivotArea dataOnly="0" labelOnly="1" fieldPosition="0">
        <references count="2">
          <reference field="0" count="1" selected="0">
            <x v="3"/>
          </reference>
          <reference field="2" count="16">
            <x v="118"/>
            <x v="119"/>
            <x v="120"/>
            <x v="121"/>
            <x v="124"/>
            <x v="125"/>
            <x v="126"/>
            <x v="127"/>
            <x v="128"/>
            <x v="129"/>
            <x v="130"/>
            <x v="131"/>
            <x v="132"/>
            <x v="133"/>
            <x v="134"/>
            <x v="135"/>
          </reference>
        </references>
      </pivotArea>
    </format>
    <format dxfId="821">
      <pivotArea dataOnly="0" labelOnly="1" outline="0" fieldPosition="0">
        <references count="2">
          <reference field="4294967294" count="2">
            <x v="0"/>
            <x v="1"/>
          </reference>
          <reference field="1" count="1" selected="0">
            <x v="0"/>
          </reference>
        </references>
      </pivotArea>
    </format>
    <format dxfId="822">
      <pivotArea dataOnly="0" labelOnly="1" outline="0" fieldPosition="0">
        <references count="2">
          <reference field="4294967294" count="2">
            <x v="0"/>
            <x v="1"/>
          </reference>
          <reference field="1" count="1" selected="0">
            <x v="1048832"/>
          </reference>
        </references>
      </pivotArea>
    </format>
    <format dxfId="823">
      <pivotArea dataOnly="0" labelOnly="1" outline="0" fieldPosition="0">
        <references count="2">
          <reference field="4294967294" count="2">
            <x v="0"/>
            <x v="1"/>
          </reference>
          <reference field="1" count="1" selected="0">
            <x v="2"/>
          </reference>
        </references>
      </pivotArea>
    </format>
    <format dxfId="824">
      <pivotArea dataOnly="0" labelOnly="1" outline="0" fieldPosition="0">
        <references count="2">
          <reference field="4294967294" count="2">
            <x v="0"/>
            <x v="1"/>
          </reference>
          <reference field="1" count="1" selected="0">
            <x v="1"/>
          </reference>
        </references>
      </pivotArea>
    </format>
    <format dxfId="825">
      <pivotArea outline="0" collapsedLevelsAreSubtotals="1" fieldPosition="0">
        <references count="2">
          <reference field="4294967294" count="1" selected="0">
            <x v="0"/>
          </reference>
          <reference field="1" count="1" selected="0">
            <x v="2"/>
          </reference>
        </references>
      </pivotArea>
    </format>
    <format dxfId="826">
      <pivotArea dataOnly="0" fieldPosition="0">
        <references count="1">
          <reference field="2" count="1">
            <x v="136"/>
          </reference>
        </references>
      </pivotArea>
    </format>
    <format dxfId="827">
      <pivotArea dataOnly="0" fieldPosition="0">
        <references count="1">
          <reference field="2" count="15">
            <x v="138"/>
            <x v="140"/>
            <x v="142"/>
            <x v="145"/>
            <x v="147"/>
            <x v="148"/>
            <x v="149"/>
            <x v="151"/>
            <x v="153"/>
            <x v="154"/>
            <x v="156"/>
            <x v="158"/>
            <x v="159"/>
            <x v="161"/>
            <x v="162"/>
          </reference>
        </references>
      </pivotArea>
    </format>
    <format dxfId="828">
      <pivotArea dataOnly="0" fieldPosition="0">
        <references count="1">
          <reference field="2" count="15">
            <x v="137"/>
            <x v="139"/>
            <x v="141"/>
            <x v="143"/>
            <x v="144"/>
            <x v="146"/>
            <x v="150"/>
            <x v="152"/>
            <x v="155"/>
            <x v="157"/>
            <x v="160"/>
            <x v="163"/>
            <x v="164"/>
            <x v="165"/>
            <x v="166"/>
          </reference>
        </references>
      </pivotArea>
    </format>
    <format dxfId="829">
      <pivotArea type="all" dataOnly="0" outline="0" fieldPosition="0"/>
    </format>
    <format dxfId="830">
      <pivotArea outline="0" collapsedLevelsAreSubtotals="1" fieldPosition="0"/>
    </format>
    <format dxfId="831">
      <pivotArea dataOnly="0" labelOnly="1" fieldPosition="0">
        <references count="1">
          <reference field="0" count="0"/>
        </references>
      </pivotArea>
    </format>
    <format dxfId="832">
      <pivotArea dataOnly="0" labelOnly="1" fieldPosition="0">
        <references count="2">
          <reference field="0" count="1" selected="0">
            <x v="0"/>
          </reference>
          <reference field="2" count="37">
            <x v="0"/>
            <x v="1"/>
            <x v="2"/>
            <x v="3"/>
            <x v="4"/>
            <x v="5"/>
            <x v="6"/>
            <x v="7"/>
            <x v="8"/>
            <x v="9"/>
            <x v="10"/>
            <x v="11"/>
            <x v="12"/>
            <x v="13"/>
            <x v="14"/>
            <x v="15"/>
            <x v="16"/>
            <x v="17"/>
            <x v="18"/>
            <x v="19"/>
            <x v="20"/>
            <x v="21"/>
            <x v="22"/>
            <x v="23"/>
            <x v="24"/>
            <x v="25"/>
            <x v="26"/>
            <x v="27"/>
            <x v="28"/>
            <x v="29"/>
            <x v="30"/>
            <x v="31"/>
            <x v="32"/>
            <x v="33"/>
            <x v="34"/>
            <x v="35"/>
            <x v="36"/>
          </reference>
        </references>
      </pivotArea>
    </format>
    <format dxfId="833">
      <pivotArea dataOnly="0" labelOnly="1" fieldPosition="0">
        <references count="2">
          <reference field="0" count="1" selected="0">
            <x v="1"/>
          </reference>
          <reference field="2" count="31">
            <x v="136"/>
            <x v="137"/>
            <x v="138"/>
            <x v="139"/>
            <x v="140"/>
            <x v="141"/>
            <x v="142"/>
            <x v="143"/>
            <x v="144"/>
            <x v="145"/>
            <x v="146"/>
            <x v="147"/>
            <x v="148"/>
            <x v="149"/>
            <x v="150"/>
            <x v="151"/>
            <x v="152"/>
            <x v="153"/>
            <x v="154"/>
            <x v="155"/>
            <x v="156"/>
            <x v="157"/>
            <x v="158"/>
            <x v="159"/>
            <x v="160"/>
            <x v="161"/>
            <x v="162"/>
            <x v="163"/>
            <x v="164"/>
            <x v="165"/>
            <x v="166"/>
          </reference>
        </references>
      </pivotArea>
    </format>
    <format dxfId="834">
      <pivotArea dataOnly="0" labelOnly="1" fieldPosition="0">
        <references count="2">
          <reference field="0" count="1" selected="0">
            <x v="2"/>
          </reference>
          <reference field="2" count="36">
            <x v="37"/>
            <x v="38"/>
            <x v="39"/>
            <x v="40"/>
            <x v="41"/>
            <x v="42"/>
            <x v="43"/>
            <x v="44"/>
            <x v="45"/>
            <x v="46"/>
            <x v="47"/>
            <x v="48"/>
            <x v="49"/>
            <x v="50"/>
            <x v="51"/>
            <x v="52"/>
            <x v="53"/>
            <x v="54"/>
            <x v="55"/>
            <x v="56"/>
            <x v="57"/>
            <x v="58"/>
            <x v="59"/>
            <x v="60"/>
            <x v="61"/>
            <x v="62"/>
            <x v="63"/>
            <x v="64"/>
            <x v="65"/>
            <x v="66"/>
            <x v="67"/>
            <x v="68"/>
            <x v="69"/>
            <x v="70"/>
            <x v="71"/>
            <x v="72"/>
          </reference>
        </references>
      </pivotArea>
    </format>
    <format dxfId="835">
      <pivotArea dataOnly="0" labelOnly="1" fieldPosition="0">
        <references count="2">
          <reference field="0" count="1" selected="0">
            <x v="3"/>
          </reference>
          <reference field="2" count="50">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reference>
        </references>
      </pivotArea>
    </format>
    <format dxfId="836">
      <pivotArea dataOnly="0" labelOnly="1" fieldPosition="0">
        <references count="2">
          <reference field="0" count="1" selected="0">
            <x v="3"/>
          </reference>
          <reference field="2" count="16">
            <x v="123"/>
            <x v="124"/>
            <x v="125"/>
            <x v="126"/>
            <x v="127"/>
            <x v="128"/>
            <x v="129"/>
            <x v="130"/>
            <x v="131"/>
            <x v="132"/>
            <x v="133"/>
            <x v="134"/>
            <x v="135"/>
            <x v="167"/>
            <x v="168"/>
            <x v="169"/>
          </reference>
        </references>
      </pivotArea>
    </format>
    <format dxfId="837">
      <pivotArea dataOnly="0" labelOnly="1" fieldPosition="0">
        <references count="1">
          <reference field="1" count="0"/>
        </references>
      </pivotArea>
    </format>
  </formats>
  <pivotHierarchies count="20">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5" showRowHeaders="1" showColHeaders="1" showRowStripes="0" showColStripes="0" showLastColumn="1"/>
  <rowHierarchiesUsage count="2">
    <rowHierarchyUsage hierarchyUsage="5"/>
    <rowHierarchyUsage hierarchyUsage="7"/>
  </rowHierarchiesUsage>
  <colHierarchiesUsage count="2">
    <colHierarchyUsage hierarchyUsage="6"/>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ase36orBase6.xlsx!Table5">
        <x15:activeTabTopLevelEntity name="[Table5]"/>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on" xr10:uid="{DBCA3023-B278-4C75-87CC-C4659E390DF7}" sourceName="[Table5].[operation]">
  <pivotTables>
    <pivotTable tabId="8" name="Operation"/>
  </pivotTables>
  <data>
    <olap pivotCacheId="1262184783">
      <levels count="2">
        <level uniqueName="[Table5].[operation].[(All)]" sourceCaption="(All)" count="0"/>
        <level uniqueName="[Table5].[operation].[operation]" sourceCaption="operation" count="4">
          <ranges>
            <range startItem="0">
              <i n="[Table5].[operation].&amp;[counting]" c="counting"/>
              <i n="[Table5].[operation].&amp;[inverse]" c="inverse"/>
              <i n="[Table5].[operation].&amp;[multiplication]" c="multiplication"/>
              <i n="[Table5].[operation].&amp;[power]" c="power"/>
            </range>
          </ranges>
        </level>
      </levels>
      <selections count="1">
        <selection n="[Table5].[operat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se1" xr10:uid="{ECFAAA49-3ACE-4ED3-B375-E22858435F3D}" sourceName="[Range].[base]">
  <pivotTables>
    <pivotTable tabId="8" name="TimesTable"/>
  </pivotTables>
  <data>
    <olap pivotCacheId="11665128">
      <levels count="2">
        <level uniqueName="[Range].[base].[(All)]" sourceCaption="(All)" count="0"/>
        <level uniqueName="[Range].[base].[base]" sourceCaption="base" count="4">
          <ranges>
            <range startItem="0">
              <i n="[Range].[base].&amp;[10or2∙5]" c="10or2∙5"/>
              <i n="[Range].[base].&amp;[12or2∙2∙3]" c="12or2∙2∙3"/>
              <i n="[Range].[base].&amp;[36or2∙2∙3∙3]" c="36or2∙2∙3∙3"/>
              <i n="[Range].[base].&amp;[6or2∙3]" c="6or2∙3"/>
            </range>
          </ranges>
        </level>
      </levels>
      <selections count="1">
        <selection n="[Range].[bas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se" xr10:uid="{9261087E-355D-4825-8C05-76EE6995FCB6}" sourceName="[Table5].[base]">
  <pivotTables>
    <pivotTable tabId="8" name="Operation"/>
  </pivotTables>
  <data>
    <olap pivotCacheId="1262184783">
      <levels count="2">
        <level uniqueName="[Table5].[base].[(All)]" sourceCaption="(All)" count="0"/>
        <level uniqueName="[Table5].[base].[base]" sourceCaption="base" count="4">
          <ranges>
            <range startItem="0">
              <i n="[Table5].[base].&amp;[10or2∙5]" c="10or2∙5"/>
              <i n="[Table5].[base].&amp;[12or2∙2∙3]" c="12or2∙2∙3"/>
              <i n="[Table5].[base].&amp;[36or2∙2∙3∙3]" c="36or2∙2∙3∙3"/>
              <i n="[Table5].[base].&amp;[6or2∙3]" c="6or2∙3"/>
            </range>
          </ranges>
        </level>
      </levels>
      <selections count="1">
        <selection n="[Table5].[bas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ration" xr10:uid="{80E29889-2D5F-476B-A910-FE3AF9E8D4E6}" cache="Slicer_operation" caption="operation" columnCount="4" level="1" style="mine" rowHeight="241300"/>
  <slicer name="base 1" xr10:uid="{080354BA-09E7-4445-97F7-9778B5DA685E}" cache="Slicer_base1" caption="base" level="1" style="mine" rowHeight="241300"/>
  <slicer name="base" xr10:uid="{4266AA51-E807-4D10-9806-24BF8080DC4C}" cache="Slicer_base" caption="base" columnCount="4" level="1" style="min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897D1BB-5ECA-44AD-A7EC-48B34CDA2852}" name="Table5" displayName="Table5" ref="A1:F681" totalsRowShown="0" headerRowDxfId="846" dataDxfId="845" tableBorderDxfId="844">
  <autoFilter ref="A1:F681" xr:uid="{A897D1BB-5ECA-44AD-A7EC-48B34CDA2852}"/>
  <tableColumns count="6">
    <tableColumn id="1" xr3:uid="{30AE8BCC-8C6B-4EC2-9C6C-5442E61EDCCF}" name="operation" dataDxfId="843"/>
    <tableColumn id="4" xr3:uid="{5D68F5DA-CC1E-4B5D-BBA6-6F61994BCF56}" name="base" dataDxfId="842"/>
    <tableColumn id="10" xr3:uid="{5E1E6A9C-0369-47FA-9A2F-6C69DD603383}" name="number" dataDxfId="841"/>
    <tableColumn id="6" xr3:uid="{59E318D5-03EA-4B1C-AFFE-77794446A6C3}" name="text" dataDxfId="840"/>
    <tableColumn id="2" xr3:uid="{12699439-F5D8-4733-A229-076075950B70}" name="voice" dataDxfId="839"/>
    <tableColumn id="7" xr3:uid="{0F536E4A-22AC-4295-AEBE-1B6C74A819C4}" name="value" dataDxfId="83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5E45-D798-40EA-AA33-03FB559DB9B3}">
  <dimension ref="A1:L681"/>
  <sheetViews>
    <sheetView zoomScale="106" zoomScaleNormal="106" workbookViewId="0">
      <selection activeCell="G1" sqref="G1"/>
    </sheetView>
  </sheetViews>
  <sheetFormatPr defaultRowHeight="21" x14ac:dyDescent="0.35"/>
  <cols>
    <col min="1" max="1" width="20.42578125" style="1" customWidth="1"/>
    <col min="2" max="2" width="15.5703125" style="1" customWidth="1"/>
    <col min="3" max="3" width="15.42578125" style="1" customWidth="1"/>
    <col min="4" max="4" width="60" style="1" customWidth="1"/>
    <col min="5" max="5" width="72.5703125" style="3" customWidth="1"/>
    <col min="6" max="6" width="12" style="2" customWidth="1"/>
    <col min="7" max="7" width="2" style="33" customWidth="1"/>
    <col min="8" max="8" width="16.5703125" style="33" customWidth="1"/>
    <col min="9" max="9" width="8.7109375" style="33" customWidth="1"/>
    <col min="10" max="10" width="14" style="33" customWidth="1"/>
    <col min="11" max="11" width="10.28515625" style="33" bestFit="1" customWidth="1"/>
    <col min="12" max="12" width="9.140625" style="33"/>
  </cols>
  <sheetData>
    <row r="1" spans="1:12" ht="21.75" thickBot="1" x14ac:dyDescent="0.4">
      <c r="A1" s="12" t="s">
        <v>799</v>
      </c>
      <c r="B1" s="12" t="s">
        <v>152</v>
      </c>
      <c r="C1" s="12" t="s">
        <v>104</v>
      </c>
      <c r="D1" s="12" t="s">
        <v>161</v>
      </c>
      <c r="E1" s="13" t="s">
        <v>163</v>
      </c>
      <c r="F1" s="41" t="s">
        <v>147</v>
      </c>
      <c r="H1" s="85" t="s">
        <v>152</v>
      </c>
      <c r="I1" s="95" t="s">
        <v>153</v>
      </c>
      <c r="J1" s="100" t="s">
        <v>161</v>
      </c>
      <c r="K1" s="86" t="s">
        <v>804</v>
      </c>
      <c r="L1" s="62" t="s">
        <v>803</v>
      </c>
    </row>
    <row r="2" spans="1:12" x14ac:dyDescent="0.35">
      <c r="A2" s="63" t="s">
        <v>150</v>
      </c>
      <c r="B2" s="68" t="s">
        <v>154</v>
      </c>
      <c r="C2" s="68" t="s">
        <v>53</v>
      </c>
      <c r="D2" s="59">
        <v>0</v>
      </c>
      <c r="E2" s="59" t="s">
        <v>164</v>
      </c>
      <c r="F2" s="62">
        <v>0</v>
      </c>
      <c r="H2" s="91" t="str" cm="1">
        <f t="array" ref="H2:J265">_xlfn._xlws.FILTER(Table5[[base]:[text]],Table5[operation]="multiplication")</f>
        <v>10or2∙5</v>
      </c>
      <c r="I2" s="96" t="str">
        <v>1∙1</v>
      </c>
      <c r="J2" s="101">
        <v>1</v>
      </c>
      <c r="K2" s="96" cm="1">
        <f t="array" ref="K2:K265">LEFT(_xlfn._xlws.FILTER(Table5[number],Table5[operation]="multiplication"),FIND("∙",_xlfn._xlws.FILTER(Table5[number],Table5[operation]="multiplication"))-1)+0</f>
        <v>1</v>
      </c>
      <c r="L2" s="80" cm="1">
        <f t="array" ref="L2:L265">RIGHT(_xlfn._xlws.FILTER(Table5[number],Table5[operation]="multiplication"),LEN(_xlfn._xlws.FILTER(Table5[number],Table5[operation]="multiplication"))-FIND("∙",_xlfn._xlws.FILTER(Table5[number],Table5[operation]="multiplication")))+0</f>
        <v>1</v>
      </c>
    </row>
    <row r="3" spans="1:12" x14ac:dyDescent="0.35">
      <c r="A3" s="64" t="s">
        <v>150</v>
      </c>
      <c r="B3" s="40" t="s">
        <v>154</v>
      </c>
      <c r="C3" s="40" t="s">
        <v>27</v>
      </c>
      <c r="D3" s="17">
        <v>1</v>
      </c>
      <c r="E3" s="17" t="s">
        <v>165</v>
      </c>
      <c r="F3" s="69">
        <v>1</v>
      </c>
      <c r="H3" s="87" t="str">
        <v>10or2∙5</v>
      </c>
      <c r="I3" s="97" t="str">
        <v>1∙2</v>
      </c>
      <c r="J3" s="12">
        <v>2</v>
      </c>
      <c r="K3" s="97">
        <v>1</v>
      </c>
      <c r="L3" s="69">
        <v>2</v>
      </c>
    </row>
    <row r="4" spans="1:12" x14ac:dyDescent="0.35">
      <c r="A4" s="64" t="s">
        <v>150</v>
      </c>
      <c r="B4" s="40" t="s">
        <v>154</v>
      </c>
      <c r="C4" s="40" t="s">
        <v>56</v>
      </c>
      <c r="D4" s="17">
        <v>2</v>
      </c>
      <c r="E4" s="17" t="s">
        <v>166</v>
      </c>
      <c r="F4" s="69">
        <v>2</v>
      </c>
      <c r="H4" s="87" t="str">
        <v>10or2∙5</v>
      </c>
      <c r="I4" s="97" t="str">
        <v>1∙3</v>
      </c>
      <c r="J4" s="12">
        <v>3</v>
      </c>
      <c r="K4" s="41">
        <v>1</v>
      </c>
      <c r="L4" s="69">
        <v>3</v>
      </c>
    </row>
    <row r="5" spans="1:12" x14ac:dyDescent="0.35">
      <c r="A5" s="64" t="s">
        <v>150</v>
      </c>
      <c r="B5" s="40" t="s">
        <v>154</v>
      </c>
      <c r="C5" s="40" t="s">
        <v>57</v>
      </c>
      <c r="D5" s="17">
        <v>3</v>
      </c>
      <c r="E5" s="17" t="s">
        <v>167</v>
      </c>
      <c r="F5" s="69">
        <v>3</v>
      </c>
      <c r="H5" s="87" t="str">
        <v>10or2∙5</v>
      </c>
      <c r="I5" s="97" t="str">
        <v>1∙4</v>
      </c>
      <c r="J5" s="12">
        <v>4</v>
      </c>
      <c r="K5" s="41">
        <v>1</v>
      </c>
      <c r="L5" s="69">
        <v>4</v>
      </c>
    </row>
    <row r="6" spans="1:12" x14ac:dyDescent="0.35">
      <c r="A6" s="64" t="s">
        <v>150</v>
      </c>
      <c r="B6" s="40" t="s">
        <v>154</v>
      </c>
      <c r="C6" s="40" t="s">
        <v>58</v>
      </c>
      <c r="D6" s="17">
        <v>4</v>
      </c>
      <c r="E6" s="17" t="s">
        <v>168</v>
      </c>
      <c r="F6" s="69">
        <v>4</v>
      </c>
      <c r="H6" s="87" t="str">
        <v>10or2∙5</v>
      </c>
      <c r="I6" s="97" t="str">
        <v>1∙5</v>
      </c>
      <c r="J6" s="12">
        <v>5</v>
      </c>
      <c r="K6" s="41">
        <v>1</v>
      </c>
      <c r="L6" s="69">
        <v>5</v>
      </c>
    </row>
    <row r="7" spans="1:12" x14ac:dyDescent="0.35">
      <c r="A7" s="64" t="s">
        <v>150</v>
      </c>
      <c r="B7" s="40" t="s">
        <v>154</v>
      </c>
      <c r="C7" s="40" t="s">
        <v>59</v>
      </c>
      <c r="D7" s="17">
        <v>5</v>
      </c>
      <c r="E7" s="17" t="s">
        <v>169</v>
      </c>
      <c r="F7" s="69">
        <v>5</v>
      </c>
      <c r="H7" s="87" t="str">
        <v>10or2∙5</v>
      </c>
      <c r="I7" s="97" t="str">
        <v>1∙6</v>
      </c>
      <c r="J7" s="12">
        <v>6</v>
      </c>
      <c r="K7" s="41">
        <v>1</v>
      </c>
      <c r="L7" s="69">
        <v>6</v>
      </c>
    </row>
    <row r="8" spans="1:12" x14ac:dyDescent="0.35">
      <c r="A8" s="64" t="s">
        <v>150</v>
      </c>
      <c r="B8" s="40" t="s">
        <v>154</v>
      </c>
      <c r="C8" s="40" t="s">
        <v>60</v>
      </c>
      <c r="D8" s="17">
        <v>6</v>
      </c>
      <c r="E8" s="17" t="s">
        <v>170</v>
      </c>
      <c r="F8" s="69">
        <v>6</v>
      </c>
      <c r="H8" s="87" t="str">
        <v>10or2∙5</v>
      </c>
      <c r="I8" s="97" t="str">
        <v>1∙7</v>
      </c>
      <c r="J8" s="12">
        <v>7</v>
      </c>
      <c r="K8" s="41">
        <v>1</v>
      </c>
      <c r="L8" s="69">
        <v>7</v>
      </c>
    </row>
    <row r="9" spans="1:12" x14ac:dyDescent="0.35">
      <c r="A9" s="64" t="s">
        <v>150</v>
      </c>
      <c r="B9" s="40" t="s">
        <v>154</v>
      </c>
      <c r="C9" s="40" t="s">
        <v>61</v>
      </c>
      <c r="D9" s="17">
        <v>7</v>
      </c>
      <c r="E9" s="17" t="s">
        <v>171</v>
      </c>
      <c r="F9" s="69">
        <v>7</v>
      </c>
      <c r="H9" s="87" t="str">
        <v>10or2∙5</v>
      </c>
      <c r="I9" s="97" t="str">
        <v>1∙8</v>
      </c>
      <c r="J9" s="12">
        <v>8</v>
      </c>
      <c r="K9" s="41">
        <v>1</v>
      </c>
      <c r="L9" s="69">
        <v>8</v>
      </c>
    </row>
    <row r="10" spans="1:12" x14ac:dyDescent="0.35">
      <c r="A10" s="64" t="s">
        <v>150</v>
      </c>
      <c r="B10" s="40" t="s">
        <v>154</v>
      </c>
      <c r="C10" s="40" t="s">
        <v>62</v>
      </c>
      <c r="D10" s="17">
        <v>8</v>
      </c>
      <c r="E10" s="17" t="s">
        <v>172</v>
      </c>
      <c r="F10" s="69">
        <v>8</v>
      </c>
      <c r="H10" s="87" t="str">
        <v>10or2∙5</v>
      </c>
      <c r="I10" s="97" t="str">
        <v>1∙9</v>
      </c>
      <c r="J10" s="12">
        <v>9</v>
      </c>
      <c r="K10" s="41">
        <v>1</v>
      </c>
      <c r="L10" s="69">
        <v>9</v>
      </c>
    </row>
    <row r="11" spans="1:12" x14ac:dyDescent="0.35">
      <c r="A11" s="64" t="s">
        <v>150</v>
      </c>
      <c r="B11" s="40" t="s">
        <v>154</v>
      </c>
      <c r="C11" s="40" t="s">
        <v>63</v>
      </c>
      <c r="D11" s="17">
        <v>9</v>
      </c>
      <c r="E11" s="17" t="s">
        <v>173</v>
      </c>
      <c r="F11" s="69">
        <v>9</v>
      </c>
      <c r="H11" s="87" t="str">
        <v>10or2∙5</v>
      </c>
      <c r="I11" s="97" t="str">
        <v>1∙10</v>
      </c>
      <c r="J11" s="12">
        <v>10</v>
      </c>
      <c r="K11" s="41">
        <v>1</v>
      </c>
      <c r="L11" s="69">
        <v>10</v>
      </c>
    </row>
    <row r="12" spans="1:12" x14ac:dyDescent="0.35">
      <c r="A12" s="64" t="s">
        <v>150</v>
      </c>
      <c r="B12" s="40" t="s">
        <v>154</v>
      </c>
      <c r="C12" s="40" t="s">
        <v>54</v>
      </c>
      <c r="D12" s="17">
        <v>10</v>
      </c>
      <c r="E12" s="17" t="s">
        <v>174</v>
      </c>
      <c r="F12" s="69">
        <v>10</v>
      </c>
      <c r="H12" s="87" t="str">
        <v>10or2∙5</v>
      </c>
      <c r="I12" s="97" t="str">
        <v>1∙11</v>
      </c>
      <c r="J12" s="12">
        <v>11</v>
      </c>
      <c r="K12" s="41">
        <v>1</v>
      </c>
      <c r="L12" s="69">
        <v>11</v>
      </c>
    </row>
    <row r="13" spans="1:12" x14ac:dyDescent="0.35">
      <c r="A13" s="64" t="s">
        <v>150</v>
      </c>
      <c r="B13" s="40" t="s">
        <v>154</v>
      </c>
      <c r="C13" s="40" t="s">
        <v>64</v>
      </c>
      <c r="D13" s="17">
        <v>11</v>
      </c>
      <c r="E13" s="17" t="s">
        <v>175</v>
      </c>
      <c r="F13" s="69">
        <v>11</v>
      </c>
      <c r="H13" s="87" t="str">
        <v>10or2∙5</v>
      </c>
      <c r="I13" s="97" t="str">
        <v>2∙2</v>
      </c>
      <c r="J13" s="12">
        <v>4</v>
      </c>
      <c r="K13" s="41">
        <v>2</v>
      </c>
      <c r="L13" s="69">
        <v>2</v>
      </c>
    </row>
    <row r="14" spans="1:12" x14ac:dyDescent="0.35">
      <c r="A14" s="64" t="s">
        <v>150</v>
      </c>
      <c r="B14" s="40" t="s">
        <v>154</v>
      </c>
      <c r="C14" s="40" t="s">
        <v>65</v>
      </c>
      <c r="D14" s="17">
        <v>12</v>
      </c>
      <c r="E14" s="17" t="s">
        <v>176</v>
      </c>
      <c r="F14" s="69">
        <v>12</v>
      </c>
      <c r="H14" s="87" t="str">
        <v>10or2∙5</v>
      </c>
      <c r="I14" s="97" t="str">
        <v>2∙3</v>
      </c>
      <c r="J14" s="12">
        <v>6</v>
      </c>
      <c r="K14" s="41">
        <v>2</v>
      </c>
      <c r="L14" s="69">
        <v>3</v>
      </c>
    </row>
    <row r="15" spans="1:12" x14ac:dyDescent="0.35">
      <c r="A15" s="64" t="s">
        <v>150</v>
      </c>
      <c r="B15" s="40" t="s">
        <v>154</v>
      </c>
      <c r="C15" s="40" t="s">
        <v>66</v>
      </c>
      <c r="D15" s="17">
        <v>13</v>
      </c>
      <c r="E15" s="17" t="s">
        <v>177</v>
      </c>
      <c r="F15" s="69">
        <v>13</v>
      </c>
      <c r="H15" s="87" t="str">
        <v>10or2∙5</v>
      </c>
      <c r="I15" s="97" t="str">
        <v>2∙4</v>
      </c>
      <c r="J15" s="12">
        <v>8</v>
      </c>
      <c r="K15" s="41">
        <v>2</v>
      </c>
      <c r="L15" s="69">
        <v>4</v>
      </c>
    </row>
    <row r="16" spans="1:12" x14ac:dyDescent="0.35">
      <c r="A16" s="64" t="s">
        <v>150</v>
      </c>
      <c r="B16" s="40" t="s">
        <v>154</v>
      </c>
      <c r="C16" s="40" t="s">
        <v>55</v>
      </c>
      <c r="D16" s="17">
        <v>14</v>
      </c>
      <c r="E16" s="17" t="s">
        <v>178</v>
      </c>
      <c r="F16" s="69">
        <v>14</v>
      </c>
      <c r="H16" s="87" t="str">
        <v>10or2∙5</v>
      </c>
      <c r="I16" s="97" t="str">
        <v>2∙5</v>
      </c>
      <c r="J16" s="12">
        <v>10</v>
      </c>
      <c r="K16" s="41">
        <v>2</v>
      </c>
      <c r="L16" s="69">
        <v>5</v>
      </c>
    </row>
    <row r="17" spans="1:12" x14ac:dyDescent="0.35">
      <c r="A17" s="64" t="s">
        <v>150</v>
      </c>
      <c r="B17" s="40" t="s">
        <v>154</v>
      </c>
      <c r="C17" s="40" t="s">
        <v>67</v>
      </c>
      <c r="D17" s="17">
        <v>15</v>
      </c>
      <c r="E17" s="17" t="s">
        <v>179</v>
      </c>
      <c r="F17" s="69">
        <v>15</v>
      </c>
      <c r="H17" s="87" t="str">
        <v>10or2∙5</v>
      </c>
      <c r="I17" s="97" t="str">
        <v>2∙6</v>
      </c>
      <c r="J17" s="12">
        <v>12</v>
      </c>
      <c r="K17" s="41">
        <v>2</v>
      </c>
      <c r="L17" s="69">
        <v>6</v>
      </c>
    </row>
    <row r="18" spans="1:12" x14ac:dyDescent="0.35">
      <c r="A18" s="64" t="s">
        <v>150</v>
      </c>
      <c r="B18" s="40" t="s">
        <v>154</v>
      </c>
      <c r="C18" s="40" t="s">
        <v>68</v>
      </c>
      <c r="D18" s="17">
        <v>16</v>
      </c>
      <c r="E18" s="17" t="s">
        <v>180</v>
      </c>
      <c r="F18" s="69">
        <v>16</v>
      </c>
      <c r="H18" s="87" t="str">
        <v>10or2∙5</v>
      </c>
      <c r="I18" s="97" t="str">
        <v>2∙7</v>
      </c>
      <c r="J18" s="12">
        <v>14</v>
      </c>
      <c r="K18" s="41">
        <v>2</v>
      </c>
      <c r="L18" s="69">
        <v>7</v>
      </c>
    </row>
    <row r="19" spans="1:12" x14ac:dyDescent="0.35">
      <c r="A19" s="64" t="s">
        <v>150</v>
      </c>
      <c r="B19" s="40" t="s">
        <v>154</v>
      </c>
      <c r="C19" s="40" t="s">
        <v>69</v>
      </c>
      <c r="D19" s="17">
        <v>17</v>
      </c>
      <c r="E19" s="17" t="s">
        <v>181</v>
      </c>
      <c r="F19" s="69">
        <v>17</v>
      </c>
      <c r="H19" s="87" t="str">
        <v>10or2∙5</v>
      </c>
      <c r="I19" s="97" t="str">
        <v>2∙8</v>
      </c>
      <c r="J19" s="12">
        <v>16</v>
      </c>
      <c r="K19" s="41">
        <v>2</v>
      </c>
      <c r="L19" s="69">
        <v>8</v>
      </c>
    </row>
    <row r="20" spans="1:12" x14ac:dyDescent="0.35">
      <c r="A20" s="64" t="s">
        <v>150</v>
      </c>
      <c r="B20" s="40" t="s">
        <v>154</v>
      </c>
      <c r="C20" s="40" t="s">
        <v>70</v>
      </c>
      <c r="D20" s="17">
        <v>18</v>
      </c>
      <c r="E20" s="17" t="s">
        <v>182</v>
      </c>
      <c r="F20" s="69">
        <v>18</v>
      </c>
      <c r="H20" s="87" t="str">
        <v>10or2∙5</v>
      </c>
      <c r="I20" s="97" t="str">
        <v>2∙9</v>
      </c>
      <c r="J20" s="12">
        <v>18</v>
      </c>
      <c r="K20" s="41">
        <v>2</v>
      </c>
      <c r="L20" s="69">
        <v>9</v>
      </c>
    </row>
    <row r="21" spans="1:12" x14ac:dyDescent="0.35">
      <c r="A21" s="64" t="s">
        <v>150</v>
      </c>
      <c r="B21" s="40" t="s">
        <v>154</v>
      </c>
      <c r="C21" s="40" t="s">
        <v>71</v>
      </c>
      <c r="D21" s="17">
        <v>19</v>
      </c>
      <c r="E21" s="17" t="s">
        <v>183</v>
      </c>
      <c r="F21" s="69">
        <v>19</v>
      </c>
      <c r="H21" s="87" t="str">
        <v>10or2∙5</v>
      </c>
      <c r="I21" s="97" t="str">
        <v>2∙10</v>
      </c>
      <c r="J21" s="12">
        <v>20</v>
      </c>
      <c r="K21" s="41">
        <v>2</v>
      </c>
      <c r="L21" s="69">
        <v>10</v>
      </c>
    </row>
    <row r="22" spans="1:12" x14ac:dyDescent="0.35">
      <c r="A22" s="64" t="s">
        <v>150</v>
      </c>
      <c r="B22" s="40" t="s">
        <v>154</v>
      </c>
      <c r="C22" s="40" t="s">
        <v>72</v>
      </c>
      <c r="D22" s="17">
        <v>20</v>
      </c>
      <c r="E22" s="17" t="s">
        <v>184</v>
      </c>
      <c r="F22" s="69">
        <v>20</v>
      </c>
      <c r="H22" s="87" t="str">
        <v>10or2∙5</v>
      </c>
      <c r="I22" s="97" t="str">
        <v>2∙11</v>
      </c>
      <c r="J22" s="12">
        <v>22</v>
      </c>
      <c r="K22" s="41">
        <v>2</v>
      </c>
      <c r="L22" s="69">
        <v>11</v>
      </c>
    </row>
    <row r="23" spans="1:12" x14ac:dyDescent="0.35">
      <c r="A23" s="64" t="s">
        <v>150</v>
      </c>
      <c r="B23" s="40" t="s">
        <v>154</v>
      </c>
      <c r="C23" s="40" t="s">
        <v>73</v>
      </c>
      <c r="D23" s="17">
        <v>21</v>
      </c>
      <c r="E23" s="17" t="s">
        <v>185</v>
      </c>
      <c r="F23" s="69">
        <v>21</v>
      </c>
      <c r="H23" s="87" t="str">
        <v>10or2∙5</v>
      </c>
      <c r="I23" s="97" t="str">
        <v>3∙3</v>
      </c>
      <c r="J23" s="12">
        <v>9</v>
      </c>
      <c r="K23" s="41">
        <v>3</v>
      </c>
      <c r="L23" s="69">
        <v>3</v>
      </c>
    </row>
    <row r="24" spans="1:12" x14ac:dyDescent="0.35">
      <c r="A24" s="64" t="s">
        <v>150</v>
      </c>
      <c r="B24" s="40" t="s">
        <v>154</v>
      </c>
      <c r="C24" s="40" t="s">
        <v>74</v>
      </c>
      <c r="D24" s="17">
        <v>22</v>
      </c>
      <c r="E24" s="17" t="s">
        <v>186</v>
      </c>
      <c r="F24" s="69">
        <v>22</v>
      </c>
      <c r="H24" s="87" t="str">
        <v>10or2∙5</v>
      </c>
      <c r="I24" s="97" t="str">
        <v>3∙4</v>
      </c>
      <c r="J24" s="12">
        <v>12</v>
      </c>
      <c r="K24" s="41">
        <v>3</v>
      </c>
      <c r="L24" s="69">
        <v>4</v>
      </c>
    </row>
    <row r="25" spans="1:12" x14ac:dyDescent="0.35">
      <c r="A25" s="64" t="s">
        <v>150</v>
      </c>
      <c r="B25" s="40" t="s">
        <v>154</v>
      </c>
      <c r="C25" s="40" t="s">
        <v>75</v>
      </c>
      <c r="D25" s="17">
        <v>23</v>
      </c>
      <c r="E25" s="17" t="s">
        <v>368</v>
      </c>
      <c r="F25" s="69">
        <v>23</v>
      </c>
      <c r="H25" s="87" t="str">
        <v>10or2∙5</v>
      </c>
      <c r="I25" s="97" t="str">
        <v>3∙5</v>
      </c>
      <c r="J25" s="12">
        <v>15</v>
      </c>
      <c r="K25" s="41">
        <v>3</v>
      </c>
      <c r="L25" s="69">
        <v>5</v>
      </c>
    </row>
    <row r="26" spans="1:12" x14ac:dyDescent="0.35">
      <c r="A26" s="64" t="s">
        <v>150</v>
      </c>
      <c r="B26" s="40" t="s">
        <v>154</v>
      </c>
      <c r="C26" s="40" t="s">
        <v>76</v>
      </c>
      <c r="D26" s="17">
        <v>24</v>
      </c>
      <c r="E26" s="17" t="s">
        <v>187</v>
      </c>
      <c r="F26" s="69">
        <v>24</v>
      </c>
      <c r="H26" s="87" t="str">
        <v>10or2∙5</v>
      </c>
      <c r="I26" s="97" t="str">
        <v>3∙6</v>
      </c>
      <c r="J26" s="12">
        <v>18</v>
      </c>
      <c r="K26" s="41">
        <v>3</v>
      </c>
      <c r="L26" s="69">
        <v>6</v>
      </c>
    </row>
    <row r="27" spans="1:12" x14ac:dyDescent="0.35">
      <c r="A27" s="64" t="s">
        <v>150</v>
      </c>
      <c r="B27" s="40" t="s">
        <v>154</v>
      </c>
      <c r="C27" s="40" t="s">
        <v>77</v>
      </c>
      <c r="D27" s="17">
        <v>25</v>
      </c>
      <c r="E27" s="17" t="s">
        <v>188</v>
      </c>
      <c r="F27" s="69">
        <v>25</v>
      </c>
      <c r="H27" s="87" t="str">
        <v>10or2∙5</v>
      </c>
      <c r="I27" s="97" t="str">
        <v>3∙7</v>
      </c>
      <c r="J27" s="12">
        <v>21</v>
      </c>
      <c r="K27" s="41">
        <v>3</v>
      </c>
      <c r="L27" s="69">
        <v>7</v>
      </c>
    </row>
    <row r="28" spans="1:12" x14ac:dyDescent="0.35">
      <c r="A28" s="64" t="s">
        <v>150</v>
      </c>
      <c r="B28" s="40" t="s">
        <v>154</v>
      </c>
      <c r="C28" s="40" t="s">
        <v>78</v>
      </c>
      <c r="D28" s="17">
        <v>26</v>
      </c>
      <c r="E28" s="17" t="s">
        <v>189</v>
      </c>
      <c r="F28" s="69">
        <v>26</v>
      </c>
      <c r="H28" s="87" t="str">
        <v>10or2∙5</v>
      </c>
      <c r="I28" s="97" t="str">
        <v>3∙8</v>
      </c>
      <c r="J28" s="12">
        <v>24</v>
      </c>
      <c r="K28" s="41">
        <v>3</v>
      </c>
      <c r="L28" s="69">
        <v>8</v>
      </c>
    </row>
    <row r="29" spans="1:12" x14ac:dyDescent="0.35">
      <c r="A29" s="64" t="s">
        <v>150</v>
      </c>
      <c r="B29" s="40" t="s">
        <v>154</v>
      </c>
      <c r="C29" s="40" t="s">
        <v>79</v>
      </c>
      <c r="D29" s="17">
        <v>27</v>
      </c>
      <c r="E29" s="17" t="s">
        <v>369</v>
      </c>
      <c r="F29" s="69">
        <v>27</v>
      </c>
      <c r="H29" s="87" t="str">
        <v>10or2∙5</v>
      </c>
      <c r="I29" s="97" t="str">
        <v>3∙9</v>
      </c>
      <c r="J29" s="12">
        <v>27</v>
      </c>
      <c r="K29" s="41">
        <v>3</v>
      </c>
      <c r="L29" s="69">
        <v>9</v>
      </c>
    </row>
    <row r="30" spans="1:12" x14ac:dyDescent="0.35">
      <c r="A30" s="64" t="s">
        <v>150</v>
      </c>
      <c r="B30" s="40" t="s">
        <v>154</v>
      </c>
      <c r="C30" s="40" t="s">
        <v>80</v>
      </c>
      <c r="D30" s="17">
        <v>28</v>
      </c>
      <c r="E30" s="17" t="s">
        <v>190</v>
      </c>
      <c r="F30" s="69">
        <v>28</v>
      </c>
      <c r="H30" s="87" t="str">
        <v>10or2∙5</v>
      </c>
      <c r="I30" s="97" t="str">
        <v>3∙10</v>
      </c>
      <c r="J30" s="12">
        <v>30</v>
      </c>
      <c r="K30" s="41">
        <v>3</v>
      </c>
      <c r="L30" s="69">
        <v>10</v>
      </c>
    </row>
    <row r="31" spans="1:12" x14ac:dyDescent="0.35">
      <c r="A31" s="64" t="s">
        <v>150</v>
      </c>
      <c r="B31" s="40" t="s">
        <v>154</v>
      </c>
      <c r="C31" s="40" t="s">
        <v>81</v>
      </c>
      <c r="D31" s="17">
        <v>29</v>
      </c>
      <c r="E31" s="17" t="s">
        <v>191</v>
      </c>
      <c r="F31" s="69">
        <v>29</v>
      </c>
      <c r="H31" s="87" t="str">
        <v>10or2∙5</v>
      </c>
      <c r="I31" s="97" t="str">
        <v>3∙11</v>
      </c>
      <c r="J31" s="12">
        <v>33</v>
      </c>
      <c r="K31" s="41">
        <v>3</v>
      </c>
      <c r="L31" s="69">
        <v>11</v>
      </c>
    </row>
    <row r="32" spans="1:12" x14ac:dyDescent="0.35">
      <c r="A32" s="64" t="s">
        <v>150</v>
      </c>
      <c r="B32" s="40" t="s">
        <v>154</v>
      </c>
      <c r="C32" s="40" t="s">
        <v>82</v>
      </c>
      <c r="D32" s="17">
        <v>30</v>
      </c>
      <c r="E32" s="17" t="s">
        <v>192</v>
      </c>
      <c r="F32" s="69">
        <v>30</v>
      </c>
      <c r="H32" s="87" t="str">
        <v>10or2∙5</v>
      </c>
      <c r="I32" s="97" t="str">
        <v>4∙4</v>
      </c>
      <c r="J32" s="12">
        <v>16</v>
      </c>
      <c r="K32" s="41">
        <v>4</v>
      </c>
      <c r="L32" s="69">
        <v>4</v>
      </c>
    </row>
    <row r="33" spans="1:12" x14ac:dyDescent="0.35">
      <c r="A33" s="64" t="s">
        <v>150</v>
      </c>
      <c r="B33" s="40" t="s">
        <v>154</v>
      </c>
      <c r="C33" s="40" t="s">
        <v>83</v>
      </c>
      <c r="D33" s="17">
        <v>31</v>
      </c>
      <c r="E33" s="17" t="s">
        <v>193</v>
      </c>
      <c r="F33" s="69">
        <v>31</v>
      </c>
      <c r="H33" s="87" t="str">
        <v>10or2∙5</v>
      </c>
      <c r="I33" s="97" t="str">
        <v>4∙5</v>
      </c>
      <c r="J33" s="12">
        <v>20</v>
      </c>
      <c r="K33" s="41">
        <v>4</v>
      </c>
      <c r="L33" s="69">
        <v>5</v>
      </c>
    </row>
    <row r="34" spans="1:12" x14ac:dyDescent="0.35">
      <c r="A34" s="64" t="s">
        <v>150</v>
      </c>
      <c r="B34" s="40" t="s">
        <v>154</v>
      </c>
      <c r="C34" s="40" t="s">
        <v>84</v>
      </c>
      <c r="D34" s="17">
        <v>32</v>
      </c>
      <c r="E34" s="17" t="s">
        <v>194</v>
      </c>
      <c r="F34" s="69">
        <v>32</v>
      </c>
      <c r="H34" s="87" t="str">
        <v>10or2∙5</v>
      </c>
      <c r="I34" s="97" t="str">
        <v>4∙6</v>
      </c>
      <c r="J34" s="12">
        <v>24</v>
      </c>
      <c r="K34" s="41">
        <v>4</v>
      </c>
      <c r="L34" s="69">
        <v>6</v>
      </c>
    </row>
    <row r="35" spans="1:12" x14ac:dyDescent="0.35">
      <c r="A35" s="64" t="s">
        <v>150</v>
      </c>
      <c r="B35" s="40" t="s">
        <v>154</v>
      </c>
      <c r="C35" s="40" t="s">
        <v>85</v>
      </c>
      <c r="D35" s="17">
        <v>33</v>
      </c>
      <c r="E35" s="17" t="s">
        <v>195</v>
      </c>
      <c r="F35" s="69">
        <v>33</v>
      </c>
      <c r="H35" s="87" t="str">
        <v>10or2∙5</v>
      </c>
      <c r="I35" s="97" t="str">
        <v>4∙7</v>
      </c>
      <c r="J35" s="12">
        <v>28</v>
      </c>
      <c r="K35" s="41">
        <v>4</v>
      </c>
      <c r="L35" s="69">
        <v>7</v>
      </c>
    </row>
    <row r="36" spans="1:12" x14ac:dyDescent="0.35">
      <c r="A36" s="64" t="s">
        <v>150</v>
      </c>
      <c r="B36" s="40" t="s">
        <v>154</v>
      </c>
      <c r="C36" s="40" t="s">
        <v>86</v>
      </c>
      <c r="D36" s="17">
        <v>34</v>
      </c>
      <c r="E36" s="17" t="s">
        <v>196</v>
      </c>
      <c r="F36" s="69">
        <v>34</v>
      </c>
      <c r="H36" s="87" t="str">
        <v>10or2∙5</v>
      </c>
      <c r="I36" s="97" t="str">
        <v>4∙8</v>
      </c>
      <c r="J36" s="12">
        <v>32</v>
      </c>
      <c r="K36" s="41">
        <v>4</v>
      </c>
      <c r="L36" s="69">
        <v>8</v>
      </c>
    </row>
    <row r="37" spans="1:12" x14ac:dyDescent="0.35">
      <c r="A37" s="64" t="s">
        <v>150</v>
      </c>
      <c r="B37" s="40" t="s">
        <v>154</v>
      </c>
      <c r="C37" s="40" t="s">
        <v>87</v>
      </c>
      <c r="D37" s="17">
        <v>35</v>
      </c>
      <c r="E37" s="17" t="s">
        <v>197</v>
      </c>
      <c r="F37" s="69">
        <v>35</v>
      </c>
      <c r="H37" s="87" t="str">
        <v>10or2∙5</v>
      </c>
      <c r="I37" s="97" t="str">
        <v>4∙9</v>
      </c>
      <c r="J37" s="12">
        <v>36</v>
      </c>
      <c r="K37" s="41">
        <v>4</v>
      </c>
      <c r="L37" s="69">
        <v>9</v>
      </c>
    </row>
    <row r="38" spans="1:12" x14ac:dyDescent="0.35">
      <c r="A38" s="67" t="s">
        <v>150</v>
      </c>
      <c r="B38" s="40" t="s">
        <v>154</v>
      </c>
      <c r="C38" s="42" t="s">
        <v>88</v>
      </c>
      <c r="D38" s="27">
        <v>36</v>
      </c>
      <c r="E38" s="27" t="s">
        <v>198</v>
      </c>
      <c r="F38" s="70">
        <v>36</v>
      </c>
      <c r="H38" s="87" t="str">
        <v>10or2∙5</v>
      </c>
      <c r="I38" s="97" t="str">
        <v>4∙10</v>
      </c>
      <c r="J38" s="12">
        <v>40</v>
      </c>
      <c r="K38" s="41">
        <v>4</v>
      </c>
      <c r="L38" s="69">
        <v>10</v>
      </c>
    </row>
    <row r="39" spans="1:12" x14ac:dyDescent="0.35">
      <c r="A39" s="64" t="s">
        <v>148</v>
      </c>
      <c r="B39" s="43" t="s">
        <v>154</v>
      </c>
      <c r="C39" s="44" t="s">
        <v>453</v>
      </c>
      <c r="D39" s="5" t="s">
        <v>27</v>
      </c>
      <c r="E39" s="54" t="s">
        <v>569</v>
      </c>
      <c r="F39" s="69">
        <f>1/1</f>
        <v>1</v>
      </c>
      <c r="H39" s="87" t="str">
        <v>10or2∙5</v>
      </c>
      <c r="I39" s="97" t="str">
        <v>4∙11</v>
      </c>
      <c r="J39" s="12">
        <v>44</v>
      </c>
      <c r="K39" s="41">
        <v>4</v>
      </c>
      <c r="L39" s="69">
        <v>11</v>
      </c>
    </row>
    <row r="40" spans="1:12" x14ac:dyDescent="0.35">
      <c r="A40" s="64" t="s">
        <v>148</v>
      </c>
      <c r="B40" s="31" t="s">
        <v>154</v>
      </c>
      <c r="C40" s="44" t="s">
        <v>454</v>
      </c>
      <c r="D40" s="5" t="s">
        <v>28</v>
      </c>
      <c r="E40" s="54" t="s">
        <v>570</v>
      </c>
      <c r="F40" s="69">
        <f>1/2</f>
        <v>0.5</v>
      </c>
      <c r="H40" s="87" t="str">
        <v>10or2∙5</v>
      </c>
      <c r="I40" s="97" t="str">
        <v>5∙5</v>
      </c>
      <c r="J40" s="12">
        <v>25</v>
      </c>
      <c r="K40" s="41">
        <v>5</v>
      </c>
      <c r="L40" s="69">
        <v>5</v>
      </c>
    </row>
    <row r="41" spans="1:12" x14ac:dyDescent="0.35">
      <c r="A41" s="64" t="s">
        <v>148</v>
      </c>
      <c r="B41" s="31" t="s">
        <v>154</v>
      </c>
      <c r="C41" s="44" t="s">
        <v>455</v>
      </c>
      <c r="D41" s="5" t="s">
        <v>805</v>
      </c>
      <c r="E41" s="54" t="s">
        <v>571</v>
      </c>
      <c r="F41" s="69">
        <f>1/3</f>
        <v>0.33333333333333331</v>
      </c>
      <c r="H41" s="87" t="str">
        <v>10or2∙5</v>
      </c>
      <c r="I41" s="97" t="str">
        <v>5∙6</v>
      </c>
      <c r="J41" s="12">
        <v>30</v>
      </c>
      <c r="K41" s="41">
        <v>5</v>
      </c>
      <c r="L41" s="69">
        <v>6</v>
      </c>
    </row>
    <row r="42" spans="1:12" x14ac:dyDescent="0.35">
      <c r="A42" s="64" t="s">
        <v>148</v>
      </c>
      <c r="B42" s="31" t="s">
        <v>154</v>
      </c>
      <c r="C42" s="44" t="s">
        <v>456</v>
      </c>
      <c r="D42" s="5" t="s">
        <v>29</v>
      </c>
      <c r="E42" s="54" t="s">
        <v>572</v>
      </c>
      <c r="F42" s="69">
        <f>1/4</f>
        <v>0.25</v>
      </c>
      <c r="H42" s="87" t="str">
        <v>10or2∙5</v>
      </c>
      <c r="I42" s="97" t="str">
        <v>5∙7</v>
      </c>
      <c r="J42" s="12">
        <v>35</v>
      </c>
      <c r="K42" s="41">
        <v>5</v>
      </c>
      <c r="L42" s="69">
        <v>7</v>
      </c>
    </row>
    <row r="43" spans="1:12" x14ac:dyDescent="0.35">
      <c r="A43" s="64" t="s">
        <v>148</v>
      </c>
      <c r="B43" s="31" t="s">
        <v>154</v>
      </c>
      <c r="C43" s="44" t="s">
        <v>457</v>
      </c>
      <c r="D43" s="5" t="s">
        <v>30</v>
      </c>
      <c r="E43" s="54" t="s">
        <v>573</v>
      </c>
      <c r="F43" s="69">
        <f>1/5</f>
        <v>0.2</v>
      </c>
      <c r="H43" s="87" t="str">
        <v>10or2∙5</v>
      </c>
      <c r="I43" s="97" t="str">
        <v>5∙8</v>
      </c>
      <c r="J43" s="12">
        <v>40</v>
      </c>
      <c r="K43" s="41">
        <v>5</v>
      </c>
      <c r="L43" s="69">
        <v>8</v>
      </c>
    </row>
    <row r="44" spans="1:12" x14ac:dyDescent="0.35">
      <c r="A44" s="64" t="s">
        <v>148</v>
      </c>
      <c r="B44" s="31" t="s">
        <v>154</v>
      </c>
      <c r="C44" s="44" t="s">
        <v>458</v>
      </c>
      <c r="D44" s="9" t="s">
        <v>806</v>
      </c>
      <c r="E44" s="54" t="s">
        <v>574</v>
      </c>
      <c r="F44" s="69">
        <f>1/6</f>
        <v>0.16666666666666666</v>
      </c>
      <c r="H44" s="87" t="str">
        <v>10or2∙5</v>
      </c>
      <c r="I44" s="97" t="str">
        <v>5∙9</v>
      </c>
      <c r="J44" s="12">
        <v>45</v>
      </c>
      <c r="K44" s="41">
        <v>5</v>
      </c>
      <c r="L44" s="69">
        <v>9</v>
      </c>
    </row>
    <row r="45" spans="1:12" x14ac:dyDescent="0.35">
      <c r="A45" s="64" t="s">
        <v>148</v>
      </c>
      <c r="B45" s="31" t="s">
        <v>154</v>
      </c>
      <c r="C45" s="44" t="s">
        <v>459</v>
      </c>
      <c r="D45" s="7" t="s">
        <v>833</v>
      </c>
      <c r="E45" s="55" t="s">
        <v>575</v>
      </c>
      <c r="F45" s="69">
        <f>1/7</f>
        <v>0.14285714285714285</v>
      </c>
      <c r="H45" s="87" t="str">
        <v>10or2∙5</v>
      </c>
      <c r="I45" s="97" t="str">
        <v>5∙10</v>
      </c>
      <c r="J45" s="12">
        <v>50</v>
      </c>
      <c r="K45" s="41">
        <v>5</v>
      </c>
      <c r="L45" s="69">
        <v>10</v>
      </c>
    </row>
    <row r="46" spans="1:12" x14ac:dyDescent="0.35">
      <c r="A46" s="64" t="s">
        <v>148</v>
      </c>
      <c r="B46" s="31" t="s">
        <v>154</v>
      </c>
      <c r="C46" s="44" t="s">
        <v>460</v>
      </c>
      <c r="D46" s="5" t="s">
        <v>31</v>
      </c>
      <c r="E46" s="54" t="s">
        <v>576</v>
      </c>
      <c r="F46" s="69">
        <f>1/8</f>
        <v>0.125</v>
      </c>
      <c r="H46" s="87" t="str">
        <v>10or2∙5</v>
      </c>
      <c r="I46" s="97" t="str">
        <v>5∙11</v>
      </c>
      <c r="J46" s="12">
        <v>55</v>
      </c>
      <c r="K46" s="41">
        <v>5</v>
      </c>
      <c r="L46" s="69">
        <v>11</v>
      </c>
    </row>
    <row r="47" spans="1:12" x14ac:dyDescent="0.35">
      <c r="A47" s="64" t="s">
        <v>148</v>
      </c>
      <c r="B47" s="31" t="s">
        <v>154</v>
      </c>
      <c r="C47" s="44" t="s">
        <v>461</v>
      </c>
      <c r="D47" s="9" t="s">
        <v>807</v>
      </c>
      <c r="E47" s="54" t="s">
        <v>577</v>
      </c>
      <c r="F47" s="69">
        <f>1/9</f>
        <v>0.1111111111111111</v>
      </c>
      <c r="H47" s="87" t="str">
        <v>10or2∙5</v>
      </c>
      <c r="I47" s="97" t="str">
        <v>6∙6</v>
      </c>
      <c r="J47" s="12">
        <v>36</v>
      </c>
      <c r="K47" s="41">
        <v>6</v>
      </c>
      <c r="L47" s="69">
        <v>6</v>
      </c>
    </row>
    <row r="48" spans="1:12" x14ac:dyDescent="0.35">
      <c r="A48" s="64" t="s">
        <v>148</v>
      </c>
      <c r="B48" s="31" t="s">
        <v>154</v>
      </c>
      <c r="C48" s="44" t="s">
        <v>0</v>
      </c>
      <c r="D48" s="5" t="s">
        <v>32</v>
      </c>
      <c r="E48" s="54" t="s">
        <v>578</v>
      </c>
      <c r="F48" s="69">
        <f>1/10</f>
        <v>0.1</v>
      </c>
      <c r="H48" s="87" t="str">
        <v>10or2∙5</v>
      </c>
      <c r="I48" s="97" t="str">
        <v>6∙7</v>
      </c>
      <c r="J48" s="12">
        <v>42</v>
      </c>
      <c r="K48" s="41">
        <v>6</v>
      </c>
      <c r="L48" s="69">
        <v>7</v>
      </c>
    </row>
    <row r="49" spans="1:12" x14ac:dyDescent="0.35">
      <c r="A49" s="64" t="s">
        <v>148</v>
      </c>
      <c r="B49" s="31" t="s">
        <v>154</v>
      </c>
      <c r="C49" s="44" t="s">
        <v>1</v>
      </c>
      <c r="D49" s="9" t="s">
        <v>808</v>
      </c>
      <c r="E49" s="17" t="s">
        <v>579</v>
      </c>
      <c r="F49" s="69">
        <f>1/11</f>
        <v>9.0909090909090912E-2</v>
      </c>
      <c r="H49" s="87" t="str">
        <v>10or2∙5</v>
      </c>
      <c r="I49" s="97" t="str">
        <v>6∙8</v>
      </c>
      <c r="J49" s="12">
        <v>48</v>
      </c>
      <c r="K49" s="41">
        <v>6</v>
      </c>
      <c r="L49" s="69">
        <v>8</v>
      </c>
    </row>
    <row r="50" spans="1:12" x14ac:dyDescent="0.35">
      <c r="A50" s="64" t="s">
        <v>148</v>
      </c>
      <c r="B50" s="31" t="s">
        <v>154</v>
      </c>
      <c r="C50" s="44" t="s">
        <v>2</v>
      </c>
      <c r="D50" s="9" t="s">
        <v>809</v>
      </c>
      <c r="E50" s="17" t="s">
        <v>580</v>
      </c>
      <c r="F50" s="69">
        <f>1/12</f>
        <v>8.3333333333333329E-2</v>
      </c>
      <c r="H50" s="87" t="str">
        <v>10or2∙5</v>
      </c>
      <c r="I50" s="97" t="str">
        <v>6∙9</v>
      </c>
      <c r="J50" s="12">
        <v>54</v>
      </c>
      <c r="K50" s="41">
        <v>6</v>
      </c>
      <c r="L50" s="69">
        <v>9</v>
      </c>
    </row>
    <row r="51" spans="1:12" x14ac:dyDescent="0.35">
      <c r="A51" s="64" t="s">
        <v>148</v>
      </c>
      <c r="B51" s="31" t="s">
        <v>154</v>
      </c>
      <c r="C51" s="44" t="s">
        <v>3</v>
      </c>
      <c r="D51" s="10" t="s">
        <v>834</v>
      </c>
      <c r="E51" s="17" t="s">
        <v>581</v>
      </c>
      <c r="F51" s="69">
        <f>1/13</f>
        <v>7.6923076923076927E-2</v>
      </c>
      <c r="H51" s="87" t="str">
        <v>10or2∙5</v>
      </c>
      <c r="I51" s="97" t="str">
        <v>6∙10</v>
      </c>
      <c r="J51" s="12">
        <v>60</v>
      </c>
      <c r="K51" s="41">
        <v>6</v>
      </c>
      <c r="L51" s="69">
        <v>10</v>
      </c>
    </row>
    <row r="52" spans="1:12" x14ac:dyDescent="0.35">
      <c r="A52" s="64" t="s">
        <v>148</v>
      </c>
      <c r="B52" s="31" t="s">
        <v>154</v>
      </c>
      <c r="C52" s="44" t="s">
        <v>4</v>
      </c>
      <c r="D52" s="10" t="s">
        <v>835</v>
      </c>
      <c r="E52" s="17" t="s">
        <v>582</v>
      </c>
      <c r="F52" s="69">
        <f>1/14</f>
        <v>7.1428571428571425E-2</v>
      </c>
      <c r="H52" s="87" t="str">
        <v>10or2∙5</v>
      </c>
      <c r="I52" s="97" t="str">
        <v>6∙11</v>
      </c>
      <c r="J52" s="12">
        <v>66</v>
      </c>
      <c r="K52" s="41">
        <v>6</v>
      </c>
      <c r="L52" s="69">
        <v>11</v>
      </c>
    </row>
    <row r="53" spans="1:12" x14ac:dyDescent="0.35">
      <c r="A53" s="64" t="s">
        <v>148</v>
      </c>
      <c r="B53" s="31" t="s">
        <v>154</v>
      </c>
      <c r="C53" s="44" t="s">
        <v>5</v>
      </c>
      <c r="D53" s="9" t="s">
        <v>810</v>
      </c>
      <c r="E53" s="17" t="s">
        <v>583</v>
      </c>
      <c r="F53" s="69">
        <f>1/15</f>
        <v>6.6666666666666666E-2</v>
      </c>
      <c r="H53" s="87" t="str">
        <v>10or2∙5</v>
      </c>
      <c r="I53" s="97" t="str">
        <v>7∙7</v>
      </c>
      <c r="J53" s="12">
        <v>49</v>
      </c>
      <c r="K53" s="41">
        <v>7</v>
      </c>
      <c r="L53" s="69">
        <v>7</v>
      </c>
    </row>
    <row r="54" spans="1:12" x14ac:dyDescent="0.35">
      <c r="A54" s="64" t="s">
        <v>148</v>
      </c>
      <c r="B54" s="31" t="s">
        <v>154</v>
      </c>
      <c r="C54" s="44" t="s">
        <v>6</v>
      </c>
      <c r="D54" s="5" t="s">
        <v>33</v>
      </c>
      <c r="E54" s="17" t="s">
        <v>584</v>
      </c>
      <c r="F54" s="69">
        <f>1/16</f>
        <v>6.25E-2</v>
      </c>
      <c r="H54" s="87" t="str">
        <v>10or2∙5</v>
      </c>
      <c r="I54" s="97" t="str">
        <v>7∙8</v>
      </c>
      <c r="J54" s="12">
        <v>56</v>
      </c>
      <c r="K54" s="41">
        <v>7</v>
      </c>
      <c r="L54" s="69">
        <v>8</v>
      </c>
    </row>
    <row r="55" spans="1:12" x14ac:dyDescent="0.35">
      <c r="A55" s="64" t="s">
        <v>148</v>
      </c>
      <c r="B55" s="31" t="s">
        <v>154</v>
      </c>
      <c r="C55" s="44" t="s">
        <v>7</v>
      </c>
      <c r="D55" s="10" t="s">
        <v>836</v>
      </c>
      <c r="E55" s="17" t="s">
        <v>585</v>
      </c>
      <c r="F55" s="69">
        <f>1/17</f>
        <v>5.8823529411764705E-2</v>
      </c>
      <c r="H55" s="87" t="str">
        <v>10or2∙5</v>
      </c>
      <c r="I55" s="97" t="str">
        <v>7∙9</v>
      </c>
      <c r="J55" s="12">
        <v>63</v>
      </c>
      <c r="K55" s="41">
        <v>7</v>
      </c>
      <c r="L55" s="69">
        <v>9</v>
      </c>
    </row>
    <row r="56" spans="1:12" x14ac:dyDescent="0.35">
      <c r="A56" s="64" t="s">
        <v>148</v>
      </c>
      <c r="B56" s="31" t="s">
        <v>154</v>
      </c>
      <c r="C56" s="44" t="s">
        <v>8</v>
      </c>
      <c r="D56" s="9" t="s">
        <v>1002</v>
      </c>
      <c r="E56" s="17" t="s">
        <v>586</v>
      </c>
      <c r="F56" s="69">
        <f>1/18</f>
        <v>5.5555555555555552E-2</v>
      </c>
      <c r="H56" s="87" t="str">
        <v>10or2∙5</v>
      </c>
      <c r="I56" s="97" t="str">
        <v>7∙10</v>
      </c>
      <c r="J56" s="12">
        <v>70</v>
      </c>
      <c r="K56" s="41">
        <v>7</v>
      </c>
      <c r="L56" s="69">
        <v>10</v>
      </c>
    </row>
    <row r="57" spans="1:12" x14ac:dyDescent="0.35">
      <c r="A57" s="64" t="s">
        <v>148</v>
      </c>
      <c r="B57" s="31" t="s">
        <v>154</v>
      </c>
      <c r="C57" s="44" t="s">
        <v>9</v>
      </c>
      <c r="D57" s="10" t="s">
        <v>837</v>
      </c>
      <c r="E57" s="17" t="s">
        <v>587</v>
      </c>
      <c r="F57" s="69">
        <f>1/19</f>
        <v>5.2631578947368418E-2</v>
      </c>
      <c r="H57" s="87" t="str">
        <v>10or2∙5</v>
      </c>
      <c r="I57" s="97" t="str">
        <v>7∙11</v>
      </c>
      <c r="J57" s="12">
        <v>77</v>
      </c>
      <c r="K57" s="41">
        <v>7</v>
      </c>
      <c r="L57" s="69">
        <v>11</v>
      </c>
    </row>
    <row r="58" spans="1:12" x14ac:dyDescent="0.35">
      <c r="A58" s="64" t="s">
        <v>148</v>
      </c>
      <c r="B58" s="31" t="s">
        <v>154</v>
      </c>
      <c r="C58" s="44" t="s">
        <v>10</v>
      </c>
      <c r="D58" s="5" t="s">
        <v>34</v>
      </c>
      <c r="E58" s="17" t="s">
        <v>588</v>
      </c>
      <c r="F58" s="69">
        <f>1/20</f>
        <v>0.05</v>
      </c>
      <c r="H58" s="87" t="str">
        <v>10or2∙5</v>
      </c>
      <c r="I58" s="97" t="str">
        <v>8∙8</v>
      </c>
      <c r="J58" s="12">
        <v>64</v>
      </c>
      <c r="K58" s="41">
        <v>8</v>
      </c>
      <c r="L58" s="69">
        <v>8</v>
      </c>
    </row>
    <row r="59" spans="1:12" x14ac:dyDescent="0.35">
      <c r="A59" s="64" t="s">
        <v>148</v>
      </c>
      <c r="B59" s="31" t="s">
        <v>154</v>
      </c>
      <c r="C59" s="44" t="s">
        <v>11</v>
      </c>
      <c r="D59" s="10" t="s">
        <v>838</v>
      </c>
      <c r="E59" s="17" t="s">
        <v>589</v>
      </c>
      <c r="F59" s="69">
        <f>1/21</f>
        <v>4.7619047619047616E-2</v>
      </c>
      <c r="H59" s="87" t="str">
        <v>10or2∙5</v>
      </c>
      <c r="I59" s="97" t="str">
        <v>8∙9</v>
      </c>
      <c r="J59" s="12">
        <v>72</v>
      </c>
      <c r="K59" s="41">
        <v>8</v>
      </c>
      <c r="L59" s="69">
        <v>9</v>
      </c>
    </row>
    <row r="60" spans="1:12" x14ac:dyDescent="0.35">
      <c r="A60" s="64" t="s">
        <v>148</v>
      </c>
      <c r="B60" s="31" t="s">
        <v>154</v>
      </c>
      <c r="C60" s="44" t="s">
        <v>12</v>
      </c>
      <c r="D60" s="9" t="s">
        <v>811</v>
      </c>
      <c r="E60" s="17" t="s">
        <v>590</v>
      </c>
      <c r="F60" s="69">
        <f>1/22</f>
        <v>4.5454545454545456E-2</v>
      </c>
      <c r="H60" s="87" t="str">
        <v>10or2∙5</v>
      </c>
      <c r="I60" s="97" t="str">
        <v>8∙10</v>
      </c>
      <c r="J60" s="12">
        <v>80</v>
      </c>
      <c r="K60" s="41">
        <v>8</v>
      </c>
      <c r="L60" s="69">
        <v>10</v>
      </c>
    </row>
    <row r="61" spans="1:12" x14ac:dyDescent="0.35">
      <c r="A61" s="64" t="s">
        <v>148</v>
      </c>
      <c r="B61" s="31" t="s">
        <v>154</v>
      </c>
      <c r="C61" s="44" t="s">
        <v>13</v>
      </c>
      <c r="D61" s="10" t="s">
        <v>839</v>
      </c>
      <c r="E61" s="17" t="s">
        <v>591</v>
      </c>
      <c r="F61" s="69">
        <f>1/23</f>
        <v>4.3478260869565216E-2</v>
      </c>
      <c r="H61" s="87" t="str">
        <v>10or2∙5</v>
      </c>
      <c r="I61" s="97" t="str">
        <v>8∙11</v>
      </c>
      <c r="J61" s="12">
        <v>88</v>
      </c>
      <c r="K61" s="41">
        <v>8</v>
      </c>
      <c r="L61" s="69">
        <v>11</v>
      </c>
    </row>
    <row r="62" spans="1:12" x14ac:dyDescent="0.35">
      <c r="A62" s="64" t="s">
        <v>148</v>
      </c>
      <c r="B62" s="31" t="s">
        <v>154</v>
      </c>
      <c r="C62" s="44" t="s">
        <v>14</v>
      </c>
      <c r="D62" s="9" t="s">
        <v>812</v>
      </c>
      <c r="E62" s="17" t="s">
        <v>592</v>
      </c>
      <c r="F62" s="69">
        <f>1/24</f>
        <v>4.1666666666666664E-2</v>
      </c>
      <c r="H62" s="87" t="str">
        <v>10or2∙5</v>
      </c>
      <c r="I62" s="97" t="str">
        <v>9∙9</v>
      </c>
      <c r="J62" s="12">
        <v>81</v>
      </c>
      <c r="K62" s="41">
        <v>9</v>
      </c>
      <c r="L62" s="69">
        <v>9</v>
      </c>
    </row>
    <row r="63" spans="1:12" x14ac:dyDescent="0.35">
      <c r="A63" s="64" t="s">
        <v>148</v>
      </c>
      <c r="B63" s="31" t="s">
        <v>154</v>
      </c>
      <c r="C63" s="44" t="s">
        <v>15</v>
      </c>
      <c r="D63" s="5" t="s">
        <v>35</v>
      </c>
      <c r="E63" s="17" t="s">
        <v>593</v>
      </c>
      <c r="F63" s="69">
        <f>1/25</f>
        <v>0.04</v>
      </c>
      <c r="H63" s="87" t="str">
        <v>10or2∙5</v>
      </c>
      <c r="I63" s="97" t="str">
        <v>9∙10</v>
      </c>
      <c r="J63" s="12">
        <v>90</v>
      </c>
      <c r="K63" s="41">
        <v>9</v>
      </c>
      <c r="L63" s="69">
        <v>10</v>
      </c>
    </row>
    <row r="64" spans="1:12" x14ac:dyDescent="0.35">
      <c r="A64" s="64" t="s">
        <v>148</v>
      </c>
      <c r="B64" s="31" t="s">
        <v>154</v>
      </c>
      <c r="C64" s="44" t="s">
        <v>16</v>
      </c>
      <c r="D64" s="10" t="s">
        <v>840</v>
      </c>
      <c r="E64" s="17" t="s">
        <v>594</v>
      </c>
      <c r="F64" s="69">
        <f>1/26</f>
        <v>3.8461538461538464E-2</v>
      </c>
      <c r="H64" s="87" t="str">
        <v>10or2∙5</v>
      </c>
      <c r="I64" s="97" t="str">
        <v>9∙11</v>
      </c>
      <c r="J64" s="12">
        <v>99</v>
      </c>
      <c r="K64" s="41">
        <v>9</v>
      </c>
      <c r="L64" s="69">
        <v>11</v>
      </c>
    </row>
    <row r="65" spans="1:12" x14ac:dyDescent="0.35">
      <c r="A65" s="64" t="s">
        <v>148</v>
      </c>
      <c r="B65" s="31" t="s">
        <v>154</v>
      </c>
      <c r="C65" s="44" t="s">
        <v>17</v>
      </c>
      <c r="D65" s="9" t="s">
        <v>813</v>
      </c>
      <c r="E65" s="17" t="s">
        <v>595</v>
      </c>
      <c r="F65" s="69">
        <f>1/27</f>
        <v>3.7037037037037035E-2</v>
      </c>
      <c r="H65" s="87" t="str">
        <v>10or2∙5</v>
      </c>
      <c r="I65" s="97" t="str">
        <v>10∙10</v>
      </c>
      <c r="J65" s="12">
        <v>100</v>
      </c>
      <c r="K65" s="41">
        <v>10</v>
      </c>
      <c r="L65" s="69">
        <v>10</v>
      </c>
    </row>
    <row r="66" spans="1:12" x14ac:dyDescent="0.35">
      <c r="A66" s="64" t="s">
        <v>148</v>
      </c>
      <c r="B66" s="31" t="s">
        <v>154</v>
      </c>
      <c r="C66" s="44" t="s">
        <v>18</v>
      </c>
      <c r="D66" s="10" t="s">
        <v>841</v>
      </c>
      <c r="E66" s="17" t="s">
        <v>596</v>
      </c>
      <c r="F66" s="69">
        <f>1/28</f>
        <v>3.5714285714285712E-2</v>
      </c>
      <c r="H66" s="87" t="str">
        <v>10or2∙5</v>
      </c>
      <c r="I66" s="97" t="str">
        <v>10∙11</v>
      </c>
      <c r="J66" s="12">
        <v>110</v>
      </c>
      <c r="K66" s="41">
        <v>10</v>
      </c>
      <c r="L66" s="69">
        <v>11</v>
      </c>
    </row>
    <row r="67" spans="1:12" x14ac:dyDescent="0.35">
      <c r="A67" s="64" t="s">
        <v>148</v>
      </c>
      <c r="B67" s="31" t="s">
        <v>154</v>
      </c>
      <c r="C67" s="44" t="s">
        <v>19</v>
      </c>
      <c r="D67" s="10" t="s">
        <v>842</v>
      </c>
      <c r="E67" s="17" t="s">
        <v>597</v>
      </c>
      <c r="F67" s="69">
        <f>1/29</f>
        <v>3.4482758620689655E-2</v>
      </c>
      <c r="H67" s="93" t="str">
        <v>10or2∙5</v>
      </c>
      <c r="I67" s="98" t="str">
        <v>11∙11</v>
      </c>
      <c r="J67" s="102">
        <v>121</v>
      </c>
      <c r="K67" s="94">
        <v>11</v>
      </c>
      <c r="L67" s="70">
        <v>11</v>
      </c>
    </row>
    <row r="68" spans="1:12" x14ac:dyDescent="0.35">
      <c r="A68" s="64" t="s">
        <v>148</v>
      </c>
      <c r="B68" s="31" t="s">
        <v>154</v>
      </c>
      <c r="C68" s="44" t="s">
        <v>20</v>
      </c>
      <c r="D68" s="9" t="s">
        <v>814</v>
      </c>
      <c r="E68" s="17" t="s">
        <v>598</v>
      </c>
      <c r="F68" s="69">
        <f>1/30</f>
        <v>3.3333333333333333E-2</v>
      </c>
      <c r="H68" s="87" t="str">
        <v>12or2∙2∙3</v>
      </c>
      <c r="I68" s="97" t="str">
        <v>1∙1</v>
      </c>
      <c r="J68" s="12" t="str">
        <v>1</v>
      </c>
      <c r="K68" s="41">
        <v>1</v>
      </c>
      <c r="L68" s="69">
        <v>1</v>
      </c>
    </row>
    <row r="69" spans="1:12" x14ac:dyDescent="0.35">
      <c r="A69" s="64" t="s">
        <v>148</v>
      </c>
      <c r="B69" s="31" t="s">
        <v>154</v>
      </c>
      <c r="C69" s="44" t="s">
        <v>21</v>
      </c>
      <c r="D69" s="10" t="s">
        <v>843</v>
      </c>
      <c r="E69" s="17" t="s">
        <v>599</v>
      </c>
      <c r="F69" s="69">
        <f>1/31</f>
        <v>3.2258064516129031E-2</v>
      </c>
      <c r="H69" s="87" t="str">
        <v>12or2∙2∙3</v>
      </c>
      <c r="I69" s="97" t="str">
        <v>1∙2</v>
      </c>
      <c r="J69" s="12" t="str">
        <v>2</v>
      </c>
      <c r="K69" s="41">
        <v>1</v>
      </c>
      <c r="L69" s="69">
        <v>2</v>
      </c>
    </row>
    <row r="70" spans="1:12" x14ac:dyDescent="0.35">
      <c r="A70" s="64" t="s">
        <v>148</v>
      </c>
      <c r="B70" s="31" t="s">
        <v>154</v>
      </c>
      <c r="C70" s="44" t="s">
        <v>22</v>
      </c>
      <c r="D70" s="5" t="s">
        <v>844</v>
      </c>
      <c r="E70" s="17" t="s">
        <v>600</v>
      </c>
      <c r="F70" s="69">
        <f>1/32</f>
        <v>3.125E-2</v>
      </c>
      <c r="H70" s="87" t="str">
        <v>12or2∙2∙3</v>
      </c>
      <c r="I70" s="97" t="str">
        <v>1∙3</v>
      </c>
      <c r="J70" s="12" t="str">
        <v>3</v>
      </c>
      <c r="K70" s="41">
        <v>1</v>
      </c>
      <c r="L70" s="69">
        <v>3</v>
      </c>
    </row>
    <row r="71" spans="1:12" x14ac:dyDescent="0.35">
      <c r="A71" s="64" t="s">
        <v>148</v>
      </c>
      <c r="B71" s="31" t="s">
        <v>154</v>
      </c>
      <c r="C71" s="44" t="s">
        <v>23</v>
      </c>
      <c r="D71" s="9" t="s">
        <v>815</v>
      </c>
      <c r="E71" s="17" t="s">
        <v>601</v>
      </c>
      <c r="F71" s="69">
        <f>1/33</f>
        <v>3.0303030303030304E-2</v>
      </c>
      <c r="H71" s="87" t="str">
        <v>12or2∙2∙3</v>
      </c>
      <c r="I71" s="97" t="str">
        <v>1∙4</v>
      </c>
      <c r="J71" s="12" t="str">
        <v>4</v>
      </c>
      <c r="K71" s="41">
        <v>1</v>
      </c>
      <c r="L71" s="69">
        <v>4</v>
      </c>
    </row>
    <row r="72" spans="1:12" x14ac:dyDescent="0.35">
      <c r="A72" s="64" t="s">
        <v>148</v>
      </c>
      <c r="B72" s="31" t="s">
        <v>154</v>
      </c>
      <c r="C72" s="44" t="s">
        <v>24</v>
      </c>
      <c r="D72" s="10" t="s">
        <v>845</v>
      </c>
      <c r="E72" s="17" t="s">
        <v>602</v>
      </c>
      <c r="F72" s="69">
        <f>1/34</f>
        <v>2.9411764705882353E-2</v>
      </c>
      <c r="H72" s="87" t="str">
        <v>12or2∙2∙3</v>
      </c>
      <c r="I72" s="97" t="str">
        <v>1∙5</v>
      </c>
      <c r="J72" s="12" t="str">
        <v>5</v>
      </c>
      <c r="K72" s="41">
        <v>1</v>
      </c>
      <c r="L72" s="69">
        <v>5</v>
      </c>
    </row>
    <row r="73" spans="1:12" x14ac:dyDescent="0.35">
      <c r="A73" s="64" t="s">
        <v>148</v>
      </c>
      <c r="B73" s="31" t="s">
        <v>154</v>
      </c>
      <c r="C73" s="44" t="s">
        <v>25</v>
      </c>
      <c r="D73" s="10" t="s">
        <v>846</v>
      </c>
      <c r="E73" s="17" t="s">
        <v>603</v>
      </c>
      <c r="F73" s="69">
        <f>1/35</f>
        <v>2.8571428571428571E-2</v>
      </c>
      <c r="H73" s="87" t="str">
        <v>12or2∙2∙3</v>
      </c>
      <c r="I73" s="97" t="str">
        <v>1∙6</v>
      </c>
      <c r="J73" s="12" t="str">
        <v>6</v>
      </c>
      <c r="K73" s="41">
        <v>1</v>
      </c>
      <c r="L73" s="69">
        <v>6</v>
      </c>
    </row>
    <row r="74" spans="1:12" x14ac:dyDescent="0.35">
      <c r="A74" s="67" t="s">
        <v>148</v>
      </c>
      <c r="B74" s="42" t="s">
        <v>154</v>
      </c>
      <c r="C74" s="45" t="s">
        <v>26</v>
      </c>
      <c r="D74" s="25" t="s">
        <v>816</v>
      </c>
      <c r="E74" s="27" t="s">
        <v>604</v>
      </c>
      <c r="F74" s="70">
        <f>1/36</f>
        <v>2.7777777777777776E-2</v>
      </c>
      <c r="H74" s="87" t="str">
        <v>12or2∙2∙3</v>
      </c>
      <c r="I74" s="97" t="str">
        <v>1∙7</v>
      </c>
      <c r="J74" s="12" t="str">
        <v>7</v>
      </c>
      <c r="K74" s="41">
        <v>1</v>
      </c>
      <c r="L74" s="69">
        <v>7</v>
      </c>
    </row>
    <row r="75" spans="1:12" x14ac:dyDescent="0.35">
      <c r="A75" s="71" t="s">
        <v>151</v>
      </c>
      <c r="B75" s="46" t="s">
        <v>154</v>
      </c>
      <c r="C75" s="46" t="s">
        <v>423</v>
      </c>
      <c r="D75" s="22" t="s">
        <v>27</v>
      </c>
      <c r="E75" s="22" t="s">
        <v>165</v>
      </c>
      <c r="F75" s="72">
        <f>1</f>
        <v>1</v>
      </c>
      <c r="H75" s="87" t="str">
        <v>12or2∙2∙3</v>
      </c>
      <c r="I75" s="97" t="str">
        <v>1∙8</v>
      </c>
      <c r="J75" s="12" t="str">
        <v>8</v>
      </c>
      <c r="K75" s="41">
        <v>1</v>
      </c>
      <c r="L75" s="69">
        <v>8</v>
      </c>
    </row>
    <row r="76" spans="1:12" x14ac:dyDescent="0.35">
      <c r="A76" s="73" t="s">
        <v>151</v>
      </c>
      <c r="B76" s="47" t="s">
        <v>154</v>
      </c>
      <c r="C76" s="47" t="s">
        <v>424</v>
      </c>
      <c r="D76" s="23" t="s">
        <v>60</v>
      </c>
      <c r="E76" s="23" t="s">
        <v>170</v>
      </c>
      <c r="F76" s="74">
        <f>6</f>
        <v>6</v>
      </c>
      <c r="H76" s="87" t="str">
        <v>12or2∙2∙3</v>
      </c>
      <c r="I76" s="97" t="str">
        <v>1∙9</v>
      </c>
      <c r="J76" s="12" t="str">
        <v>9</v>
      </c>
      <c r="K76" s="41">
        <v>1</v>
      </c>
      <c r="L76" s="69">
        <v>9</v>
      </c>
    </row>
    <row r="77" spans="1:12" x14ac:dyDescent="0.35">
      <c r="A77" s="75" t="s">
        <v>151</v>
      </c>
      <c r="B77" s="48" t="s">
        <v>154</v>
      </c>
      <c r="C77" s="48" t="s">
        <v>425</v>
      </c>
      <c r="D77" s="24" t="s">
        <v>54</v>
      </c>
      <c r="E77" s="24" t="s">
        <v>174</v>
      </c>
      <c r="F77" s="76">
        <f>10</f>
        <v>10</v>
      </c>
      <c r="H77" s="87" t="str">
        <v>12or2∙2∙3</v>
      </c>
      <c r="I77" s="97" t="str">
        <v>1∙10</v>
      </c>
      <c r="J77" s="12" t="str">
        <v>χ</v>
      </c>
      <c r="K77" s="41">
        <v>1</v>
      </c>
      <c r="L77" s="69">
        <v>10</v>
      </c>
    </row>
    <row r="78" spans="1:12" x14ac:dyDescent="0.35">
      <c r="A78" s="73" t="s">
        <v>151</v>
      </c>
      <c r="B78" s="47" t="s">
        <v>154</v>
      </c>
      <c r="C78" s="47" t="s">
        <v>426</v>
      </c>
      <c r="D78" s="23" t="s">
        <v>88</v>
      </c>
      <c r="E78" s="23" t="s">
        <v>198</v>
      </c>
      <c r="F78" s="74">
        <f>6^2</f>
        <v>36</v>
      </c>
      <c r="H78" s="87" t="str">
        <v>12or2∙2∙3</v>
      </c>
      <c r="I78" s="97" t="str">
        <v>1∙11</v>
      </c>
      <c r="J78" s="12" t="str">
        <v>ε</v>
      </c>
      <c r="K78" s="41">
        <v>1</v>
      </c>
      <c r="L78" s="69">
        <v>11</v>
      </c>
    </row>
    <row r="79" spans="1:12" x14ac:dyDescent="0.35">
      <c r="A79" s="75" t="s">
        <v>151</v>
      </c>
      <c r="B79" s="48" t="s">
        <v>154</v>
      </c>
      <c r="C79" s="48" t="s">
        <v>427</v>
      </c>
      <c r="D79" s="24" t="s">
        <v>102</v>
      </c>
      <c r="E79" s="24" t="s">
        <v>199</v>
      </c>
      <c r="F79" s="76">
        <f>10^2</f>
        <v>100</v>
      </c>
      <c r="H79" s="87" t="str">
        <v>12or2∙2∙3</v>
      </c>
      <c r="I79" s="97" t="str">
        <v>2∙2</v>
      </c>
      <c r="J79" s="12" t="str">
        <v>4</v>
      </c>
      <c r="K79" s="41">
        <v>2</v>
      </c>
      <c r="L79" s="69">
        <v>2</v>
      </c>
    </row>
    <row r="80" spans="1:12" x14ac:dyDescent="0.35">
      <c r="A80" s="73" t="s">
        <v>151</v>
      </c>
      <c r="B80" s="47" t="s">
        <v>154</v>
      </c>
      <c r="C80" s="47" t="s">
        <v>428</v>
      </c>
      <c r="D80" s="23" t="s">
        <v>827</v>
      </c>
      <c r="E80" s="23" t="s">
        <v>200</v>
      </c>
      <c r="F80" s="74">
        <f>6^3</f>
        <v>216</v>
      </c>
      <c r="H80" s="87" t="str">
        <v>12or2∙2∙3</v>
      </c>
      <c r="I80" s="97" t="str">
        <v>2∙3</v>
      </c>
      <c r="J80" s="12" t="str">
        <v>6</v>
      </c>
      <c r="K80" s="41">
        <v>2</v>
      </c>
      <c r="L80" s="69">
        <v>3</v>
      </c>
    </row>
    <row r="81" spans="1:12" x14ac:dyDescent="0.35">
      <c r="A81" s="75" t="s">
        <v>151</v>
      </c>
      <c r="B81" s="48" t="s">
        <v>154</v>
      </c>
      <c r="C81" s="48" t="s">
        <v>429</v>
      </c>
      <c r="D81" s="24" t="s">
        <v>400</v>
      </c>
      <c r="E81" s="24" t="s">
        <v>201</v>
      </c>
      <c r="F81" s="76">
        <f>10^3</f>
        <v>1000</v>
      </c>
      <c r="H81" s="87" t="str">
        <v>12or2∙2∙3</v>
      </c>
      <c r="I81" s="97" t="str">
        <v>2∙4</v>
      </c>
      <c r="J81" s="12" t="str">
        <v>8</v>
      </c>
      <c r="K81" s="41">
        <v>2</v>
      </c>
      <c r="L81" s="69">
        <v>4</v>
      </c>
    </row>
    <row r="82" spans="1:12" x14ac:dyDescent="0.35">
      <c r="A82" s="73" t="s">
        <v>151</v>
      </c>
      <c r="B82" s="47" t="s">
        <v>154</v>
      </c>
      <c r="C82" s="47" t="s">
        <v>430</v>
      </c>
      <c r="D82" s="23" t="s">
        <v>828</v>
      </c>
      <c r="E82" s="23" t="s">
        <v>202</v>
      </c>
      <c r="F82" s="74">
        <f>6^4</f>
        <v>1296</v>
      </c>
      <c r="H82" s="87" t="str">
        <v>12or2∙2∙3</v>
      </c>
      <c r="I82" s="97" t="str">
        <v>2∙5</v>
      </c>
      <c r="J82" s="12" t="str">
        <v>χ</v>
      </c>
      <c r="K82" s="41">
        <v>2</v>
      </c>
      <c r="L82" s="69">
        <v>5</v>
      </c>
    </row>
    <row r="83" spans="1:12" x14ac:dyDescent="0.35">
      <c r="A83" s="73" t="s">
        <v>151</v>
      </c>
      <c r="B83" s="47" t="s">
        <v>154</v>
      </c>
      <c r="C83" s="47" t="s">
        <v>431</v>
      </c>
      <c r="D83" s="23" t="s">
        <v>829</v>
      </c>
      <c r="E83" s="23" t="s">
        <v>203</v>
      </c>
      <c r="F83" s="74">
        <f>6^5</f>
        <v>7776</v>
      </c>
      <c r="H83" s="87" t="str">
        <v>12or2∙2∙3</v>
      </c>
      <c r="I83" s="97" t="str">
        <v>2∙6</v>
      </c>
      <c r="J83" s="12" t="str">
        <v>10</v>
      </c>
      <c r="K83" s="41">
        <v>2</v>
      </c>
      <c r="L83" s="69">
        <v>6</v>
      </c>
    </row>
    <row r="84" spans="1:12" x14ac:dyDescent="0.35">
      <c r="A84" s="75" t="s">
        <v>151</v>
      </c>
      <c r="B84" s="48" t="s">
        <v>154</v>
      </c>
      <c r="C84" s="48" t="s">
        <v>432</v>
      </c>
      <c r="D84" s="24" t="s">
        <v>402</v>
      </c>
      <c r="E84" s="24" t="s">
        <v>204</v>
      </c>
      <c r="F84" s="76">
        <f>10^4</f>
        <v>10000</v>
      </c>
      <c r="H84" s="87" t="str">
        <v>12or2∙2∙3</v>
      </c>
      <c r="I84" s="97" t="str">
        <v>2∙7</v>
      </c>
      <c r="J84" s="12" t="str">
        <v>12</v>
      </c>
      <c r="K84" s="41">
        <v>2</v>
      </c>
      <c r="L84" s="69">
        <v>7</v>
      </c>
    </row>
    <row r="85" spans="1:12" x14ac:dyDescent="0.35">
      <c r="A85" s="73" t="s">
        <v>151</v>
      </c>
      <c r="B85" s="47" t="s">
        <v>154</v>
      </c>
      <c r="C85" s="47" t="s">
        <v>526</v>
      </c>
      <c r="D85" s="23" t="s">
        <v>830</v>
      </c>
      <c r="E85" s="23" t="s">
        <v>205</v>
      </c>
      <c r="F85" s="74">
        <f>6^6</f>
        <v>46656</v>
      </c>
      <c r="H85" s="87" t="str">
        <v>12or2∙2∙3</v>
      </c>
      <c r="I85" s="97" t="str">
        <v>2∙8</v>
      </c>
      <c r="J85" s="12" t="str">
        <v>14</v>
      </c>
      <c r="K85" s="41">
        <v>2</v>
      </c>
      <c r="L85" s="69">
        <v>8</v>
      </c>
    </row>
    <row r="86" spans="1:12" x14ac:dyDescent="0.35">
      <c r="A86" s="75" t="s">
        <v>151</v>
      </c>
      <c r="B86" s="48" t="s">
        <v>154</v>
      </c>
      <c r="C86" s="48" t="s">
        <v>433</v>
      </c>
      <c r="D86" s="24" t="s">
        <v>403</v>
      </c>
      <c r="E86" s="24" t="s">
        <v>206</v>
      </c>
      <c r="F86" s="76">
        <f>10^5</f>
        <v>100000</v>
      </c>
      <c r="H86" s="87" t="str">
        <v>12or2∙2∙3</v>
      </c>
      <c r="I86" s="97" t="str">
        <v>2∙9</v>
      </c>
      <c r="J86" s="12" t="str">
        <v>16</v>
      </c>
      <c r="K86" s="41">
        <v>2</v>
      </c>
      <c r="L86" s="69">
        <v>9</v>
      </c>
    </row>
    <row r="87" spans="1:12" x14ac:dyDescent="0.35">
      <c r="A87" s="75" t="s">
        <v>151</v>
      </c>
      <c r="B87" s="48" t="s">
        <v>154</v>
      </c>
      <c r="C87" s="48" t="s">
        <v>434</v>
      </c>
      <c r="D87" s="24" t="s">
        <v>407</v>
      </c>
      <c r="E87" s="24" t="s">
        <v>207</v>
      </c>
      <c r="F87" s="76">
        <f>10^3^2</f>
        <v>1000000</v>
      </c>
      <c r="H87" s="87" t="str">
        <v>12or2∙2∙3</v>
      </c>
      <c r="I87" s="97" t="str">
        <v>2∙10</v>
      </c>
      <c r="J87" s="12" t="str">
        <v>18</v>
      </c>
      <c r="K87" s="41">
        <v>2</v>
      </c>
      <c r="L87" s="69">
        <v>10</v>
      </c>
    </row>
    <row r="88" spans="1:12" x14ac:dyDescent="0.35">
      <c r="A88" s="75" t="s">
        <v>151</v>
      </c>
      <c r="B88" s="48" t="s">
        <v>154</v>
      </c>
      <c r="C88" s="48" t="s">
        <v>435</v>
      </c>
      <c r="D88" s="24" t="s">
        <v>831</v>
      </c>
      <c r="E88" s="24" t="s">
        <v>208</v>
      </c>
      <c r="F88" s="76">
        <f>10^3^3</f>
        <v>1000000000</v>
      </c>
      <c r="H88" s="87" t="str">
        <v>12or2∙2∙3</v>
      </c>
      <c r="I88" s="97" t="str">
        <v>2∙11</v>
      </c>
      <c r="J88" s="12" t="str">
        <v>1χ</v>
      </c>
      <c r="K88" s="41">
        <v>2</v>
      </c>
      <c r="L88" s="69">
        <v>11</v>
      </c>
    </row>
    <row r="89" spans="1:12" x14ac:dyDescent="0.35">
      <c r="A89" s="73" t="s">
        <v>151</v>
      </c>
      <c r="B89" s="47" t="s">
        <v>154</v>
      </c>
      <c r="C89" s="47" t="s">
        <v>436</v>
      </c>
      <c r="D89" s="23" t="s">
        <v>832</v>
      </c>
      <c r="E89" s="23" t="s">
        <v>209</v>
      </c>
      <c r="F89" s="74">
        <f>6^6^2</f>
        <v>2176782336</v>
      </c>
      <c r="H89" s="87" t="str">
        <v>12or2∙2∙3</v>
      </c>
      <c r="I89" s="97" t="str">
        <v>3∙3</v>
      </c>
      <c r="J89" s="12" t="str">
        <v>9</v>
      </c>
      <c r="K89" s="41">
        <v>3</v>
      </c>
      <c r="L89" s="69">
        <v>3</v>
      </c>
    </row>
    <row r="90" spans="1:12" x14ac:dyDescent="0.35">
      <c r="A90" s="75" t="s">
        <v>151</v>
      </c>
      <c r="B90" s="48" t="s">
        <v>154</v>
      </c>
      <c r="C90" s="48" t="s">
        <v>437</v>
      </c>
      <c r="D90" s="84" t="s">
        <v>409</v>
      </c>
      <c r="E90" s="24" t="s">
        <v>210</v>
      </c>
      <c r="F90" s="76">
        <f>10^3^4</f>
        <v>1000000000000</v>
      </c>
      <c r="H90" s="87" t="str">
        <v>12or2∙2∙3</v>
      </c>
      <c r="I90" s="97" t="str">
        <v>3∙4</v>
      </c>
      <c r="J90" s="12" t="str">
        <v>10</v>
      </c>
      <c r="K90" s="41">
        <v>3</v>
      </c>
      <c r="L90" s="69">
        <v>4</v>
      </c>
    </row>
    <row r="91" spans="1:12" x14ac:dyDescent="0.35">
      <c r="A91" s="73" t="s">
        <v>151</v>
      </c>
      <c r="B91" s="47" t="s">
        <v>154</v>
      </c>
      <c r="C91" s="47" t="s">
        <v>438</v>
      </c>
      <c r="D91" s="23" t="s">
        <v>415</v>
      </c>
      <c r="E91" s="23" t="s">
        <v>211</v>
      </c>
      <c r="F91" s="74">
        <f>6^6^3</f>
        <v>101559956668416</v>
      </c>
      <c r="H91" s="87" t="str">
        <v>12or2∙2∙3</v>
      </c>
      <c r="I91" s="97" t="str">
        <v>3∙5</v>
      </c>
      <c r="J91" s="12" t="str">
        <v>13</v>
      </c>
      <c r="K91" s="41">
        <v>3</v>
      </c>
      <c r="L91" s="69">
        <v>5</v>
      </c>
    </row>
    <row r="92" spans="1:12" x14ac:dyDescent="0.35">
      <c r="A92" s="75" t="s">
        <v>151</v>
      </c>
      <c r="B92" s="48" t="s">
        <v>154</v>
      </c>
      <c r="C92" s="48" t="s">
        <v>439</v>
      </c>
      <c r="D92" s="84" t="s">
        <v>410</v>
      </c>
      <c r="E92" s="24" t="s">
        <v>212</v>
      </c>
      <c r="F92" s="76">
        <f>10^3^5</f>
        <v>1000000000000000</v>
      </c>
      <c r="H92" s="87" t="str">
        <v>12or2∙2∙3</v>
      </c>
      <c r="I92" s="97" t="str">
        <v>3∙6</v>
      </c>
      <c r="J92" s="12" t="str">
        <v>16</v>
      </c>
      <c r="K92" s="41">
        <v>3</v>
      </c>
      <c r="L92" s="69">
        <v>6</v>
      </c>
    </row>
    <row r="93" spans="1:12" x14ac:dyDescent="0.35">
      <c r="A93" s="75" t="s">
        <v>151</v>
      </c>
      <c r="B93" s="48" t="s">
        <v>154</v>
      </c>
      <c r="C93" s="48" t="s">
        <v>440</v>
      </c>
      <c r="D93" s="84" t="s">
        <v>411</v>
      </c>
      <c r="E93" s="24" t="s">
        <v>213</v>
      </c>
      <c r="F93" s="76">
        <f>10^3^6</f>
        <v>1E+18</v>
      </c>
      <c r="H93" s="87" t="str">
        <v>12or2∙2∙3</v>
      </c>
      <c r="I93" s="97" t="str">
        <v>3∙7</v>
      </c>
      <c r="J93" s="12" t="str">
        <v>19</v>
      </c>
      <c r="K93" s="41">
        <v>3</v>
      </c>
      <c r="L93" s="69">
        <v>7</v>
      </c>
    </row>
    <row r="94" spans="1:12" x14ac:dyDescent="0.35">
      <c r="A94" s="73" t="s">
        <v>151</v>
      </c>
      <c r="B94" s="47" t="s">
        <v>154</v>
      </c>
      <c r="C94" s="47" t="s">
        <v>441</v>
      </c>
      <c r="D94" s="38" t="s">
        <v>416</v>
      </c>
      <c r="E94" s="23" t="s">
        <v>214</v>
      </c>
      <c r="F94" s="74">
        <f>6^6^4</f>
        <v>4.7383813383216169E+18</v>
      </c>
      <c r="H94" s="87" t="str">
        <v>12or2∙2∙3</v>
      </c>
      <c r="I94" s="97" t="str">
        <v>3∙8</v>
      </c>
      <c r="J94" s="12" t="str">
        <v>20</v>
      </c>
      <c r="K94" s="41">
        <v>3</v>
      </c>
      <c r="L94" s="69">
        <v>8</v>
      </c>
    </row>
    <row r="95" spans="1:12" x14ac:dyDescent="0.35">
      <c r="A95" s="75" t="s">
        <v>151</v>
      </c>
      <c r="B95" s="48" t="s">
        <v>154</v>
      </c>
      <c r="C95" s="48" t="s">
        <v>442</v>
      </c>
      <c r="D95" s="84" t="s">
        <v>412</v>
      </c>
      <c r="E95" s="24" t="s">
        <v>215</v>
      </c>
      <c r="F95" s="76">
        <f>10^3^7</f>
        <v>1E+21</v>
      </c>
      <c r="H95" s="87" t="str">
        <v>12or2∙2∙3</v>
      </c>
      <c r="I95" s="97" t="str">
        <v>3∙9</v>
      </c>
      <c r="J95" s="12" t="str">
        <v>23</v>
      </c>
      <c r="K95" s="41">
        <v>3</v>
      </c>
      <c r="L95" s="69">
        <v>9</v>
      </c>
    </row>
    <row r="96" spans="1:12" x14ac:dyDescent="0.35">
      <c r="A96" s="73" t="s">
        <v>151</v>
      </c>
      <c r="B96" s="47" t="s">
        <v>154</v>
      </c>
      <c r="C96" s="47" t="s">
        <v>443</v>
      </c>
      <c r="D96" s="23" t="s">
        <v>417</v>
      </c>
      <c r="E96" s="23" t="s">
        <v>216</v>
      </c>
      <c r="F96" s="74">
        <f>6^6^5</f>
        <v>2.2107391972073336E+23</v>
      </c>
      <c r="H96" s="87" t="str">
        <v>12or2∙2∙3</v>
      </c>
      <c r="I96" s="97" t="str">
        <v>3∙10</v>
      </c>
      <c r="J96" s="12" t="str">
        <v>26</v>
      </c>
      <c r="K96" s="41">
        <v>3</v>
      </c>
      <c r="L96" s="69">
        <v>10</v>
      </c>
    </row>
    <row r="97" spans="1:12" x14ac:dyDescent="0.35">
      <c r="A97" s="75" t="s">
        <v>151</v>
      </c>
      <c r="B97" s="48" t="s">
        <v>154</v>
      </c>
      <c r="C97" s="48" t="s">
        <v>444</v>
      </c>
      <c r="D97" s="84" t="s">
        <v>413</v>
      </c>
      <c r="E97" s="24" t="s">
        <v>217</v>
      </c>
      <c r="F97" s="76">
        <f>10^3^8</f>
        <v>9.9999999999999998E+23</v>
      </c>
      <c r="H97" s="87" t="str">
        <v>12or2∙2∙3</v>
      </c>
      <c r="I97" s="97" t="str">
        <v>3∙11</v>
      </c>
      <c r="J97" s="12" t="str">
        <v>29</v>
      </c>
      <c r="K97" s="41">
        <v>3</v>
      </c>
      <c r="L97" s="69">
        <v>11</v>
      </c>
    </row>
    <row r="98" spans="1:12" x14ac:dyDescent="0.35">
      <c r="A98" s="75" t="s">
        <v>151</v>
      </c>
      <c r="B98" s="48" t="s">
        <v>154</v>
      </c>
      <c r="C98" s="48" t="s">
        <v>445</v>
      </c>
      <c r="D98" s="84" t="s">
        <v>414</v>
      </c>
      <c r="E98" s="24" t="s">
        <v>218</v>
      </c>
      <c r="F98" s="76">
        <f>10^3^9</f>
        <v>1E+27</v>
      </c>
      <c r="H98" s="87" t="str">
        <v>12or2∙2∙3</v>
      </c>
      <c r="I98" s="97" t="str">
        <v>4∙4</v>
      </c>
      <c r="J98" s="12" t="str">
        <v>14</v>
      </c>
      <c r="K98" s="41">
        <v>4</v>
      </c>
      <c r="L98" s="69">
        <v>4</v>
      </c>
    </row>
    <row r="99" spans="1:12" x14ac:dyDescent="0.35">
      <c r="A99" s="73" t="s">
        <v>151</v>
      </c>
      <c r="B99" s="47" t="s">
        <v>154</v>
      </c>
      <c r="C99" s="47" t="s">
        <v>446</v>
      </c>
      <c r="D99" s="23" t="s">
        <v>418</v>
      </c>
      <c r="E99" s="23" t="s">
        <v>219</v>
      </c>
      <c r="F99" s="74">
        <f>6^6^6</f>
        <v>1.0314424798490537E+28</v>
      </c>
      <c r="H99" s="87" t="str">
        <v>12or2∙2∙3</v>
      </c>
      <c r="I99" s="97" t="str">
        <v>4∙5</v>
      </c>
      <c r="J99" s="12" t="str">
        <v>18</v>
      </c>
      <c r="K99" s="41">
        <v>4</v>
      </c>
      <c r="L99" s="69">
        <v>5</v>
      </c>
    </row>
    <row r="100" spans="1:12" x14ac:dyDescent="0.35">
      <c r="A100" s="75" t="s">
        <v>151</v>
      </c>
      <c r="B100" s="48" t="s">
        <v>154</v>
      </c>
      <c r="C100" s="48" t="s">
        <v>447</v>
      </c>
      <c r="D100" s="84" t="s">
        <v>377</v>
      </c>
      <c r="E100" s="24" t="s">
        <v>220</v>
      </c>
      <c r="F100" s="76">
        <f>10^3^10</f>
        <v>1E+30</v>
      </c>
      <c r="H100" s="87" t="str">
        <v>12or2∙2∙3</v>
      </c>
      <c r="I100" s="97" t="str">
        <v>4∙6</v>
      </c>
      <c r="J100" s="12" t="str">
        <v>20</v>
      </c>
      <c r="K100" s="41">
        <v>4</v>
      </c>
      <c r="L100" s="69">
        <v>6</v>
      </c>
    </row>
    <row r="101" spans="1:12" x14ac:dyDescent="0.35">
      <c r="A101" s="75" t="s">
        <v>151</v>
      </c>
      <c r="B101" s="48" t="s">
        <v>154</v>
      </c>
      <c r="C101" s="48" t="s">
        <v>448</v>
      </c>
      <c r="D101" s="84" t="s">
        <v>408</v>
      </c>
      <c r="E101" s="24" t="s">
        <v>221</v>
      </c>
      <c r="F101" s="76">
        <f>10^3^11</f>
        <v>9.9999999999999995E+32</v>
      </c>
      <c r="H101" s="87" t="str">
        <v>12or2∙2∙3</v>
      </c>
      <c r="I101" s="97" t="str">
        <v>4∙7</v>
      </c>
      <c r="J101" s="12" t="str">
        <v>24</v>
      </c>
      <c r="K101" s="41">
        <v>4</v>
      </c>
      <c r="L101" s="69">
        <v>7</v>
      </c>
    </row>
    <row r="102" spans="1:12" x14ac:dyDescent="0.35">
      <c r="A102" s="73" t="s">
        <v>151</v>
      </c>
      <c r="B102" s="47" t="s">
        <v>154</v>
      </c>
      <c r="C102" s="47" t="s">
        <v>449</v>
      </c>
      <c r="D102" s="23" t="s">
        <v>419</v>
      </c>
      <c r="E102" s="23" t="s">
        <v>222</v>
      </c>
      <c r="F102" s="74">
        <f>6^6^6^2</f>
        <v>1.0638735892371654E+56</v>
      </c>
      <c r="H102" s="87" t="str">
        <v>12or2∙2∙3</v>
      </c>
      <c r="I102" s="97" t="str">
        <v>4∙8</v>
      </c>
      <c r="J102" s="12" t="str">
        <v>28</v>
      </c>
      <c r="K102" s="41">
        <v>4</v>
      </c>
      <c r="L102" s="69">
        <v>8</v>
      </c>
    </row>
    <row r="103" spans="1:12" x14ac:dyDescent="0.35">
      <c r="A103" s="73" t="s">
        <v>151</v>
      </c>
      <c r="B103" s="47" t="s">
        <v>154</v>
      </c>
      <c r="C103" s="47" t="s">
        <v>450</v>
      </c>
      <c r="D103" s="23" t="s">
        <v>420</v>
      </c>
      <c r="E103" s="23" t="s">
        <v>223</v>
      </c>
      <c r="F103" s="74">
        <f>6^6^6^3</f>
        <v>1.0973244131286953E+84</v>
      </c>
      <c r="H103" s="87" t="str">
        <v>12or2∙2∙3</v>
      </c>
      <c r="I103" s="97" t="str">
        <v>4∙9</v>
      </c>
      <c r="J103" s="12" t="str">
        <v>30</v>
      </c>
      <c r="K103" s="41">
        <v>4</v>
      </c>
      <c r="L103" s="69">
        <v>9</v>
      </c>
    </row>
    <row r="104" spans="1:12" x14ac:dyDescent="0.35">
      <c r="A104" s="73" t="s">
        <v>151</v>
      </c>
      <c r="B104" s="47" t="s">
        <v>154</v>
      </c>
      <c r="C104" s="47" t="s">
        <v>451</v>
      </c>
      <c r="D104" s="23" t="s">
        <v>421</v>
      </c>
      <c r="E104" s="23" t="s">
        <v>224</v>
      </c>
      <c r="F104" s="74">
        <f>6^6^6^4</f>
        <v>1.1318270138763689E+112</v>
      </c>
      <c r="H104" s="87" t="str">
        <v>12or2∙2∙3</v>
      </c>
      <c r="I104" s="97" t="str">
        <v>4∙10</v>
      </c>
      <c r="J104" s="12" t="str">
        <v>34</v>
      </c>
      <c r="K104" s="41">
        <v>4</v>
      </c>
      <c r="L104" s="69">
        <v>10</v>
      </c>
    </row>
    <row r="105" spans="1:12" x14ac:dyDescent="0.35">
      <c r="A105" s="77" t="s">
        <v>151</v>
      </c>
      <c r="B105" s="49" t="s">
        <v>154</v>
      </c>
      <c r="C105" s="29" t="s">
        <v>452</v>
      </c>
      <c r="D105" s="29" t="s">
        <v>422</v>
      </c>
      <c r="E105" s="29" t="s">
        <v>225</v>
      </c>
      <c r="F105" s="78">
        <f>6^6^6^5</f>
        <v>1.1674144619527912E+140</v>
      </c>
      <c r="H105" s="87" t="str">
        <v>12or2∙2∙3</v>
      </c>
      <c r="I105" s="97" t="str">
        <v>4∙11</v>
      </c>
      <c r="J105" s="12" t="str">
        <v>38</v>
      </c>
      <c r="K105" s="41">
        <v>4</v>
      </c>
      <c r="L105" s="69">
        <v>11</v>
      </c>
    </row>
    <row r="106" spans="1:12" x14ac:dyDescent="0.35">
      <c r="A106" s="64" t="s">
        <v>149</v>
      </c>
      <c r="B106" s="43" t="s">
        <v>154</v>
      </c>
      <c r="C106" s="50" t="s">
        <v>462</v>
      </c>
      <c r="D106" s="31">
        <v>1</v>
      </c>
      <c r="E106" s="31" t="s">
        <v>165</v>
      </c>
      <c r="F106" s="79">
        <f>1*1</f>
        <v>1</v>
      </c>
      <c r="H106" s="87" t="str">
        <v>12or2∙2∙3</v>
      </c>
      <c r="I106" s="97" t="str">
        <v>5∙5</v>
      </c>
      <c r="J106" s="12" t="str">
        <v>21</v>
      </c>
      <c r="K106" s="41">
        <v>5</v>
      </c>
      <c r="L106" s="69">
        <v>5</v>
      </c>
    </row>
    <row r="107" spans="1:12" x14ac:dyDescent="0.35">
      <c r="A107" s="64" t="s">
        <v>149</v>
      </c>
      <c r="B107" s="31" t="s">
        <v>154</v>
      </c>
      <c r="C107" s="50" t="s">
        <v>463</v>
      </c>
      <c r="D107" s="31">
        <v>2</v>
      </c>
      <c r="E107" s="31" t="s">
        <v>166</v>
      </c>
      <c r="F107" s="79">
        <f>1*2</f>
        <v>2</v>
      </c>
      <c r="H107" s="87" t="str">
        <v>12or2∙2∙3</v>
      </c>
      <c r="I107" s="97" t="str">
        <v>5∙6</v>
      </c>
      <c r="J107" s="12" t="str">
        <v>26</v>
      </c>
      <c r="K107" s="41">
        <v>5</v>
      </c>
      <c r="L107" s="69">
        <v>6</v>
      </c>
    </row>
    <row r="108" spans="1:12" x14ac:dyDescent="0.35">
      <c r="A108" s="64" t="s">
        <v>149</v>
      </c>
      <c r="B108" s="31" t="s">
        <v>154</v>
      </c>
      <c r="C108" s="50" t="s">
        <v>464</v>
      </c>
      <c r="D108" s="31">
        <v>3</v>
      </c>
      <c r="E108" s="31" t="s">
        <v>167</v>
      </c>
      <c r="F108" s="79">
        <f>1*3</f>
        <v>3</v>
      </c>
      <c r="H108" s="87" t="str">
        <v>12or2∙2∙3</v>
      </c>
      <c r="I108" s="97" t="str">
        <v>5∙7</v>
      </c>
      <c r="J108" s="12" t="str">
        <v>2ε</v>
      </c>
      <c r="K108" s="41">
        <v>5</v>
      </c>
      <c r="L108" s="69">
        <v>7</v>
      </c>
    </row>
    <row r="109" spans="1:12" x14ac:dyDescent="0.35">
      <c r="A109" s="64" t="s">
        <v>149</v>
      </c>
      <c r="B109" s="31" t="s">
        <v>154</v>
      </c>
      <c r="C109" s="50" t="s">
        <v>465</v>
      </c>
      <c r="D109" s="31">
        <v>4</v>
      </c>
      <c r="E109" s="31" t="s">
        <v>168</v>
      </c>
      <c r="F109" s="79">
        <f>1*4</f>
        <v>4</v>
      </c>
      <c r="H109" s="87" t="str">
        <v>12or2∙2∙3</v>
      </c>
      <c r="I109" s="97" t="str">
        <v>5∙8</v>
      </c>
      <c r="J109" s="12" t="str">
        <v>34</v>
      </c>
      <c r="K109" s="41">
        <v>5</v>
      </c>
      <c r="L109" s="69">
        <v>8</v>
      </c>
    </row>
    <row r="110" spans="1:12" x14ac:dyDescent="0.35">
      <c r="A110" s="64" t="s">
        <v>149</v>
      </c>
      <c r="B110" s="31" t="s">
        <v>154</v>
      </c>
      <c r="C110" s="50" t="s">
        <v>466</v>
      </c>
      <c r="D110" s="31">
        <v>5</v>
      </c>
      <c r="E110" s="31" t="s">
        <v>169</v>
      </c>
      <c r="F110" s="79">
        <f>1*5</f>
        <v>5</v>
      </c>
      <c r="H110" s="87" t="str">
        <v>12or2∙2∙3</v>
      </c>
      <c r="I110" s="97" t="str">
        <v>5∙9</v>
      </c>
      <c r="J110" s="12" t="str">
        <v>39</v>
      </c>
      <c r="K110" s="41">
        <v>5</v>
      </c>
      <c r="L110" s="69">
        <v>9</v>
      </c>
    </row>
    <row r="111" spans="1:12" x14ac:dyDescent="0.35">
      <c r="A111" s="64" t="s">
        <v>149</v>
      </c>
      <c r="B111" s="31" t="s">
        <v>154</v>
      </c>
      <c r="C111" s="50" t="s">
        <v>467</v>
      </c>
      <c r="D111" s="31">
        <v>6</v>
      </c>
      <c r="E111" s="31" t="s">
        <v>170</v>
      </c>
      <c r="F111" s="79">
        <f>1*6</f>
        <v>6</v>
      </c>
      <c r="H111" s="87" t="str">
        <v>12or2∙2∙3</v>
      </c>
      <c r="I111" s="97" t="str">
        <v>5∙10</v>
      </c>
      <c r="J111" s="12" t="str">
        <v>42</v>
      </c>
      <c r="K111" s="41">
        <v>5</v>
      </c>
      <c r="L111" s="69">
        <v>10</v>
      </c>
    </row>
    <row r="112" spans="1:12" x14ac:dyDescent="0.35">
      <c r="A112" s="64" t="s">
        <v>149</v>
      </c>
      <c r="B112" s="31" t="s">
        <v>154</v>
      </c>
      <c r="C112" s="50" t="s">
        <v>468</v>
      </c>
      <c r="D112" s="31">
        <v>7</v>
      </c>
      <c r="E112" s="31" t="s">
        <v>171</v>
      </c>
      <c r="F112" s="79">
        <f>1*7</f>
        <v>7</v>
      </c>
      <c r="H112" s="87" t="str">
        <v>12or2∙2∙3</v>
      </c>
      <c r="I112" s="97" t="str">
        <v>5∙11</v>
      </c>
      <c r="J112" s="12" t="str">
        <v>47</v>
      </c>
      <c r="K112" s="41">
        <v>5</v>
      </c>
      <c r="L112" s="69">
        <v>11</v>
      </c>
    </row>
    <row r="113" spans="1:12" x14ac:dyDescent="0.35">
      <c r="A113" s="64" t="s">
        <v>149</v>
      </c>
      <c r="B113" s="31" t="s">
        <v>154</v>
      </c>
      <c r="C113" s="50" t="s">
        <v>469</v>
      </c>
      <c r="D113" s="31">
        <v>8</v>
      </c>
      <c r="E113" s="31" t="s">
        <v>172</v>
      </c>
      <c r="F113" s="79">
        <f>1*8</f>
        <v>8</v>
      </c>
      <c r="H113" s="87" t="str">
        <v>12or2∙2∙3</v>
      </c>
      <c r="I113" s="97" t="str">
        <v>6∙6</v>
      </c>
      <c r="J113" s="12" t="str">
        <v>30</v>
      </c>
      <c r="K113" s="41">
        <v>6</v>
      </c>
      <c r="L113" s="69">
        <v>6</v>
      </c>
    </row>
    <row r="114" spans="1:12" x14ac:dyDescent="0.35">
      <c r="A114" s="64" t="s">
        <v>149</v>
      </c>
      <c r="B114" s="31" t="s">
        <v>154</v>
      </c>
      <c r="C114" s="50" t="s">
        <v>470</v>
      </c>
      <c r="D114" s="31">
        <v>9</v>
      </c>
      <c r="E114" s="31" t="s">
        <v>173</v>
      </c>
      <c r="F114" s="79">
        <f>1*9</f>
        <v>9</v>
      </c>
      <c r="H114" s="87" t="str">
        <v>12or2∙2∙3</v>
      </c>
      <c r="I114" s="97" t="str">
        <v>6∙7</v>
      </c>
      <c r="J114" s="12" t="str">
        <v>36</v>
      </c>
      <c r="K114" s="41">
        <v>6</v>
      </c>
      <c r="L114" s="69">
        <v>7</v>
      </c>
    </row>
    <row r="115" spans="1:12" x14ac:dyDescent="0.35">
      <c r="A115" s="64" t="s">
        <v>149</v>
      </c>
      <c r="B115" s="31" t="s">
        <v>154</v>
      </c>
      <c r="C115" s="50" t="s">
        <v>471</v>
      </c>
      <c r="D115" s="31">
        <v>10</v>
      </c>
      <c r="E115" s="31" t="s">
        <v>174</v>
      </c>
      <c r="F115" s="79">
        <f>1*10</f>
        <v>10</v>
      </c>
      <c r="H115" s="87" t="str">
        <v>12or2∙2∙3</v>
      </c>
      <c r="I115" s="97" t="str">
        <v>6∙8</v>
      </c>
      <c r="J115" s="12" t="str">
        <v>40</v>
      </c>
      <c r="K115" s="41">
        <v>6</v>
      </c>
      <c r="L115" s="69">
        <v>8</v>
      </c>
    </row>
    <row r="116" spans="1:12" x14ac:dyDescent="0.35">
      <c r="A116" s="64" t="s">
        <v>149</v>
      </c>
      <c r="B116" s="31" t="s">
        <v>154</v>
      </c>
      <c r="C116" s="50" t="s">
        <v>472</v>
      </c>
      <c r="D116" s="31">
        <v>11</v>
      </c>
      <c r="E116" s="31" t="s">
        <v>175</v>
      </c>
      <c r="F116" s="79">
        <f>1*11</f>
        <v>11</v>
      </c>
      <c r="H116" s="87" t="str">
        <v>12or2∙2∙3</v>
      </c>
      <c r="I116" s="97" t="str">
        <v>6∙9</v>
      </c>
      <c r="J116" s="12" t="str">
        <v>46</v>
      </c>
      <c r="K116" s="41">
        <v>6</v>
      </c>
      <c r="L116" s="69">
        <v>9</v>
      </c>
    </row>
    <row r="117" spans="1:12" x14ac:dyDescent="0.35">
      <c r="A117" s="64" t="s">
        <v>149</v>
      </c>
      <c r="B117" s="31" t="s">
        <v>154</v>
      </c>
      <c r="C117" s="50" t="s">
        <v>473</v>
      </c>
      <c r="D117" s="31">
        <v>4</v>
      </c>
      <c r="E117" s="31" t="s">
        <v>168</v>
      </c>
      <c r="F117" s="79">
        <f>2*2</f>
        <v>4</v>
      </c>
      <c r="H117" s="87" t="str">
        <v>12or2∙2∙3</v>
      </c>
      <c r="I117" s="97" t="str">
        <v>6∙10</v>
      </c>
      <c r="J117" s="12" t="str">
        <v>50</v>
      </c>
      <c r="K117" s="41">
        <v>6</v>
      </c>
      <c r="L117" s="69">
        <v>10</v>
      </c>
    </row>
    <row r="118" spans="1:12" x14ac:dyDescent="0.35">
      <c r="A118" s="64" t="s">
        <v>149</v>
      </c>
      <c r="B118" s="31" t="s">
        <v>154</v>
      </c>
      <c r="C118" s="50" t="s">
        <v>474</v>
      </c>
      <c r="D118" s="31">
        <v>6</v>
      </c>
      <c r="E118" s="31" t="s">
        <v>170</v>
      </c>
      <c r="F118" s="79">
        <f>2*3</f>
        <v>6</v>
      </c>
      <c r="H118" s="87" t="str">
        <v>12or2∙2∙3</v>
      </c>
      <c r="I118" s="97" t="str">
        <v>6∙11</v>
      </c>
      <c r="J118" s="12" t="str">
        <v>56</v>
      </c>
      <c r="K118" s="41">
        <v>6</v>
      </c>
      <c r="L118" s="69">
        <v>11</v>
      </c>
    </row>
    <row r="119" spans="1:12" x14ac:dyDescent="0.35">
      <c r="A119" s="64" t="s">
        <v>149</v>
      </c>
      <c r="B119" s="31" t="s">
        <v>154</v>
      </c>
      <c r="C119" s="50" t="s">
        <v>475</v>
      </c>
      <c r="D119" s="31">
        <v>8</v>
      </c>
      <c r="E119" s="31" t="s">
        <v>172</v>
      </c>
      <c r="F119" s="79">
        <f>2*4</f>
        <v>8</v>
      </c>
      <c r="H119" s="87" t="str">
        <v>12or2∙2∙3</v>
      </c>
      <c r="I119" s="97" t="str">
        <v>7∙7</v>
      </c>
      <c r="J119" s="12" t="str">
        <v>41</v>
      </c>
      <c r="K119" s="41">
        <v>7</v>
      </c>
      <c r="L119" s="69">
        <v>7</v>
      </c>
    </row>
    <row r="120" spans="1:12" x14ac:dyDescent="0.35">
      <c r="A120" s="64" t="s">
        <v>149</v>
      </c>
      <c r="B120" s="31" t="s">
        <v>154</v>
      </c>
      <c r="C120" s="50" t="s">
        <v>476</v>
      </c>
      <c r="D120" s="31">
        <v>10</v>
      </c>
      <c r="E120" s="31" t="s">
        <v>174</v>
      </c>
      <c r="F120" s="79">
        <f>2*5</f>
        <v>10</v>
      </c>
      <c r="H120" s="87" t="str">
        <v>12or2∙2∙3</v>
      </c>
      <c r="I120" s="97" t="str">
        <v>7∙8</v>
      </c>
      <c r="J120" s="12" t="str">
        <v>48</v>
      </c>
      <c r="K120" s="41">
        <v>7</v>
      </c>
      <c r="L120" s="69">
        <v>8</v>
      </c>
    </row>
    <row r="121" spans="1:12" x14ac:dyDescent="0.35">
      <c r="A121" s="64" t="s">
        <v>149</v>
      </c>
      <c r="B121" s="31" t="s">
        <v>154</v>
      </c>
      <c r="C121" s="50" t="s">
        <v>477</v>
      </c>
      <c r="D121" s="31">
        <v>12</v>
      </c>
      <c r="E121" s="31" t="s">
        <v>176</v>
      </c>
      <c r="F121" s="79">
        <f>2*6</f>
        <v>12</v>
      </c>
      <c r="H121" s="87" t="str">
        <v>12or2∙2∙3</v>
      </c>
      <c r="I121" s="97" t="str">
        <v>7∙9</v>
      </c>
      <c r="J121" s="12" t="str">
        <v>53</v>
      </c>
      <c r="K121" s="41">
        <v>7</v>
      </c>
      <c r="L121" s="69">
        <v>9</v>
      </c>
    </row>
    <row r="122" spans="1:12" x14ac:dyDescent="0.35">
      <c r="A122" s="64" t="s">
        <v>149</v>
      </c>
      <c r="B122" s="31" t="s">
        <v>154</v>
      </c>
      <c r="C122" s="50" t="s">
        <v>478</v>
      </c>
      <c r="D122" s="31">
        <v>14</v>
      </c>
      <c r="E122" s="31" t="s">
        <v>178</v>
      </c>
      <c r="F122" s="79">
        <f>2*7</f>
        <v>14</v>
      </c>
      <c r="H122" s="87" t="str">
        <v>12or2∙2∙3</v>
      </c>
      <c r="I122" s="97" t="str">
        <v>7∙10</v>
      </c>
      <c r="J122" s="12" t="str">
        <v>5χ</v>
      </c>
      <c r="K122" s="41">
        <v>7</v>
      </c>
      <c r="L122" s="69">
        <v>10</v>
      </c>
    </row>
    <row r="123" spans="1:12" x14ac:dyDescent="0.35">
      <c r="A123" s="64" t="s">
        <v>149</v>
      </c>
      <c r="B123" s="31" t="s">
        <v>154</v>
      </c>
      <c r="C123" s="50" t="s">
        <v>479</v>
      </c>
      <c r="D123" s="31">
        <v>16</v>
      </c>
      <c r="E123" s="31" t="s">
        <v>180</v>
      </c>
      <c r="F123" s="79">
        <f>2*8</f>
        <v>16</v>
      </c>
      <c r="H123" s="87" t="str">
        <v>12or2∙2∙3</v>
      </c>
      <c r="I123" s="97" t="str">
        <v>7∙11</v>
      </c>
      <c r="J123" s="12" t="str">
        <v>65</v>
      </c>
      <c r="K123" s="41">
        <v>7</v>
      </c>
      <c r="L123" s="69">
        <v>11</v>
      </c>
    </row>
    <row r="124" spans="1:12" x14ac:dyDescent="0.35">
      <c r="A124" s="64" t="s">
        <v>149</v>
      </c>
      <c r="B124" s="31" t="s">
        <v>154</v>
      </c>
      <c r="C124" s="50" t="s">
        <v>480</v>
      </c>
      <c r="D124" s="31">
        <v>18</v>
      </c>
      <c r="E124" s="31" t="s">
        <v>182</v>
      </c>
      <c r="F124" s="79">
        <f>2*9</f>
        <v>18</v>
      </c>
      <c r="H124" s="87" t="str">
        <v>12or2∙2∙3</v>
      </c>
      <c r="I124" s="97" t="str">
        <v>8∙8</v>
      </c>
      <c r="J124" s="12" t="str">
        <v>54</v>
      </c>
      <c r="K124" s="41">
        <v>8</v>
      </c>
      <c r="L124" s="69">
        <v>8</v>
      </c>
    </row>
    <row r="125" spans="1:12" x14ac:dyDescent="0.35">
      <c r="A125" s="64" t="s">
        <v>149</v>
      </c>
      <c r="B125" s="31" t="s">
        <v>154</v>
      </c>
      <c r="C125" s="50" t="s">
        <v>481</v>
      </c>
      <c r="D125" s="31">
        <v>20</v>
      </c>
      <c r="E125" s="31" t="s">
        <v>184</v>
      </c>
      <c r="F125" s="79">
        <f>2*10</f>
        <v>20</v>
      </c>
      <c r="H125" s="87" t="str">
        <v>12or2∙2∙3</v>
      </c>
      <c r="I125" s="97" t="str">
        <v>8∙9</v>
      </c>
      <c r="J125" s="12" t="str">
        <v>60</v>
      </c>
      <c r="K125" s="41">
        <v>8</v>
      </c>
      <c r="L125" s="69">
        <v>9</v>
      </c>
    </row>
    <row r="126" spans="1:12" x14ac:dyDescent="0.35">
      <c r="A126" s="64" t="s">
        <v>149</v>
      </c>
      <c r="B126" s="31" t="s">
        <v>154</v>
      </c>
      <c r="C126" s="50" t="s">
        <v>482</v>
      </c>
      <c r="D126" s="31">
        <v>22</v>
      </c>
      <c r="E126" s="31" t="s">
        <v>186</v>
      </c>
      <c r="F126" s="79">
        <f>2*11</f>
        <v>22</v>
      </c>
      <c r="H126" s="87" t="str">
        <v>12or2∙2∙3</v>
      </c>
      <c r="I126" s="97" t="str">
        <v>8∙10</v>
      </c>
      <c r="J126" s="12" t="str">
        <v>68</v>
      </c>
      <c r="K126" s="41">
        <v>8</v>
      </c>
      <c r="L126" s="69">
        <v>10</v>
      </c>
    </row>
    <row r="127" spans="1:12" x14ac:dyDescent="0.35">
      <c r="A127" s="64" t="s">
        <v>149</v>
      </c>
      <c r="B127" s="31" t="s">
        <v>154</v>
      </c>
      <c r="C127" s="50" t="s">
        <v>483</v>
      </c>
      <c r="D127" s="31">
        <v>9</v>
      </c>
      <c r="E127" s="31" t="s">
        <v>173</v>
      </c>
      <c r="F127" s="79">
        <f>3*3</f>
        <v>9</v>
      </c>
      <c r="H127" s="87" t="str">
        <v>12or2∙2∙3</v>
      </c>
      <c r="I127" s="97" t="str">
        <v>8∙11</v>
      </c>
      <c r="J127" s="12" t="str">
        <v>74</v>
      </c>
      <c r="K127" s="41">
        <v>8</v>
      </c>
      <c r="L127" s="69">
        <v>11</v>
      </c>
    </row>
    <row r="128" spans="1:12" x14ac:dyDescent="0.35">
      <c r="A128" s="64" t="s">
        <v>149</v>
      </c>
      <c r="B128" s="31" t="s">
        <v>154</v>
      </c>
      <c r="C128" s="50" t="s">
        <v>484</v>
      </c>
      <c r="D128" s="31">
        <v>12</v>
      </c>
      <c r="E128" s="31" t="s">
        <v>176</v>
      </c>
      <c r="F128" s="79">
        <f>3*4</f>
        <v>12</v>
      </c>
      <c r="H128" s="87" t="str">
        <v>12or2∙2∙3</v>
      </c>
      <c r="I128" s="97" t="str">
        <v>9∙9</v>
      </c>
      <c r="J128" s="12" t="str">
        <v>69</v>
      </c>
      <c r="K128" s="41">
        <v>9</v>
      </c>
      <c r="L128" s="69">
        <v>9</v>
      </c>
    </row>
    <row r="129" spans="1:12" x14ac:dyDescent="0.35">
      <c r="A129" s="64" t="s">
        <v>149</v>
      </c>
      <c r="B129" s="31" t="s">
        <v>154</v>
      </c>
      <c r="C129" s="50" t="s">
        <v>485</v>
      </c>
      <c r="D129" s="31">
        <v>15</v>
      </c>
      <c r="E129" s="31" t="s">
        <v>179</v>
      </c>
      <c r="F129" s="79">
        <f>3*5</f>
        <v>15</v>
      </c>
      <c r="H129" s="87" t="str">
        <v>12or2∙2∙3</v>
      </c>
      <c r="I129" s="97" t="str">
        <v>9∙10</v>
      </c>
      <c r="J129" s="12" t="str">
        <v>76</v>
      </c>
      <c r="K129" s="41">
        <v>9</v>
      </c>
      <c r="L129" s="69">
        <v>10</v>
      </c>
    </row>
    <row r="130" spans="1:12" x14ac:dyDescent="0.35">
      <c r="A130" s="64" t="s">
        <v>149</v>
      </c>
      <c r="B130" s="31" t="s">
        <v>154</v>
      </c>
      <c r="C130" s="50" t="s">
        <v>486</v>
      </c>
      <c r="D130" s="31">
        <v>18</v>
      </c>
      <c r="E130" s="31" t="s">
        <v>182</v>
      </c>
      <c r="F130" s="79">
        <f>3*6</f>
        <v>18</v>
      </c>
      <c r="H130" s="87" t="str">
        <v>12or2∙2∙3</v>
      </c>
      <c r="I130" s="97" t="str">
        <v>9∙11</v>
      </c>
      <c r="J130" s="12" t="str">
        <v>83</v>
      </c>
      <c r="K130" s="41">
        <v>9</v>
      </c>
      <c r="L130" s="69">
        <v>11</v>
      </c>
    </row>
    <row r="131" spans="1:12" x14ac:dyDescent="0.35">
      <c r="A131" s="64" t="s">
        <v>149</v>
      </c>
      <c r="B131" s="31" t="s">
        <v>154</v>
      </c>
      <c r="C131" s="50" t="s">
        <v>487</v>
      </c>
      <c r="D131" s="31">
        <v>21</v>
      </c>
      <c r="E131" s="31" t="s">
        <v>185</v>
      </c>
      <c r="F131" s="79">
        <f>3*7</f>
        <v>21</v>
      </c>
      <c r="H131" s="87" t="str">
        <v>12or2∙2∙3</v>
      </c>
      <c r="I131" s="97" t="str">
        <v>10∙10</v>
      </c>
      <c r="J131" s="12" t="str">
        <v>84</v>
      </c>
      <c r="K131" s="41">
        <v>10</v>
      </c>
      <c r="L131" s="69">
        <v>10</v>
      </c>
    </row>
    <row r="132" spans="1:12" x14ac:dyDescent="0.35">
      <c r="A132" s="64" t="s">
        <v>149</v>
      </c>
      <c r="B132" s="31" t="s">
        <v>154</v>
      </c>
      <c r="C132" s="50" t="s">
        <v>488</v>
      </c>
      <c r="D132" s="31">
        <v>24</v>
      </c>
      <c r="E132" s="31" t="s">
        <v>187</v>
      </c>
      <c r="F132" s="79">
        <f>3*8</f>
        <v>24</v>
      </c>
      <c r="H132" s="87" t="str">
        <v>12or2∙2∙3</v>
      </c>
      <c r="I132" s="97" t="str">
        <v>10∙11</v>
      </c>
      <c r="J132" s="12" t="str">
        <v>92</v>
      </c>
      <c r="K132" s="41">
        <v>10</v>
      </c>
      <c r="L132" s="69">
        <v>11</v>
      </c>
    </row>
    <row r="133" spans="1:12" x14ac:dyDescent="0.35">
      <c r="A133" s="64" t="s">
        <v>149</v>
      </c>
      <c r="B133" s="31" t="s">
        <v>154</v>
      </c>
      <c r="C133" s="50" t="s">
        <v>489</v>
      </c>
      <c r="D133" s="31">
        <v>27</v>
      </c>
      <c r="E133" s="31" t="s">
        <v>369</v>
      </c>
      <c r="F133" s="79">
        <f>3*9</f>
        <v>27</v>
      </c>
      <c r="H133" s="87" t="str">
        <v>12or2∙2∙3</v>
      </c>
      <c r="I133" s="97" t="str">
        <v>11∙11</v>
      </c>
      <c r="J133" s="12" t="str">
        <v>χ1</v>
      </c>
      <c r="K133" s="41">
        <v>11</v>
      </c>
      <c r="L133" s="69">
        <v>11</v>
      </c>
    </row>
    <row r="134" spans="1:12" x14ac:dyDescent="0.35">
      <c r="A134" s="64" t="s">
        <v>149</v>
      </c>
      <c r="B134" s="31" t="s">
        <v>154</v>
      </c>
      <c r="C134" s="50" t="s">
        <v>490</v>
      </c>
      <c r="D134" s="31">
        <v>30</v>
      </c>
      <c r="E134" s="31" t="s">
        <v>192</v>
      </c>
      <c r="F134" s="79">
        <f>3*10</f>
        <v>30</v>
      </c>
      <c r="H134" s="91" t="str">
        <v>6or2∙3</v>
      </c>
      <c r="I134" s="96" t="str">
        <v>1∙1</v>
      </c>
      <c r="J134" s="101" t="str">
        <v>1</v>
      </c>
      <c r="K134" s="92">
        <v>1</v>
      </c>
      <c r="L134" s="80">
        <v>1</v>
      </c>
    </row>
    <row r="135" spans="1:12" x14ac:dyDescent="0.35">
      <c r="A135" s="64" t="s">
        <v>149</v>
      </c>
      <c r="B135" s="31" t="s">
        <v>154</v>
      </c>
      <c r="C135" s="50" t="s">
        <v>491</v>
      </c>
      <c r="D135" s="31">
        <v>33</v>
      </c>
      <c r="E135" s="31" t="s">
        <v>195</v>
      </c>
      <c r="F135" s="79">
        <f>3*11</f>
        <v>33</v>
      </c>
      <c r="H135" s="87" t="str">
        <v>6or2∙3</v>
      </c>
      <c r="I135" s="97" t="str">
        <v>1∙2</v>
      </c>
      <c r="J135" s="12" t="str">
        <v>2</v>
      </c>
      <c r="K135" s="41">
        <v>1</v>
      </c>
      <c r="L135" s="69">
        <v>2</v>
      </c>
    </row>
    <row r="136" spans="1:12" x14ac:dyDescent="0.35">
      <c r="A136" s="64" t="s">
        <v>149</v>
      </c>
      <c r="B136" s="31" t="s">
        <v>154</v>
      </c>
      <c r="C136" s="50" t="s">
        <v>492</v>
      </c>
      <c r="D136" s="31">
        <v>16</v>
      </c>
      <c r="E136" s="31" t="s">
        <v>180</v>
      </c>
      <c r="F136" s="79">
        <f>4*4</f>
        <v>16</v>
      </c>
      <c r="H136" s="87" t="str">
        <v>6or2∙3</v>
      </c>
      <c r="I136" s="97" t="str">
        <v>1∙3</v>
      </c>
      <c r="J136" s="12" t="str">
        <v>3</v>
      </c>
      <c r="K136" s="41">
        <v>1</v>
      </c>
      <c r="L136" s="69">
        <v>3</v>
      </c>
    </row>
    <row r="137" spans="1:12" x14ac:dyDescent="0.35">
      <c r="A137" s="64" t="s">
        <v>149</v>
      </c>
      <c r="B137" s="31" t="s">
        <v>154</v>
      </c>
      <c r="C137" s="50" t="s">
        <v>493</v>
      </c>
      <c r="D137" s="31">
        <v>20</v>
      </c>
      <c r="E137" s="31" t="s">
        <v>184</v>
      </c>
      <c r="F137" s="79">
        <f>4*5</f>
        <v>20</v>
      </c>
      <c r="H137" s="87" t="str">
        <v>6or2∙3</v>
      </c>
      <c r="I137" s="97" t="str">
        <v>1∙4</v>
      </c>
      <c r="J137" s="12" t="str">
        <v>4</v>
      </c>
      <c r="K137" s="41">
        <v>1</v>
      </c>
      <c r="L137" s="69">
        <v>4</v>
      </c>
    </row>
    <row r="138" spans="1:12" x14ac:dyDescent="0.35">
      <c r="A138" s="64" t="s">
        <v>149</v>
      </c>
      <c r="B138" s="31" t="s">
        <v>154</v>
      </c>
      <c r="C138" s="50" t="s">
        <v>494</v>
      </c>
      <c r="D138" s="31">
        <v>24</v>
      </c>
      <c r="E138" s="31" t="s">
        <v>187</v>
      </c>
      <c r="F138" s="79">
        <f>4*6</f>
        <v>24</v>
      </c>
      <c r="H138" s="87" t="str">
        <v>6or2∙3</v>
      </c>
      <c r="I138" s="97" t="str">
        <v>1∙5</v>
      </c>
      <c r="J138" s="12" t="str">
        <v>5</v>
      </c>
      <c r="K138" s="41">
        <v>1</v>
      </c>
      <c r="L138" s="69">
        <v>5</v>
      </c>
    </row>
    <row r="139" spans="1:12" x14ac:dyDescent="0.35">
      <c r="A139" s="64" t="s">
        <v>149</v>
      </c>
      <c r="B139" s="31" t="s">
        <v>154</v>
      </c>
      <c r="C139" s="50" t="s">
        <v>495</v>
      </c>
      <c r="D139" s="31">
        <v>28</v>
      </c>
      <c r="E139" s="31" t="s">
        <v>190</v>
      </c>
      <c r="F139" s="79">
        <f>4*7</f>
        <v>28</v>
      </c>
      <c r="H139" s="87" t="str">
        <v>6or2∙3</v>
      </c>
      <c r="I139" s="97" t="str">
        <v>1∙6</v>
      </c>
      <c r="J139" s="12" t="str">
        <v>10</v>
      </c>
      <c r="K139" s="41">
        <v>1</v>
      </c>
      <c r="L139" s="69">
        <v>6</v>
      </c>
    </row>
    <row r="140" spans="1:12" x14ac:dyDescent="0.35">
      <c r="A140" s="64" t="s">
        <v>149</v>
      </c>
      <c r="B140" s="31" t="s">
        <v>154</v>
      </c>
      <c r="C140" s="50" t="s">
        <v>496</v>
      </c>
      <c r="D140" s="31">
        <v>32</v>
      </c>
      <c r="E140" s="31" t="s">
        <v>194</v>
      </c>
      <c r="F140" s="79">
        <f>4*8</f>
        <v>32</v>
      </c>
      <c r="H140" s="87" t="str">
        <v>6or2∙3</v>
      </c>
      <c r="I140" s="97" t="str">
        <v>1∙7</v>
      </c>
      <c r="J140" s="12" t="str">
        <v>11</v>
      </c>
      <c r="K140" s="41">
        <v>1</v>
      </c>
      <c r="L140" s="69">
        <v>7</v>
      </c>
    </row>
    <row r="141" spans="1:12" x14ac:dyDescent="0.35">
      <c r="A141" s="64" t="s">
        <v>149</v>
      </c>
      <c r="B141" s="31" t="s">
        <v>154</v>
      </c>
      <c r="C141" s="50" t="s">
        <v>497</v>
      </c>
      <c r="D141" s="31">
        <v>36</v>
      </c>
      <c r="E141" s="31" t="s">
        <v>198</v>
      </c>
      <c r="F141" s="79">
        <f>4*9</f>
        <v>36</v>
      </c>
      <c r="H141" s="87" t="str">
        <v>6or2∙3</v>
      </c>
      <c r="I141" s="97" t="str">
        <v>1∙8</v>
      </c>
      <c r="J141" s="12" t="str">
        <v>12</v>
      </c>
      <c r="K141" s="41">
        <v>1</v>
      </c>
      <c r="L141" s="69">
        <v>8</v>
      </c>
    </row>
    <row r="142" spans="1:12" x14ac:dyDescent="0.35">
      <c r="A142" s="64" t="s">
        <v>149</v>
      </c>
      <c r="B142" s="31" t="s">
        <v>154</v>
      </c>
      <c r="C142" s="50" t="s">
        <v>498</v>
      </c>
      <c r="D142" s="31">
        <v>40</v>
      </c>
      <c r="E142" s="31" t="s">
        <v>701</v>
      </c>
      <c r="F142" s="79">
        <f>4*10</f>
        <v>40</v>
      </c>
      <c r="H142" s="87" t="str">
        <v>6or2∙3</v>
      </c>
      <c r="I142" s="97" t="str">
        <v>1∙9</v>
      </c>
      <c r="J142" s="12" t="str">
        <v>13</v>
      </c>
      <c r="K142" s="41">
        <v>1</v>
      </c>
      <c r="L142" s="69">
        <v>9</v>
      </c>
    </row>
    <row r="143" spans="1:12" x14ac:dyDescent="0.35">
      <c r="A143" s="64" t="s">
        <v>149</v>
      </c>
      <c r="B143" s="31" t="s">
        <v>154</v>
      </c>
      <c r="C143" s="50" t="s">
        <v>499</v>
      </c>
      <c r="D143" s="31">
        <v>44</v>
      </c>
      <c r="E143" s="31" t="s">
        <v>702</v>
      </c>
      <c r="F143" s="79">
        <f>4*11</f>
        <v>44</v>
      </c>
      <c r="H143" s="87" t="str">
        <v>6or2∙3</v>
      </c>
      <c r="I143" s="97" t="str">
        <v>1∙10</v>
      </c>
      <c r="J143" s="12" t="str">
        <v>14</v>
      </c>
      <c r="K143" s="41">
        <v>1</v>
      </c>
      <c r="L143" s="69">
        <v>10</v>
      </c>
    </row>
    <row r="144" spans="1:12" x14ac:dyDescent="0.35">
      <c r="A144" s="64" t="s">
        <v>149</v>
      </c>
      <c r="B144" s="31" t="s">
        <v>154</v>
      </c>
      <c r="C144" s="50" t="s">
        <v>500</v>
      </c>
      <c r="D144" s="31">
        <v>25</v>
      </c>
      <c r="E144" s="31" t="s">
        <v>188</v>
      </c>
      <c r="F144" s="79">
        <f>5*5</f>
        <v>25</v>
      </c>
      <c r="H144" s="87" t="str">
        <v>6or2∙3</v>
      </c>
      <c r="I144" s="97" t="str">
        <v>1∙11</v>
      </c>
      <c r="J144" s="12" t="str">
        <v>15</v>
      </c>
      <c r="K144" s="41">
        <v>1</v>
      </c>
      <c r="L144" s="69">
        <v>11</v>
      </c>
    </row>
    <row r="145" spans="1:12" x14ac:dyDescent="0.35">
      <c r="A145" s="64" t="s">
        <v>149</v>
      </c>
      <c r="B145" s="31" t="s">
        <v>154</v>
      </c>
      <c r="C145" s="50" t="s">
        <v>501</v>
      </c>
      <c r="D145" s="31">
        <v>30</v>
      </c>
      <c r="E145" s="31" t="s">
        <v>192</v>
      </c>
      <c r="F145" s="79">
        <f>5*6</f>
        <v>30</v>
      </c>
      <c r="H145" s="87" t="str">
        <v>6or2∙3</v>
      </c>
      <c r="I145" s="97" t="str">
        <v>2∙2</v>
      </c>
      <c r="J145" s="12" t="str">
        <v>4</v>
      </c>
      <c r="K145" s="41">
        <v>2</v>
      </c>
      <c r="L145" s="69">
        <v>2</v>
      </c>
    </row>
    <row r="146" spans="1:12" x14ac:dyDescent="0.35">
      <c r="A146" s="64" t="s">
        <v>149</v>
      </c>
      <c r="B146" s="31" t="s">
        <v>154</v>
      </c>
      <c r="C146" s="50" t="s">
        <v>502</v>
      </c>
      <c r="D146" s="31">
        <v>35</v>
      </c>
      <c r="E146" s="31" t="s">
        <v>197</v>
      </c>
      <c r="F146" s="79">
        <f>5*7</f>
        <v>35</v>
      </c>
      <c r="H146" s="87" t="str">
        <v>6or2∙3</v>
      </c>
      <c r="I146" s="97" t="str">
        <v>2∙3</v>
      </c>
      <c r="J146" s="12" t="str">
        <v>10</v>
      </c>
      <c r="K146" s="41">
        <v>2</v>
      </c>
      <c r="L146" s="69">
        <v>3</v>
      </c>
    </row>
    <row r="147" spans="1:12" x14ac:dyDescent="0.35">
      <c r="A147" s="64" t="s">
        <v>149</v>
      </c>
      <c r="B147" s="31" t="s">
        <v>154</v>
      </c>
      <c r="C147" s="50" t="s">
        <v>503</v>
      </c>
      <c r="D147" s="31">
        <v>40</v>
      </c>
      <c r="E147" s="31" t="s">
        <v>701</v>
      </c>
      <c r="F147" s="79">
        <f>5*8</f>
        <v>40</v>
      </c>
      <c r="H147" s="87" t="str">
        <v>6or2∙3</v>
      </c>
      <c r="I147" s="97" t="str">
        <v>2∙4</v>
      </c>
      <c r="J147" s="12" t="str">
        <v>12</v>
      </c>
      <c r="K147" s="41">
        <v>2</v>
      </c>
      <c r="L147" s="69">
        <v>4</v>
      </c>
    </row>
    <row r="148" spans="1:12" x14ac:dyDescent="0.35">
      <c r="A148" s="64" t="s">
        <v>149</v>
      </c>
      <c r="B148" s="31" t="s">
        <v>154</v>
      </c>
      <c r="C148" s="50" t="s">
        <v>504</v>
      </c>
      <c r="D148" s="31">
        <v>45</v>
      </c>
      <c r="E148" s="31" t="s">
        <v>703</v>
      </c>
      <c r="F148" s="79">
        <f>5*9</f>
        <v>45</v>
      </c>
      <c r="H148" s="87" t="str">
        <v>6or2∙3</v>
      </c>
      <c r="I148" s="97" t="str">
        <v>2∙5</v>
      </c>
      <c r="J148" s="12" t="str">
        <v>14</v>
      </c>
      <c r="K148" s="41">
        <v>2</v>
      </c>
      <c r="L148" s="69">
        <v>5</v>
      </c>
    </row>
    <row r="149" spans="1:12" x14ac:dyDescent="0.35">
      <c r="A149" s="64" t="s">
        <v>149</v>
      </c>
      <c r="B149" s="31" t="s">
        <v>154</v>
      </c>
      <c r="C149" s="50" t="s">
        <v>505</v>
      </c>
      <c r="D149" s="31">
        <v>50</v>
      </c>
      <c r="E149" s="31" t="s">
        <v>704</v>
      </c>
      <c r="F149" s="79">
        <f>5*10</f>
        <v>50</v>
      </c>
      <c r="H149" s="87" t="str">
        <v>6or2∙3</v>
      </c>
      <c r="I149" s="97" t="str">
        <v>2∙6</v>
      </c>
      <c r="J149" s="12" t="str">
        <v>20</v>
      </c>
      <c r="K149" s="41">
        <v>2</v>
      </c>
      <c r="L149" s="69">
        <v>6</v>
      </c>
    </row>
    <row r="150" spans="1:12" x14ac:dyDescent="0.35">
      <c r="A150" s="64" t="s">
        <v>149</v>
      </c>
      <c r="B150" s="31" t="s">
        <v>154</v>
      </c>
      <c r="C150" s="50" t="s">
        <v>506</v>
      </c>
      <c r="D150" s="31">
        <v>55</v>
      </c>
      <c r="E150" s="31" t="s">
        <v>705</v>
      </c>
      <c r="F150" s="79">
        <f>5*11</f>
        <v>55</v>
      </c>
      <c r="H150" s="87" t="str">
        <v>6or2∙3</v>
      </c>
      <c r="I150" s="97" t="str">
        <v>2∙7</v>
      </c>
      <c r="J150" s="12" t="str">
        <v>22</v>
      </c>
      <c r="K150" s="41">
        <v>2</v>
      </c>
      <c r="L150" s="69">
        <v>7</v>
      </c>
    </row>
    <row r="151" spans="1:12" x14ac:dyDescent="0.35">
      <c r="A151" s="64" t="s">
        <v>149</v>
      </c>
      <c r="B151" s="31" t="s">
        <v>154</v>
      </c>
      <c r="C151" s="50" t="s">
        <v>507</v>
      </c>
      <c r="D151" s="31">
        <v>36</v>
      </c>
      <c r="E151" s="31" t="s">
        <v>198</v>
      </c>
      <c r="F151" s="79">
        <f>6*6</f>
        <v>36</v>
      </c>
      <c r="H151" s="87" t="str">
        <v>6or2∙3</v>
      </c>
      <c r="I151" s="97" t="str">
        <v>2∙8</v>
      </c>
      <c r="J151" s="12" t="str">
        <v>24</v>
      </c>
      <c r="K151" s="41">
        <v>2</v>
      </c>
      <c r="L151" s="69">
        <v>8</v>
      </c>
    </row>
    <row r="152" spans="1:12" x14ac:dyDescent="0.35">
      <c r="A152" s="64" t="s">
        <v>149</v>
      </c>
      <c r="B152" s="31" t="s">
        <v>154</v>
      </c>
      <c r="C152" s="50" t="s">
        <v>508</v>
      </c>
      <c r="D152" s="31">
        <v>42</v>
      </c>
      <c r="E152" s="31" t="s">
        <v>706</v>
      </c>
      <c r="F152" s="79">
        <f>6*7</f>
        <v>42</v>
      </c>
      <c r="H152" s="87" t="str">
        <v>6or2∙3</v>
      </c>
      <c r="I152" s="97" t="str">
        <v>2∙9</v>
      </c>
      <c r="J152" s="12" t="str">
        <v>30</v>
      </c>
      <c r="K152" s="41">
        <v>2</v>
      </c>
      <c r="L152" s="69">
        <v>9</v>
      </c>
    </row>
    <row r="153" spans="1:12" x14ac:dyDescent="0.35">
      <c r="A153" s="64" t="s">
        <v>149</v>
      </c>
      <c r="B153" s="31" t="s">
        <v>154</v>
      </c>
      <c r="C153" s="50" t="s">
        <v>509</v>
      </c>
      <c r="D153" s="31">
        <v>48</v>
      </c>
      <c r="E153" s="31" t="s">
        <v>707</v>
      </c>
      <c r="F153" s="79">
        <f>6*8</f>
        <v>48</v>
      </c>
      <c r="H153" s="87" t="str">
        <v>6or2∙3</v>
      </c>
      <c r="I153" s="97" t="str">
        <v>2∙10</v>
      </c>
      <c r="J153" s="12" t="str">
        <v>32</v>
      </c>
      <c r="K153" s="41">
        <v>2</v>
      </c>
      <c r="L153" s="69">
        <v>10</v>
      </c>
    </row>
    <row r="154" spans="1:12" x14ac:dyDescent="0.35">
      <c r="A154" s="64" t="s">
        <v>149</v>
      </c>
      <c r="B154" s="31" t="s">
        <v>154</v>
      </c>
      <c r="C154" s="50" t="s">
        <v>510</v>
      </c>
      <c r="D154" s="31">
        <v>54</v>
      </c>
      <c r="E154" s="31" t="s">
        <v>708</v>
      </c>
      <c r="F154" s="79">
        <f>6*9</f>
        <v>54</v>
      </c>
      <c r="H154" s="87" t="str">
        <v>6or2∙3</v>
      </c>
      <c r="I154" s="97" t="str">
        <v>2∙11</v>
      </c>
      <c r="J154" s="12" t="str">
        <v>34</v>
      </c>
      <c r="K154" s="41">
        <v>2</v>
      </c>
      <c r="L154" s="69">
        <v>11</v>
      </c>
    </row>
    <row r="155" spans="1:12" x14ac:dyDescent="0.35">
      <c r="A155" s="64" t="s">
        <v>149</v>
      </c>
      <c r="B155" s="31" t="s">
        <v>154</v>
      </c>
      <c r="C155" s="50" t="s">
        <v>511</v>
      </c>
      <c r="D155" s="31">
        <v>60</v>
      </c>
      <c r="E155" s="31" t="s">
        <v>709</v>
      </c>
      <c r="F155" s="79">
        <f>6*10</f>
        <v>60</v>
      </c>
      <c r="H155" s="87" t="str">
        <v>6or2∙3</v>
      </c>
      <c r="I155" s="97" t="str">
        <v>3∙3</v>
      </c>
      <c r="J155" s="12" t="str">
        <v>13</v>
      </c>
      <c r="K155" s="41">
        <v>3</v>
      </c>
      <c r="L155" s="69">
        <v>3</v>
      </c>
    </row>
    <row r="156" spans="1:12" x14ac:dyDescent="0.35">
      <c r="A156" s="64" t="s">
        <v>149</v>
      </c>
      <c r="B156" s="31" t="s">
        <v>154</v>
      </c>
      <c r="C156" s="50" t="s">
        <v>512</v>
      </c>
      <c r="D156" s="31">
        <v>66</v>
      </c>
      <c r="E156" s="31" t="s">
        <v>710</v>
      </c>
      <c r="F156" s="79">
        <f>6*11</f>
        <v>66</v>
      </c>
      <c r="H156" s="87" t="str">
        <v>6or2∙3</v>
      </c>
      <c r="I156" s="97" t="str">
        <v>3∙4</v>
      </c>
      <c r="J156" s="12" t="str">
        <v>20</v>
      </c>
      <c r="K156" s="41">
        <v>3</v>
      </c>
      <c r="L156" s="69">
        <v>4</v>
      </c>
    </row>
    <row r="157" spans="1:12" x14ac:dyDescent="0.35">
      <c r="A157" s="64" t="s">
        <v>149</v>
      </c>
      <c r="B157" s="31" t="s">
        <v>154</v>
      </c>
      <c r="C157" s="50" t="s">
        <v>513</v>
      </c>
      <c r="D157" s="31">
        <v>49</v>
      </c>
      <c r="E157" s="31" t="s">
        <v>711</v>
      </c>
      <c r="F157" s="79">
        <f>7*7</f>
        <v>49</v>
      </c>
      <c r="H157" s="87" t="str">
        <v>6or2∙3</v>
      </c>
      <c r="I157" s="97" t="str">
        <v>3∙5</v>
      </c>
      <c r="J157" s="12" t="str">
        <v>23</v>
      </c>
      <c r="K157" s="41">
        <v>3</v>
      </c>
      <c r="L157" s="69">
        <v>5</v>
      </c>
    </row>
    <row r="158" spans="1:12" x14ac:dyDescent="0.35">
      <c r="A158" s="64" t="s">
        <v>149</v>
      </c>
      <c r="B158" s="31" t="s">
        <v>154</v>
      </c>
      <c r="C158" s="50" t="s">
        <v>514</v>
      </c>
      <c r="D158" s="31">
        <v>56</v>
      </c>
      <c r="E158" s="31" t="s">
        <v>712</v>
      </c>
      <c r="F158" s="79">
        <f>7*8</f>
        <v>56</v>
      </c>
      <c r="H158" s="87" t="str">
        <v>6or2∙3</v>
      </c>
      <c r="I158" s="97" t="str">
        <v>3∙6</v>
      </c>
      <c r="J158" s="12" t="str">
        <v>30</v>
      </c>
      <c r="K158" s="41">
        <v>3</v>
      </c>
      <c r="L158" s="69">
        <v>6</v>
      </c>
    </row>
    <row r="159" spans="1:12" x14ac:dyDescent="0.35">
      <c r="A159" s="64" t="s">
        <v>149</v>
      </c>
      <c r="B159" s="31" t="s">
        <v>154</v>
      </c>
      <c r="C159" s="50" t="s">
        <v>515</v>
      </c>
      <c r="D159" s="31">
        <v>63</v>
      </c>
      <c r="E159" s="31" t="s">
        <v>713</v>
      </c>
      <c r="F159" s="79">
        <f>7*9</f>
        <v>63</v>
      </c>
      <c r="H159" s="87" t="str">
        <v>6or2∙3</v>
      </c>
      <c r="I159" s="97" t="str">
        <v>3∙7</v>
      </c>
      <c r="J159" s="12" t="str">
        <v>33</v>
      </c>
      <c r="K159" s="41">
        <v>3</v>
      </c>
      <c r="L159" s="69">
        <v>7</v>
      </c>
    </row>
    <row r="160" spans="1:12" x14ac:dyDescent="0.35">
      <c r="A160" s="64" t="s">
        <v>149</v>
      </c>
      <c r="B160" s="31" t="s">
        <v>154</v>
      </c>
      <c r="C160" s="50" t="s">
        <v>516</v>
      </c>
      <c r="D160" s="31">
        <v>70</v>
      </c>
      <c r="E160" s="31" t="s">
        <v>714</v>
      </c>
      <c r="F160" s="79">
        <f>7*10</f>
        <v>70</v>
      </c>
      <c r="H160" s="87" t="str">
        <v>6or2∙3</v>
      </c>
      <c r="I160" s="97" t="str">
        <v>3∙8</v>
      </c>
      <c r="J160" s="12" t="str">
        <v>40</v>
      </c>
      <c r="K160" s="41">
        <v>3</v>
      </c>
      <c r="L160" s="69">
        <v>8</v>
      </c>
    </row>
    <row r="161" spans="1:12" x14ac:dyDescent="0.35">
      <c r="A161" s="64" t="s">
        <v>149</v>
      </c>
      <c r="B161" s="31" t="s">
        <v>154</v>
      </c>
      <c r="C161" s="50" t="s">
        <v>517</v>
      </c>
      <c r="D161" s="31">
        <v>77</v>
      </c>
      <c r="E161" s="31" t="s">
        <v>715</v>
      </c>
      <c r="F161" s="79">
        <f>7*11</f>
        <v>77</v>
      </c>
      <c r="H161" s="87" t="str">
        <v>6or2∙3</v>
      </c>
      <c r="I161" s="97" t="str">
        <v>3∙9</v>
      </c>
      <c r="J161" s="12" t="str">
        <v>43</v>
      </c>
      <c r="K161" s="41">
        <v>3</v>
      </c>
      <c r="L161" s="69">
        <v>9</v>
      </c>
    </row>
    <row r="162" spans="1:12" x14ac:dyDescent="0.35">
      <c r="A162" s="64" t="s">
        <v>149</v>
      </c>
      <c r="B162" s="31" t="s">
        <v>154</v>
      </c>
      <c r="C162" s="50" t="s">
        <v>518</v>
      </c>
      <c r="D162" s="31">
        <v>64</v>
      </c>
      <c r="E162" s="31" t="s">
        <v>716</v>
      </c>
      <c r="F162" s="79">
        <f>8*8</f>
        <v>64</v>
      </c>
      <c r="H162" s="87" t="str">
        <v>6or2∙3</v>
      </c>
      <c r="I162" s="97" t="str">
        <v>3∙10</v>
      </c>
      <c r="J162" s="12" t="str">
        <v>50</v>
      </c>
      <c r="K162" s="41">
        <v>3</v>
      </c>
      <c r="L162" s="69">
        <v>10</v>
      </c>
    </row>
    <row r="163" spans="1:12" x14ac:dyDescent="0.35">
      <c r="A163" s="64" t="s">
        <v>149</v>
      </c>
      <c r="B163" s="31" t="s">
        <v>154</v>
      </c>
      <c r="C163" s="50" t="s">
        <v>519</v>
      </c>
      <c r="D163" s="31">
        <v>72</v>
      </c>
      <c r="E163" s="31" t="s">
        <v>717</v>
      </c>
      <c r="F163" s="79">
        <f>8*9</f>
        <v>72</v>
      </c>
      <c r="H163" s="87" t="str">
        <v>6or2∙3</v>
      </c>
      <c r="I163" s="97" t="str">
        <v>3∙11</v>
      </c>
      <c r="J163" s="12" t="str">
        <v>53</v>
      </c>
      <c r="K163" s="41">
        <v>3</v>
      </c>
      <c r="L163" s="69">
        <v>11</v>
      </c>
    </row>
    <row r="164" spans="1:12" x14ac:dyDescent="0.35">
      <c r="A164" s="64" t="s">
        <v>149</v>
      </c>
      <c r="B164" s="31" t="s">
        <v>154</v>
      </c>
      <c r="C164" s="50" t="s">
        <v>520</v>
      </c>
      <c r="D164" s="31">
        <v>80</v>
      </c>
      <c r="E164" s="31" t="s">
        <v>718</v>
      </c>
      <c r="F164" s="79">
        <f>8*10</f>
        <v>80</v>
      </c>
      <c r="H164" s="87" t="str">
        <v>6or2∙3</v>
      </c>
      <c r="I164" s="97" t="str">
        <v>4∙4</v>
      </c>
      <c r="J164" s="12" t="str">
        <v>24</v>
      </c>
      <c r="K164" s="41">
        <v>4</v>
      </c>
      <c r="L164" s="69">
        <v>4</v>
      </c>
    </row>
    <row r="165" spans="1:12" x14ac:dyDescent="0.35">
      <c r="A165" s="64" t="s">
        <v>149</v>
      </c>
      <c r="B165" s="31" t="s">
        <v>154</v>
      </c>
      <c r="C165" s="50" t="s">
        <v>521</v>
      </c>
      <c r="D165" s="31">
        <v>88</v>
      </c>
      <c r="E165" s="31" t="s">
        <v>720</v>
      </c>
      <c r="F165" s="79">
        <f>8*11</f>
        <v>88</v>
      </c>
      <c r="H165" s="87" t="str">
        <v>6or2∙3</v>
      </c>
      <c r="I165" s="97" t="str">
        <v>4∙5</v>
      </c>
      <c r="J165" s="12" t="str">
        <v>32</v>
      </c>
      <c r="K165" s="41">
        <v>4</v>
      </c>
      <c r="L165" s="69">
        <v>5</v>
      </c>
    </row>
    <row r="166" spans="1:12" x14ac:dyDescent="0.35">
      <c r="A166" s="64" t="s">
        <v>149</v>
      </c>
      <c r="B166" s="31" t="s">
        <v>154</v>
      </c>
      <c r="C166" s="50" t="s">
        <v>522</v>
      </c>
      <c r="D166" s="31">
        <v>81</v>
      </c>
      <c r="E166" s="31" t="s">
        <v>719</v>
      </c>
      <c r="F166" s="79">
        <f>9*9</f>
        <v>81</v>
      </c>
      <c r="H166" s="87" t="str">
        <v>6or2∙3</v>
      </c>
      <c r="I166" s="97" t="str">
        <v>4∙6</v>
      </c>
      <c r="J166" s="12" t="str">
        <v>40</v>
      </c>
      <c r="K166" s="41">
        <v>4</v>
      </c>
      <c r="L166" s="69">
        <v>6</v>
      </c>
    </row>
    <row r="167" spans="1:12" x14ac:dyDescent="0.35">
      <c r="A167" s="64" t="s">
        <v>149</v>
      </c>
      <c r="B167" s="31" t="s">
        <v>154</v>
      </c>
      <c r="C167" s="50" t="s">
        <v>523</v>
      </c>
      <c r="D167" s="31">
        <v>90</v>
      </c>
      <c r="E167" s="31" t="s">
        <v>721</v>
      </c>
      <c r="F167" s="79">
        <f>9*10</f>
        <v>90</v>
      </c>
      <c r="H167" s="87" t="str">
        <v>6or2∙3</v>
      </c>
      <c r="I167" s="97" t="str">
        <v>4∙7</v>
      </c>
      <c r="J167" s="12" t="str">
        <v>44</v>
      </c>
      <c r="K167" s="41">
        <v>4</v>
      </c>
      <c r="L167" s="69">
        <v>7</v>
      </c>
    </row>
    <row r="168" spans="1:12" x14ac:dyDescent="0.35">
      <c r="A168" s="64" t="s">
        <v>149</v>
      </c>
      <c r="B168" s="31" t="s">
        <v>154</v>
      </c>
      <c r="C168" s="50" t="s">
        <v>524</v>
      </c>
      <c r="D168" s="31">
        <v>99</v>
      </c>
      <c r="E168" s="31" t="s">
        <v>722</v>
      </c>
      <c r="F168" s="79">
        <f>9*11</f>
        <v>99</v>
      </c>
      <c r="H168" s="87" t="str">
        <v>6or2∙3</v>
      </c>
      <c r="I168" s="97" t="str">
        <v>4∙8</v>
      </c>
      <c r="J168" s="12" t="str">
        <v>52</v>
      </c>
      <c r="K168" s="41">
        <v>4</v>
      </c>
      <c r="L168" s="69">
        <v>8</v>
      </c>
    </row>
    <row r="169" spans="1:12" x14ac:dyDescent="0.35">
      <c r="A169" s="64" t="s">
        <v>149</v>
      </c>
      <c r="B169" s="31" t="s">
        <v>154</v>
      </c>
      <c r="C169" s="50" t="s">
        <v>159</v>
      </c>
      <c r="D169" s="31">
        <v>100</v>
      </c>
      <c r="E169" s="31" t="s">
        <v>199</v>
      </c>
      <c r="F169" s="79">
        <f>10*10</f>
        <v>100</v>
      </c>
      <c r="H169" s="87" t="str">
        <v>6or2∙3</v>
      </c>
      <c r="I169" s="97" t="str">
        <v>4∙9</v>
      </c>
      <c r="J169" s="12" t="str">
        <v>100</v>
      </c>
      <c r="K169" s="41">
        <v>4</v>
      </c>
      <c r="L169" s="69">
        <v>9</v>
      </c>
    </row>
    <row r="170" spans="1:12" x14ac:dyDescent="0.35">
      <c r="A170" s="64" t="s">
        <v>149</v>
      </c>
      <c r="B170" s="31" t="s">
        <v>154</v>
      </c>
      <c r="C170" s="50" t="s">
        <v>525</v>
      </c>
      <c r="D170" s="31">
        <v>110</v>
      </c>
      <c r="E170" s="31" t="s">
        <v>723</v>
      </c>
      <c r="F170" s="79">
        <f>10*11</f>
        <v>110</v>
      </c>
      <c r="H170" s="87" t="str">
        <v>6or2∙3</v>
      </c>
      <c r="I170" s="97" t="str">
        <v>4∙10</v>
      </c>
      <c r="J170" s="12" t="str">
        <v>104</v>
      </c>
      <c r="K170" s="41">
        <v>4</v>
      </c>
      <c r="L170" s="69">
        <v>10</v>
      </c>
    </row>
    <row r="171" spans="1:12" ht="21.75" thickBot="1" x14ac:dyDescent="0.4">
      <c r="A171" s="64" t="s">
        <v>149</v>
      </c>
      <c r="B171" s="61" t="s">
        <v>154</v>
      </c>
      <c r="C171" s="32" t="s">
        <v>162</v>
      </c>
      <c r="D171" s="31">
        <v>121</v>
      </c>
      <c r="E171" s="31" t="s">
        <v>724</v>
      </c>
      <c r="F171" s="79">
        <f>11*11</f>
        <v>121</v>
      </c>
      <c r="H171" s="87" t="str">
        <v>6or2∙3</v>
      </c>
      <c r="I171" s="97" t="str">
        <v>4∙11</v>
      </c>
      <c r="J171" s="12" t="str">
        <v>112</v>
      </c>
      <c r="K171" s="41">
        <v>4</v>
      </c>
      <c r="L171" s="69">
        <v>11</v>
      </c>
    </row>
    <row r="172" spans="1:12" x14ac:dyDescent="0.35">
      <c r="A172" s="63" t="s">
        <v>150</v>
      </c>
      <c r="B172" s="40" t="s">
        <v>800</v>
      </c>
      <c r="C172" s="40" t="s">
        <v>53</v>
      </c>
      <c r="D172" s="59" t="s">
        <v>53</v>
      </c>
      <c r="E172" s="37" t="s">
        <v>164</v>
      </c>
      <c r="F172" s="62">
        <v>0</v>
      </c>
      <c r="H172" s="87" t="str">
        <v>6or2∙3</v>
      </c>
      <c r="I172" s="97" t="str">
        <v>5∙5</v>
      </c>
      <c r="J172" s="12" t="str">
        <v>41</v>
      </c>
      <c r="K172" s="41">
        <v>5</v>
      </c>
      <c r="L172" s="69">
        <v>5</v>
      </c>
    </row>
    <row r="173" spans="1:12" x14ac:dyDescent="0.35">
      <c r="A173" s="64" t="s">
        <v>150</v>
      </c>
      <c r="B173" s="40" t="s">
        <v>800</v>
      </c>
      <c r="C173" s="40" t="s">
        <v>27</v>
      </c>
      <c r="D173" s="17" t="s">
        <v>27</v>
      </c>
      <c r="E173" s="13" t="s">
        <v>165</v>
      </c>
      <c r="F173" s="69">
        <v>1</v>
      </c>
      <c r="H173" s="87" t="str">
        <v>6or2∙3</v>
      </c>
      <c r="I173" s="97" t="str">
        <v>5∙6</v>
      </c>
      <c r="J173" s="12" t="str">
        <v>50</v>
      </c>
      <c r="K173" s="41">
        <v>5</v>
      </c>
      <c r="L173" s="69">
        <v>6</v>
      </c>
    </row>
    <row r="174" spans="1:12" x14ac:dyDescent="0.35">
      <c r="A174" s="64" t="s">
        <v>150</v>
      </c>
      <c r="B174" s="40" t="s">
        <v>800</v>
      </c>
      <c r="C174" s="40" t="s">
        <v>56</v>
      </c>
      <c r="D174" s="17" t="s">
        <v>56</v>
      </c>
      <c r="E174" s="13" t="s">
        <v>528</v>
      </c>
      <c r="F174" s="69">
        <v>2</v>
      </c>
      <c r="H174" s="87" t="str">
        <v>6or2∙3</v>
      </c>
      <c r="I174" s="97" t="str">
        <v>5∙7</v>
      </c>
      <c r="J174" s="12" t="str">
        <v>55</v>
      </c>
      <c r="K174" s="41">
        <v>5</v>
      </c>
      <c r="L174" s="69">
        <v>7</v>
      </c>
    </row>
    <row r="175" spans="1:12" x14ac:dyDescent="0.35">
      <c r="A175" s="64" t="s">
        <v>150</v>
      </c>
      <c r="B175" s="40" t="s">
        <v>800</v>
      </c>
      <c r="C175" s="40" t="s">
        <v>57</v>
      </c>
      <c r="D175" s="17" t="s">
        <v>57</v>
      </c>
      <c r="E175" s="13" t="s">
        <v>167</v>
      </c>
      <c r="F175" s="69">
        <v>3</v>
      </c>
      <c r="H175" s="87" t="str">
        <v>6or2∙3</v>
      </c>
      <c r="I175" s="97" t="str">
        <v>5∙8</v>
      </c>
      <c r="J175" s="12" t="str">
        <v>104</v>
      </c>
      <c r="K175" s="41">
        <v>5</v>
      </c>
      <c r="L175" s="69">
        <v>8</v>
      </c>
    </row>
    <row r="176" spans="1:12" x14ac:dyDescent="0.35">
      <c r="A176" s="64" t="s">
        <v>150</v>
      </c>
      <c r="B176" s="40" t="s">
        <v>800</v>
      </c>
      <c r="C176" s="40" t="s">
        <v>58</v>
      </c>
      <c r="D176" s="17" t="s">
        <v>58</v>
      </c>
      <c r="E176" s="13" t="s">
        <v>168</v>
      </c>
      <c r="F176" s="69">
        <v>4</v>
      </c>
      <c r="H176" s="87" t="str">
        <v>6or2∙3</v>
      </c>
      <c r="I176" s="97" t="str">
        <v>5∙9</v>
      </c>
      <c r="J176" s="12" t="str">
        <v>113</v>
      </c>
      <c r="K176" s="41">
        <v>5</v>
      </c>
      <c r="L176" s="69">
        <v>9</v>
      </c>
    </row>
    <row r="177" spans="1:12" x14ac:dyDescent="0.35">
      <c r="A177" s="64" t="s">
        <v>150</v>
      </c>
      <c r="B177" s="40" t="s">
        <v>800</v>
      </c>
      <c r="C177" s="40" t="s">
        <v>59</v>
      </c>
      <c r="D177" s="17" t="s">
        <v>59</v>
      </c>
      <c r="E177" s="13" t="s">
        <v>169</v>
      </c>
      <c r="F177" s="69">
        <v>5</v>
      </c>
      <c r="H177" s="87" t="str">
        <v>6or2∙3</v>
      </c>
      <c r="I177" s="97" t="str">
        <v>5∙10</v>
      </c>
      <c r="J177" s="12" t="str">
        <v>122</v>
      </c>
      <c r="K177" s="41">
        <v>5</v>
      </c>
      <c r="L177" s="69">
        <v>10</v>
      </c>
    </row>
    <row r="178" spans="1:12" x14ac:dyDescent="0.35">
      <c r="A178" s="64" t="s">
        <v>150</v>
      </c>
      <c r="B178" s="40" t="s">
        <v>800</v>
      </c>
      <c r="C178" s="40" t="s">
        <v>60</v>
      </c>
      <c r="D178" s="17" t="s">
        <v>60</v>
      </c>
      <c r="E178" s="13" t="s">
        <v>170</v>
      </c>
      <c r="F178" s="69">
        <v>6</v>
      </c>
      <c r="H178" s="87" t="str">
        <v>6or2∙3</v>
      </c>
      <c r="I178" s="97" t="str">
        <v>5∙11</v>
      </c>
      <c r="J178" s="12" t="str">
        <v>131</v>
      </c>
      <c r="K178" s="41">
        <v>5</v>
      </c>
      <c r="L178" s="69">
        <v>11</v>
      </c>
    </row>
    <row r="179" spans="1:12" x14ac:dyDescent="0.35">
      <c r="A179" s="64" t="s">
        <v>150</v>
      </c>
      <c r="B179" s="40" t="s">
        <v>800</v>
      </c>
      <c r="C179" s="40" t="s">
        <v>61</v>
      </c>
      <c r="D179" s="17" t="s">
        <v>61</v>
      </c>
      <c r="E179" s="13" t="s">
        <v>171</v>
      </c>
      <c r="F179" s="69">
        <v>7</v>
      </c>
      <c r="H179" s="87" t="str">
        <v>6or2∙3</v>
      </c>
      <c r="I179" s="97" t="str">
        <v>6∙6</v>
      </c>
      <c r="J179" s="12" t="str">
        <v>100</v>
      </c>
      <c r="K179" s="41">
        <v>6</v>
      </c>
      <c r="L179" s="69">
        <v>6</v>
      </c>
    </row>
    <row r="180" spans="1:12" x14ac:dyDescent="0.35">
      <c r="A180" s="64" t="s">
        <v>150</v>
      </c>
      <c r="B180" s="40" t="s">
        <v>800</v>
      </c>
      <c r="C180" s="40" t="s">
        <v>62</v>
      </c>
      <c r="D180" s="17" t="s">
        <v>62</v>
      </c>
      <c r="E180" s="13" t="s">
        <v>172</v>
      </c>
      <c r="F180" s="69">
        <v>8</v>
      </c>
      <c r="H180" s="87" t="str">
        <v>6or2∙3</v>
      </c>
      <c r="I180" s="97" t="str">
        <v>6∙7</v>
      </c>
      <c r="J180" s="12" t="str">
        <v>110</v>
      </c>
      <c r="K180" s="41">
        <v>6</v>
      </c>
      <c r="L180" s="69">
        <v>7</v>
      </c>
    </row>
    <row r="181" spans="1:12" x14ac:dyDescent="0.35">
      <c r="A181" s="64" t="s">
        <v>150</v>
      </c>
      <c r="B181" s="40" t="s">
        <v>800</v>
      </c>
      <c r="C181" s="40" t="s">
        <v>63</v>
      </c>
      <c r="D181" s="17" t="s">
        <v>63</v>
      </c>
      <c r="E181" s="13" t="s">
        <v>173</v>
      </c>
      <c r="F181" s="69">
        <v>9</v>
      </c>
      <c r="H181" s="87" t="str">
        <v>6or2∙3</v>
      </c>
      <c r="I181" s="97" t="str">
        <v>6∙8</v>
      </c>
      <c r="J181" s="12" t="str">
        <v>120</v>
      </c>
      <c r="K181" s="41">
        <v>6</v>
      </c>
      <c r="L181" s="69">
        <v>8</v>
      </c>
    </row>
    <row r="182" spans="1:12" x14ac:dyDescent="0.35">
      <c r="A182" s="64" t="s">
        <v>150</v>
      </c>
      <c r="B182" s="40" t="s">
        <v>800</v>
      </c>
      <c r="C182" s="40" t="s">
        <v>54</v>
      </c>
      <c r="D182" s="17" t="s">
        <v>89</v>
      </c>
      <c r="E182" s="13" t="s">
        <v>226</v>
      </c>
      <c r="F182" s="69">
        <v>10</v>
      </c>
      <c r="H182" s="87" t="str">
        <v>6or2∙3</v>
      </c>
      <c r="I182" s="97" t="str">
        <v>6∙9</v>
      </c>
      <c r="J182" s="12" t="str">
        <v>130</v>
      </c>
      <c r="K182" s="41">
        <v>6</v>
      </c>
      <c r="L182" s="69">
        <v>9</v>
      </c>
    </row>
    <row r="183" spans="1:12" x14ac:dyDescent="0.35">
      <c r="A183" s="64" t="s">
        <v>150</v>
      </c>
      <c r="B183" s="40" t="s">
        <v>800</v>
      </c>
      <c r="C183" s="40" t="s">
        <v>64</v>
      </c>
      <c r="D183" s="17" t="s">
        <v>90</v>
      </c>
      <c r="E183" s="13" t="s">
        <v>227</v>
      </c>
      <c r="F183" s="69">
        <v>11</v>
      </c>
      <c r="H183" s="87" t="str">
        <v>6or2∙3</v>
      </c>
      <c r="I183" s="97" t="str">
        <v>6∙10</v>
      </c>
      <c r="J183" s="12" t="str">
        <v>140</v>
      </c>
      <c r="K183" s="41">
        <v>6</v>
      </c>
      <c r="L183" s="69">
        <v>10</v>
      </c>
    </row>
    <row r="184" spans="1:12" x14ac:dyDescent="0.35">
      <c r="A184" s="64" t="s">
        <v>150</v>
      </c>
      <c r="B184" s="40" t="s">
        <v>800</v>
      </c>
      <c r="C184" s="40" t="s">
        <v>65</v>
      </c>
      <c r="D184" s="17" t="s">
        <v>54</v>
      </c>
      <c r="E184" s="13" t="s">
        <v>228</v>
      </c>
      <c r="F184" s="69">
        <v>12</v>
      </c>
      <c r="H184" s="87" t="str">
        <v>6or2∙3</v>
      </c>
      <c r="I184" s="97" t="str">
        <v>6∙11</v>
      </c>
      <c r="J184" s="12" t="str">
        <v>150</v>
      </c>
      <c r="K184" s="41">
        <v>6</v>
      </c>
      <c r="L184" s="69">
        <v>11</v>
      </c>
    </row>
    <row r="185" spans="1:12" x14ac:dyDescent="0.35">
      <c r="A185" s="64" t="s">
        <v>150</v>
      </c>
      <c r="B185" s="40" t="s">
        <v>800</v>
      </c>
      <c r="C185" s="40" t="s">
        <v>66</v>
      </c>
      <c r="D185" s="17" t="s">
        <v>64</v>
      </c>
      <c r="E185" s="13" t="s">
        <v>229</v>
      </c>
      <c r="F185" s="69">
        <v>13</v>
      </c>
      <c r="H185" s="87" t="str">
        <v>6or2∙3</v>
      </c>
      <c r="I185" s="97" t="str">
        <v>7∙7</v>
      </c>
      <c r="J185" s="12" t="str">
        <v>121</v>
      </c>
      <c r="K185" s="41">
        <v>7</v>
      </c>
      <c r="L185" s="69">
        <v>7</v>
      </c>
    </row>
    <row r="186" spans="1:12" x14ac:dyDescent="0.35">
      <c r="A186" s="64" t="s">
        <v>150</v>
      </c>
      <c r="B186" s="40" t="s">
        <v>800</v>
      </c>
      <c r="C186" s="40" t="s">
        <v>55</v>
      </c>
      <c r="D186" s="17" t="s">
        <v>65</v>
      </c>
      <c r="E186" s="13" t="s">
        <v>529</v>
      </c>
      <c r="F186" s="69">
        <v>14</v>
      </c>
      <c r="H186" s="87" t="str">
        <v>6or2∙3</v>
      </c>
      <c r="I186" s="97" t="str">
        <v>7∙8</v>
      </c>
      <c r="J186" s="12" t="str">
        <v>132</v>
      </c>
      <c r="K186" s="41">
        <v>7</v>
      </c>
      <c r="L186" s="69">
        <v>8</v>
      </c>
    </row>
    <row r="187" spans="1:12" x14ac:dyDescent="0.35">
      <c r="A187" s="64" t="s">
        <v>150</v>
      </c>
      <c r="B187" s="40" t="s">
        <v>800</v>
      </c>
      <c r="C187" s="40" t="s">
        <v>67</v>
      </c>
      <c r="D187" s="17" t="s">
        <v>66</v>
      </c>
      <c r="E187" s="13" t="s">
        <v>230</v>
      </c>
      <c r="F187" s="69">
        <v>15</v>
      </c>
      <c r="H187" s="87" t="str">
        <v>6or2∙3</v>
      </c>
      <c r="I187" s="97" t="str">
        <v>7∙9</v>
      </c>
      <c r="J187" s="12" t="str">
        <v>143</v>
      </c>
      <c r="K187" s="41">
        <v>7</v>
      </c>
      <c r="L187" s="69">
        <v>9</v>
      </c>
    </row>
    <row r="188" spans="1:12" x14ac:dyDescent="0.35">
      <c r="A188" s="64" t="s">
        <v>150</v>
      </c>
      <c r="B188" s="40" t="s">
        <v>800</v>
      </c>
      <c r="C188" s="40" t="s">
        <v>68</v>
      </c>
      <c r="D188" s="17" t="s">
        <v>55</v>
      </c>
      <c r="E188" s="13" t="s">
        <v>231</v>
      </c>
      <c r="F188" s="69">
        <v>16</v>
      </c>
      <c r="H188" s="87" t="str">
        <v>6or2∙3</v>
      </c>
      <c r="I188" s="97" t="str">
        <v>7∙10</v>
      </c>
      <c r="J188" s="12" t="str">
        <v>154</v>
      </c>
      <c r="K188" s="41">
        <v>7</v>
      </c>
      <c r="L188" s="69">
        <v>10</v>
      </c>
    </row>
    <row r="189" spans="1:12" x14ac:dyDescent="0.35">
      <c r="A189" s="64" t="s">
        <v>150</v>
      </c>
      <c r="B189" s="40" t="s">
        <v>800</v>
      </c>
      <c r="C189" s="40" t="s">
        <v>69</v>
      </c>
      <c r="D189" s="17" t="s">
        <v>67</v>
      </c>
      <c r="E189" s="13" t="s">
        <v>232</v>
      </c>
      <c r="F189" s="69">
        <v>17</v>
      </c>
      <c r="H189" s="87" t="str">
        <v>6or2∙3</v>
      </c>
      <c r="I189" s="97" t="str">
        <v>7∙11</v>
      </c>
      <c r="J189" s="12" t="str">
        <v>205</v>
      </c>
      <c r="K189" s="41">
        <v>7</v>
      </c>
      <c r="L189" s="69">
        <v>11</v>
      </c>
    </row>
    <row r="190" spans="1:12" x14ac:dyDescent="0.35">
      <c r="A190" s="64" t="s">
        <v>150</v>
      </c>
      <c r="B190" s="40" t="s">
        <v>800</v>
      </c>
      <c r="C190" s="40" t="s">
        <v>70</v>
      </c>
      <c r="D190" s="17" t="s">
        <v>68</v>
      </c>
      <c r="E190" s="13" t="s">
        <v>233</v>
      </c>
      <c r="F190" s="69">
        <v>18</v>
      </c>
      <c r="H190" s="87" t="str">
        <v>6or2∙3</v>
      </c>
      <c r="I190" s="97" t="str">
        <v>8∙8</v>
      </c>
      <c r="J190" s="12" t="str">
        <v>144</v>
      </c>
      <c r="K190" s="41">
        <v>8</v>
      </c>
      <c r="L190" s="69">
        <v>8</v>
      </c>
    </row>
    <row r="191" spans="1:12" x14ac:dyDescent="0.35">
      <c r="A191" s="64" t="s">
        <v>150</v>
      </c>
      <c r="B191" s="40" t="s">
        <v>800</v>
      </c>
      <c r="C191" s="40" t="s">
        <v>71</v>
      </c>
      <c r="D191" s="17" t="s">
        <v>69</v>
      </c>
      <c r="E191" s="13" t="s">
        <v>234</v>
      </c>
      <c r="F191" s="69">
        <v>19</v>
      </c>
      <c r="H191" s="87" t="str">
        <v>6or2∙3</v>
      </c>
      <c r="I191" s="97" t="str">
        <v>8∙9</v>
      </c>
      <c r="J191" s="12" t="str">
        <v>200</v>
      </c>
      <c r="K191" s="41">
        <v>8</v>
      </c>
      <c r="L191" s="69">
        <v>9</v>
      </c>
    </row>
    <row r="192" spans="1:12" x14ac:dyDescent="0.35">
      <c r="A192" s="64" t="s">
        <v>150</v>
      </c>
      <c r="B192" s="40" t="s">
        <v>800</v>
      </c>
      <c r="C192" s="40" t="s">
        <v>72</v>
      </c>
      <c r="D192" s="17" t="s">
        <v>70</v>
      </c>
      <c r="E192" s="13" t="s">
        <v>235</v>
      </c>
      <c r="F192" s="69">
        <v>20</v>
      </c>
      <c r="H192" s="87" t="str">
        <v>6or2∙3</v>
      </c>
      <c r="I192" s="97" t="str">
        <v>8∙10</v>
      </c>
      <c r="J192" s="12" t="str">
        <v>212</v>
      </c>
      <c r="K192" s="41">
        <v>8</v>
      </c>
      <c r="L192" s="69">
        <v>10</v>
      </c>
    </row>
    <row r="193" spans="1:12" x14ac:dyDescent="0.35">
      <c r="A193" s="64" t="s">
        <v>150</v>
      </c>
      <c r="B193" s="40" t="s">
        <v>800</v>
      </c>
      <c r="C193" s="40" t="s">
        <v>73</v>
      </c>
      <c r="D193" s="17" t="s">
        <v>71</v>
      </c>
      <c r="E193" s="13" t="s">
        <v>236</v>
      </c>
      <c r="F193" s="69">
        <v>21</v>
      </c>
      <c r="H193" s="87" t="str">
        <v>6or2∙3</v>
      </c>
      <c r="I193" s="97" t="str">
        <v>8∙11</v>
      </c>
      <c r="J193" s="12" t="str">
        <v>224</v>
      </c>
      <c r="K193" s="41">
        <v>8</v>
      </c>
      <c r="L193" s="69">
        <v>11</v>
      </c>
    </row>
    <row r="194" spans="1:12" x14ac:dyDescent="0.35">
      <c r="A194" s="64" t="s">
        <v>150</v>
      </c>
      <c r="B194" s="40" t="s">
        <v>800</v>
      </c>
      <c r="C194" s="40" t="s">
        <v>74</v>
      </c>
      <c r="D194" s="17" t="s">
        <v>91</v>
      </c>
      <c r="E194" s="13" t="s">
        <v>237</v>
      </c>
      <c r="F194" s="69">
        <v>22</v>
      </c>
      <c r="H194" s="87" t="str">
        <v>6or2∙3</v>
      </c>
      <c r="I194" s="97" t="str">
        <v>9∙9</v>
      </c>
      <c r="J194" s="12" t="str">
        <v>213</v>
      </c>
      <c r="K194" s="41">
        <v>9</v>
      </c>
      <c r="L194" s="69">
        <v>9</v>
      </c>
    </row>
    <row r="195" spans="1:12" x14ac:dyDescent="0.35">
      <c r="A195" s="64" t="s">
        <v>150</v>
      </c>
      <c r="B195" s="40" t="s">
        <v>800</v>
      </c>
      <c r="C195" s="40" t="s">
        <v>75</v>
      </c>
      <c r="D195" s="17" t="s">
        <v>238</v>
      </c>
      <c r="E195" s="13" t="s">
        <v>239</v>
      </c>
      <c r="F195" s="69">
        <v>23</v>
      </c>
      <c r="H195" s="87" t="str">
        <v>6or2∙3</v>
      </c>
      <c r="I195" s="97" t="str">
        <v>9∙10</v>
      </c>
      <c r="J195" s="12" t="str">
        <v>230</v>
      </c>
      <c r="K195" s="41">
        <v>9</v>
      </c>
      <c r="L195" s="69">
        <v>10</v>
      </c>
    </row>
    <row r="196" spans="1:12" x14ac:dyDescent="0.35">
      <c r="A196" s="64" t="s">
        <v>150</v>
      </c>
      <c r="B196" s="40" t="s">
        <v>800</v>
      </c>
      <c r="C196" s="40" t="s">
        <v>76</v>
      </c>
      <c r="D196" s="17" t="s">
        <v>72</v>
      </c>
      <c r="E196" s="13" t="s">
        <v>240</v>
      </c>
      <c r="F196" s="69">
        <v>24</v>
      </c>
      <c r="H196" s="87" t="str">
        <v>6or2∙3</v>
      </c>
      <c r="I196" s="97" t="str">
        <v>9∙11</v>
      </c>
      <c r="J196" s="12" t="str">
        <v>243</v>
      </c>
      <c r="K196" s="41">
        <v>9</v>
      </c>
      <c r="L196" s="69">
        <v>11</v>
      </c>
    </row>
    <row r="197" spans="1:12" x14ac:dyDescent="0.35">
      <c r="A197" s="64" t="s">
        <v>150</v>
      </c>
      <c r="B197" s="40" t="s">
        <v>800</v>
      </c>
      <c r="C197" s="40" t="s">
        <v>77</v>
      </c>
      <c r="D197" s="17" t="s">
        <v>73</v>
      </c>
      <c r="E197" s="13" t="s">
        <v>530</v>
      </c>
      <c r="F197" s="69">
        <v>25</v>
      </c>
      <c r="H197" s="87" t="str">
        <v>6or2∙3</v>
      </c>
      <c r="I197" s="97" t="str">
        <v>10∙10</v>
      </c>
      <c r="J197" s="12" t="str">
        <v>244</v>
      </c>
      <c r="K197" s="41">
        <v>10</v>
      </c>
      <c r="L197" s="69">
        <v>10</v>
      </c>
    </row>
    <row r="198" spans="1:12" x14ac:dyDescent="0.35">
      <c r="A198" s="64" t="s">
        <v>150</v>
      </c>
      <c r="B198" s="40" t="s">
        <v>800</v>
      </c>
      <c r="C198" s="40" t="s">
        <v>78</v>
      </c>
      <c r="D198" s="17" t="s">
        <v>74</v>
      </c>
      <c r="E198" s="13" t="s">
        <v>725</v>
      </c>
      <c r="F198" s="69">
        <v>26</v>
      </c>
      <c r="H198" s="87" t="str">
        <v>6or2∙3</v>
      </c>
      <c r="I198" s="97" t="str">
        <v>10∙11</v>
      </c>
      <c r="J198" s="12" t="str">
        <v>302</v>
      </c>
      <c r="K198" s="41">
        <v>10</v>
      </c>
      <c r="L198" s="69">
        <v>11</v>
      </c>
    </row>
    <row r="199" spans="1:12" x14ac:dyDescent="0.35">
      <c r="A199" s="64" t="s">
        <v>150</v>
      </c>
      <c r="B199" s="40" t="s">
        <v>800</v>
      </c>
      <c r="C199" s="40" t="s">
        <v>79</v>
      </c>
      <c r="D199" s="17" t="s">
        <v>75</v>
      </c>
      <c r="E199" s="13" t="s">
        <v>531</v>
      </c>
      <c r="F199" s="69">
        <v>27</v>
      </c>
      <c r="H199" s="93" t="str">
        <v>6or2∙3</v>
      </c>
      <c r="I199" s="98" t="str">
        <v>11∙11</v>
      </c>
      <c r="J199" s="102" t="str">
        <v>321</v>
      </c>
      <c r="K199" s="94">
        <v>11</v>
      </c>
      <c r="L199" s="70">
        <v>11</v>
      </c>
    </row>
    <row r="200" spans="1:12" ht="21.75" x14ac:dyDescent="0.35">
      <c r="A200" s="64" t="s">
        <v>150</v>
      </c>
      <c r="B200" s="40" t="s">
        <v>800</v>
      </c>
      <c r="C200" s="40" t="s">
        <v>80</v>
      </c>
      <c r="D200" s="17" t="s">
        <v>76</v>
      </c>
      <c r="E200" s="13" t="s">
        <v>532</v>
      </c>
      <c r="F200" s="69">
        <v>28</v>
      </c>
      <c r="H200" s="87" t="str">
        <v>36or2∙2∙3∙3</v>
      </c>
      <c r="I200" s="97" t="str">
        <v>1∙1</v>
      </c>
      <c r="J200" s="103" t="str">
        <v>!      1</v>
      </c>
      <c r="K200" s="41">
        <v>1</v>
      </c>
      <c r="L200" s="69">
        <v>1</v>
      </c>
    </row>
    <row r="201" spans="1:12" ht="21.75" x14ac:dyDescent="0.35">
      <c r="A201" s="64" t="s">
        <v>150</v>
      </c>
      <c r="B201" s="40" t="s">
        <v>800</v>
      </c>
      <c r="C201" s="40" t="s">
        <v>81</v>
      </c>
      <c r="D201" s="17" t="s">
        <v>77</v>
      </c>
      <c r="E201" s="13" t="s">
        <v>533</v>
      </c>
      <c r="F201" s="69">
        <v>29</v>
      </c>
      <c r="H201" s="87" t="str">
        <v>36or2∙2∙3∙3</v>
      </c>
      <c r="I201" s="97" t="str">
        <v>1∙2</v>
      </c>
      <c r="J201" s="103" t="str">
        <v>@      2</v>
      </c>
      <c r="K201" s="41">
        <v>1</v>
      </c>
      <c r="L201" s="69">
        <v>2</v>
      </c>
    </row>
    <row r="202" spans="1:12" ht="21.75" x14ac:dyDescent="0.35">
      <c r="A202" s="64" t="s">
        <v>150</v>
      </c>
      <c r="B202" s="40" t="s">
        <v>800</v>
      </c>
      <c r="C202" s="40" t="s">
        <v>82</v>
      </c>
      <c r="D202" s="17" t="s">
        <v>78</v>
      </c>
      <c r="E202" s="13" t="s">
        <v>534</v>
      </c>
      <c r="F202" s="69">
        <v>30</v>
      </c>
      <c r="H202" s="87" t="str">
        <v>36or2∙2∙3∙3</v>
      </c>
      <c r="I202" s="97" t="str">
        <v>1∙3</v>
      </c>
      <c r="J202" s="103" t="str">
        <v>#      3</v>
      </c>
      <c r="K202" s="41">
        <v>1</v>
      </c>
      <c r="L202" s="69">
        <v>3</v>
      </c>
    </row>
    <row r="203" spans="1:12" ht="21.75" x14ac:dyDescent="0.35">
      <c r="A203" s="64" t="s">
        <v>150</v>
      </c>
      <c r="B203" s="40" t="s">
        <v>800</v>
      </c>
      <c r="C203" s="40" t="s">
        <v>83</v>
      </c>
      <c r="D203" s="17" t="s">
        <v>79</v>
      </c>
      <c r="E203" s="13" t="s">
        <v>535</v>
      </c>
      <c r="F203" s="69">
        <v>31</v>
      </c>
      <c r="H203" s="87" t="str">
        <v>36or2∙2∙3∙3</v>
      </c>
      <c r="I203" s="97" t="str">
        <v>1∙4</v>
      </c>
      <c r="J203" s="103" t="str">
        <v>$      4</v>
      </c>
      <c r="K203" s="41">
        <v>1</v>
      </c>
      <c r="L203" s="69">
        <v>4</v>
      </c>
    </row>
    <row r="204" spans="1:12" ht="21.75" x14ac:dyDescent="0.35">
      <c r="A204" s="64" t="s">
        <v>150</v>
      </c>
      <c r="B204" s="40" t="s">
        <v>800</v>
      </c>
      <c r="C204" s="40" t="s">
        <v>84</v>
      </c>
      <c r="D204" s="17" t="s">
        <v>80</v>
      </c>
      <c r="E204" s="13" t="s">
        <v>536</v>
      </c>
      <c r="F204" s="69">
        <v>32</v>
      </c>
      <c r="H204" s="87" t="str">
        <v>36or2∙2∙3∙3</v>
      </c>
      <c r="I204" s="97" t="str">
        <v>1∙5</v>
      </c>
      <c r="J204" s="103" t="str">
        <v>%      5</v>
      </c>
      <c r="K204" s="41">
        <v>1</v>
      </c>
      <c r="L204" s="69">
        <v>5</v>
      </c>
    </row>
    <row r="205" spans="1:12" ht="21.75" x14ac:dyDescent="0.35">
      <c r="A205" s="64" t="s">
        <v>150</v>
      </c>
      <c r="B205" s="40" t="s">
        <v>800</v>
      </c>
      <c r="C205" s="40" t="s">
        <v>85</v>
      </c>
      <c r="D205" s="17" t="s">
        <v>81</v>
      </c>
      <c r="E205" s="13" t="s">
        <v>537</v>
      </c>
      <c r="F205" s="69">
        <v>33</v>
      </c>
      <c r="H205" s="87" t="str">
        <v>36or2∙2∙3∙3</v>
      </c>
      <c r="I205" s="97" t="str">
        <v>1∙6</v>
      </c>
      <c r="J205" s="103" t="str">
        <v>^      6</v>
      </c>
      <c r="K205" s="41">
        <v>1</v>
      </c>
      <c r="L205" s="69">
        <v>6</v>
      </c>
    </row>
    <row r="206" spans="1:12" ht="21.75" x14ac:dyDescent="0.35">
      <c r="A206" s="64" t="s">
        <v>150</v>
      </c>
      <c r="B206" s="40" t="s">
        <v>800</v>
      </c>
      <c r="C206" s="40" t="s">
        <v>86</v>
      </c>
      <c r="D206" s="17" t="s">
        <v>241</v>
      </c>
      <c r="E206" s="13" t="s">
        <v>538</v>
      </c>
      <c r="F206" s="69">
        <v>34</v>
      </c>
      <c r="H206" s="87" t="str">
        <v>36or2∙2∙3∙3</v>
      </c>
      <c r="I206" s="97" t="str">
        <v>1∙7</v>
      </c>
      <c r="J206" s="103" t="str">
        <v>&amp;      7</v>
      </c>
      <c r="K206" s="41">
        <v>1</v>
      </c>
      <c r="L206" s="69">
        <v>7</v>
      </c>
    </row>
    <row r="207" spans="1:12" ht="21.75" x14ac:dyDescent="0.35">
      <c r="A207" s="64" t="s">
        <v>150</v>
      </c>
      <c r="B207" s="40" t="s">
        <v>800</v>
      </c>
      <c r="C207" s="40" t="s">
        <v>87</v>
      </c>
      <c r="D207" s="17" t="s">
        <v>92</v>
      </c>
      <c r="E207" s="13" t="s">
        <v>539</v>
      </c>
      <c r="F207" s="69">
        <v>35</v>
      </c>
      <c r="H207" s="87" t="str">
        <v>36or2∙2∙3∙3</v>
      </c>
      <c r="I207" s="97" t="str">
        <v>1∙8</v>
      </c>
      <c r="J207" s="103" t="str">
        <v>*      8</v>
      </c>
      <c r="K207" s="41">
        <v>1</v>
      </c>
      <c r="L207" s="69">
        <v>8</v>
      </c>
    </row>
    <row r="208" spans="1:12" ht="21.75" x14ac:dyDescent="0.35">
      <c r="A208" s="64" t="s">
        <v>150</v>
      </c>
      <c r="B208" s="42" t="s">
        <v>800</v>
      </c>
      <c r="C208" s="42" t="s">
        <v>88</v>
      </c>
      <c r="D208" s="17" t="s">
        <v>82</v>
      </c>
      <c r="E208" s="13" t="s">
        <v>606</v>
      </c>
      <c r="F208" s="69">
        <v>36</v>
      </c>
      <c r="H208" s="87" t="str">
        <v>36or2∙2∙3∙3</v>
      </c>
      <c r="I208" s="97" t="str">
        <v>1∙9</v>
      </c>
      <c r="J208" s="103" t="str">
        <v>(      9</v>
      </c>
      <c r="K208" s="41">
        <v>1</v>
      </c>
      <c r="L208" s="69">
        <v>9</v>
      </c>
    </row>
    <row r="209" spans="1:12" ht="21.75" x14ac:dyDescent="0.35">
      <c r="A209" s="66" t="s">
        <v>148</v>
      </c>
      <c r="B209" s="44" t="s">
        <v>800</v>
      </c>
      <c r="C209" s="44" t="s">
        <v>453</v>
      </c>
      <c r="D209" s="36" t="s">
        <v>27</v>
      </c>
      <c r="E209" s="56" t="s">
        <v>569</v>
      </c>
      <c r="F209" s="80">
        <f>1/1</f>
        <v>1</v>
      </c>
      <c r="H209" s="87" t="str">
        <v>36or2∙2∙3∙3</v>
      </c>
      <c r="I209" s="97" t="str">
        <v>1∙10</v>
      </c>
      <c r="J209" s="103" t="str">
        <v>A      a</v>
      </c>
      <c r="K209" s="41">
        <v>1</v>
      </c>
      <c r="L209" s="69">
        <v>10</v>
      </c>
    </row>
    <row r="210" spans="1:12" ht="21.75" x14ac:dyDescent="0.35">
      <c r="A210" s="64" t="s">
        <v>148</v>
      </c>
      <c r="B210" s="44" t="s">
        <v>800</v>
      </c>
      <c r="C210" s="44" t="s">
        <v>454</v>
      </c>
      <c r="D210" s="6" t="s">
        <v>42</v>
      </c>
      <c r="E210" s="55" t="s">
        <v>570</v>
      </c>
      <c r="F210" s="69">
        <f>1/2</f>
        <v>0.5</v>
      </c>
      <c r="H210" s="87" t="str">
        <v>36or2∙2∙3∙3</v>
      </c>
      <c r="I210" s="97" t="str">
        <v>1∙11</v>
      </c>
      <c r="J210" s="103" t="str">
        <v>B      b</v>
      </c>
      <c r="K210" s="41">
        <v>1</v>
      </c>
      <c r="L210" s="69">
        <v>11</v>
      </c>
    </row>
    <row r="211" spans="1:12" ht="21.75" x14ac:dyDescent="0.35">
      <c r="A211" s="64" t="s">
        <v>148</v>
      </c>
      <c r="B211" s="44" t="s">
        <v>800</v>
      </c>
      <c r="C211" s="44" t="s">
        <v>455</v>
      </c>
      <c r="D211" s="6" t="s">
        <v>43</v>
      </c>
      <c r="E211" s="55" t="s">
        <v>571</v>
      </c>
      <c r="F211" s="69">
        <f>1/3</f>
        <v>0.33333333333333331</v>
      </c>
      <c r="H211" s="87" t="str">
        <v>36or2∙2∙3∙3</v>
      </c>
      <c r="I211" s="97" t="str">
        <v>2∙2</v>
      </c>
      <c r="J211" s="103" t="str">
        <v>$      4</v>
      </c>
      <c r="K211" s="41">
        <v>2</v>
      </c>
      <c r="L211" s="69">
        <v>2</v>
      </c>
    </row>
    <row r="212" spans="1:12" ht="21.75" x14ac:dyDescent="0.35">
      <c r="A212" s="64" t="s">
        <v>148</v>
      </c>
      <c r="B212" s="44" t="s">
        <v>800</v>
      </c>
      <c r="C212" s="44" t="s">
        <v>456</v>
      </c>
      <c r="D212" s="6" t="s">
        <v>38</v>
      </c>
      <c r="E212" s="55" t="s">
        <v>572</v>
      </c>
      <c r="F212" s="69">
        <f>1/4</f>
        <v>0.25</v>
      </c>
      <c r="H212" s="87" t="str">
        <v>36or2∙2∙3∙3</v>
      </c>
      <c r="I212" s="97" t="str">
        <v>2∙3</v>
      </c>
      <c r="J212" s="103" t="str">
        <v>^      6</v>
      </c>
      <c r="K212" s="41">
        <v>2</v>
      </c>
      <c r="L212" s="69">
        <v>3</v>
      </c>
    </row>
    <row r="213" spans="1:12" ht="21.75" x14ac:dyDescent="0.35">
      <c r="A213" s="64" t="s">
        <v>148</v>
      </c>
      <c r="B213" s="44" t="s">
        <v>800</v>
      </c>
      <c r="C213" s="44" t="s">
        <v>457</v>
      </c>
      <c r="D213" s="7" t="s">
        <v>847</v>
      </c>
      <c r="E213" s="55" t="s">
        <v>573</v>
      </c>
      <c r="F213" s="69">
        <f>1/5</f>
        <v>0.2</v>
      </c>
      <c r="H213" s="87" t="str">
        <v>36or2∙2∙3∙3</v>
      </c>
      <c r="I213" s="97" t="str">
        <v>2∙4</v>
      </c>
      <c r="J213" s="103" t="str">
        <v>*      8</v>
      </c>
      <c r="K213" s="41">
        <v>2</v>
      </c>
      <c r="L213" s="69">
        <v>4</v>
      </c>
    </row>
    <row r="214" spans="1:12" ht="21.75" x14ac:dyDescent="0.35">
      <c r="A214" s="64" t="s">
        <v>148</v>
      </c>
      <c r="B214" s="44" t="s">
        <v>800</v>
      </c>
      <c r="C214" s="44" t="s">
        <v>458</v>
      </c>
      <c r="D214" s="6" t="s">
        <v>30</v>
      </c>
      <c r="E214" s="55" t="s">
        <v>574</v>
      </c>
      <c r="F214" s="69">
        <f>1/6</f>
        <v>0.16666666666666666</v>
      </c>
      <c r="H214" s="87" t="str">
        <v>36or2∙2∙3∙3</v>
      </c>
      <c r="I214" s="97" t="str">
        <v>2∙5</v>
      </c>
      <c r="J214" s="103" t="str">
        <v>A      a</v>
      </c>
      <c r="K214" s="41">
        <v>2</v>
      </c>
      <c r="L214" s="69">
        <v>5</v>
      </c>
    </row>
    <row r="215" spans="1:12" ht="21.75" x14ac:dyDescent="0.35">
      <c r="A215" s="64" t="s">
        <v>148</v>
      </c>
      <c r="B215" s="44" t="s">
        <v>800</v>
      </c>
      <c r="C215" s="44" t="s">
        <v>459</v>
      </c>
      <c r="D215" s="7" t="s">
        <v>848</v>
      </c>
      <c r="E215" s="55" t="s">
        <v>575</v>
      </c>
      <c r="F215" s="69">
        <f>1/7</f>
        <v>0.14285714285714285</v>
      </c>
      <c r="H215" s="87" t="str">
        <v>36or2∙2∙3∙3</v>
      </c>
      <c r="I215" s="97" t="str">
        <v>2∙6</v>
      </c>
      <c r="J215" s="103" t="str">
        <v>C      c</v>
      </c>
      <c r="K215" s="41">
        <v>2</v>
      </c>
      <c r="L215" s="69">
        <v>6</v>
      </c>
    </row>
    <row r="216" spans="1:12" ht="21.75" x14ac:dyDescent="0.35">
      <c r="A216" s="64" t="s">
        <v>148</v>
      </c>
      <c r="B216" s="44" t="s">
        <v>800</v>
      </c>
      <c r="C216" s="44" t="s">
        <v>460</v>
      </c>
      <c r="D216" s="6" t="s">
        <v>39</v>
      </c>
      <c r="E216" s="55" t="s">
        <v>607</v>
      </c>
      <c r="F216" s="69">
        <f>1/8</f>
        <v>0.125</v>
      </c>
      <c r="H216" s="87" t="str">
        <v>36or2∙2∙3∙3</v>
      </c>
      <c r="I216" s="97" t="str">
        <v>2∙7</v>
      </c>
      <c r="J216" s="103" t="str">
        <v>E      e</v>
      </c>
      <c r="K216" s="41">
        <v>2</v>
      </c>
      <c r="L216" s="69">
        <v>7</v>
      </c>
    </row>
    <row r="217" spans="1:12" ht="21.75" x14ac:dyDescent="0.35">
      <c r="A217" s="64" t="s">
        <v>148</v>
      </c>
      <c r="B217" s="44" t="s">
        <v>800</v>
      </c>
      <c r="C217" s="44" t="s">
        <v>461</v>
      </c>
      <c r="D217" s="6" t="s">
        <v>44</v>
      </c>
      <c r="E217" s="55" t="s">
        <v>577</v>
      </c>
      <c r="F217" s="69">
        <f>1/9</f>
        <v>0.1111111111111111</v>
      </c>
      <c r="H217" s="87" t="str">
        <v>36or2∙2∙3∙3</v>
      </c>
      <c r="I217" s="97" t="str">
        <v>2∙8</v>
      </c>
      <c r="J217" s="103" t="str">
        <v>G      g</v>
      </c>
      <c r="K217" s="41">
        <v>2</v>
      </c>
      <c r="L217" s="69">
        <v>8</v>
      </c>
    </row>
    <row r="218" spans="1:12" ht="21.75" x14ac:dyDescent="0.35">
      <c r="A218" s="64" t="s">
        <v>148</v>
      </c>
      <c r="B218" s="44" t="s">
        <v>800</v>
      </c>
      <c r="C218" s="44" t="s">
        <v>0</v>
      </c>
      <c r="D218" s="7" t="s">
        <v>849</v>
      </c>
      <c r="E218" s="55" t="s">
        <v>608</v>
      </c>
      <c r="F218" s="69">
        <f>1/10</f>
        <v>0.1</v>
      </c>
      <c r="H218" s="87" t="str">
        <v>36or2∙2∙3∙3</v>
      </c>
      <c r="I218" s="97" t="str">
        <v>2∙9</v>
      </c>
      <c r="J218" s="103" t="str">
        <v>I      i</v>
      </c>
      <c r="K218" s="41">
        <v>2</v>
      </c>
      <c r="L218" s="69">
        <v>9</v>
      </c>
    </row>
    <row r="219" spans="1:12" ht="21.75" x14ac:dyDescent="0.35">
      <c r="A219" s="64" t="s">
        <v>148</v>
      </c>
      <c r="B219" s="44" t="s">
        <v>800</v>
      </c>
      <c r="C219" s="44" t="s">
        <v>1</v>
      </c>
      <c r="D219" s="8" t="s">
        <v>807</v>
      </c>
      <c r="E219" s="55" t="s">
        <v>609</v>
      </c>
      <c r="F219" s="69">
        <f>1/11</f>
        <v>9.0909090909090912E-2</v>
      </c>
      <c r="H219" s="87" t="str">
        <v>36or2∙2∙3∙3</v>
      </c>
      <c r="I219" s="97" t="str">
        <v>2∙10</v>
      </c>
      <c r="J219" s="103" t="str">
        <v>K      k</v>
      </c>
      <c r="K219" s="41">
        <v>2</v>
      </c>
      <c r="L219" s="69">
        <v>10</v>
      </c>
    </row>
    <row r="220" spans="1:12" ht="21.75" x14ac:dyDescent="0.35">
      <c r="A220" s="64" t="s">
        <v>148</v>
      </c>
      <c r="B220" s="44" t="s">
        <v>800</v>
      </c>
      <c r="C220" s="44" t="s">
        <v>2</v>
      </c>
      <c r="D220" s="6" t="s">
        <v>32</v>
      </c>
      <c r="E220" s="55" t="s">
        <v>610</v>
      </c>
      <c r="F220" s="69">
        <f>1/12</f>
        <v>8.3333333333333329E-2</v>
      </c>
      <c r="H220" s="87" t="str">
        <v>36or2∙2∙3∙3</v>
      </c>
      <c r="I220" s="97" t="str">
        <v>2∙11</v>
      </c>
      <c r="J220" s="103" t="str">
        <v>M      m</v>
      </c>
      <c r="K220" s="41">
        <v>2</v>
      </c>
      <c r="L220" s="69">
        <v>11</v>
      </c>
    </row>
    <row r="221" spans="1:12" ht="21.75" x14ac:dyDescent="0.35">
      <c r="A221" s="64" t="s">
        <v>148</v>
      </c>
      <c r="B221" s="44" t="s">
        <v>800</v>
      </c>
      <c r="C221" s="44" t="s">
        <v>3</v>
      </c>
      <c r="D221" s="8" t="s">
        <v>817</v>
      </c>
      <c r="E221" s="55" t="s">
        <v>624</v>
      </c>
      <c r="F221" s="69">
        <f>1/13</f>
        <v>7.6923076923076927E-2</v>
      </c>
      <c r="H221" s="87" t="str">
        <v>36or2∙2∙3∙3</v>
      </c>
      <c r="I221" s="97" t="str">
        <v>3∙3</v>
      </c>
      <c r="J221" s="103" t="str">
        <v>(      9</v>
      </c>
      <c r="K221" s="41">
        <v>3</v>
      </c>
      <c r="L221" s="69">
        <v>3</v>
      </c>
    </row>
    <row r="222" spans="1:12" ht="21.75" x14ac:dyDescent="0.35">
      <c r="A222" s="64" t="s">
        <v>148</v>
      </c>
      <c r="B222" s="44" t="s">
        <v>800</v>
      </c>
      <c r="C222" s="44" t="s">
        <v>4</v>
      </c>
      <c r="D222" s="7" t="s">
        <v>850</v>
      </c>
      <c r="E222" s="55" t="s">
        <v>625</v>
      </c>
      <c r="F222" s="69">
        <f>1/14</f>
        <v>7.1428571428571425E-2</v>
      </c>
      <c r="H222" s="87" t="str">
        <v>36or2∙2∙3∙3</v>
      </c>
      <c r="I222" s="97" t="str">
        <v>3∙4</v>
      </c>
      <c r="J222" s="103" t="str">
        <v>C      c</v>
      </c>
      <c r="K222" s="41">
        <v>3</v>
      </c>
      <c r="L222" s="69">
        <v>4</v>
      </c>
    </row>
    <row r="223" spans="1:12" ht="21.75" x14ac:dyDescent="0.35">
      <c r="A223" s="64" t="s">
        <v>148</v>
      </c>
      <c r="B223" s="44" t="s">
        <v>800</v>
      </c>
      <c r="C223" s="44" t="s">
        <v>5</v>
      </c>
      <c r="D223" s="7" t="s">
        <v>851</v>
      </c>
      <c r="E223" s="55" t="s">
        <v>626</v>
      </c>
      <c r="F223" s="69">
        <f>1/15</f>
        <v>6.6666666666666666E-2</v>
      </c>
      <c r="H223" s="87" t="str">
        <v>36or2∙2∙3∙3</v>
      </c>
      <c r="I223" s="97" t="str">
        <v>3∙5</v>
      </c>
      <c r="J223" s="103" t="str">
        <v>F      f</v>
      </c>
      <c r="K223" s="41">
        <v>3</v>
      </c>
      <c r="L223" s="69">
        <v>5</v>
      </c>
    </row>
    <row r="224" spans="1:12" ht="21.75" x14ac:dyDescent="0.35">
      <c r="A224" s="64" t="s">
        <v>148</v>
      </c>
      <c r="B224" s="44" t="s">
        <v>800</v>
      </c>
      <c r="C224" s="44" t="s">
        <v>6</v>
      </c>
      <c r="D224" s="6" t="s">
        <v>40</v>
      </c>
      <c r="E224" s="55" t="s">
        <v>611</v>
      </c>
      <c r="F224" s="69">
        <f>1/16</f>
        <v>6.25E-2</v>
      </c>
      <c r="H224" s="87" t="str">
        <v>36or2∙2∙3∙3</v>
      </c>
      <c r="I224" s="97" t="str">
        <v>3∙6</v>
      </c>
      <c r="J224" s="103" t="str">
        <v>I      i</v>
      </c>
      <c r="K224" s="41">
        <v>3</v>
      </c>
      <c r="L224" s="69">
        <v>6</v>
      </c>
    </row>
    <row r="225" spans="1:12" ht="21.75" x14ac:dyDescent="0.35">
      <c r="A225" s="64" t="s">
        <v>148</v>
      </c>
      <c r="B225" s="44" t="s">
        <v>800</v>
      </c>
      <c r="C225" s="44" t="s">
        <v>7</v>
      </c>
      <c r="D225" s="11" t="s">
        <v>852</v>
      </c>
      <c r="E225" s="57" t="s">
        <v>627</v>
      </c>
      <c r="F225" s="69">
        <f>1/17</f>
        <v>5.8823529411764705E-2</v>
      </c>
      <c r="H225" s="87" t="str">
        <v>36or2∙2∙3∙3</v>
      </c>
      <c r="I225" s="97" t="str">
        <v>3∙7</v>
      </c>
      <c r="J225" s="103" t="str">
        <v>L      l</v>
      </c>
      <c r="K225" s="41">
        <v>3</v>
      </c>
      <c r="L225" s="69">
        <v>7</v>
      </c>
    </row>
    <row r="226" spans="1:12" ht="21.75" x14ac:dyDescent="0.35">
      <c r="A226" s="64" t="s">
        <v>148</v>
      </c>
      <c r="B226" s="44" t="s">
        <v>800</v>
      </c>
      <c r="C226" s="44" t="s">
        <v>8</v>
      </c>
      <c r="D226" s="6" t="s">
        <v>46</v>
      </c>
      <c r="E226" s="55" t="s">
        <v>612</v>
      </c>
      <c r="F226" s="69">
        <f>1/18</f>
        <v>5.5555555555555552E-2</v>
      </c>
      <c r="H226" s="87" t="str">
        <v>36or2∙2∙3∙3</v>
      </c>
      <c r="I226" s="97" t="str">
        <v>3∙8</v>
      </c>
      <c r="J226" s="103" t="str">
        <v>O      o</v>
      </c>
      <c r="K226" s="41">
        <v>3</v>
      </c>
      <c r="L226" s="69">
        <v>8</v>
      </c>
    </row>
    <row r="227" spans="1:12" ht="21.75" x14ac:dyDescent="0.35">
      <c r="A227" s="64" t="s">
        <v>148</v>
      </c>
      <c r="B227" s="44" t="s">
        <v>800</v>
      </c>
      <c r="C227" s="44" t="s">
        <v>9</v>
      </c>
      <c r="D227" s="11" t="s">
        <v>853</v>
      </c>
      <c r="E227" s="57" t="s">
        <v>613</v>
      </c>
      <c r="F227" s="69">
        <f>1/19</f>
        <v>5.2631578947368418E-2</v>
      </c>
      <c r="H227" s="87" t="str">
        <v>36or2∙2∙3∙3</v>
      </c>
      <c r="I227" s="97" t="str">
        <v>3∙9</v>
      </c>
      <c r="J227" s="103" t="str">
        <v>R      r</v>
      </c>
      <c r="K227" s="41">
        <v>3</v>
      </c>
      <c r="L227" s="69">
        <v>9</v>
      </c>
    </row>
    <row r="228" spans="1:12" ht="21.75" x14ac:dyDescent="0.35">
      <c r="A228" s="64" t="s">
        <v>148</v>
      </c>
      <c r="B228" s="44" t="s">
        <v>800</v>
      </c>
      <c r="C228" s="44" t="s">
        <v>10</v>
      </c>
      <c r="D228" s="7" t="s">
        <v>854</v>
      </c>
      <c r="E228" s="55" t="s">
        <v>628</v>
      </c>
      <c r="F228" s="69">
        <f>1/20</f>
        <v>0.05</v>
      </c>
      <c r="H228" s="87" t="str">
        <v>36or2∙2∙3∙3</v>
      </c>
      <c r="I228" s="97" t="str">
        <v>3∙10</v>
      </c>
      <c r="J228" s="103" t="str">
        <v>U      u</v>
      </c>
      <c r="K228" s="41">
        <v>3</v>
      </c>
      <c r="L228" s="69">
        <v>10</v>
      </c>
    </row>
    <row r="229" spans="1:12" ht="21.75" x14ac:dyDescent="0.35">
      <c r="A229" s="64" t="s">
        <v>148</v>
      </c>
      <c r="B229" s="44" t="s">
        <v>800</v>
      </c>
      <c r="C229" s="44" t="s">
        <v>11</v>
      </c>
      <c r="D229" s="7" t="s">
        <v>855</v>
      </c>
      <c r="E229" s="55" t="s">
        <v>614</v>
      </c>
      <c r="F229" s="69">
        <f>1/21</f>
        <v>4.7619047619047616E-2</v>
      </c>
      <c r="H229" s="87" t="str">
        <v>36or2∙2∙3∙3</v>
      </c>
      <c r="I229" s="97" t="str">
        <v>3∙11</v>
      </c>
      <c r="J229" s="103" t="str">
        <v>X      x</v>
      </c>
      <c r="K229" s="41">
        <v>3</v>
      </c>
      <c r="L229" s="69">
        <v>11</v>
      </c>
    </row>
    <row r="230" spans="1:12" ht="21.75" x14ac:dyDescent="0.35">
      <c r="A230" s="64" t="s">
        <v>148</v>
      </c>
      <c r="B230" s="44" t="s">
        <v>800</v>
      </c>
      <c r="C230" s="44" t="s">
        <v>12</v>
      </c>
      <c r="D230" s="8" t="s">
        <v>810</v>
      </c>
      <c r="E230" s="55" t="s">
        <v>615</v>
      </c>
      <c r="F230" s="69">
        <f>1/22</f>
        <v>4.5454545454545456E-2</v>
      </c>
      <c r="H230" s="87" t="str">
        <v>36or2∙2∙3∙3</v>
      </c>
      <c r="I230" s="97" t="str">
        <v>4∙4</v>
      </c>
      <c r="J230" s="103" t="str">
        <v>G      g</v>
      </c>
      <c r="K230" s="41">
        <v>4</v>
      </c>
      <c r="L230" s="69">
        <v>4</v>
      </c>
    </row>
    <row r="231" spans="1:12" ht="21.75" x14ac:dyDescent="0.35">
      <c r="A231" s="64" t="s">
        <v>148</v>
      </c>
      <c r="B231" s="44" t="s">
        <v>800</v>
      </c>
      <c r="C231" s="44" t="s">
        <v>13</v>
      </c>
      <c r="D231" s="7" t="s">
        <v>856</v>
      </c>
      <c r="E231" s="55" t="s">
        <v>616</v>
      </c>
      <c r="F231" s="69">
        <f>1/23</f>
        <v>4.3478260869565216E-2</v>
      </c>
      <c r="H231" s="87" t="str">
        <v>36or2∙2∙3∙3</v>
      </c>
      <c r="I231" s="97" t="str">
        <v>4∙5</v>
      </c>
      <c r="J231" s="103" t="str">
        <v>K      k</v>
      </c>
      <c r="K231" s="41">
        <v>4</v>
      </c>
      <c r="L231" s="69">
        <v>5</v>
      </c>
    </row>
    <row r="232" spans="1:12" ht="21.75" x14ac:dyDescent="0.35">
      <c r="A232" s="64" t="s">
        <v>148</v>
      </c>
      <c r="B232" s="44" t="s">
        <v>800</v>
      </c>
      <c r="C232" s="44" t="s">
        <v>14</v>
      </c>
      <c r="D232" s="6" t="s">
        <v>41</v>
      </c>
      <c r="E232" s="55" t="s">
        <v>617</v>
      </c>
      <c r="F232" s="69">
        <f>1/24</f>
        <v>4.1666666666666664E-2</v>
      </c>
      <c r="H232" s="87" t="str">
        <v>36or2∙2∙3∙3</v>
      </c>
      <c r="I232" s="97" t="str">
        <v>4∙6</v>
      </c>
      <c r="J232" s="103" t="str">
        <v>O      o</v>
      </c>
      <c r="K232" s="41">
        <v>4</v>
      </c>
      <c r="L232" s="69">
        <v>6</v>
      </c>
    </row>
    <row r="233" spans="1:12" ht="21.75" x14ac:dyDescent="0.35">
      <c r="A233" s="64" t="s">
        <v>148</v>
      </c>
      <c r="B233" s="44" t="s">
        <v>800</v>
      </c>
      <c r="C233" s="44" t="s">
        <v>15</v>
      </c>
      <c r="D233" s="7" t="s">
        <v>857</v>
      </c>
      <c r="E233" s="55" t="s">
        <v>629</v>
      </c>
      <c r="F233" s="69">
        <f>1/25</f>
        <v>0.04</v>
      </c>
      <c r="H233" s="87" t="str">
        <v>36or2∙2∙3∙3</v>
      </c>
      <c r="I233" s="97" t="str">
        <v>4∙7</v>
      </c>
      <c r="J233" s="103" t="str">
        <v>S      s</v>
      </c>
      <c r="K233" s="41">
        <v>4</v>
      </c>
      <c r="L233" s="69">
        <v>7</v>
      </c>
    </row>
    <row r="234" spans="1:12" ht="21.75" x14ac:dyDescent="0.35">
      <c r="A234" s="64" t="s">
        <v>148</v>
      </c>
      <c r="B234" s="44" t="s">
        <v>800</v>
      </c>
      <c r="C234" s="44" t="s">
        <v>16</v>
      </c>
      <c r="D234" s="8" t="s">
        <v>818</v>
      </c>
      <c r="E234" s="55" t="s">
        <v>630</v>
      </c>
      <c r="F234" s="69">
        <f>1/26</f>
        <v>3.8461538461538464E-2</v>
      </c>
      <c r="H234" s="87" t="str">
        <v>36or2∙2∙3∙3</v>
      </c>
      <c r="I234" s="97" t="str">
        <v>4∙8</v>
      </c>
      <c r="J234" s="103" t="str">
        <v>W      w</v>
      </c>
      <c r="K234" s="41">
        <v>4</v>
      </c>
      <c r="L234" s="69">
        <v>8</v>
      </c>
    </row>
    <row r="235" spans="1:12" ht="21.75" x14ac:dyDescent="0.35">
      <c r="A235" s="64" t="s">
        <v>148</v>
      </c>
      <c r="B235" s="44" t="s">
        <v>800</v>
      </c>
      <c r="C235" s="44" t="s">
        <v>17</v>
      </c>
      <c r="D235" s="6" t="s">
        <v>45</v>
      </c>
      <c r="E235" s="55" t="s">
        <v>631</v>
      </c>
      <c r="F235" s="69">
        <f>1/27</f>
        <v>3.7037037037037035E-2</v>
      </c>
      <c r="H235" s="87" t="str">
        <v>36or2∙2∙3∙3</v>
      </c>
      <c r="I235" s="97" t="str">
        <v>4∙9</v>
      </c>
      <c r="J235" s="103" t="str">
        <v>!)      10</v>
      </c>
      <c r="K235" s="41">
        <v>4</v>
      </c>
      <c r="L235" s="69">
        <v>9</v>
      </c>
    </row>
    <row r="236" spans="1:12" ht="21.75" x14ac:dyDescent="0.35">
      <c r="A236" s="64" t="s">
        <v>148</v>
      </c>
      <c r="B236" s="44" t="s">
        <v>800</v>
      </c>
      <c r="C236" s="44" t="s">
        <v>18</v>
      </c>
      <c r="D236" s="7" t="s">
        <v>858</v>
      </c>
      <c r="E236" s="55" t="s">
        <v>618</v>
      </c>
      <c r="F236" s="69">
        <f>1/28</f>
        <v>3.5714285714285712E-2</v>
      </c>
      <c r="H236" s="87" t="str">
        <v>36or2∙2∙3∙3</v>
      </c>
      <c r="I236" s="97" t="str">
        <v>4∙10</v>
      </c>
      <c r="J236" s="103" t="str">
        <v>!$      14</v>
      </c>
      <c r="K236" s="41">
        <v>4</v>
      </c>
      <c r="L236" s="69">
        <v>10</v>
      </c>
    </row>
    <row r="237" spans="1:12" ht="21.75" x14ac:dyDescent="0.35">
      <c r="A237" s="64" t="s">
        <v>148</v>
      </c>
      <c r="B237" s="44" t="s">
        <v>800</v>
      </c>
      <c r="C237" s="44" t="s">
        <v>19</v>
      </c>
      <c r="D237" s="7" t="s">
        <v>859</v>
      </c>
      <c r="E237" s="55" t="s">
        <v>632</v>
      </c>
      <c r="F237" s="69">
        <f>1/29</f>
        <v>3.4482758620689655E-2</v>
      </c>
      <c r="H237" s="87" t="str">
        <v>36or2∙2∙3∙3</v>
      </c>
      <c r="I237" s="97" t="str">
        <v>4∙11</v>
      </c>
      <c r="J237" s="103" t="str">
        <v>!*      18</v>
      </c>
      <c r="K237" s="41">
        <v>4</v>
      </c>
      <c r="L237" s="69">
        <v>11</v>
      </c>
    </row>
    <row r="238" spans="1:12" ht="21.75" x14ac:dyDescent="0.35">
      <c r="A238" s="64" t="s">
        <v>148</v>
      </c>
      <c r="B238" s="44" t="s">
        <v>800</v>
      </c>
      <c r="C238" s="44" t="s">
        <v>20</v>
      </c>
      <c r="D238" s="7" t="s">
        <v>860</v>
      </c>
      <c r="E238" s="55" t="s">
        <v>619</v>
      </c>
      <c r="F238" s="69">
        <f>1/30</f>
        <v>3.3333333333333333E-2</v>
      </c>
      <c r="H238" s="87" t="str">
        <v>36or2∙2∙3∙3</v>
      </c>
      <c r="I238" s="97" t="str">
        <v>5∙5</v>
      </c>
      <c r="J238" s="103" t="str">
        <v>P      p</v>
      </c>
      <c r="K238" s="41">
        <v>5</v>
      </c>
      <c r="L238" s="69">
        <v>5</v>
      </c>
    </row>
    <row r="239" spans="1:12" ht="21.75" x14ac:dyDescent="0.35">
      <c r="A239" s="64" t="s">
        <v>148</v>
      </c>
      <c r="B239" s="44" t="s">
        <v>800</v>
      </c>
      <c r="C239" s="44" t="s">
        <v>21</v>
      </c>
      <c r="D239" s="7" t="s">
        <v>861</v>
      </c>
      <c r="E239" s="55" t="s">
        <v>620</v>
      </c>
      <c r="F239" s="69">
        <f>1/31</f>
        <v>3.2258064516129031E-2</v>
      </c>
      <c r="H239" s="87" t="str">
        <v>36or2∙2∙3∙3</v>
      </c>
      <c r="I239" s="97" t="str">
        <v>5∙6</v>
      </c>
      <c r="J239" s="103" t="str">
        <v>U      u</v>
      </c>
      <c r="K239" s="41">
        <v>5</v>
      </c>
      <c r="L239" s="69">
        <v>6</v>
      </c>
    </row>
    <row r="240" spans="1:12" ht="21.75" x14ac:dyDescent="0.35">
      <c r="A240" s="64" t="s">
        <v>148</v>
      </c>
      <c r="B240" s="44" t="s">
        <v>800</v>
      </c>
      <c r="C240" s="44" t="s">
        <v>22</v>
      </c>
      <c r="D240" s="6" t="s">
        <v>47</v>
      </c>
      <c r="E240" s="55" t="s">
        <v>633</v>
      </c>
      <c r="F240" s="69">
        <f>1/32</f>
        <v>3.125E-2</v>
      </c>
      <c r="H240" s="87" t="str">
        <v>36or2∙2∙3∙3</v>
      </c>
      <c r="I240" s="97" t="str">
        <v>5∙7</v>
      </c>
      <c r="J240" s="103" t="str">
        <v>Z      z</v>
      </c>
      <c r="K240" s="41">
        <v>5</v>
      </c>
      <c r="L240" s="69">
        <v>7</v>
      </c>
    </row>
    <row r="241" spans="1:12" ht="21.75" x14ac:dyDescent="0.35">
      <c r="A241" s="64" t="s">
        <v>148</v>
      </c>
      <c r="B241" s="44" t="s">
        <v>800</v>
      </c>
      <c r="C241" s="44" t="s">
        <v>23</v>
      </c>
      <c r="D241" s="8" t="s">
        <v>819</v>
      </c>
      <c r="E241" s="55" t="s">
        <v>621</v>
      </c>
      <c r="F241" s="69">
        <f>1/33</f>
        <v>3.0303030303030304E-2</v>
      </c>
      <c r="H241" s="87" t="str">
        <v>36or2∙2∙3∙3</v>
      </c>
      <c r="I241" s="97" t="str">
        <v>5∙8</v>
      </c>
      <c r="J241" s="103" t="str">
        <v>!$      14</v>
      </c>
      <c r="K241" s="41">
        <v>5</v>
      </c>
      <c r="L241" s="69">
        <v>8</v>
      </c>
    </row>
    <row r="242" spans="1:12" ht="21.75" x14ac:dyDescent="0.35">
      <c r="A242" s="64" t="s">
        <v>148</v>
      </c>
      <c r="B242" s="44" t="s">
        <v>800</v>
      </c>
      <c r="C242" s="44" t="s">
        <v>24</v>
      </c>
      <c r="D242" s="7" t="s">
        <v>862</v>
      </c>
      <c r="E242" s="55" t="s">
        <v>622</v>
      </c>
      <c r="F242" s="69">
        <f>1/34</f>
        <v>2.9411764705882353E-2</v>
      </c>
      <c r="H242" s="87" t="str">
        <v>36or2∙2∙3∙3</v>
      </c>
      <c r="I242" s="97" t="str">
        <v>5∙9</v>
      </c>
      <c r="J242" s="103" t="str">
        <v>!(      19</v>
      </c>
      <c r="K242" s="41">
        <v>5</v>
      </c>
      <c r="L242" s="69">
        <v>9</v>
      </c>
    </row>
    <row r="243" spans="1:12" ht="21.75" x14ac:dyDescent="0.35">
      <c r="A243" s="64" t="s">
        <v>148</v>
      </c>
      <c r="B243" s="44" t="s">
        <v>800</v>
      </c>
      <c r="C243" s="44" t="s">
        <v>25</v>
      </c>
      <c r="D243" s="7" t="s">
        <v>863</v>
      </c>
      <c r="E243" s="55" t="s">
        <v>623</v>
      </c>
      <c r="F243" s="69">
        <f>1/35</f>
        <v>2.8571428571428571E-2</v>
      </c>
      <c r="H243" s="87" t="str">
        <v>36or2∙2∙3∙3</v>
      </c>
      <c r="I243" s="97" t="str">
        <v>5∙10</v>
      </c>
      <c r="J243" s="103" t="str">
        <v>!E      1e</v>
      </c>
      <c r="K243" s="41">
        <v>5</v>
      </c>
      <c r="L243" s="69">
        <v>10</v>
      </c>
    </row>
    <row r="244" spans="1:12" ht="21.75" x14ac:dyDescent="0.35">
      <c r="A244" s="67" t="s">
        <v>148</v>
      </c>
      <c r="B244" s="45" t="s">
        <v>800</v>
      </c>
      <c r="C244" s="45" t="s">
        <v>26</v>
      </c>
      <c r="D244" s="26" t="s">
        <v>35</v>
      </c>
      <c r="E244" s="58" t="s">
        <v>605</v>
      </c>
      <c r="F244" s="70">
        <f>1/36</f>
        <v>2.7777777777777776E-2</v>
      </c>
      <c r="H244" s="87" t="str">
        <v>36or2∙2∙3∙3</v>
      </c>
      <c r="I244" s="97" t="str">
        <v>5∙11</v>
      </c>
      <c r="J244" s="103" t="str">
        <v>!J      1j</v>
      </c>
      <c r="K244" s="41">
        <v>5</v>
      </c>
      <c r="L244" s="69">
        <v>11</v>
      </c>
    </row>
    <row r="245" spans="1:12" ht="21.75" x14ac:dyDescent="0.35">
      <c r="A245" s="71" t="s">
        <v>151</v>
      </c>
      <c r="B245" s="46" t="s">
        <v>800</v>
      </c>
      <c r="C245" s="46" t="s">
        <v>423</v>
      </c>
      <c r="D245" s="22" t="s">
        <v>27</v>
      </c>
      <c r="E245" s="22" t="s">
        <v>165</v>
      </c>
      <c r="F245" s="72">
        <f>1</f>
        <v>1</v>
      </c>
      <c r="H245" s="87" t="str">
        <v>36or2∙2∙3∙3</v>
      </c>
      <c r="I245" s="97" t="str">
        <v>6∙6</v>
      </c>
      <c r="J245" s="103" t="str">
        <v>!)      10</v>
      </c>
      <c r="K245" s="41">
        <v>6</v>
      </c>
      <c r="L245" s="69">
        <v>6</v>
      </c>
    </row>
    <row r="246" spans="1:12" ht="21.75" x14ac:dyDescent="0.35">
      <c r="A246" s="73" t="s">
        <v>151</v>
      </c>
      <c r="B246" s="47" t="s">
        <v>800</v>
      </c>
      <c r="C246" s="47" t="s">
        <v>424</v>
      </c>
      <c r="D246" s="23" t="s">
        <v>60</v>
      </c>
      <c r="E246" s="23" t="s">
        <v>170</v>
      </c>
      <c r="F246" s="74">
        <f>6</f>
        <v>6</v>
      </c>
      <c r="H246" s="87" t="str">
        <v>36or2∙2∙3∙3</v>
      </c>
      <c r="I246" s="97" t="str">
        <v>6∙7</v>
      </c>
      <c r="J246" s="103" t="str">
        <v>!^      16</v>
      </c>
      <c r="K246" s="41">
        <v>6</v>
      </c>
      <c r="L246" s="69">
        <v>7</v>
      </c>
    </row>
    <row r="247" spans="1:12" ht="21.75" x14ac:dyDescent="0.35">
      <c r="A247" s="75" t="s">
        <v>151</v>
      </c>
      <c r="B247" s="48" t="s">
        <v>800</v>
      </c>
      <c r="C247" s="48" t="s">
        <v>425</v>
      </c>
      <c r="D247" s="24" t="s">
        <v>89</v>
      </c>
      <c r="E247" s="24" t="s">
        <v>226</v>
      </c>
      <c r="F247" s="76">
        <f>10</f>
        <v>10</v>
      </c>
      <c r="H247" s="87" t="str">
        <v>36or2∙2∙3∙3</v>
      </c>
      <c r="I247" s="97" t="str">
        <v>6∙8</v>
      </c>
      <c r="J247" s="103" t="str">
        <v>!C      1c</v>
      </c>
      <c r="K247" s="41">
        <v>6</v>
      </c>
      <c r="L247" s="69">
        <v>8</v>
      </c>
    </row>
    <row r="248" spans="1:12" ht="21.75" x14ac:dyDescent="0.35">
      <c r="A248" s="73" t="s">
        <v>151</v>
      </c>
      <c r="B248" s="47" t="s">
        <v>800</v>
      </c>
      <c r="C248" s="47" t="s">
        <v>426</v>
      </c>
      <c r="D248" s="23" t="s">
        <v>82</v>
      </c>
      <c r="E248" s="23" t="s">
        <v>242</v>
      </c>
      <c r="F248" s="74">
        <f>6^2</f>
        <v>36</v>
      </c>
      <c r="H248" s="87" t="str">
        <v>36or2∙2∙3∙3</v>
      </c>
      <c r="I248" s="97" t="str">
        <v>6∙9</v>
      </c>
      <c r="J248" s="103" t="str">
        <v>!I      1i</v>
      </c>
      <c r="K248" s="41">
        <v>6</v>
      </c>
      <c r="L248" s="69">
        <v>9</v>
      </c>
    </row>
    <row r="249" spans="1:12" ht="21.75" x14ac:dyDescent="0.35">
      <c r="A249" s="75" t="s">
        <v>151</v>
      </c>
      <c r="B249" s="48" t="s">
        <v>800</v>
      </c>
      <c r="C249" s="48" t="s">
        <v>427</v>
      </c>
      <c r="D249" s="24" t="s">
        <v>105</v>
      </c>
      <c r="E249" s="24" t="s">
        <v>243</v>
      </c>
      <c r="F249" s="76">
        <f>10^2</f>
        <v>100</v>
      </c>
      <c r="H249" s="87" t="str">
        <v>36or2∙2∙3∙3</v>
      </c>
      <c r="I249" s="97" t="str">
        <v>6∙10</v>
      </c>
      <c r="J249" s="103" t="str">
        <v>!O      1o</v>
      </c>
      <c r="K249" s="41">
        <v>6</v>
      </c>
      <c r="L249" s="69">
        <v>10</v>
      </c>
    </row>
    <row r="250" spans="1:12" ht="21.75" x14ac:dyDescent="0.35">
      <c r="A250" s="73" t="s">
        <v>151</v>
      </c>
      <c r="B250" s="47" t="s">
        <v>800</v>
      </c>
      <c r="C250" s="47" t="s">
        <v>428</v>
      </c>
      <c r="D250" s="23" t="s">
        <v>370</v>
      </c>
      <c r="E250" s="23" t="s">
        <v>244</v>
      </c>
      <c r="F250" s="74">
        <f>6^3</f>
        <v>216</v>
      </c>
      <c r="H250" s="87" t="str">
        <v>36or2∙2∙3∙3</v>
      </c>
      <c r="I250" s="97" t="str">
        <v>6∙11</v>
      </c>
      <c r="J250" s="103" t="str">
        <v>!U      1u</v>
      </c>
      <c r="K250" s="41">
        <v>6</v>
      </c>
      <c r="L250" s="69">
        <v>11</v>
      </c>
    </row>
    <row r="251" spans="1:12" ht="21.75" x14ac:dyDescent="0.35">
      <c r="A251" s="75" t="s">
        <v>151</v>
      </c>
      <c r="B251" s="48" t="s">
        <v>800</v>
      </c>
      <c r="C251" s="48" t="s">
        <v>429</v>
      </c>
      <c r="D251" s="24" t="s">
        <v>245</v>
      </c>
      <c r="E251" s="24" t="s">
        <v>246</v>
      </c>
      <c r="F251" s="76">
        <f>10^3</f>
        <v>1000</v>
      </c>
      <c r="H251" s="87" t="str">
        <v>36or2∙2∙3∙3</v>
      </c>
      <c r="I251" s="97" t="str">
        <v>7∙7</v>
      </c>
      <c r="J251" s="103" t="str">
        <v>!D      1d</v>
      </c>
      <c r="K251" s="41">
        <v>7</v>
      </c>
      <c r="L251" s="69">
        <v>7</v>
      </c>
    </row>
    <row r="252" spans="1:12" ht="21.75" x14ac:dyDescent="0.35">
      <c r="A252" s="73" t="s">
        <v>151</v>
      </c>
      <c r="B252" s="47" t="s">
        <v>800</v>
      </c>
      <c r="C252" s="47" t="s">
        <v>430</v>
      </c>
      <c r="D252" s="23" t="s">
        <v>371</v>
      </c>
      <c r="E252" s="23" t="s">
        <v>247</v>
      </c>
      <c r="F252" s="74">
        <f>6^4</f>
        <v>1296</v>
      </c>
      <c r="H252" s="87" t="str">
        <v>36or2∙2∙3∙3</v>
      </c>
      <c r="I252" s="97" t="str">
        <v>7∙8</v>
      </c>
      <c r="J252" s="103" t="str">
        <v>!K      1k</v>
      </c>
      <c r="K252" s="41">
        <v>7</v>
      </c>
      <c r="L252" s="69">
        <v>8</v>
      </c>
    </row>
    <row r="253" spans="1:12" ht="21.75" x14ac:dyDescent="0.35">
      <c r="A253" s="73" t="s">
        <v>151</v>
      </c>
      <c r="B253" s="47" t="s">
        <v>800</v>
      </c>
      <c r="C253" s="47" t="s">
        <v>431</v>
      </c>
      <c r="D253" s="23" t="s">
        <v>393</v>
      </c>
      <c r="E253" s="23" t="s">
        <v>248</v>
      </c>
      <c r="F253" s="74">
        <f>6^5</f>
        <v>7776</v>
      </c>
      <c r="H253" s="87" t="str">
        <v>36or2∙2∙3∙3</v>
      </c>
      <c r="I253" s="97" t="str">
        <v>7∙9</v>
      </c>
      <c r="J253" s="103" t="str">
        <v>!R      1r</v>
      </c>
      <c r="K253" s="41">
        <v>7</v>
      </c>
      <c r="L253" s="69">
        <v>9</v>
      </c>
    </row>
    <row r="254" spans="1:12" ht="21.75" x14ac:dyDescent="0.35">
      <c r="A254" s="75" t="s">
        <v>151</v>
      </c>
      <c r="B254" s="48" t="s">
        <v>800</v>
      </c>
      <c r="C254" s="48" t="s">
        <v>432</v>
      </c>
      <c r="D254" s="24" t="s">
        <v>394</v>
      </c>
      <c r="E254" s="24" t="s">
        <v>249</v>
      </c>
      <c r="F254" s="76">
        <f>10^4</f>
        <v>10000</v>
      </c>
      <c r="H254" s="87" t="str">
        <v>36or2∙2∙3∙3</v>
      </c>
      <c r="I254" s="97" t="str">
        <v>7∙10</v>
      </c>
      <c r="J254" s="103" t="str">
        <v>!Y      1y</v>
      </c>
      <c r="K254" s="41">
        <v>7</v>
      </c>
      <c r="L254" s="69">
        <v>10</v>
      </c>
    </row>
    <row r="255" spans="1:12" ht="21.75" x14ac:dyDescent="0.35">
      <c r="A255" s="73" t="s">
        <v>151</v>
      </c>
      <c r="B255" s="47" t="s">
        <v>800</v>
      </c>
      <c r="C255" s="47" t="s">
        <v>526</v>
      </c>
      <c r="D255" s="23" t="s">
        <v>395</v>
      </c>
      <c r="E255" s="23" t="s">
        <v>541</v>
      </c>
      <c r="F255" s="74">
        <f>6^6</f>
        <v>46656</v>
      </c>
      <c r="H255" s="87" t="str">
        <v>36or2∙2∙3∙3</v>
      </c>
      <c r="I255" s="97" t="str">
        <v>7∙11</v>
      </c>
      <c r="J255" s="103" t="str">
        <v>@%      25</v>
      </c>
      <c r="K255" s="41">
        <v>7</v>
      </c>
      <c r="L255" s="69">
        <v>11</v>
      </c>
    </row>
    <row r="256" spans="1:12" ht="21.75" x14ac:dyDescent="0.35">
      <c r="A256" s="75" t="s">
        <v>151</v>
      </c>
      <c r="B256" s="48" t="s">
        <v>800</v>
      </c>
      <c r="C256" s="48" t="s">
        <v>433</v>
      </c>
      <c r="D256" s="24" t="s">
        <v>250</v>
      </c>
      <c r="E256" s="24" t="s">
        <v>251</v>
      </c>
      <c r="F256" s="76">
        <f>10^5</f>
        <v>100000</v>
      </c>
      <c r="H256" s="87" t="str">
        <v>36or2∙2∙3∙3</v>
      </c>
      <c r="I256" s="97" t="str">
        <v>8∙8</v>
      </c>
      <c r="J256" s="103" t="str">
        <v>!S      1s</v>
      </c>
      <c r="K256" s="41">
        <v>8</v>
      </c>
      <c r="L256" s="69">
        <v>8</v>
      </c>
    </row>
    <row r="257" spans="1:12" ht="21.75" x14ac:dyDescent="0.35">
      <c r="A257" s="75" t="s">
        <v>151</v>
      </c>
      <c r="B257" s="48" t="s">
        <v>800</v>
      </c>
      <c r="C257" s="48" t="s">
        <v>434</v>
      </c>
      <c r="D257" s="24" t="s">
        <v>396</v>
      </c>
      <c r="E257" s="24" t="s">
        <v>252</v>
      </c>
      <c r="F257" s="76">
        <f>10^3^2</f>
        <v>1000000</v>
      </c>
      <c r="H257" s="87" t="str">
        <v>36or2∙2∙3∙3</v>
      </c>
      <c r="I257" s="97" t="str">
        <v>8∙9</v>
      </c>
      <c r="J257" s="103" t="str">
        <v>@)      20</v>
      </c>
      <c r="K257" s="41">
        <v>8</v>
      </c>
      <c r="L257" s="69">
        <v>9</v>
      </c>
    </row>
    <row r="258" spans="1:12" ht="21.75" x14ac:dyDescent="0.35">
      <c r="A258" s="75" t="s">
        <v>151</v>
      </c>
      <c r="B258" s="48" t="s">
        <v>800</v>
      </c>
      <c r="C258" s="48" t="s">
        <v>435</v>
      </c>
      <c r="D258" s="24" t="s">
        <v>253</v>
      </c>
      <c r="E258" s="24" t="s">
        <v>542</v>
      </c>
      <c r="F258" s="76">
        <f>10^3^3</f>
        <v>1000000000</v>
      </c>
      <c r="H258" s="87" t="str">
        <v>36or2∙2∙3∙3</v>
      </c>
      <c r="I258" s="97" t="str">
        <v>8∙10</v>
      </c>
      <c r="J258" s="103" t="str">
        <v>@*      28</v>
      </c>
      <c r="K258" s="41">
        <v>8</v>
      </c>
      <c r="L258" s="69">
        <v>10</v>
      </c>
    </row>
    <row r="259" spans="1:12" ht="21.75" x14ac:dyDescent="0.35">
      <c r="A259" s="73" t="s">
        <v>151</v>
      </c>
      <c r="B259" s="47" t="s">
        <v>800</v>
      </c>
      <c r="C259" s="47" t="s">
        <v>436</v>
      </c>
      <c r="D259" s="23" t="s">
        <v>397</v>
      </c>
      <c r="E259" s="23" t="s">
        <v>254</v>
      </c>
      <c r="F259" s="74">
        <f>6^6^2</f>
        <v>2176782336</v>
      </c>
      <c r="H259" s="87" t="str">
        <v>36or2∙2∙3∙3</v>
      </c>
      <c r="I259" s="97" t="str">
        <v>8∙11</v>
      </c>
      <c r="J259" s="103" t="str">
        <v>@G      2g</v>
      </c>
      <c r="K259" s="41">
        <v>8</v>
      </c>
      <c r="L259" s="69">
        <v>11</v>
      </c>
    </row>
    <row r="260" spans="1:12" ht="21.75" x14ac:dyDescent="0.35">
      <c r="A260" s="75" t="s">
        <v>151</v>
      </c>
      <c r="B260" s="48" t="s">
        <v>800</v>
      </c>
      <c r="C260" s="48" t="s">
        <v>437</v>
      </c>
      <c r="D260" s="24" t="s">
        <v>255</v>
      </c>
      <c r="E260" s="24" t="s">
        <v>543</v>
      </c>
      <c r="F260" s="76">
        <f>10^3^4</f>
        <v>1000000000000</v>
      </c>
      <c r="H260" s="87" t="str">
        <v>36or2∙2∙3∙3</v>
      </c>
      <c r="I260" s="97" t="str">
        <v>9∙9</v>
      </c>
      <c r="J260" s="103" t="str">
        <v>@(      29</v>
      </c>
      <c r="K260" s="41">
        <v>9</v>
      </c>
      <c r="L260" s="69">
        <v>9</v>
      </c>
    </row>
    <row r="261" spans="1:12" ht="21.75" x14ac:dyDescent="0.35">
      <c r="A261" s="73" t="s">
        <v>151</v>
      </c>
      <c r="B261" s="47" t="s">
        <v>800</v>
      </c>
      <c r="C261" s="47" t="s">
        <v>438</v>
      </c>
      <c r="D261" s="23" t="s">
        <v>256</v>
      </c>
      <c r="E261" s="23" t="s">
        <v>257</v>
      </c>
      <c r="F261" s="74">
        <f>6^6^3</f>
        <v>101559956668416</v>
      </c>
      <c r="H261" s="87" t="str">
        <v>36or2∙2∙3∙3</v>
      </c>
      <c r="I261" s="97" t="str">
        <v>9∙10</v>
      </c>
      <c r="J261" s="103" t="str">
        <v>@I      2i</v>
      </c>
      <c r="K261" s="41">
        <v>9</v>
      </c>
      <c r="L261" s="69">
        <v>10</v>
      </c>
    </row>
    <row r="262" spans="1:12" ht="21.75" x14ac:dyDescent="0.35">
      <c r="A262" s="75" t="s">
        <v>151</v>
      </c>
      <c r="B262" s="48" t="s">
        <v>800</v>
      </c>
      <c r="C262" s="48" t="s">
        <v>439</v>
      </c>
      <c r="D262" s="24" t="s">
        <v>258</v>
      </c>
      <c r="E262" s="24" t="s">
        <v>259</v>
      </c>
      <c r="F262" s="76">
        <f>10^3^5</f>
        <v>1000000000000000</v>
      </c>
      <c r="H262" s="87" t="str">
        <v>36or2∙2∙3∙3</v>
      </c>
      <c r="I262" s="97" t="str">
        <v>9∙11</v>
      </c>
      <c r="J262" s="103" t="str">
        <v>@R      2r</v>
      </c>
      <c r="K262" s="41">
        <v>9</v>
      </c>
      <c r="L262" s="69">
        <v>11</v>
      </c>
    </row>
    <row r="263" spans="1:12" ht="21.75" x14ac:dyDescent="0.35">
      <c r="A263" s="75" t="s">
        <v>151</v>
      </c>
      <c r="B263" s="48" t="s">
        <v>800</v>
      </c>
      <c r="C263" s="48" t="s">
        <v>440</v>
      </c>
      <c r="D263" s="24" t="s">
        <v>260</v>
      </c>
      <c r="E263" s="24" t="s">
        <v>261</v>
      </c>
      <c r="F263" s="76">
        <f>10^3^6</f>
        <v>1E+18</v>
      </c>
      <c r="H263" s="87" t="str">
        <v>36or2∙2∙3∙3</v>
      </c>
      <c r="I263" s="97" t="str">
        <v>10∙10</v>
      </c>
      <c r="J263" s="103" t="str">
        <v>@S      2s</v>
      </c>
      <c r="K263" s="41">
        <v>10</v>
      </c>
      <c r="L263" s="69">
        <v>10</v>
      </c>
    </row>
    <row r="264" spans="1:12" ht="21.75" x14ac:dyDescent="0.35">
      <c r="A264" s="73" t="s">
        <v>151</v>
      </c>
      <c r="B264" s="47" t="s">
        <v>800</v>
      </c>
      <c r="C264" s="47" t="s">
        <v>441</v>
      </c>
      <c r="D264" s="23" t="s">
        <v>390</v>
      </c>
      <c r="E264" s="23" t="s">
        <v>544</v>
      </c>
      <c r="F264" s="74">
        <f>6^6^4</f>
        <v>4.7383813383216169E+18</v>
      </c>
      <c r="H264" s="87" t="str">
        <v>36or2∙2∙3∙3</v>
      </c>
      <c r="I264" s="97" t="str">
        <v>10∙11</v>
      </c>
      <c r="J264" s="103" t="str">
        <v>#@      32</v>
      </c>
      <c r="K264" s="41">
        <v>10</v>
      </c>
      <c r="L264" s="69">
        <v>11</v>
      </c>
    </row>
    <row r="265" spans="1:12" ht="22.5" thickBot="1" x14ac:dyDescent="0.4">
      <c r="A265" s="75" t="s">
        <v>151</v>
      </c>
      <c r="B265" s="48" t="s">
        <v>800</v>
      </c>
      <c r="C265" s="48" t="s">
        <v>442</v>
      </c>
      <c r="D265" s="24" t="s">
        <v>391</v>
      </c>
      <c r="E265" s="24" t="s">
        <v>262</v>
      </c>
      <c r="F265" s="76">
        <f>10^3^7</f>
        <v>1E+21</v>
      </c>
      <c r="H265" s="88" t="str">
        <v>36or2∙2∙3∙3</v>
      </c>
      <c r="I265" s="99" t="str">
        <v>11∙11</v>
      </c>
      <c r="J265" s="104" t="str">
        <v>#D      3d</v>
      </c>
      <c r="K265" s="89">
        <v>11</v>
      </c>
      <c r="L265" s="90">
        <v>11</v>
      </c>
    </row>
    <row r="266" spans="1:12" x14ac:dyDescent="0.35">
      <c r="A266" s="73" t="s">
        <v>151</v>
      </c>
      <c r="B266" s="47" t="s">
        <v>800</v>
      </c>
      <c r="C266" s="47" t="s">
        <v>443</v>
      </c>
      <c r="D266" s="23" t="s">
        <v>392</v>
      </c>
      <c r="E266" s="23" t="s">
        <v>263</v>
      </c>
      <c r="F266" s="74">
        <f>6^6^5</f>
        <v>2.2107391972073336E+23</v>
      </c>
    </row>
    <row r="267" spans="1:12" x14ac:dyDescent="0.35">
      <c r="A267" s="75" t="s">
        <v>151</v>
      </c>
      <c r="B267" s="48" t="s">
        <v>800</v>
      </c>
      <c r="C267" s="48" t="s">
        <v>444</v>
      </c>
      <c r="D267" s="24" t="s">
        <v>264</v>
      </c>
      <c r="E267" s="24" t="s">
        <v>265</v>
      </c>
      <c r="F267" s="76">
        <f>10^3^8</f>
        <v>9.9999999999999998E+23</v>
      </c>
    </row>
    <row r="268" spans="1:12" x14ac:dyDescent="0.35">
      <c r="A268" s="75" t="s">
        <v>151</v>
      </c>
      <c r="B268" s="48" t="s">
        <v>800</v>
      </c>
      <c r="C268" s="48" t="s">
        <v>445</v>
      </c>
      <c r="D268" s="24" t="s">
        <v>266</v>
      </c>
      <c r="E268" s="24" t="s">
        <v>267</v>
      </c>
      <c r="F268" s="76">
        <f>10^3^9</f>
        <v>1E+27</v>
      </c>
    </row>
    <row r="269" spans="1:12" x14ac:dyDescent="0.35">
      <c r="A269" s="73" t="s">
        <v>151</v>
      </c>
      <c r="B269" s="47" t="s">
        <v>800</v>
      </c>
      <c r="C269" s="47" t="s">
        <v>446</v>
      </c>
      <c r="D269" s="23" t="s">
        <v>268</v>
      </c>
      <c r="E269" s="23" t="s">
        <v>269</v>
      </c>
      <c r="F269" s="74">
        <f>6^6^6</f>
        <v>1.0314424798490537E+28</v>
      </c>
    </row>
    <row r="270" spans="1:12" x14ac:dyDescent="0.35">
      <c r="A270" s="75" t="s">
        <v>151</v>
      </c>
      <c r="B270" s="48" t="s">
        <v>800</v>
      </c>
      <c r="C270" s="48" t="s">
        <v>447</v>
      </c>
      <c r="D270" s="24" t="s">
        <v>372</v>
      </c>
      <c r="E270" s="24" t="s">
        <v>270</v>
      </c>
      <c r="F270" s="76">
        <f>10^3^10</f>
        <v>1E+30</v>
      </c>
    </row>
    <row r="271" spans="1:12" x14ac:dyDescent="0.35">
      <c r="A271" s="75" t="s">
        <v>151</v>
      </c>
      <c r="B271" s="48" t="s">
        <v>800</v>
      </c>
      <c r="C271" s="48" t="s">
        <v>448</v>
      </c>
      <c r="D271" s="24" t="s">
        <v>373</v>
      </c>
      <c r="E271" s="24" t="s">
        <v>271</v>
      </c>
      <c r="F271" s="76">
        <f>10^3^11</f>
        <v>9.9999999999999995E+32</v>
      </c>
    </row>
    <row r="272" spans="1:12" x14ac:dyDescent="0.35">
      <c r="A272" s="73" t="s">
        <v>151</v>
      </c>
      <c r="B272" s="47" t="s">
        <v>800</v>
      </c>
      <c r="C272" s="47" t="s">
        <v>449</v>
      </c>
      <c r="D272" s="23" t="s">
        <v>272</v>
      </c>
      <c r="E272" s="23" t="s">
        <v>273</v>
      </c>
      <c r="F272" s="74">
        <f>6^6^6^2</f>
        <v>1.0638735892371654E+56</v>
      </c>
    </row>
    <row r="273" spans="1:6" x14ac:dyDescent="0.35">
      <c r="A273" s="73" t="s">
        <v>151</v>
      </c>
      <c r="B273" s="47" t="s">
        <v>800</v>
      </c>
      <c r="C273" s="47" t="s">
        <v>450</v>
      </c>
      <c r="D273" s="23" t="s">
        <v>374</v>
      </c>
      <c r="E273" s="23" t="s">
        <v>274</v>
      </c>
      <c r="F273" s="74">
        <f>6^6^6^3</f>
        <v>1.0973244131286953E+84</v>
      </c>
    </row>
    <row r="274" spans="1:6" x14ac:dyDescent="0.35">
      <c r="A274" s="73" t="s">
        <v>151</v>
      </c>
      <c r="B274" s="47" t="s">
        <v>800</v>
      </c>
      <c r="C274" s="47" t="s">
        <v>451</v>
      </c>
      <c r="D274" s="23" t="s">
        <v>275</v>
      </c>
      <c r="E274" s="23" t="s">
        <v>276</v>
      </c>
      <c r="F274" s="74">
        <f>6^6^6^4</f>
        <v>1.1318270138763689E+112</v>
      </c>
    </row>
    <row r="275" spans="1:6" x14ac:dyDescent="0.35">
      <c r="A275" s="77" t="s">
        <v>151</v>
      </c>
      <c r="B275" s="29" t="s">
        <v>800</v>
      </c>
      <c r="C275" s="29" t="s">
        <v>452</v>
      </c>
      <c r="D275" s="29" t="s">
        <v>277</v>
      </c>
      <c r="E275" s="29" t="s">
        <v>278</v>
      </c>
      <c r="F275" s="78">
        <f>6^6^6^5</f>
        <v>1.1674144619527912E+140</v>
      </c>
    </row>
    <row r="276" spans="1:6" x14ac:dyDescent="0.35">
      <c r="A276" s="64" t="s">
        <v>149</v>
      </c>
      <c r="B276" s="40" t="s">
        <v>800</v>
      </c>
      <c r="C276" s="50" t="s">
        <v>462</v>
      </c>
      <c r="D276" s="17" t="s">
        <v>27</v>
      </c>
      <c r="E276" s="17" t="s">
        <v>165</v>
      </c>
      <c r="F276" s="79">
        <f>1*1</f>
        <v>1</v>
      </c>
    </row>
    <row r="277" spans="1:6" x14ac:dyDescent="0.35">
      <c r="A277" s="64" t="s">
        <v>149</v>
      </c>
      <c r="B277" s="40" t="s">
        <v>800</v>
      </c>
      <c r="C277" s="50" t="s">
        <v>463</v>
      </c>
      <c r="D277" s="17" t="s">
        <v>56</v>
      </c>
      <c r="E277" s="17" t="s">
        <v>528</v>
      </c>
      <c r="F277" s="79">
        <f>1*2</f>
        <v>2</v>
      </c>
    </row>
    <row r="278" spans="1:6" x14ac:dyDescent="0.35">
      <c r="A278" s="64" t="s">
        <v>149</v>
      </c>
      <c r="B278" s="40" t="s">
        <v>800</v>
      </c>
      <c r="C278" s="50" t="s">
        <v>464</v>
      </c>
      <c r="D278" s="17" t="s">
        <v>57</v>
      </c>
      <c r="E278" s="17" t="s">
        <v>167</v>
      </c>
      <c r="F278" s="79">
        <f>1*3</f>
        <v>3</v>
      </c>
    </row>
    <row r="279" spans="1:6" x14ac:dyDescent="0.35">
      <c r="A279" s="64" t="s">
        <v>149</v>
      </c>
      <c r="B279" s="40" t="s">
        <v>800</v>
      </c>
      <c r="C279" s="50" t="s">
        <v>465</v>
      </c>
      <c r="D279" s="17" t="s">
        <v>58</v>
      </c>
      <c r="E279" s="17" t="s">
        <v>168</v>
      </c>
      <c r="F279" s="79">
        <f>1*4</f>
        <v>4</v>
      </c>
    </row>
    <row r="280" spans="1:6" x14ac:dyDescent="0.35">
      <c r="A280" s="64" t="s">
        <v>149</v>
      </c>
      <c r="B280" s="40" t="s">
        <v>800</v>
      </c>
      <c r="C280" s="50" t="s">
        <v>466</v>
      </c>
      <c r="D280" s="17" t="s">
        <v>59</v>
      </c>
      <c r="E280" s="17" t="s">
        <v>169</v>
      </c>
      <c r="F280" s="79">
        <f>1*5</f>
        <v>5</v>
      </c>
    </row>
    <row r="281" spans="1:6" x14ac:dyDescent="0.35">
      <c r="A281" s="64" t="s">
        <v>149</v>
      </c>
      <c r="B281" s="40" t="s">
        <v>800</v>
      </c>
      <c r="C281" s="50" t="s">
        <v>467</v>
      </c>
      <c r="D281" s="17" t="s">
        <v>60</v>
      </c>
      <c r="E281" s="17" t="s">
        <v>170</v>
      </c>
      <c r="F281" s="79">
        <f>1*6</f>
        <v>6</v>
      </c>
    </row>
    <row r="282" spans="1:6" x14ac:dyDescent="0.35">
      <c r="A282" s="64" t="s">
        <v>149</v>
      </c>
      <c r="B282" s="40" t="s">
        <v>800</v>
      </c>
      <c r="C282" s="50" t="s">
        <v>468</v>
      </c>
      <c r="D282" s="17" t="s">
        <v>61</v>
      </c>
      <c r="E282" s="17" t="s">
        <v>171</v>
      </c>
      <c r="F282" s="79">
        <f>1*7</f>
        <v>7</v>
      </c>
    </row>
    <row r="283" spans="1:6" x14ac:dyDescent="0.35">
      <c r="A283" s="64" t="s">
        <v>149</v>
      </c>
      <c r="B283" s="40" t="s">
        <v>800</v>
      </c>
      <c r="C283" s="50" t="s">
        <v>469</v>
      </c>
      <c r="D283" s="17" t="s">
        <v>62</v>
      </c>
      <c r="E283" s="17" t="s">
        <v>172</v>
      </c>
      <c r="F283" s="79">
        <f>1*8</f>
        <v>8</v>
      </c>
    </row>
    <row r="284" spans="1:6" x14ac:dyDescent="0.35">
      <c r="A284" s="64" t="s">
        <v>149</v>
      </c>
      <c r="B284" s="40" t="s">
        <v>800</v>
      </c>
      <c r="C284" s="50" t="s">
        <v>470</v>
      </c>
      <c r="D284" s="17" t="s">
        <v>63</v>
      </c>
      <c r="E284" s="17" t="s">
        <v>173</v>
      </c>
      <c r="F284" s="79">
        <f>1*9</f>
        <v>9</v>
      </c>
    </row>
    <row r="285" spans="1:6" x14ac:dyDescent="0.35">
      <c r="A285" s="64" t="s">
        <v>149</v>
      </c>
      <c r="B285" s="40" t="s">
        <v>800</v>
      </c>
      <c r="C285" s="50" t="s">
        <v>471</v>
      </c>
      <c r="D285" s="17" t="s">
        <v>89</v>
      </c>
      <c r="E285" s="17" t="s">
        <v>226</v>
      </c>
      <c r="F285" s="79">
        <f>1*10</f>
        <v>10</v>
      </c>
    </row>
    <row r="286" spans="1:6" x14ac:dyDescent="0.35">
      <c r="A286" s="64" t="s">
        <v>149</v>
      </c>
      <c r="B286" s="40" t="s">
        <v>800</v>
      </c>
      <c r="C286" s="50" t="s">
        <v>472</v>
      </c>
      <c r="D286" s="17" t="s">
        <v>90</v>
      </c>
      <c r="E286" s="17" t="s">
        <v>227</v>
      </c>
      <c r="F286" s="79">
        <f>1*11</f>
        <v>11</v>
      </c>
    </row>
    <row r="287" spans="1:6" x14ac:dyDescent="0.35">
      <c r="A287" s="64" t="s">
        <v>149</v>
      </c>
      <c r="B287" s="40" t="s">
        <v>800</v>
      </c>
      <c r="C287" s="50" t="s">
        <v>473</v>
      </c>
      <c r="D287" s="17" t="s">
        <v>58</v>
      </c>
      <c r="E287" s="17" t="s">
        <v>168</v>
      </c>
      <c r="F287" s="79">
        <f>2*2</f>
        <v>4</v>
      </c>
    </row>
    <row r="288" spans="1:6" x14ac:dyDescent="0.35">
      <c r="A288" s="64" t="s">
        <v>149</v>
      </c>
      <c r="B288" s="40" t="s">
        <v>800</v>
      </c>
      <c r="C288" s="50" t="s">
        <v>474</v>
      </c>
      <c r="D288" s="17" t="s">
        <v>60</v>
      </c>
      <c r="E288" s="17" t="s">
        <v>170</v>
      </c>
      <c r="F288" s="79">
        <f>2*3</f>
        <v>6</v>
      </c>
    </row>
    <row r="289" spans="1:6" x14ac:dyDescent="0.35">
      <c r="A289" s="64" t="s">
        <v>149</v>
      </c>
      <c r="B289" s="40" t="s">
        <v>800</v>
      </c>
      <c r="C289" s="50" t="s">
        <v>475</v>
      </c>
      <c r="D289" s="17" t="s">
        <v>62</v>
      </c>
      <c r="E289" s="17" t="s">
        <v>172</v>
      </c>
      <c r="F289" s="79">
        <f>2*4</f>
        <v>8</v>
      </c>
    </row>
    <row r="290" spans="1:6" x14ac:dyDescent="0.35">
      <c r="A290" s="64" t="s">
        <v>149</v>
      </c>
      <c r="B290" s="40" t="s">
        <v>800</v>
      </c>
      <c r="C290" s="50" t="s">
        <v>476</v>
      </c>
      <c r="D290" s="17" t="s">
        <v>89</v>
      </c>
      <c r="E290" s="17" t="s">
        <v>226</v>
      </c>
      <c r="F290" s="79">
        <f>2*5</f>
        <v>10</v>
      </c>
    </row>
    <row r="291" spans="1:6" x14ac:dyDescent="0.35">
      <c r="A291" s="64" t="s">
        <v>149</v>
      </c>
      <c r="B291" s="40" t="s">
        <v>800</v>
      </c>
      <c r="C291" s="50" t="s">
        <v>477</v>
      </c>
      <c r="D291" s="17" t="s">
        <v>54</v>
      </c>
      <c r="E291" s="17" t="s">
        <v>228</v>
      </c>
      <c r="F291" s="79">
        <f>2*6</f>
        <v>12</v>
      </c>
    </row>
    <row r="292" spans="1:6" x14ac:dyDescent="0.35">
      <c r="A292" s="64" t="s">
        <v>149</v>
      </c>
      <c r="B292" s="40" t="s">
        <v>800</v>
      </c>
      <c r="C292" s="50" t="s">
        <v>478</v>
      </c>
      <c r="D292" s="17" t="s">
        <v>65</v>
      </c>
      <c r="E292" s="17" t="s">
        <v>529</v>
      </c>
      <c r="F292" s="79">
        <f>2*7</f>
        <v>14</v>
      </c>
    </row>
    <row r="293" spans="1:6" x14ac:dyDescent="0.35">
      <c r="A293" s="64" t="s">
        <v>149</v>
      </c>
      <c r="B293" s="40" t="s">
        <v>800</v>
      </c>
      <c r="C293" s="50" t="s">
        <v>479</v>
      </c>
      <c r="D293" s="17" t="s">
        <v>55</v>
      </c>
      <c r="E293" s="17" t="s">
        <v>231</v>
      </c>
      <c r="F293" s="79">
        <f>2*8</f>
        <v>16</v>
      </c>
    </row>
    <row r="294" spans="1:6" x14ac:dyDescent="0.35">
      <c r="A294" s="64" t="s">
        <v>149</v>
      </c>
      <c r="B294" s="40" t="s">
        <v>800</v>
      </c>
      <c r="C294" s="50" t="s">
        <v>480</v>
      </c>
      <c r="D294" s="17" t="s">
        <v>68</v>
      </c>
      <c r="E294" s="17" t="s">
        <v>233</v>
      </c>
      <c r="F294" s="79">
        <f>2*9</f>
        <v>18</v>
      </c>
    </row>
    <row r="295" spans="1:6" x14ac:dyDescent="0.35">
      <c r="A295" s="64" t="s">
        <v>149</v>
      </c>
      <c r="B295" s="40" t="s">
        <v>800</v>
      </c>
      <c r="C295" s="50" t="s">
        <v>481</v>
      </c>
      <c r="D295" s="17" t="s">
        <v>70</v>
      </c>
      <c r="E295" s="17" t="s">
        <v>235</v>
      </c>
      <c r="F295" s="79">
        <f>2*10</f>
        <v>20</v>
      </c>
    </row>
    <row r="296" spans="1:6" x14ac:dyDescent="0.35">
      <c r="A296" s="64" t="s">
        <v>149</v>
      </c>
      <c r="B296" s="40" t="s">
        <v>800</v>
      </c>
      <c r="C296" s="50" t="s">
        <v>482</v>
      </c>
      <c r="D296" s="17" t="s">
        <v>91</v>
      </c>
      <c r="E296" s="17" t="s">
        <v>237</v>
      </c>
      <c r="F296" s="79">
        <f>2*11</f>
        <v>22</v>
      </c>
    </row>
    <row r="297" spans="1:6" x14ac:dyDescent="0.35">
      <c r="A297" s="64" t="s">
        <v>149</v>
      </c>
      <c r="B297" s="40" t="s">
        <v>800</v>
      </c>
      <c r="C297" s="50" t="s">
        <v>483</v>
      </c>
      <c r="D297" s="17" t="s">
        <v>63</v>
      </c>
      <c r="E297" s="17" t="s">
        <v>173</v>
      </c>
      <c r="F297" s="79">
        <f>3*3</f>
        <v>9</v>
      </c>
    </row>
    <row r="298" spans="1:6" x14ac:dyDescent="0.35">
      <c r="A298" s="64" t="s">
        <v>149</v>
      </c>
      <c r="B298" s="40" t="s">
        <v>800</v>
      </c>
      <c r="C298" s="50" t="s">
        <v>484</v>
      </c>
      <c r="D298" s="17" t="s">
        <v>54</v>
      </c>
      <c r="E298" s="17" t="s">
        <v>228</v>
      </c>
      <c r="F298" s="79">
        <f>3*4</f>
        <v>12</v>
      </c>
    </row>
    <row r="299" spans="1:6" x14ac:dyDescent="0.35">
      <c r="A299" s="64" t="s">
        <v>149</v>
      </c>
      <c r="B299" s="40" t="s">
        <v>800</v>
      </c>
      <c r="C299" s="50" t="s">
        <v>485</v>
      </c>
      <c r="D299" s="17" t="s">
        <v>66</v>
      </c>
      <c r="E299" s="17" t="s">
        <v>230</v>
      </c>
      <c r="F299" s="79">
        <f>3*5</f>
        <v>15</v>
      </c>
    </row>
    <row r="300" spans="1:6" x14ac:dyDescent="0.35">
      <c r="A300" s="64" t="s">
        <v>149</v>
      </c>
      <c r="B300" s="40" t="s">
        <v>800</v>
      </c>
      <c r="C300" s="50" t="s">
        <v>486</v>
      </c>
      <c r="D300" s="17" t="s">
        <v>68</v>
      </c>
      <c r="E300" s="17" t="s">
        <v>233</v>
      </c>
      <c r="F300" s="79">
        <f>3*6</f>
        <v>18</v>
      </c>
    </row>
    <row r="301" spans="1:6" x14ac:dyDescent="0.35">
      <c r="A301" s="64" t="s">
        <v>149</v>
      </c>
      <c r="B301" s="40" t="s">
        <v>800</v>
      </c>
      <c r="C301" s="50" t="s">
        <v>487</v>
      </c>
      <c r="D301" s="17" t="s">
        <v>71</v>
      </c>
      <c r="E301" s="17" t="s">
        <v>236</v>
      </c>
      <c r="F301" s="79">
        <f>3*7</f>
        <v>21</v>
      </c>
    </row>
    <row r="302" spans="1:6" x14ac:dyDescent="0.35">
      <c r="A302" s="64" t="s">
        <v>149</v>
      </c>
      <c r="B302" s="40" t="s">
        <v>800</v>
      </c>
      <c r="C302" s="50" t="s">
        <v>488</v>
      </c>
      <c r="D302" s="17" t="s">
        <v>72</v>
      </c>
      <c r="E302" s="17" t="s">
        <v>540</v>
      </c>
      <c r="F302" s="79">
        <f>3*8</f>
        <v>24</v>
      </c>
    </row>
    <row r="303" spans="1:6" x14ac:dyDescent="0.35">
      <c r="A303" s="64" t="s">
        <v>149</v>
      </c>
      <c r="B303" s="40" t="s">
        <v>800</v>
      </c>
      <c r="C303" s="50" t="s">
        <v>489</v>
      </c>
      <c r="D303" s="17" t="s">
        <v>75</v>
      </c>
      <c r="E303" s="17" t="s">
        <v>531</v>
      </c>
      <c r="F303" s="79">
        <f>3*9</f>
        <v>27</v>
      </c>
    </row>
    <row r="304" spans="1:6" x14ac:dyDescent="0.35">
      <c r="A304" s="64" t="s">
        <v>149</v>
      </c>
      <c r="B304" s="40" t="s">
        <v>800</v>
      </c>
      <c r="C304" s="50" t="s">
        <v>490</v>
      </c>
      <c r="D304" s="17" t="s">
        <v>78</v>
      </c>
      <c r="E304" s="17" t="s">
        <v>534</v>
      </c>
      <c r="F304" s="79">
        <f>3*10</f>
        <v>30</v>
      </c>
    </row>
    <row r="305" spans="1:6" x14ac:dyDescent="0.35">
      <c r="A305" s="64" t="s">
        <v>149</v>
      </c>
      <c r="B305" s="40" t="s">
        <v>800</v>
      </c>
      <c r="C305" s="50" t="s">
        <v>491</v>
      </c>
      <c r="D305" s="17" t="s">
        <v>81</v>
      </c>
      <c r="E305" s="17" t="s">
        <v>537</v>
      </c>
      <c r="F305" s="79">
        <f>3*11</f>
        <v>33</v>
      </c>
    </row>
    <row r="306" spans="1:6" x14ac:dyDescent="0.35">
      <c r="A306" s="64" t="s">
        <v>149</v>
      </c>
      <c r="B306" s="40" t="s">
        <v>800</v>
      </c>
      <c r="C306" s="50" t="s">
        <v>492</v>
      </c>
      <c r="D306" s="17" t="s">
        <v>55</v>
      </c>
      <c r="E306" s="17" t="s">
        <v>231</v>
      </c>
      <c r="F306" s="79">
        <f>4*4</f>
        <v>16</v>
      </c>
    </row>
    <row r="307" spans="1:6" x14ac:dyDescent="0.35">
      <c r="A307" s="64" t="s">
        <v>149</v>
      </c>
      <c r="B307" s="40" t="s">
        <v>800</v>
      </c>
      <c r="C307" s="50" t="s">
        <v>493</v>
      </c>
      <c r="D307" s="17" t="s">
        <v>70</v>
      </c>
      <c r="E307" s="17" t="s">
        <v>235</v>
      </c>
      <c r="F307" s="79">
        <f>4*5</f>
        <v>20</v>
      </c>
    </row>
    <row r="308" spans="1:6" x14ac:dyDescent="0.35">
      <c r="A308" s="64" t="s">
        <v>149</v>
      </c>
      <c r="B308" s="40" t="s">
        <v>800</v>
      </c>
      <c r="C308" s="50" t="s">
        <v>494</v>
      </c>
      <c r="D308" s="17" t="s">
        <v>72</v>
      </c>
      <c r="E308" s="17" t="s">
        <v>540</v>
      </c>
      <c r="F308" s="79">
        <f>4*6</f>
        <v>24</v>
      </c>
    </row>
    <row r="309" spans="1:6" x14ac:dyDescent="0.35">
      <c r="A309" s="64" t="s">
        <v>149</v>
      </c>
      <c r="B309" s="40" t="s">
        <v>800</v>
      </c>
      <c r="C309" s="50" t="s">
        <v>495</v>
      </c>
      <c r="D309" s="17" t="s">
        <v>76</v>
      </c>
      <c r="E309" s="17" t="s">
        <v>532</v>
      </c>
      <c r="F309" s="79">
        <f>4*7</f>
        <v>28</v>
      </c>
    </row>
    <row r="310" spans="1:6" x14ac:dyDescent="0.35">
      <c r="A310" s="64" t="s">
        <v>149</v>
      </c>
      <c r="B310" s="40" t="s">
        <v>800</v>
      </c>
      <c r="C310" s="50" t="s">
        <v>496</v>
      </c>
      <c r="D310" s="17" t="s">
        <v>80</v>
      </c>
      <c r="E310" s="17" t="s">
        <v>536</v>
      </c>
      <c r="F310" s="79">
        <f>4*8</f>
        <v>32</v>
      </c>
    </row>
    <row r="311" spans="1:6" x14ac:dyDescent="0.35">
      <c r="A311" s="64" t="s">
        <v>149</v>
      </c>
      <c r="B311" s="40" t="s">
        <v>800</v>
      </c>
      <c r="C311" s="50" t="s">
        <v>497</v>
      </c>
      <c r="D311" s="17" t="s">
        <v>82</v>
      </c>
      <c r="E311" s="17" t="s">
        <v>242</v>
      </c>
      <c r="F311" s="79">
        <f>4*9</f>
        <v>36</v>
      </c>
    </row>
    <row r="312" spans="1:6" x14ac:dyDescent="0.35">
      <c r="A312" s="64" t="s">
        <v>149</v>
      </c>
      <c r="B312" s="40" t="s">
        <v>800</v>
      </c>
      <c r="C312" s="50" t="s">
        <v>498</v>
      </c>
      <c r="D312" s="17" t="s">
        <v>86</v>
      </c>
      <c r="E312" s="17" t="s">
        <v>726</v>
      </c>
      <c r="F312" s="79">
        <f>4*10</f>
        <v>40</v>
      </c>
    </row>
    <row r="313" spans="1:6" x14ac:dyDescent="0.35">
      <c r="A313" s="64" t="s">
        <v>149</v>
      </c>
      <c r="B313" s="40" t="s">
        <v>800</v>
      </c>
      <c r="C313" s="50" t="s">
        <v>499</v>
      </c>
      <c r="D313" s="17" t="s">
        <v>106</v>
      </c>
      <c r="E313" s="17" t="s">
        <v>727</v>
      </c>
      <c r="F313" s="79">
        <f>4*11</f>
        <v>44</v>
      </c>
    </row>
    <row r="314" spans="1:6" x14ac:dyDescent="0.35">
      <c r="A314" s="64" t="s">
        <v>149</v>
      </c>
      <c r="B314" s="40" t="s">
        <v>800</v>
      </c>
      <c r="C314" s="50" t="s">
        <v>500</v>
      </c>
      <c r="D314" s="17" t="s">
        <v>73</v>
      </c>
      <c r="E314" s="17" t="s">
        <v>530</v>
      </c>
      <c r="F314" s="79">
        <f>5*5</f>
        <v>25</v>
      </c>
    </row>
    <row r="315" spans="1:6" x14ac:dyDescent="0.35">
      <c r="A315" s="64" t="s">
        <v>149</v>
      </c>
      <c r="B315" s="40" t="s">
        <v>800</v>
      </c>
      <c r="C315" s="50" t="s">
        <v>501</v>
      </c>
      <c r="D315" s="17" t="s">
        <v>78</v>
      </c>
      <c r="E315" s="17" t="s">
        <v>534</v>
      </c>
      <c r="F315" s="79">
        <f>5*6</f>
        <v>30</v>
      </c>
    </row>
    <row r="316" spans="1:6" x14ac:dyDescent="0.35">
      <c r="A316" s="64" t="s">
        <v>149</v>
      </c>
      <c r="B316" s="40" t="s">
        <v>800</v>
      </c>
      <c r="C316" s="50" t="s">
        <v>502</v>
      </c>
      <c r="D316" s="17" t="s">
        <v>92</v>
      </c>
      <c r="E316" s="17" t="s">
        <v>539</v>
      </c>
      <c r="F316" s="79">
        <f>5*7</f>
        <v>35</v>
      </c>
    </row>
    <row r="317" spans="1:6" x14ac:dyDescent="0.35">
      <c r="A317" s="64" t="s">
        <v>149</v>
      </c>
      <c r="B317" s="40" t="s">
        <v>800</v>
      </c>
      <c r="C317" s="50" t="s">
        <v>503</v>
      </c>
      <c r="D317" s="17" t="s">
        <v>86</v>
      </c>
      <c r="E317" s="17" t="s">
        <v>726</v>
      </c>
      <c r="F317" s="79">
        <f>5*8</f>
        <v>40</v>
      </c>
    </row>
    <row r="318" spans="1:6" x14ac:dyDescent="0.35">
      <c r="A318" s="64" t="s">
        <v>149</v>
      </c>
      <c r="B318" s="40" t="s">
        <v>800</v>
      </c>
      <c r="C318" s="50" t="s">
        <v>504</v>
      </c>
      <c r="D318" s="17" t="s">
        <v>109</v>
      </c>
      <c r="E318" s="17" t="s">
        <v>728</v>
      </c>
      <c r="F318" s="79">
        <f>5*9</f>
        <v>45</v>
      </c>
    </row>
    <row r="319" spans="1:6" x14ac:dyDescent="0.35">
      <c r="A319" s="64" t="s">
        <v>149</v>
      </c>
      <c r="B319" s="40" t="s">
        <v>800</v>
      </c>
      <c r="C319" s="50" t="s">
        <v>505</v>
      </c>
      <c r="D319" s="17" t="s">
        <v>95</v>
      </c>
      <c r="E319" s="17" t="s">
        <v>729</v>
      </c>
      <c r="F319" s="79">
        <f>5*10</f>
        <v>50</v>
      </c>
    </row>
    <row r="320" spans="1:6" x14ac:dyDescent="0.35">
      <c r="A320" s="64" t="s">
        <v>149</v>
      </c>
      <c r="B320" s="40" t="s">
        <v>800</v>
      </c>
      <c r="C320" s="50" t="s">
        <v>506</v>
      </c>
      <c r="D320" s="17" t="s">
        <v>110</v>
      </c>
      <c r="E320" s="17" t="s">
        <v>730</v>
      </c>
      <c r="F320" s="79">
        <f>5*11</f>
        <v>55</v>
      </c>
    </row>
    <row r="321" spans="1:6" x14ac:dyDescent="0.35">
      <c r="A321" s="64" t="s">
        <v>149</v>
      </c>
      <c r="B321" s="40" t="s">
        <v>800</v>
      </c>
      <c r="C321" s="50" t="s">
        <v>507</v>
      </c>
      <c r="D321" s="17" t="s">
        <v>82</v>
      </c>
      <c r="E321" s="17" t="s">
        <v>242</v>
      </c>
      <c r="F321" s="79">
        <f>6*6</f>
        <v>36</v>
      </c>
    </row>
    <row r="322" spans="1:6" x14ac:dyDescent="0.35">
      <c r="A322" s="64" t="s">
        <v>149</v>
      </c>
      <c r="B322" s="40" t="s">
        <v>800</v>
      </c>
      <c r="C322" s="50" t="s">
        <v>508</v>
      </c>
      <c r="D322" s="17" t="s">
        <v>88</v>
      </c>
      <c r="E322" s="17" t="s">
        <v>731</v>
      </c>
      <c r="F322" s="79">
        <f>6*7</f>
        <v>42</v>
      </c>
    </row>
    <row r="323" spans="1:6" x14ac:dyDescent="0.35">
      <c r="A323" s="64" t="s">
        <v>149</v>
      </c>
      <c r="B323" s="40" t="s">
        <v>800</v>
      </c>
      <c r="C323" s="50" t="s">
        <v>509</v>
      </c>
      <c r="D323" s="17" t="s">
        <v>93</v>
      </c>
      <c r="E323" s="17" t="s">
        <v>732</v>
      </c>
      <c r="F323" s="79">
        <f>6*8</f>
        <v>48</v>
      </c>
    </row>
    <row r="324" spans="1:6" x14ac:dyDescent="0.35">
      <c r="A324" s="64" t="s">
        <v>149</v>
      </c>
      <c r="B324" s="40" t="s">
        <v>800</v>
      </c>
      <c r="C324" s="50" t="s">
        <v>510</v>
      </c>
      <c r="D324" s="17" t="s">
        <v>107</v>
      </c>
      <c r="E324" s="17" t="s">
        <v>733</v>
      </c>
      <c r="F324" s="79">
        <f>6*9</f>
        <v>54</v>
      </c>
    </row>
    <row r="325" spans="1:6" x14ac:dyDescent="0.35">
      <c r="A325" s="64" t="s">
        <v>149</v>
      </c>
      <c r="B325" s="40" t="s">
        <v>800</v>
      </c>
      <c r="C325" s="50" t="s">
        <v>511</v>
      </c>
      <c r="D325" s="17" t="s">
        <v>98</v>
      </c>
      <c r="E325" s="17" t="s">
        <v>734</v>
      </c>
      <c r="F325" s="79">
        <f>6*10</f>
        <v>60</v>
      </c>
    </row>
    <row r="326" spans="1:6" x14ac:dyDescent="0.35">
      <c r="A326" s="64" t="s">
        <v>149</v>
      </c>
      <c r="B326" s="40" t="s">
        <v>800</v>
      </c>
      <c r="C326" s="50" t="s">
        <v>512</v>
      </c>
      <c r="D326" s="17" t="s">
        <v>108</v>
      </c>
      <c r="E326" s="17" t="s">
        <v>735</v>
      </c>
      <c r="F326" s="79">
        <f>6*11</f>
        <v>66</v>
      </c>
    </row>
    <row r="327" spans="1:6" x14ac:dyDescent="0.35">
      <c r="A327" s="64" t="s">
        <v>149</v>
      </c>
      <c r="B327" s="40" t="s">
        <v>800</v>
      </c>
      <c r="C327" s="50" t="s">
        <v>513</v>
      </c>
      <c r="D327" s="17" t="s">
        <v>94</v>
      </c>
      <c r="E327" s="17" t="s">
        <v>736</v>
      </c>
      <c r="F327" s="79">
        <f>7*7</f>
        <v>49</v>
      </c>
    </row>
    <row r="328" spans="1:6" x14ac:dyDescent="0.35">
      <c r="A328" s="64" t="s">
        <v>149</v>
      </c>
      <c r="B328" s="40" t="s">
        <v>800</v>
      </c>
      <c r="C328" s="50" t="s">
        <v>514</v>
      </c>
      <c r="D328" s="17" t="s">
        <v>111</v>
      </c>
      <c r="E328" s="17" t="s">
        <v>737</v>
      </c>
      <c r="F328" s="79">
        <f>7*8</f>
        <v>56</v>
      </c>
    </row>
    <row r="329" spans="1:6" x14ac:dyDescent="0.35">
      <c r="A329" s="64" t="s">
        <v>149</v>
      </c>
      <c r="B329" s="40" t="s">
        <v>800</v>
      </c>
      <c r="C329" s="50" t="s">
        <v>515</v>
      </c>
      <c r="D329" s="17" t="s">
        <v>100</v>
      </c>
      <c r="E329" s="17" t="s">
        <v>738</v>
      </c>
      <c r="F329" s="79">
        <f>7*9</f>
        <v>63</v>
      </c>
    </row>
    <row r="330" spans="1:6" x14ac:dyDescent="0.35">
      <c r="A330" s="64" t="s">
        <v>149</v>
      </c>
      <c r="B330" s="40" t="s">
        <v>800</v>
      </c>
      <c r="C330" s="50" t="s">
        <v>516</v>
      </c>
      <c r="D330" s="17" t="s">
        <v>112</v>
      </c>
      <c r="E330" s="17" t="s">
        <v>739</v>
      </c>
      <c r="F330" s="79">
        <f>7*10</f>
        <v>70</v>
      </c>
    </row>
    <row r="331" spans="1:6" x14ac:dyDescent="0.35">
      <c r="A331" s="64" t="s">
        <v>149</v>
      </c>
      <c r="B331" s="40" t="s">
        <v>800</v>
      </c>
      <c r="C331" s="50" t="s">
        <v>517</v>
      </c>
      <c r="D331" s="17" t="s">
        <v>113</v>
      </c>
      <c r="E331" s="17" t="s">
        <v>740</v>
      </c>
      <c r="F331" s="79">
        <f>7*11</f>
        <v>77</v>
      </c>
    </row>
    <row r="332" spans="1:6" x14ac:dyDescent="0.35">
      <c r="A332" s="64" t="s">
        <v>149</v>
      </c>
      <c r="B332" s="40" t="s">
        <v>800</v>
      </c>
      <c r="C332" s="50" t="s">
        <v>518</v>
      </c>
      <c r="D332" s="17" t="s">
        <v>101</v>
      </c>
      <c r="E332" s="17" t="s">
        <v>741</v>
      </c>
      <c r="F332" s="79">
        <f>8*8</f>
        <v>64</v>
      </c>
    </row>
    <row r="333" spans="1:6" x14ac:dyDescent="0.35">
      <c r="A333" s="64" t="s">
        <v>149</v>
      </c>
      <c r="B333" s="40" t="s">
        <v>800</v>
      </c>
      <c r="C333" s="50" t="s">
        <v>519</v>
      </c>
      <c r="D333" s="17" t="s">
        <v>114</v>
      </c>
      <c r="E333" s="17" t="s">
        <v>742</v>
      </c>
      <c r="F333" s="79">
        <f>8*9</f>
        <v>72</v>
      </c>
    </row>
    <row r="334" spans="1:6" x14ac:dyDescent="0.35">
      <c r="A334" s="64" t="s">
        <v>149</v>
      </c>
      <c r="B334" s="40" t="s">
        <v>800</v>
      </c>
      <c r="C334" s="50" t="s">
        <v>520</v>
      </c>
      <c r="D334" s="17" t="s">
        <v>119</v>
      </c>
      <c r="E334" s="17" t="s">
        <v>743</v>
      </c>
      <c r="F334" s="79">
        <f>8*10</f>
        <v>80</v>
      </c>
    </row>
    <row r="335" spans="1:6" x14ac:dyDescent="0.35">
      <c r="A335" s="64" t="s">
        <v>149</v>
      </c>
      <c r="B335" s="40" t="s">
        <v>800</v>
      </c>
      <c r="C335" s="50" t="s">
        <v>521</v>
      </c>
      <c r="D335" s="17" t="s">
        <v>115</v>
      </c>
      <c r="E335" s="17" t="s">
        <v>744</v>
      </c>
      <c r="F335" s="79">
        <f>8*11</f>
        <v>88</v>
      </c>
    </row>
    <row r="336" spans="1:6" x14ac:dyDescent="0.35">
      <c r="A336" s="64" t="s">
        <v>149</v>
      </c>
      <c r="B336" s="40" t="s">
        <v>800</v>
      </c>
      <c r="C336" s="50" t="s">
        <v>522</v>
      </c>
      <c r="D336" s="17" t="s">
        <v>120</v>
      </c>
      <c r="E336" s="17" t="s">
        <v>745</v>
      </c>
      <c r="F336" s="79">
        <f>9*9</f>
        <v>81</v>
      </c>
    </row>
    <row r="337" spans="1:6" x14ac:dyDescent="0.35">
      <c r="A337" s="64" t="s">
        <v>149</v>
      </c>
      <c r="B337" s="40" t="s">
        <v>800</v>
      </c>
      <c r="C337" s="50" t="s">
        <v>523</v>
      </c>
      <c r="D337" s="17" t="s">
        <v>121</v>
      </c>
      <c r="E337" s="17" t="s">
        <v>746</v>
      </c>
      <c r="F337" s="79">
        <f>9*10</f>
        <v>90</v>
      </c>
    </row>
    <row r="338" spans="1:6" x14ac:dyDescent="0.35">
      <c r="A338" s="64" t="s">
        <v>149</v>
      </c>
      <c r="B338" s="40" t="s">
        <v>800</v>
      </c>
      <c r="C338" s="50" t="s">
        <v>524</v>
      </c>
      <c r="D338" s="17" t="s">
        <v>116</v>
      </c>
      <c r="E338" s="17" t="s">
        <v>747</v>
      </c>
      <c r="F338" s="79">
        <f>9*11</f>
        <v>99</v>
      </c>
    </row>
    <row r="339" spans="1:6" x14ac:dyDescent="0.35">
      <c r="A339" s="64" t="s">
        <v>149</v>
      </c>
      <c r="B339" s="40" t="s">
        <v>800</v>
      </c>
      <c r="C339" s="50" t="s">
        <v>159</v>
      </c>
      <c r="D339" s="17" t="s">
        <v>105</v>
      </c>
      <c r="E339" s="17" t="s">
        <v>243</v>
      </c>
      <c r="F339" s="79">
        <f>10*10</f>
        <v>100</v>
      </c>
    </row>
    <row r="340" spans="1:6" x14ac:dyDescent="0.35">
      <c r="A340" s="64" t="s">
        <v>149</v>
      </c>
      <c r="B340" s="40" t="s">
        <v>800</v>
      </c>
      <c r="C340" s="50" t="s">
        <v>525</v>
      </c>
      <c r="D340" s="17" t="s">
        <v>117</v>
      </c>
      <c r="E340" s="17" t="s">
        <v>748</v>
      </c>
      <c r="F340" s="79">
        <f>10*11</f>
        <v>110</v>
      </c>
    </row>
    <row r="341" spans="1:6" ht="21.75" thickBot="1" x14ac:dyDescent="0.4">
      <c r="A341" s="65" t="s">
        <v>149</v>
      </c>
      <c r="B341" s="52" t="s">
        <v>800</v>
      </c>
      <c r="C341" s="32" t="s">
        <v>162</v>
      </c>
      <c r="D341" s="32" t="s">
        <v>118</v>
      </c>
      <c r="E341" s="32" t="s">
        <v>749</v>
      </c>
      <c r="F341" s="81">
        <f>11*11</f>
        <v>121</v>
      </c>
    </row>
    <row r="342" spans="1:6" x14ac:dyDescent="0.35">
      <c r="A342" s="64" t="s">
        <v>150</v>
      </c>
      <c r="B342" s="40" t="s">
        <v>155</v>
      </c>
      <c r="C342" s="40" t="s">
        <v>53</v>
      </c>
      <c r="D342" s="17" t="s">
        <v>53</v>
      </c>
      <c r="E342" s="13" t="s">
        <v>279</v>
      </c>
      <c r="F342" s="69">
        <v>0</v>
      </c>
    </row>
    <row r="343" spans="1:6" x14ac:dyDescent="0.35">
      <c r="A343" s="64" t="s">
        <v>150</v>
      </c>
      <c r="B343" s="40" t="s">
        <v>155</v>
      </c>
      <c r="C343" s="40" t="s">
        <v>27</v>
      </c>
      <c r="D343" s="17" t="s">
        <v>27</v>
      </c>
      <c r="E343" s="13" t="s">
        <v>280</v>
      </c>
      <c r="F343" s="69">
        <v>1</v>
      </c>
    </row>
    <row r="344" spans="1:6" x14ac:dyDescent="0.35">
      <c r="A344" s="64" t="s">
        <v>150</v>
      </c>
      <c r="B344" s="40" t="s">
        <v>155</v>
      </c>
      <c r="C344" s="40" t="s">
        <v>56</v>
      </c>
      <c r="D344" s="17" t="s">
        <v>56</v>
      </c>
      <c r="E344" s="13" t="s">
        <v>528</v>
      </c>
      <c r="F344" s="69">
        <v>2</v>
      </c>
    </row>
    <row r="345" spans="1:6" x14ac:dyDescent="0.35">
      <c r="A345" s="64" t="s">
        <v>150</v>
      </c>
      <c r="B345" s="40" t="s">
        <v>155</v>
      </c>
      <c r="C345" s="40" t="s">
        <v>57</v>
      </c>
      <c r="D345" s="17" t="s">
        <v>57</v>
      </c>
      <c r="E345" s="13" t="s">
        <v>281</v>
      </c>
      <c r="F345" s="69">
        <v>3</v>
      </c>
    </row>
    <row r="346" spans="1:6" x14ac:dyDescent="0.35">
      <c r="A346" s="64" t="s">
        <v>150</v>
      </c>
      <c r="B346" s="40" t="s">
        <v>155</v>
      </c>
      <c r="C346" s="40" t="s">
        <v>58</v>
      </c>
      <c r="D346" s="17" t="s">
        <v>58</v>
      </c>
      <c r="E346" s="13" t="s">
        <v>282</v>
      </c>
      <c r="F346" s="69">
        <v>4</v>
      </c>
    </row>
    <row r="347" spans="1:6" x14ac:dyDescent="0.35">
      <c r="A347" s="64" t="s">
        <v>150</v>
      </c>
      <c r="B347" s="40" t="s">
        <v>155</v>
      </c>
      <c r="C347" s="40" t="s">
        <v>59</v>
      </c>
      <c r="D347" s="17" t="s">
        <v>59</v>
      </c>
      <c r="E347" s="13" t="s">
        <v>283</v>
      </c>
      <c r="F347" s="69">
        <v>5</v>
      </c>
    </row>
    <row r="348" spans="1:6" x14ac:dyDescent="0.35">
      <c r="A348" s="64" t="s">
        <v>150</v>
      </c>
      <c r="B348" s="40" t="s">
        <v>155</v>
      </c>
      <c r="C348" s="40" t="s">
        <v>60</v>
      </c>
      <c r="D348" s="17" t="s">
        <v>54</v>
      </c>
      <c r="E348" s="13" t="s">
        <v>284</v>
      </c>
      <c r="F348" s="69">
        <v>6</v>
      </c>
    </row>
    <row r="349" spans="1:6" x14ac:dyDescent="0.35">
      <c r="A349" s="64" t="s">
        <v>150</v>
      </c>
      <c r="B349" s="40" t="s">
        <v>155</v>
      </c>
      <c r="C349" s="40" t="s">
        <v>61</v>
      </c>
      <c r="D349" s="17" t="s">
        <v>64</v>
      </c>
      <c r="E349" s="13" t="s">
        <v>285</v>
      </c>
      <c r="F349" s="69">
        <v>7</v>
      </c>
    </row>
    <row r="350" spans="1:6" x14ac:dyDescent="0.35">
      <c r="A350" s="64" t="s">
        <v>150</v>
      </c>
      <c r="B350" s="40" t="s">
        <v>155</v>
      </c>
      <c r="C350" s="40" t="s">
        <v>62</v>
      </c>
      <c r="D350" s="17" t="s">
        <v>65</v>
      </c>
      <c r="E350" s="13" t="s">
        <v>545</v>
      </c>
      <c r="F350" s="69">
        <v>8</v>
      </c>
    </row>
    <row r="351" spans="1:6" x14ac:dyDescent="0.35">
      <c r="A351" s="64" t="s">
        <v>150</v>
      </c>
      <c r="B351" s="40" t="s">
        <v>155</v>
      </c>
      <c r="C351" s="40" t="s">
        <v>63</v>
      </c>
      <c r="D351" s="17" t="s">
        <v>66</v>
      </c>
      <c r="E351" s="13" t="s">
        <v>286</v>
      </c>
      <c r="F351" s="69">
        <v>9</v>
      </c>
    </row>
    <row r="352" spans="1:6" x14ac:dyDescent="0.35">
      <c r="A352" s="64" t="s">
        <v>150</v>
      </c>
      <c r="B352" s="40" t="s">
        <v>155</v>
      </c>
      <c r="C352" s="40" t="s">
        <v>54</v>
      </c>
      <c r="D352" s="17" t="s">
        <v>55</v>
      </c>
      <c r="E352" s="13" t="s">
        <v>287</v>
      </c>
      <c r="F352" s="69">
        <v>10</v>
      </c>
    </row>
    <row r="353" spans="1:6" x14ac:dyDescent="0.35">
      <c r="A353" s="64" t="s">
        <v>150</v>
      </c>
      <c r="B353" s="40" t="s">
        <v>155</v>
      </c>
      <c r="C353" s="40" t="s">
        <v>64</v>
      </c>
      <c r="D353" s="17" t="s">
        <v>67</v>
      </c>
      <c r="E353" s="13" t="s">
        <v>288</v>
      </c>
      <c r="F353" s="69">
        <v>11</v>
      </c>
    </row>
    <row r="354" spans="1:6" x14ac:dyDescent="0.35">
      <c r="A354" s="64" t="s">
        <v>150</v>
      </c>
      <c r="B354" s="40" t="s">
        <v>155</v>
      </c>
      <c r="C354" s="40" t="s">
        <v>65</v>
      </c>
      <c r="D354" s="17" t="s">
        <v>72</v>
      </c>
      <c r="E354" s="13" t="s">
        <v>750</v>
      </c>
      <c r="F354" s="69">
        <v>12</v>
      </c>
    </row>
    <row r="355" spans="1:6" x14ac:dyDescent="0.35">
      <c r="A355" s="64" t="s">
        <v>150</v>
      </c>
      <c r="B355" s="40" t="s">
        <v>155</v>
      </c>
      <c r="C355" s="40" t="s">
        <v>66</v>
      </c>
      <c r="D355" s="17" t="s">
        <v>73</v>
      </c>
      <c r="E355" s="13" t="s">
        <v>546</v>
      </c>
      <c r="F355" s="69">
        <v>13</v>
      </c>
    </row>
    <row r="356" spans="1:6" x14ac:dyDescent="0.35">
      <c r="A356" s="64" t="s">
        <v>150</v>
      </c>
      <c r="B356" s="40" t="s">
        <v>155</v>
      </c>
      <c r="C356" s="40" t="s">
        <v>55</v>
      </c>
      <c r="D356" s="17" t="s">
        <v>74</v>
      </c>
      <c r="E356" s="13" t="s">
        <v>551</v>
      </c>
      <c r="F356" s="69">
        <v>14</v>
      </c>
    </row>
    <row r="357" spans="1:6" x14ac:dyDescent="0.35">
      <c r="A357" s="64" t="s">
        <v>150</v>
      </c>
      <c r="B357" s="40" t="s">
        <v>155</v>
      </c>
      <c r="C357" s="40" t="s">
        <v>67</v>
      </c>
      <c r="D357" s="17" t="s">
        <v>75</v>
      </c>
      <c r="E357" s="13" t="s">
        <v>547</v>
      </c>
      <c r="F357" s="69">
        <v>15</v>
      </c>
    </row>
    <row r="358" spans="1:6" x14ac:dyDescent="0.35">
      <c r="A358" s="64" t="s">
        <v>150</v>
      </c>
      <c r="B358" s="40" t="s">
        <v>155</v>
      </c>
      <c r="C358" s="40" t="s">
        <v>68</v>
      </c>
      <c r="D358" s="17" t="s">
        <v>76</v>
      </c>
      <c r="E358" s="13" t="s">
        <v>548</v>
      </c>
      <c r="F358" s="69">
        <v>16</v>
      </c>
    </row>
    <row r="359" spans="1:6" x14ac:dyDescent="0.35">
      <c r="A359" s="64" t="s">
        <v>150</v>
      </c>
      <c r="B359" s="40" t="s">
        <v>155</v>
      </c>
      <c r="C359" s="40" t="s">
        <v>69</v>
      </c>
      <c r="D359" s="17" t="s">
        <v>77</v>
      </c>
      <c r="E359" s="13" t="s">
        <v>549</v>
      </c>
      <c r="F359" s="69">
        <v>17</v>
      </c>
    </row>
    <row r="360" spans="1:6" x14ac:dyDescent="0.35">
      <c r="A360" s="64" t="s">
        <v>150</v>
      </c>
      <c r="B360" s="40" t="s">
        <v>155</v>
      </c>
      <c r="C360" s="40" t="s">
        <v>70</v>
      </c>
      <c r="D360" s="17" t="s">
        <v>82</v>
      </c>
      <c r="E360" s="13" t="s">
        <v>289</v>
      </c>
      <c r="F360" s="69">
        <v>18</v>
      </c>
    </row>
    <row r="361" spans="1:6" x14ac:dyDescent="0.35">
      <c r="A361" s="64" t="s">
        <v>150</v>
      </c>
      <c r="B361" s="40" t="s">
        <v>155</v>
      </c>
      <c r="C361" s="40" t="s">
        <v>71</v>
      </c>
      <c r="D361" s="17" t="s">
        <v>83</v>
      </c>
      <c r="E361" s="13" t="s">
        <v>290</v>
      </c>
      <c r="F361" s="69">
        <v>19</v>
      </c>
    </row>
    <row r="362" spans="1:6" x14ac:dyDescent="0.35">
      <c r="A362" s="64" t="s">
        <v>150</v>
      </c>
      <c r="B362" s="40" t="s">
        <v>155</v>
      </c>
      <c r="C362" s="40" t="s">
        <v>72</v>
      </c>
      <c r="D362" s="17" t="s">
        <v>84</v>
      </c>
      <c r="E362" s="13" t="s">
        <v>550</v>
      </c>
      <c r="F362" s="69">
        <v>20</v>
      </c>
    </row>
    <row r="363" spans="1:6" x14ac:dyDescent="0.35">
      <c r="A363" s="64" t="s">
        <v>150</v>
      </c>
      <c r="B363" s="40" t="s">
        <v>155</v>
      </c>
      <c r="C363" s="40" t="s">
        <v>73</v>
      </c>
      <c r="D363" s="17" t="s">
        <v>85</v>
      </c>
      <c r="E363" s="13" t="s">
        <v>291</v>
      </c>
      <c r="F363" s="69">
        <v>21</v>
      </c>
    </row>
    <row r="364" spans="1:6" x14ac:dyDescent="0.35">
      <c r="A364" s="64" t="s">
        <v>150</v>
      </c>
      <c r="B364" s="40" t="s">
        <v>155</v>
      </c>
      <c r="C364" s="40" t="s">
        <v>74</v>
      </c>
      <c r="D364" s="17" t="s">
        <v>86</v>
      </c>
      <c r="E364" s="13" t="s">
        <v>292</v>
      </c>
      <c r="F364" s="69">
        <v>22</v>
      </c>
    </row>
    <row r="365" spans="1:6" x14ac:dyDescent="0.35">
      <c r="A365" s="64" t="s">
        <v>150</v>
      </c>
      <c r="B365" s="40" t="s">
        <v>155</v>
      </c>
      <c r="C365" s="40" t="s">
        <v>75</v>
      </c>
      <c r="D365" s="17" t="s">
        <v>87</v>
      </c>
      <c r="E365" s="13" t="s">
        <v>293</v>
      </c>
      <c r="F365" s="69">
        <v>23</v>
      </c>
    </row>
    <row r="366" spans="1:6" x14ac:dyDescent="0.35">
      <c r="A366" s="64" t="s">
        <v>150</v>
      </c>
      <c r="B366" s="40" t="s">
        <v>155</v>
      </c>
      <c r="C366" s="40" t="s">
        <v>76</v>
      </c>
      <c r="D366" s="17" t="s">
        <v>93</v>
      </c>
      <c r="E366" s="13" t="s">
        <v>294</v>
      </c>
      <c r="F366" s="69">
        <v>24</v>
      </c>
    </row>
    <row r="367" spans="1:6" x14ac:dyDescent="0.35">
      <c r="A367" s="64" t="s">
        <v>150</v>
      </c>
      <c r="B367" s="40" t="s">
        <v>155</v>
      </c>
      <c r="C367" s="40" t="s">
        <v>77</v>
      </c>
      <c r="D367" s="17" t="s">
        <v>94</v>
      </c>
      <c r="E367" s="13" t="s">
        <v>295</v>
      </c>
      <c r="F367" s="69">
        <v>25</v>
      </c>
    </row>
    <row r="368" spans="1:6" x14ac:dyDescent="0.35">
      <c r="A368" s="64" t="s">
        <v>150</v>
      </c>
      <c r="B368" s="40" t="s">
        <v>155</v>
      </c>
      <c r="C368" s="40" t="s">
        <v>78</v>
      </c>
      <c r="D368" s="17" t="s">
        <v>95</v>
      </c>
      <c r="E368" s="13" t="s">
        <v>552</v>
      </c>
      <c r="F368" s="69">
        <v>26</v>
      </c>
    </row>
    <row r="369" spans="1:6" x14ac:dyDescent="0.35">
      <c r="A369" s="64" t="s">
        <v>150</v>
      </c>
      <c r="B369" s="40" t="s">
        <v>155</v>
      </c>
      <c r="C369" s="40" t="s">
        <v>79</v>
      </c>
      <c r="D369" s="17" t="s">
        <v>96</v>
      </c>
      <c r="E369" s="13" t="s">
        <v>296</v>
      </c>
      <c r="F369" s="69">
        <v>27</v>
      </c>
    </row>
    <row r="370" spans="1:6" x14ac:dyDescent="0.35">
      <c r="A370" s="64" t="s">
        <v>150</v>
      </c>
      <c r="B370" s="40" t="s">
        <v>155</v>
      </c>
      <c r="C370" s="40" t="s">
        <v>80</v>
      </c>
      <c r="D370" s="17" t="s">
        <v>97</v>
      </c>
      <c r="E370" s="13" t="s">
        <v>297</v>
      </c>
      <c r="F370" s="69">
        <v>28</v>
      </c>
    </row>
    <row r="371" spans="1:6" x14ac:dyDescent="0.35">
      <c r="A371" s="64" t="s">
        <v>150</v>
      </c>
      <c r="B371" s="40" t="s">
        <v>155</v>
      </c>
      <c r="C371" s="40" t="s">
        <v>81</v>
      </c>
      <c r="D371" s="17" t="s">
        <v>160</v>
      </c>
      <c r="E371" s="13" t="s">
        <v>298</v>
      </c>
      <c r="F371" s="69">
        <v>29</v>
      </c>
    </row>
    <row r="372" spans="1:6" x14ac:dyDescent="0.35">
      <c r="A372" s="64" t="s">
        <v>150</v>
      </c>
      <c r="B372" s="40" t="s">
        <v>155</v>
      </c>
      <c r="C372" s="40" t="s">
        <v>82</v>
      </c>
      <c r="D372" s="17" t="s">
        <v>98</v>
      </c>
      <c r="E372" s="13" t="s">
        <v>299</v>
      </c>
      <c r="F372" s="69">
        <v>30</v>
      </c>
    </row>
    <row r="373" spans="1:6" x14ac:dyDescent="0.35">
      <c r="A373" s="64" t="s">
        <v>150</v>
      </c>
      <c r="B373" s="40" t="s">
        <v>155</v>
      </c>
      <c r="C373" s="40" t="s">
        <v>83</v>
      </c>
      <c r="D373" s="17" t="s">
        <v>375</v>
      </c>
      <c r="E373" s="13" t="s">
        <v>300</v>
      </c>
      <c r="F373" s="69">
        <v>31</v>
      </c>
    </row>
    <row r="374" spans="1:6" x14ac:dyDescent="0.35">
      <c r="A374" s="64" t="s">
        <v>150</v>
      </c>
      <c r="B374" s="40" t="s">
        <v>155</v>
      </c>
      <c r="C374" s="40" t="s">
        <v>84</v>
      </c>
      <c r="D374" s="17" t="s">
        <v>99</v>
      </c>
      <c r="E374" s="13" t="s">
        <v>553</v>
      </c>
      <c r="F374" s="69">
        <v>32</v>
      </c>
    </row>
    <row r="375" spans="1:6" x14ac:dyDescent="0.35">
      <c r="A375" s="64" t="s">
        <v>150</v>
      </c>
      <c r="B375" s="40" t="s">
        <v>155</v>
      </c>
      <c r="C375" s="40" t="s">
        <v>85</v>
      </c>
      <c r="D375" s="17" t="s">
        <v>100</v>
      </c>
      <c r="E375" s="13" t="s">
        <v>301</v>
      </c>
      <c r="F375" s="69">
        <v>33</v>
      </c>
    </row>
    <row r="376" spans="1:6" x14ac:dyDescent="0.35">
      <c r="A376" s="64" t="s">
        <v>150</v>
      </c>
      <c r="B376" s="40" t="s">
        <v>155</v>
      </c>
      <c r="C376" s="40" t="s">
        <v>86</v>
      </c>
      <c r="D376" s="17" t="s">
        <v>101</v>
      </c>
      <c r="E376" s="13" t="s">
        <v>302</v>
      </c>
      <c r="F376" s="69">
        <v>34</v>
      </c>
    </row>
    <row r="377" spans="1:6" x14ac:dyDescent="0.35">
      <c r="A377" s="64" t="s">
        <v>150</v>
      </c>
      <c r="B377" s="40" t="s">
        <v>155</v>
      </c>
      <c r="C377" s="40" t="s">
        <v>87</v>
      </c>
      <c r="D377" s="17" t="s">
        <v>103</v>
      </c>
      <c r="E377" s="13" t="s">
        <v>303</v>
      </c>
      <c r="F377" s="69">
        <v>35</v>
      </c>
    </row>
    <row r="378" spans="1:6" x14ac:dyDescent="0.35">
      <c r="A378" s="67" t="s">
        <v>150</v>
      </c>
      <c r="B378" s="51" t="s">
        <v>155</v>
      </c>
      <c r="C378" s="42" t="s">
        <v>88</v>
      </c>
      <c r="D378" s="27" t="s">
        <v>102</v>
      </c>
      <c r="E378" s="4" t="s">
        <v>304</v>
      </c>
      <c r="F378" s="70">
        <v>36</v>
      </c>
    </row>
    <row r="379" spans="1:6" x14ac:dyDescent="0.35">
      <c r="A379" s="64" t="s">
        <v>148</v>
      </c>
      <c r="B379" s="40" t="s">
        <v>155</v>
      </c>
      <c r="C379" s="44" t="s">
        <v>453</v>
      </c>
      <c r="D379" s="6" t="s">
        <v>27</v>
      </c>
      <c r="E379" s="55" t="s">
        <v>662</v>
      </c>
      <c r="F379" s="69">
        <f>1/1</f>
        <v>1</v>
      </c>
    </row>
    <row r="380" spans="1:6" x14ac:dyDescent="0.35">
      <c r="A380" s="64" t="s">
        <v>148</v>
      </c>
      <c r="B380" s="40" t="s">
        <v>155</v>
      </c>
      <c r="C380" s="44" t="s">
        <v>454</v>
      </c>
      <c r="D380" s="6" t="s">
        <v>38</v>
      </c>
      <c r="E380" s="55" t="s">
        <v>663</v>
      </c>
      <c r="F380" s="69">
        <f>1/2</f>
        <v>0.5</v>
      </c>
    </row>
    <row r="381" spans="1:6" x14ac:dyDescent="0.35">
      <c r="A381" s="64" t="s">
        <v>148</v>
      </c>
      <c r="B381" s="40" t="s">
        <v>155</v>
      </c>
      <c r="C381" s="44" t="s">
        <v>455</v>
      </c>
      <c r="D381" s="6" t="s">
        <v>30</v>
      </c>
      <c r="E381" s="55" t="s">
        <v>634</v>
      </c>
      <c r="F381" s="69">
        <f>1/3</f>
        <v>0.33333333333333331</v>
      </c>
    </row>
    <row r="382" spans="1:6" x14ac:dyDescent="0.35">
      <c r="A382" s="64" t="s">
        <v>148</v>
      </c>
      <c r="B382" s="40" t="s">
        <v>155</v>
      </c>
      <c r="C382" s="44" t="s">
        <v>456</v>
      </c>
      <c r="D382" s="6" t="s">
        <v>48</v>
      </c>
      <c r="E382" s="55" t="s">
        <v>635</v>
      </c>
      <c r="F382" s="69">
        <f>1/4</f>
        <v>0.25</v>
      </c>
    </row>
    <row r="383" spans="1:6" x14ac:dyDescent="0.35">
      <c r="A383" s="64" t="s">
        <v>148</v>
      </c>
      <c r="B383" s="40" t="s">
        <v>155</v>
      </c>
      <c r="C383" s="44" t="s">
        <v>457</v>
      </c>
      <c r="D383" s="8" t="s">
        <v>807</v>
      </c>
      <c r="E383" s="55" t="s">
        <v>636</v>
      </c>
      <c r="F383" s="69">
        <f>1/5</f>
        <v>0.2</v>
      </c>
    </row>
    <row r="384" spans="1:6" x14ac:dyDescent="0.35">
      <c r="A384" s="64" t="s">
        <v>148</v>
      </c>
      <c r="B384" s="40" t="s">
        <v>155</v>
      </c>
      <c r="C384" s="44" t="s">
        <v>458</v>
      </c>
      <c r="D384" s="6" t="s">
        <v>32</v>
      </c>
      <c r="E384" s="55" t="s">
        <v>664</v>
      </c>
      <c r="F384" s="69">
        <f>1/6</f>
        <v>0.16666666666666666</v>
      </c>
    </row>
    <row r="385" spans="1:6" x14ac:dyDescent="0.35">
      <c r="A385" s="64" t="s">
        <v>148</v>
      </c>
      <c r="B385" s="40" t="s">
        <v>155</v>
      </c>
      <c r="C385" s="44" t="s">
        <v>459</v>
      </c>
      <c r="D385" s="8" t="s">
        <v>820</v>
      </c>
      <c r="E385" s="55" t="s">
        <v>637</v>
      </c>
      <c r="F385" s="69">
        <f>1/7</f>
        <v>0.14285714285714285</v>
      </c>
    </row>
    <row r="386" spans="1:6" x14ac:dyDescent="0.35">
      <c r="A386" s="64" t="s">
        <v>148</v>
      </c>
      <c r="B386" s="40" t="s">
        <v>155</v>
      </c>
      <c r="C386" s="44" t="s">
        <v>460</v>
      </c>
      <c r="D386" s="6" t="s">
        <v>49</v>
      </c>
      <c r="E386" s="55" t="s">
        <v>638</v>
      </c>
      <c r="F386" s="69">
        <f>1/8</f>
        <v>0.125</v>
      </c>
    </row>
    <row r="387" spans="1:6" x14ac:dyDescent="0.35">
      <c r="A387" s="64" t="s">
        <v>148</v>
      </c>
      <c r="B387" s="40" t="s">
        <v>155</v>
      </c>
      <c r="C387" s="44" t="s">
        <v>461</v>
      </c>
      <c r="D387" s="6" t="s">
        <v>35</v>
      </c>
      <c r="E387" s="55" t="s">
        <v>639</v>
      </c>
      <c r="F387" s="69">
        <f>1/9</f>
        <v>0.1111111111111111</v>
      </c>
    </row>
    <row r="388" spans="1:6" x14ac:dyDescent="0.35">
      <c r="A388" s="64" t="s">
        <v>148</v>
      </c>
      <c r="B388" s="40" t="s">
        <v>155</v>
      </c>
      <c r="C388" s="44" t="s">
        <v>0</v>
      </c>
      <c r="D388" s="8" t="s">
        <v>814</v>
      </c>
      <c r="E388" s="55" t="s">
        <v>640</v>
      </c>
      <c r="F388" s="69">
        <f>1/10</f>
        <v>0.1</v>
      </c>
    </row>
    <row r="389" spans="1:6" x14ac:dyDescent="0.35">
      <c r="A389" s="64" t="s">
        <v>148</v>
      </c>
      <c r="B389" s="40" t="s">
        <v>155</v>
      </c>
      <c r="C389" s="44" t="s">
        <v>1</v>
      </c>
      <c r="D389" s="7" t="s">
        <v>864</v>
      </c>
      <c r="E389" s="55" t="s">
        <v>641</v>
      </c>
      <c r="F389" s="69">
        <f>1/11</f>
        <v>9.0909090909090912E-2</v>
      </c>
    </row>
    <row r="390" spans="1:6" x14ac:dyDescent="0.35">
      <c r="A390" s="64" t="s">
        <v>148</v>
      </c>
      <c r="B390" s="40" t="s">
        <v>155</v>
      </c>
      <c r="C390" s="44" t="s">
        <v>2</v>
      </c>
      <c r="D390" s="6" t="s">
        <v>36</v>
      </c>
      <c r="E390" s="55" t="s">
        <v>665</v>
      </c>
      <c r="F390" s="69">
        <f>1/12</f>
        <v>8.3333333333333329E-2</v>
      </c>
    </row>
    <row r="391" spans="1:6" x14ac:dyDescent="0.35">
      <c r="A391" s="64" t="s">
        <v>148</v>
      </c>
      <c r="B391" s="40" t="s">
        <v>155</v>
      </c>
      <c r="C391" s="44" t="s">
        <v>3</v>
      </c>
      <c r="D391" s="7" t="s">
        <v>865</v>
      </c>
      <c r="E391" s="55" t="s">
        <v>642</v>
      </c>
      <c r="F391" s="69">
        <f>1/13</f>
        <v>7.6923076923076927E-2</v>
      </c>
    </row>
    <row r="392" spans="1:6" x14ac:dyDescent="0.35">
      <c r="A392" s="64" t="s">
        <v>148</v>
      </c>
      <c r="B392" s="40" t="s">
        <v>155</v>
      </c>
      <c r="C392" s="44" t="s">
        <v>4</v>
      </c>
      <c r="D392" s="8" t="s">
        <v>821</v>
      </c>
      <c r="E392" s="55" t="s">
        <v>643</v>
      </c>
      <c r="F392" s="69">
        <f>1/14</f>
        <v>7.1428571428571425E-2</v>
      </c>
    </row>
    <row r="393" spans="1:6" x14ac:dyDescent="0.35">
      <c r="A393" s="64" t="s">
        <v>148</v>
      </c>
      <c r="B393" s="40" t="s">
        <v>155</v>
      </c>
      <c r="C393" s="44" t="s">
        <v>5</v>
      </c>
      <c r="D393" s="8" t="s">
        <v>822</v>
      </c>
      <c r="E393" s="55" t="s">
        <v>644</v>
      </c>
      <c r="F393" s="69">
        <f>1/15</f>
        <v>6.6666666666666666E-2</v>
      </c>
    </row>
    <row r="394" spans="1:6" x14ac:dyDescent="0.35">
      <c r="A394" s="64" t="s">
        <v>148</v>
      </c>
      <c r="B394" s="40" t="s">
        <v>155</v>
      </c>
      <c r="C394" s="44" t="s">
        <v>6</v>
      </c>
      <c r="D394" s="6" t="s">
        <v>866</v>
      </c>
      <c r="E394" s="55" t="s">
        <v>645</v>
      </c>
      <c r="F394" s="69">
        <f>1/16</f>
        <v>6.25E-2</v>
      </c>
    </row>
    <row r="395" spans="1:6" x14ac:dyDescent="0.35">
      <c r="A395" s="64" t="s">
        <v>148</v>
      </c>
      <c r="B395" s="40" t="s">
        <v>155</v>
      </c>
      <c r="C395" s="44" t="s">
        <v>7</v>
      </c>
      <c r="D395" s="7" t="s">
        <v>867</v>
      </c>
      <c r="E395" s="55" t="s">
        <v>646</v>
      </c>
      <c r="F395" s="69">
        <f>1/17</f>
        <v>5.8823529411764705E-2</v>
      </c>
    </row>
    <row r="396" spans="1:6" x14ac:dyDescent="0.35">
      <c r="A396" s="64" t="s">
        <v>148</v>
      </c>
      <c r="B396" s="40" t="s">
        <v>155</v>
      </c>
      <c r="C396" s="44" t="s">
        <v>8</v>
      </c>
      <c r="D396" s="6" t="s">
        <v>37</v>
      </c>
      <c r="E396" s="55" t="s">
        <v>666</v>
      </c>
      <c r="F396" s="69">
        <f>1/18</f>
        <v>5.5555555555555552E-2</v>
      </c>
    </row>
    <row r="397" spans="1:6" x14ac:dyDescent="0.35">
      <c r="A397" s="64" t="s">
        <v>148</v>
      </c>
      <c r="B397" s="40" t="s">
        <v>155</v>
      </c>
      <c r="C397" s="44" t="s">
        <v>9</v>
      </c>
      <c r="D397" s="7" t="s">
        <v>868</v>
      </c>
      <c r="E397" s="55" t="s">
        <v>647</v>
      </c>
      <c r="F397" s="69">
        <f>1/19</f>
        <v>5.2631578947368418E-2</v>
      </c>
    </row>
    <row r="398" spans="1:6" x14ac:dyDescent="0.35">
      <c r="A398" s="64" t="s">
        <v>148</v>
      </c>
      <c r="B398" s="40" t="s">
        <v>155</v>
      </c>
      <c r="C398" s="44" t="s">
        <v>10</v>
      </c>
      <c r="D398" s="8" t="s">
        <v>823</v>
      </c>
      <c r="E398" s="55" t="s">
        <v>648</v>
      </c>
      <c r="F398" s="69">
        <f>1/20</f>
        <v>0.05</v>
      </c>
    </row>
    <row r="399" spans="1:6" x14ac:dyDescent="0.35">
      <c r="A399" s="64" t="s">
        <v>148</v>
      </c>
      <c r="B399" s="40" t="s">
        <v>155</v>
      </c>
      <c r="C399" s="44" t="s">
        <v>11</v>
      </c>
      <c r="D399" s="8" t="s">
        <v>824</v>
      </c>
      <c r="E399" s="55" t="s">
        <v>649</v>
      </c>
      <c r="F399" s="69">
        <f>1/21</f>
        <v>4.7619047619047616E-2</v>
      </c>
    </row>
    <row r="400" spans="1:6" x14ac:dyDescent="0.35">
      <c r="A400" s="64" t="s">
        <v>148</v>
      </c>
      <c r="B400" s="40" t="s">
        <v>155</v>
      </c>
      <c r="C400" s="44" t="s">
        <v>12</v>
      </c>
      <c r="D400" s="7" t="s">
        <v>869</v>
      </c>
      <c r="E400" s="55" t="s">
        <v>650</v>
      </c>
      <c r="F400" s="69">
        <f>1/22</f>
        <v>4.5454545454545456E-2</v>
      </c>
    </row>
    <row r="401" spans="1:6" x14ac:dyDescent="0.35">
      <c r="A401" s="64" t="s">
        <v>148</v>
      </c>
      <c r="B401" s="40" t="s">
        <v>155</v>
      </c>
      <c r="C401" s="44" t="s">
        <v>13</v>
      </c>
      <c r="D401" s="7" t="s">
        <v>870</v>
      </c>
      <c r="E401" s="55" t="s">
        <v>651</v>
      </c>
      <c r="F401" s="69">
        <f>1/23</f>
        <v>4.3478260869565216E-2</v>
      </c>
    </row>
    <row r="402" spans="1:6" x14ac:dyDescent="0.35">
      <c r="A402" s="64" t="s">
        <v>148</v>
      </c>
      <c r="B402" s="40" t="s">
        <v>155</v>
      </c>
      <c r="C402" s="44" t="s">
        <v>14</v>
      </c>
      <c r="D402" s="6" t="s">
        <v>50</v>
      </c>
      <c r="E402" s="55" t="s">
        <v>667</v>
      </c>
      <c r="F402" s="69">
        <f>1/24</f>
        <v>4.1666666666666664E-2</v>
      </c>
    </row>
    <row r="403" spans="1:6" x14ac:dyDescent="0.35">
      <c r="A403" s="64" t="s">
        <v>148</v>
      </c>
      <c r="B403" s="40" t="s">
        <v>155</v>
      </c>
      <c r="C403" s="44" t="s">
        <v>15</v>
      </c>
      <c r="D403" s="7" t="s">
        <v>871</v>
      </c>
      <c r="E403" s="55" t="s">
        <v>652</v>
      </c>
      <c r="F403" s="69">
        <f>1/25</f>
        <v>0.04</v>
      </c>
    </row>
    <row r="404" spans="1:6" x14ac:dyDescent="0.35">
      <c r="A404" s="64" t="s">
        <v>148</v>
      </c>
      <c r="B404" s="40" t="s">
        <v>155</v>
      </c>
      <c r="C404" s="44" t="s">
        <v>16</v>
      </c>
      <c r="D404" s="7" t="s">
        <v>872</v>
      </c>
      <c r="E404" s="55" t="s">
        <v>653</v>
      </c>
      <c r="F404" s="69">
        <f>1/26</f>
        <v>3.8461538461538464E-2</v>
      </c>
    </row>
    <row r="405" spans="1:6" x14ac:dyDescent="0.35">
      <c r="A405" s="64" t="s">
        <v>148</v>
      </c>
      <c r="B405" s="40" t="s">
        <v>155</v>
      </c>
      <c r="C405" s="44" t="s">
        <v>17</v>
      </c>
      <c r="D405" s="6" t="s">
        <v>51</v>
      </c>
      <c r="E405" s="55" t="s">
        <v>654</v>
      </c>
      <c r="F405" s="69">
        <f>1/27</f>
        <v>3.7037037037037035E-2</v>
      </c>
    </row>
    <row r="406" spans="1:6" x14ac:dyDescent="0.35">
      <c r="A406" s="64" t="s">
        <v>148</v>
      </c>
      <c r="B406" s="40" t="s">
        <v>155</v>
      </c>
      <c r="C406" s="44" t="s">
        <v>18</v>
      </c>
      <c r="D406" s="8" t="s">
        <v>873</v>
      </c>
      <c r="E406" s="55" t="s">
        <v>655</v>
      </c>
      <c r="F406" s="69">
        <f>1/28</f>
        <v>3.5714285714285712E-2</v>
      </c>
    </row>
    <row r="407" spans="1:6" x14ac:dyDescent="0.35">
      <c r="A407" s="64" t="s">
        <v>148</v>
      </c>
      <c r="B407" s="40" t="s">
        <v>155</v>
      </c>
      <c r="C407" s="44" t="s">
        <v>19</v>
      </c>
      <c r="D407" s="7" t="s">
        <v>874</v>
      </c>
      <c r="E407" s="55" t="s">
        <v>656</v>
      </c>
      <c r="F407" s="69">
        <f>1/29</f>
        <v>3.4482758620689655E-2</v>
      </c>
    </row>
    <row r="408" spans="1:6" x14ac:dyDescent="0.35">
      <c r="A408" s="64" t="s">
        <v>148</v>
      </c>
      <c r="B408" s="40" t="s">
        <v>155</v>
      </c>
      <c r="C408" s="44" t="s">
        <v>20</v>
      </c>
      <c r="D408" s="8" t="s">
        <v>825</v>
      </c>
      <c r="E408" s="55" t="s">
        <v>668</v>
      </c>
      <c r="F408" s="69">
        <f>1/30</f>
        <v>3.3333333333333333E-2</v>
      </c>
    </row>
    <row r="409" spans="1:6" x14ac:dyDescent="0.35">
      <c r="A409" s="64" t="s">
        <v>148</v>
      </c>
      <c r="B409" s="40" t="s">
        <v>155</v>
      </c>
      <c r="C409" s="44" t="s">
        <v>21</v>
      </c>
      <c r="D409" s="7" t="s">
        <v>875</v>
      </c>
      <c r="E409" s="55" t="s">
        <v>657</v>
      </c>
      <c r="F409" s="69">
        <f>1/31</f>
        <v>3.2258064516129031E-2</v>
      </c>
    </row>
    <row r="410" spans="1:6" x14ac:dyDescent="0.35">
      <c r="A410" s="64" t="s">
        <v>148</v>
      </c>
      <c r="B410" s="40" t="s">
        <v>155</v>
      </c>
      <c r="C410" s="44" t="s">
        <v>22</v>
      </c>
      <c r="D410" s="6" t="s">
        <v>876</v>
      </c>
      <c r="E410" s="55" t="s">
        <v>658</v>
      </c>
      <c r="F410" s="69">
        <f>1/32</f>
        <v>3.125E-2</v>
      </c>
    </row>
    <row r="411" spans="1:6" x14ac:dyDescent="0.35">
      <c r="A411" s="64" t="s">
        <v>148</v>
      </c>
      <c r="B411" s="40" t="s">
        <v>155</v>
      </c>
      <c r="C411" s="44" t="s">
        <v>23</v>
      </c>
      <c r="D411" s="7" t="s">
        <v>877</v>
      </c>
      <c r="E411" s="55" t="s">
        <v>659</v>
      </c>
      <c r="F411" s="69">
        <f>1/33</f>
        <v>3.0303030303030304E-2</v>
      </c>
    </row>
    <row r="412" spans="1:6" x14ac:dyDescent="0.35">
      <c r="A412" s="64" t="s">
        <v>148</v>
      </c>
      <c r="B412" s="40" t="s">
        <v>155</v>
      </c>
      <c r="C412" s="44" t="s">
        <v>24</v>
      </c>
      <c r="D412" s="7" t="s">
        <v>878</v>
      </c>
      <c r="E412" s="55" t="s">
        <v>660</v>
      </c>
      <c r="F412" s="69">
        <f>1/34</f>
        <v>2.9411764705882353E-2</v>
      </c>
    </row>
    <row r="413" spans="1:6" x14ac:dyDescent="0.35">
      <c r="A413" s="64" t="s">
        <v>148</v>
      </c>
      <c r="B413" s="40" t="s">
        <v>155</v>
      </c>
      <c r="C413" s="44" t="s">
        <v>25</v>
      </c>
      <c r="D413" s="8" t="s">
        <v>826</v>
      </c>
      <c r="E413" s="55" t="s">
        <v>661</v>
      </c>
      <c r="F413" s="69">
        <f>1/35</f>
        <v>2.8571428571428571E-2</v>
      </c>
    </row>
    <row r="414" spans="1:6" x14ac:dyDescent="0.35">
      <c r="A414" s="64" t="s">
        <v>148</v>
      </c>
      <c r="B414" s="40" t="s">
        <v>155</v>
      </c>
      <c r="C414" s="45" t="s">
        <v>26</v>
      </c>
      <c r="D414" s="6" t="s">
        <v>52</v>
      </c>
      <c r="E414" s="55" t="s">
        <v>669</v>
      </c>
      <c r="F414" s="69">
        <f>1/36</f>
        <v>2.7777777777777776E-2</v>
      </c>
    </row>
    <row r="415" spans="1:6" x14ac:dyDescent="0.35">
      <c r="A415" s="82" t="s">
        <v>151</v>
      </c>
      <c r="B415" s="53" t="s">
        <v>155</v>
      </c>
      <c r="C415" s="46" t="s">
        <v>423</v>
      </c>
      <c r="D415" s="35" t="s">
        <v>27</v>
      </c>
      <c r="E415" s="35" t="s">
        <v>280</v>
      </c>
      <c r="F415" s="83">
        <f>1</f>
        <v>1</v>
      </c>
    </row>
    <row r="416" spans="1:6" x14ac:dyDescent="0.35">
      <c r="A416" s="73" t="s">
        <v>151</v>
      </c>
      <c r="B416" s="47" t="s">
        <v>155</v>
      </c>
      <c r="C416" s="47" t="s">
        <v>424</v>
      </c>
      <c r="D416" s="23" t="s">
        <v>54</v>
      </c>
      <c r="E416" s="23" t="s">
        <v>284</v>
      </c>
      <c r="F416" s="74">
        <f>6</f>
        <v>6</v>
      </c>
    </row>
    <row r="417" spans="1:6" x14ac:dyDescent="0.35">
      <c r="A417" s="75" t="s">
        <v>151</v>
      </c>
      <c r="B417" s="48" t="s">
        <v>155</v>
      </c>
      <c r="C417" s="48" t="s">
        <v>425</v>
      </c>
      <c r="D417" s="24" t="s">
        <v>55</v>
      </c>
      <c r="E417" s="24" t="s">
        <v>287</v>
      </c>
      <c r="F417" s="76">
        <f>10</f>
        <v>10</v>
      </c>
    </row>
    <row r="418" spans="1:6" x14ac:dyDescent="0.35">
      <c r="A418" s="73" t="s">
        <v>151</v>
      </c>
      <c r="B418" s="47" t="s">
        <v>155</v>
      </c>
      <c r="C418" s="47" t="s">
        <v>426</v>
      </c>
      <c r="D418" s="23" t="s">
        <v>102</v>
      </c>
      <c r="E418" s="23" t="s">
        <v>304</v>
      </c>
      <c r="F418" s="74">
        <f>6^2</f>
        <v>36</v>
      </c>
    </row>
    <row r="419" spans="1:6" x14ac:dyDescent="0.35">
      <c r="A419" s="75" t="s">
        <v>151</v>
      </c>
      <c r="B419" s="48" t="s">
        <v>155</v>
      </c>
      <c r="C419" s="48" t="s">
        <v>427</v>
      </c>
      <c r="D419" s="24" t="s">
        <v>144</v>
      </c>
      <c r="E419" s="24" t="s">
        <v>554</v>
      </c>
      <c r="F419" s="76">
        <f>10^2</f>
        <v>100</v>
      </c>
    </row>
    <row r="420" spans="1:6" x14ac:dyDescent="0.35">
      <c r="A420" s="73" t="s">
        <v>151</v>
      </c>
      <c r="B420" s="47" t="s">
        <v>155</v>
      </c>
      <c r="C420" s="47" t="s">
        <v>428</v>
      </c>
      <c r="D420" s="23" t="s">
        <v>400</v>
      </c>
      <c r="E420" s="23" t="s">
        <v>305</v>
      </c>
      <c r="F420" s="74">
        <f>6^3</f>
        <v>216</v>
      </c>
    </row>
    <row r="421" spans="1:6" x14ac:dyDescent="0.35">
      <c r="A421" s="75" t="s">
        <v>151</v>
      </c>
      <c r="B421" s="48" t="s">
        <v>155</v>
      </c>
      <c r="C421" s="48" t="s">
        <v>429</v>
      </c>
      <c r="D421" s="24" t="s">
        <v>401</v>
      </c>
      <c r="E421" s="24" t="s">
        <v>306</v>
      </c>
      <c r="F421" s="76">
        <f>10^3</f>
        <v>1000</v>
      </c>
    </row>
    <row r="422" spans="1:6" x14ac:dyDescent="0.35">
      <c r="A422" s="73" t="s">
        <v>151</v>
      </c>
      <c r="B422" s="47" t="s">
        <v>155</v>
      </c>
      <c r="C422" s="47" t="s">
        <v>430</v>
      </c>
      <c r="D422" s="23" t="s">
        <v>402</v>
      </c>
      <c r="E422" s="23" t="s">
        <v>307</v>
      </c>
      <c r="F422" s="74">
        <f>6^4</f>
        <v>1296</v>
      </c>
    </row>
    <row r="423" spans="1:6" x14ac:dyDescent="0.35">
      <c r="A423" s="73" t="s">
        <v>151</v>
      </c>
      <c r="B423" s="47" t="s">
        <v>155</v>
      </c>
      <c r="C423" s="47" t="s">
        <v>431</v>
      </c>
      <c r="D423" s="23" t="s">
        <v>403</v>
      </c>
      <c r="E423" s="23" t="s">
        <v>308</v>
      </c>
      <c r="F423" s="74">
        <f>6^5</f>
        <v>7776</v>
      </c>
    </row>
    <row r="424" spans="1:6" x14ac:dyDescent="0.35">
      <c r="A424" s="75" t="s">
        <v>151</v>
      </c>
      <c r="B424" s="48" t="s">
        <v>155</v>
      </c>
      <c r="C424" s="48" t="s">
        <v>432</v>
      </c>
      <c r="D424" s="24" t="s">
        <v>404</v>
      </c>
      <c r="E424" s="24" t="s">
        <v>309</v>
      </c>
      <c r="F424" s="76">
        <f>10^4</f>
        <v>10000</v>
      </c>
    </row>
    <row r="425" spans="1:6" x14ac:dyDescent="0.35">
      <c r="A425" s="73" t="s">
        <v>151</v>
      </c>
      <c r="B425" s="47" t="s">
        <v>155</v>
      </c>
      <c r="C425" s="47" t="s">
        <v>526</v>
      </c>
      <c r="D425" s="23" t="s">
        <v>407</v>
      </c>
      <c r="E425" s="23" t="s">
        <v>310</v>
      </c>
      <c r="F425" s="74">
        <f>6^6</f>
        <v>46656</v>
      </c>
    </row>
    <row r="426" spans="1:6" x14ac:dyDescent="0.35">
      <c r="A426" s="75" t="s">
        <v>151</v>
      </c>
      <c r="B426" s="48" t="s">
        <v>155</v>
      </c>
      <c r="C426" s="48" t="s">
        <v>433</v>
      </c>
      <c r="D426" s="24" t="s">
        <v>405</v>
      </c>
      <c r="E426" s="24" t="s">
        <v>555</v>
      </c>
      <c r="F426" s="76">
        <f>10^5</f>
        <v>100000</v>
      </c>
    </row>
    <row r="427" spans="1:6" x14ac:dyDescent="0.35">
      <c r="A427" s="75" t="s">
        <v>151</v>
      </c>
      <c r="B427" s="48" t="s">
        <v>155</v>
      </c>
      <c r="C427" s="48" t="s">
        <v>434</v>
      </c>
      <c r="D427" s="24" t="s">
        <v>406</v>
      </c>
      <c r="E427" s="24" t="s">
        <v>311</v>
      </c>
      <c r="F427" s="76">
        <f>10^3^2</f>
        <v>1000000</v>
      </c>
    </row>
    <row r="428" spans="1:6" x14ac:dyDescent="0.35">
      <c r="A428" s="75" t="s">
        <v>151</v>
      </c>
      <c r="B428" s="48" t="s">
        <v>155</v>
      </c>
      <c r="C428" s="48" t="s">
        <v>435</v>
      </c>
      <c r="D428" s="24" t="s">
        <v>398</v>
      </c>
      <c r="E428" s="24" t="s">
        <v>556</v>
      </c>
      <c r="F428" s="76">
        <f>10^3^3</f>
        <v>1000000000</v>
      </c>
    </row>
    <row r="429" spans="1:6" x14ac:dyDescent="0.35">
      <c r="A429" s="73" t="s">
        <v>151</v>
      </c>
      <c r="B429" s="47" t="s">
        <v>155</v>
      </c>
      <c r="C429" s="47" t="s">
        <v>436</v>
      </c>
      <c r="D429" s="23" t="s">
        <v>399</v>
      </c>
      <c r="E429" s="23" t="s">
        <v>312</v>
      </c>
      <c r="F429" s="74">
        <f>6^6^2</f>
        <v>2176782336</v>
      </c>
    </row>
    <row r="430" spans="1:6" x14ac:dyDescent="0.35">
      <c r="A430" s="75" t="s">
        <v>151</v>
      </c>
      <c r="B430" s="48" t="s">
        <v>155</v>
      </c>
      <c r="C430" s="48" t="s">
        <v>437</v>
      </c>
      <c r="D430" s="24" t="s">
        <v>376</v>
      </c>
      <c r="E430" s="24" t="s">
        <v>557</v>
      </c>
      <c r="F430" s="76">
        <f>10^3^4</f>
        <v>1000000000000</v>
      </c>
    </row>
    <row r="431" spans="1:6" x14ac:dyDescent="0.35">
      <c r="A431" s="73" t="s">
        <v>151</v>
      </c>
      <c r="B431" s="47" t="s">
        <v>155</v>
      </c>
      <c r="C431" s="47" t="s">
        <v>438</v>
      </c>
      <c r="D431" s="23" t="s">
        <v>377</v>
      </c>
      <c r="E431" s="23" t="s">
        <v>313</v>
      </c>
      <c r="F431" s="74">
        <f>6^6^3</f>
        <v>101559956668416</v>
      </c>
    </row>
    <row r="432" spans="1:6" x14ac:dyDescent="0.35">
      <c r="A432" s="75" t="s">
        <v>151</v>
      </c>
      <c r="B432" s="48" t="s">
        <v>155</v>
      </c>
      <c r="C432" s="48" t="s">
        <v>439</v>
      </c>
      <c r="D432" s="24" t="s">
        <v>378</v>
      </c>
      <c r="E432" s="24" t="s">
        <v>558</v>
      </c>
      <c r="F432" s="76">
        <f>10^3^5</f>
        <v>1000000000000000</v>
      </c>
    </row>
    <row r="433" spans="1:6" x14ac:dyDescent="0.35">
      <c r="A433" s="75" t="s">
        <v>151</v>
      </c>
      <c r="B433" s="48" t="s">
        <v>155</v>
      </c>
      <c r="C433" s="48" t="s">
        <v>440</v>
      </c>
      <c r="D433" s="24" t="s">
        <v>379</v>
      </c>
      <c r="E433" s="24" t="s">
        <v>314</v>
      </c>
      <c r="F433" s="76">
        <f>10^3^6</f>
        <v>1E+18</v>
      </c>
    </row>
    <row r="434" spans="1:6" x14ac:dyDescent="0.35">
      <c r="A434" s="73" t="s">
        <v>151</v>
      </c>
      <c r="B434" s="47" t="s">
        <v>155</v>
      </c>
      <c r="C434" s="47" t="s">
        <v>441</v>
      </c>
      <c r="D434" s="23" t="s">
        <v>380</v>
      </c>
      <c r="E434" s="23" t="s">
        <v>315</v>
      </c>
      <c r="F434" s="74">
        <f>6^6^4</f>
        <v>4.7383813383216169E+18</v>
      </c>
    </row>
    <row r="435" spans="1:6" x14ac:dyDescent="0.35">
      <c r="A435" s="75" t="s">
        <v>151</v>
      </c>
      <c r="B435" s="48" t="s">
        <v>155</v>
      </c>
      <c r="C435" s="48" t="s">
        <v>442</v>
      </c>
      <c r="D435" s="24" t="s">
        <v>381</v>
      </c>
      <c r="E435" s="24" t="s">
        <v>316</v>
      </c>
      <c r="F435" s="76">
        <f>10^3^7</f>
        <v>1E+21</v>
      </c>
    </row>
    <row r="436" spans="1:6" x14ac:dyDescent="0.35">
      <c r="A436" s="73" t="s">
        <v>151</v>
      </c>
      <c r="B436" s="47" t="s">
        <v>155</v>
      </c>
      <c r="C436" s="47" t="s">
        <v>443</v>
      </c>
      <c r="D436" s="23" t="s">
        <v>382</v>
      </c>
      <c r="E436" s="23" t="s">
        <v>317</v>
      </c>
      <c r="F436" s="74">
        <f>6^6^5</f>
        <v>2.2107391972073336E+23</v>
      </c>
    </row>
    <row r="437" spans="1:6" x14ac:dyDescent="0.35">
      <c r="A437" s="75" t="s">
        <v>151</v>
      </c>
      <c r="B437" s="48" t="s">
        <v>155</v>
      </c>
      <c r="C437" s="48" t="s">
        <v>444</v>
      </c>
      <c r="D437" s="24" t="s">
        <v>383</v>
      </c>
      <c r="E437" s="24" t="s">
        <v>318</v>
      </c>
      <c r="F437" s="76">
        <f>10^3^8</f>
        <v>9.9999999999999998E+23</v>
      </c>
    </row>
    <row r="438" spans="1:6" x14ac:dyDescent="0.35">
      <c r="A438" s="75" t="s">
        <v>151</v>
      </c>
      <c r="B438" s="48" t="s">
        <v>155</v>
      </c>
      <c r="C438" s="48" t="s">
        <v>445</v>
      </c>
      <c r="D438" s="24" t="s">
        <v>384</v>
      </c>
      <c r="E438" s="24" t="s">
        <v>559</v>
      </c>
      <c r="F438" s="76">
        <f>10^3^9</f>
        <v>1E+27</v>
      </c>
    </row>
    <row r="439" spans="1:6" x14ac:dyDescent="0.35">
      <c r="A439" s="73" t="s">
        <v>151</v>
      </c>
      <c r="B439" s="47" t="s">
        <v>155</v>
      </c>
      <c r="C439" s="47" t="s">
        <v>446</v>
      </c>
      <c r="D439" s="23" t="s">
        <v>385</v>
      </c>
      <c r="E439" s="23" t="s">
        <v>319</v>
      </c>
      <c r="F439" s="74">
        <f>6^6^6</f>
        <v>1.0314424798490537E+28</v>
      </c>
    </row>
    <row r="440" spans="1:6" x14ac:dyDescent="0.35">
      <c r="A440" s="75" t="s">
        <v>151</v>
      </c>
      <c r="B440" s="48" t="s">
        <v>155</v>
      </c>
      <c r="C440" s="48" t="s">
        <v>447</v>
      </c>
      <c r="D440" s="24" t="s">
        <v>386</v>
      </c>
      <c r="E440" s="24" t="s">
        <v>560</v>
      </c>
      <c r="F440" s="76">
        <f>10^3^10</f>
        <v>1E+30</v>
      </c>
    </row>
    <row r="441" spans="1:6" x14ac:dyDescent="0.35">
      <c r="A441" s="75" t="s">
        <v>151</v>
      </c>
      <c r="B441" s="48" t="s">
        <v>155</v>
      </c>
      <c r="C441" s="48" t="s">
        <v>448</v>
      </c>
      <c r="D441" s="24" t="s">
        <v>387</v>
      </c>
      <c r="E441" s="24" t="s">
        <v>320</v>
      </c>
      <c r="F441" s="76">
        <f>10^3^11</f>
        <v>9.9999999999999995E+32</v>
      </c>
    </row>
    <row r="442" spans="1:6" x14ac:dyDescent="0.35">
      <c r="A442" s="73" t="s">
        <v>151</v>
      </c>
      <c r="B442" s="47" t="s">
        <v>155</v>
      </c>
      <c r="C442" s="47" t="s">
        <v>449</v>
      </c>
      <c r="D442" s="23" t="s">
        <v>388</v>
      </c>
      <c r="E442" s="23" t="s">
        <v>321</v>
      </c>
      <c r="F442" s="74">
        <f>6^6^6^2</f>
        <v>1.0638735892371654E+56</v>
      </c>
    </row>
    <row r="443" spans="1:6" x14ac:dyDescent="0.35">
      <c r="A443" s="73" t="s">
        <v>151</v>
      </c>
      <c r="B443" s="47" t="s">
        <v>155</v>
      </c>
      <c r="C443" s="47" t="s">
        <v>450</v>
      </c>
      <c r="D443" s="23" t="s">
        <v>389</v>
      </c>
      <c r="E443" s="23" t="s">
        <v>322</v>
      </c>
      <c r="F443" s="74">
        <f>6^6^6^3</f>
        <v>1.0973244131286953E+84</v>
      </c>
    </row>
    <row r="444" spans="1:6" x14ac:dyDescent="0.35">
      <c r="A444" s="73" t="s">
        <v>151</v>
      </c>
      <c r="B444" s="47" t="s">
        <v>155</v>
      </c>
      <c r="C444" s="47" t="s">
        <v>451</v>
      </c>
      <c r="D444" s="23" t="s">
        <v>323</v>
      </c>
      <c r="E444" s="23" t="s">
        <v>324</v>
      </c>
      <c r="F444" s="74">
        <f>6^6^6^4</f>
        <v>1.1318270138763689E+112</v>
      </c>
    </row>
    <row r="445" spans="1:6" x14ac:dyDescent="0.35">
      <c r="A445" s="77" t="s">
        <v>151</v>
      </c>
      <c r="B445" s="49" t="s">
        <v>155</v>
      </c>
      <c r="C445" s="29" t="s">
        <v>452</v>
      </c>
      <c r="D445" s="29" t="s">
        <v>325</v>
      </c>
      <c r="E445" s="29" t="s">
        <v>326</v>
      </c>
      <c r="F445" s="78">
        <f>6^6^6^5</f>
        <v>1.1674144619527912E+140</v>
      </c>
    </row>
    <row r="446" spans="1:6" x14ac:dyDescent="0.35">
      <c r="A446" s="64" t="s">
        <v>149</v>
      </c>
      <c r="B446" s="40" t="s">
        <v>158</v>
      </c>
      <c r="C446" s="50" t="s">
        <v>462</v>
      </c>
      <c r="D446" s="17" t="s">
        <v>27</v>
      </c>
      <c r="E446" s="17" t="s">
        <v>280</v>
      </c>
      <c r="F446" s="79">
        <f>1*1</f>
        <v>1</v>
      </c>
    </row>
    <row r="447" spans="1:6" x14ac:dyDescent="0.35">
      <c r="A447" s="64" t="s">
        <v>149</v>
      </c>
      <c r="B447" s="40" t="s">
        <v>155</v>
      </c>
      <c r="C447" s="50" t="s">
        <v>463</v>
      </c>
      <c r="D447" s="17" t="s">
        <v>56</v>
      </c>
      <c r="E447" s="17" t="s">
        <v>528</v>
      </c>
      <c r="F447" s="79">
        <f>1*2</f>
        <v>2</v>
      </c>
    </row>
    <row r="448" spans="1:6" x14ac:dyDescent="0.35">
      <c r="A448" s="64" t="s">
        <v>149</v>
      </c>
      <c r="B448" s="40" t="s">
        <v>155</v>
      </c>
      <c r="C448" s="50" t="s">
        <v>464</v>
      </c>
      <c r="D448" s="17" t="s">
        <v>57</v>
      </c>
      <c r="E448" s="17" t="s">
        <v>281</v>
      </c>
      <c r="F448" s="79">
        <f>1*3</f>
        <v>3</v>
      </c>
    </row>
    <row r="449" spans="1:6" x14ac:dyDescent="0.35">
      <c r="A449" s="64" t="s">
        <v>149</v>
      </c>
      <c r="B449" s="40" t="s">
        <v>155</v>
      </c>
      <c r="C449" s="50" t="s">
        <v>465</v>
      </c>
      <c r="D449" s="17" t="s">
        <v>58</v>
      </c>
      <c r="E449" s="17" t="s">
        <v>282</v>
      </c>
      <c r="F449" s="79">
        <f>1*4</f>
        <v>4</v>
      </c>
    </row>
    <row r="450" spans="1:6" x14ac:dyDescent="0.35">
      <c r="A450" s="64" t="s">
        <v>149</v>
      </c>
      <c r="B450" s="40" t="s">
        <v>155</v>
      </c>
      <c r="C450" s="50" t="s">
        <v>466</v>
      </c>
      <c r="D450" s="17" t="s">
        <v>59</v>
      </c>
      <c r="E450" s="17" t="s">
        <v>283</v>
      </c>
      <c r="F450" s="79">
        <f>1*5</f>
        <v>5</v>
      </c>
    </row>
    <row r="451" spans="1:6" x14ac:dyDescent="0.35">
      <c r="A451" s="64" t="s">
        <v>149</v>
      </c>
      <c r="B451" s="40" t="s">
        <v>155</v>
      </c>
      <c r="C451" s="50" t="s">
        <v>467</v>
      </c>
      <c r="D451" s="17" t="s">
        <v>54</v>
      </c>
      <c r="E451" s="17" t="s">
        <v>284</v>
      </c>
      <c r="F451" s="79">
        <f>1*6</f>
        <v>6</v>
      </c>
    </row>
    <row r="452" spans="1:6" x14ac:dyDescent="0.35">
      <c r="A452" s="64" t="s">
        <v>149</v>
      </c>
      <c r="B452" s="40" t="s">
        <v>155</v>
      </c>
      <c r="C452" s="50" t="s">
        <v>468</v>
      </c>
      <c r="D452" s="17" t="s">
        <v>64</v>
      </c>
      <c r="E452" s="17" t="s">
        <v>285</v>
      </c>
      <c r="F452" s="79">
        <f>1*7</f>
        <v>7</v>
      </c>
    </row>
    <row r="453" spans="1:6" x14ac:dyDescent="0.35">
      <c r="A453" s="64" t="s">
        <v>149</v>
      </c>
      <c r="B453" s="40" t="s">
        <v>155</v>
      </c>
      <c r="C453" s="50" t="s">
        <v>469</v>
      </c>
      <c r="D453" s="17" t="s">
        <v>65</v>
      </c>
      <c r="E453" s="17" t="s">
        <v>545</v>
      </c>
      <c r="F453" s="79">
        <f>1*8</f>
        <v>8</v>
      </c>
    </row>
    <row r="454" spans="1:6" x14ac:dyDescent="0.35">
      <c r="A454" s="64" t="s">
        <v>149</v>
      </c>
      <c r="B454" s="40" t="s">
        <v>155</v>
      </c>
      <c r="C454" s="50" t="s">
        <v>470</v>
      </c>
      <c r="D454" s="17" t="s">
        <v>66</v>
      </c>
      <c r="E454" s="17" t="s">
        <v>286</v>
      </c>
      <c r="F454" s="79">
        <f>1*9</f>
        <v>9</v>
      </c>
    </row>
    <row r="455" spans="1:6" x14ac:dyDescent="0.35">
      <c r="A455" s="64" t="s">
        <v>149</v>
      </c>
      <c r="B455" s="40" t="s">
        <v>155</v>
      </c>
      <c r="C455" s="50" t="s">
        <v>471</v>
      </c>
      <c r="D455" s="17" t="s">
        <v>55</v>
      </c>
      <c r="E455" s="17" t="s">
        <v>287</v>
      </c>
      <c r="F455" s="79">
        <f>1*10</f>
        <v>10</v>
      </c>
    </row>
    <row r="456" spans="1:6" x14ac:dyDescent="0.35">
      <c r="A456" s="64" t="s">
        <v>149</v>
      </c>
      <c r="B456" s="40" t="s">
        <v>155</v>
      </c>
      <c r="C456" s="50" t="s">
        <v>472</v>
      </c>
      <c r="D456" s="17" t="s">
        <v>67</v>
      </c>
      <c r="E456" s="17" t="s">
        <v>288</v>
      </c>
      <c r="F456" s="79">
        <f>1*11</f>
        <v>11</v>
      </c>
    </row>
    <row r="457" spans="1:6" x14ac:dyDescent="0.35">
      <c r="A457" s="64" t="s">
        <v>149</v>
      </c>
      <c r="B457" s="40" t="s">
        <v>155</v>
      </c>
      <c r="C457" s="50" t="s">
        <v>473</v>
      </c>
      <c r="D457" s="17" t="s">
        <v>58</v>
      </c>
      <c r="E457" s="17" t="s">
        <v>282</v>
      </c>
      <c r="F457" s="79">
        <f>2*2</f>
        <v>4</v>
      </c>
    </row>
    <row r="458" spans="1:6" x14ac:dyDescent="0.35">
      <c r="A458" s="64" t="s">
        <v>149</v>
      </c>
      <c r="B458" s="40" t="s">
        <v>155</v>
      </c>
      <c r="C458" s="50" t="s">
        <v>474</v>
      </c>
      <c r="D458" s="17" t="s">
        <v>54</v>
      </c>
      <c r="E458" s="17" t="s">
        <v>284</v>
      </c>
      <c r="F458" s="79">
        <f>2*3</f>
        <v>6</v>
      </c>
    </row>
    <row r="459" spans="1:6" x14ac:dyDescent="0.35">
      <c r="A459" s="64" t="s">
        <v>149</v>
      </c>
      <c r="B459" s="40" t="s">
        <v>155</v>
      </c>
      <c r="C459" s="50" t="s">
        <v>475</v>
      </c>
      <c r="D459" s="17" t="s">
        <v>65</v>
      </c>
      <c r="E459" s="17" t="s">
        <v>545</v>
      </c>
      <c r="F459" s="79">
        <f>2*4</f>
        <v>8</v>
      </c>
    </row>
    <row r="460" spans="1:6" x14ac:dyDescent="0.35">
      <c r="A460" s="64" t="s">
        <v>149</v>
      </c>
      <c r="B460" s="40" t="s">
        <v>155</v>
      </c>
      <c r="C460" s="50" t="s">
        <v>476</v>
      </c>
      <c r="D460" s="17" t="s">
        <v>55</v>
      </c>
      <c r="E460" s="17" t="s">
        <v>287</v>
      </c>
      <c r="F460" s="79">
        <f>2*5</f>
        <v>10</v>
      </c>
    </row>
    <row r="461" spans="1:6" x14ac:dyDescent="0.35">
      <c r="A461" s="64" t="s">
        <v>149</v>
      </c>
      <c r="B461" s="40" t="s">
        <v>155</v>
      </c>
      <c r="C461" s="50" t="s">
        <v>477</v>
      </c>
      <c r="D461" s="17" t="s">
        <v>72</v>
      </c>
      <c r="E461" s="13" t="s">
        <v>750</v>
      </c>
      <c r="F461" s="79">
        <f>2*6</f>
        <v>12</v>
      </c>
    </row>
    <row r="462" spans="1:6" x14ac:dyDescent="0.35">
      <c r="A462" s="64" t="s">
        <v>149</v>
      </c>
      <c r="B462" s="40" t="s">
        <v>155</v>
      </c>
      <c r="C462" s="50" t="s">
        <v>478</v>
      </c>
      <c r="D462" s="17" t="s">
        <v>74</v>
      </c>
      <c r="E462" s="13" t="s">
        <v>551</v>
      </c>
      <c r="F462" s="79">
        <f>2*7</f>
        <v>14</v>
      </c>
    </row>
    <row r="463" spans="1:6" x14ac:dyDescent="0.35">
      <c r="A463" s="64" t="s">
        <v>149</v>
      </c>
      <c r="B463" s="40" t="s">
        <v>155</v>
      </c>
      <c r="C463" s="50" t="s">
        <v>479</v>
      </c>
      <c r="D463" s="17" t="s">
        <v>76</v>
      </c>
      <c r="E463" s="13" t="s">
        <v>548</v>
      </c>
      <c r="F463" s="79">
        <f>2*8</f>
        <v>16</v>
      </c>
    </row>
    <row r="464" spans="1:6" x14ac:dyDescent="0.35">
      <c r="A464" s="64" t="s">
        <v>149</v>
      </c>
      <c r="B464" s="40" t="s">
        <v>155</v>
      </c>
      <c r="C464" s="50" t="s">
        <v>480</v>
      </c>
      <c r="D464" s="17" t="s">
        <v>82</v>
      </c>
      <c r="E464" s="17" t="s">
        <v>289</v>
      </c>
      <c r="F464" s="79">
        <f>2*9</f>
        <v>18</v>
      </c>
    </row>
    <row r="465" spans="1:6" x14ac:dyDescent="0.35">
      <c r="A465" s="64" t="s">
        <v>149</v>
      </c>
      <c r="B465" s="40" t="s">
        <v>155</v>
      </c>
      <c r="C465" s="50" t="s">
        <v>481</v>
      </c>
      <c r="D465" s="17" t="s">
        <v>84</v>
      </c>
      <c r="E465" s="17" t="s">
        <v>550</v>
      </c>
      <c r="F465" s="79">
        <f>2*10</f>
        <v>20</v>
      </c>
    </row>
    <row r="466" spans="1:6" x14ac:dyDescent="0.35">
      <c r="A466" s="64" t="s">
        <v>149</v>
      </c>
      <c r="B466" s="40" t="s">
        <v>155</v>
      </c>
      <c r="C466" s="50" t="s">
        <v>482</v>
      </c>
      <c r="D466" s="17" t="s">
        <v>86</v>
      </c>
      <c r="E466" s="17" t="s">
        <v>292</v>
      </c>
      <c r="F466" s="79">
        <f>2*11</f>
        <v>22</v>
      </c>
    </row>
    <row r="467" spans="1:6" x14ac:dyDescent="0.35">
      <c r="A467" s="64" t="s">
        <v>149</v>
      </c>
      <c r="B467" s="40" t="s">
        <v>155</v>
      </c>
      <c r="C467" s="50" t="s">
        <v>483</v>
      </c>
      <c r="D467" s="17" t="s">
        <v>66</v>
      </c>
      <c r="E467" s="17" t="s">
        <v>286</v>
      </c>
      <c r="F467" s="79">
        <f>3*3</f>
        <v>9</v>
      </c>
    </row>
    <row r="468" spans="1:6" x14ac:dyDescent="0.35">
      <c r="A468" s="64" t="s">
        <v>149</v>
      </c>
      <c r="B468" s="40" t="s">
        <v>155</v>
      </c>
      <c r="C468" s="50" t="s">
        <v>484</v>
      </c>
      <c r="D468" s="17" t="s">
        <v>72</v>
      </c>
      <c r="E468" s="13" t="s">
        <v>750</v>
      </c>
      <c r="F468" s="79">
        <f>3*4</f>
        <v>12</v>
      </c>
    </row>
    <row r="469" spans="1:6" x14ac:dyDescent="0.35">
      <c r="A469" s="64" t="s">
        <v>149</v>
      </c>
      <c r="B469" s="40" t="s">
        <v>155</v>
      </c>
      <c r="C469" s="50" t="s">
        <v>485</v>
      </c>
      <c r="D469" s="17" t="s">
        <v>75</v>
      </c>
      <c r="E469" s="13" t="s">
        <v>547</v>
      </c>
      <c r="F469" s="79">
        <f>3*5</f>
        <v>15</v>
      </c>
    </row>
    <row r="470" spans="1:6" x14ac:dyDescent="0.35">
      <c r="A470" s="64" t="s">
        <v>149</v>
      </c>
      <c r="B470" s="40" t="s">
        <v>155</v>
      </c>
      <c r="C470" s="50" t="s">
        <v>486</v>
      </c>
      <c r="D470" s="17" t="s">
        <v>82</v>
      </c>
      <c r="E470" s="13" t="s">
        <v>289</v>
      </c>
      <c r="F470" s="79">
        <f>3*6</f>
        <v>18</v>
      </c>
    </row>
    <row r="471" spans="1:6" x14ac:dyDescent="0.35">
      <c r="A471" s="64" t="s">
        <v>149</v>
      </c>
      <c r="B471" s="40" t="s">
        <v>155</v>
      </c>
      <c r="C471" s="50" t="s">
        <v>487</v>
      </c>
      <c r="D471" s="17" t="s">
        <v>85</v>
      </c>
      <c r="E471" s="13" t="s">
        <v>291</v>
      </c>
      <c r="F471" s="79">
        <f>3*7</f>
        <v>21</v>
      </c>
    </row>
    <row r="472" spans="1:6" x14ac:dyDescent="0.35">
      <c r="A472" s="64" t="s">
        <v>149</v>
      </c>
      <c r="B472" s="40" t="s">
        <v>155</v>
      </c>
      <c r="C472" s="50" t="s">
        <v>488</v>
      </c>
      <c r="D472" s="17" t="s">
        <v>93</v>
      </c>
      <c r="E472" s="13" t="s">
        <v>294</v>
      </c>
      <c r="F472" s="79">
        <f>3*8</f>
        <v>24</v>
      </c>
    </row>
    <row r="473" spans="1:6" x14ac:dyDescent="0.35">
      <c r="A473" s="64" t="s">
        <v>149</v>
      </c>
      <c r="B473" s="40" t="s">
        <v>155</v>
      </c>
      <c r="C473" s="50" t="s">
        <v>489</v>
      </c>
      <c r="D473" s="17" t="s">
        <v>96</v>
      </c>
      <c r="E473" s="13" t="s">
        <v>296</v>
      </c>
      <c r="F473" s="79">
        <f>3*9</f>
        <v>27</v>
      </c>
    </row>
    <row r="474" spans="1:6" x14ac:dyDescent="0.35">
      <c r="A474" s="64" t="s">
        <v>149</v>
      </c>
      <c r="B474" s="40" t="s">
        <v>155</v>
      </c>
      <c r="C474" s="50" t="s">
        <v>490</v>
      </c>
      <c r="D474" s="17" t="s">
        <v>98</v>
      </c>
      <c r="E474" s="13" t="s">
        <v>299</v>
      </c>
      <c r="F474" s="79">
        <f>3*10</f>
        <v>30</v>
      </c>
    </row>
    <row r="475" spans="1:6" x14ac:dyDescent="0.35">
      <c r="A475" s="64" t="s">
        <v>149</v>
      </c>
      <c r="B475" s="40" t="s">
        <v>155</v>
      </c>
      <c r="C475" s="50" t="s">
        <v>491</v>
      </c>
      <c r="D475" s="17" t="s">
        <v>100</v>
      </c>
      <c r="E475" s="13" t="s">
        <v>301</v>
      </c>
      <c r="F475" s="79">
        <f>3*11</f>
        <v>33</v>
      </c>
    </row>
    <row r="476" spans="1:6" x14ac:dyDescent="0.35">
      <c r="A476" s="64" t="s">
        <v>149</v>
      </c>
      <c r="B476" s="40" t="s">
        <v>155</v>
      </c>
      <c r="C476" s="50" t="s">
        <v>492</v>
      </c>
      <c r="D476" s="17" t="s">
        <v>76</v>
      </c>
      <c r="E476" s="13" t="s">
        <v>548</v>
      </c>
      <c r="F476" s="79">
        <f>4*4</f>
        <v>16</v>
      </c>
    </row>
    <row r="477" spans="1:6" x14ac:dyDescent="0.35">
      <c r="A477" s="64" t="s">
        <v>149</v>
      </c>
      <c r="B477" s="40" t="s">
        <v>155</v>
      </c>
      <c r="C477" s="50" t="s">
        <v>493</v>
      </c>
      <c r="D477" s="17" t="s">
        <v>84</v>
      </c>
      <c r="E477" s="17" t="s">
        <v>550</v>
      </c>
      <c r="F477" s="79">
        <f>4*5</f>
        <v>20</v>
      </c>
    </row>
    <row r="478" spans="1:6" x14ac:dyDescent="0.35">
      <c r="A478" s="64" t="s">
        <v>149</v>
      </c>
      <c r="B478" s="40" t="s">
        <v>155</v>
      </c>
      <c r="C478" s="50" t="s">
        <v>494</v>
      </c>
      <c r="D478" s="17" t="s">
        <v>93</v>
      </c>
      <c r="E478" s="17" t="s">
        <v>294</v>
      </c>
      <c r="F478" s="79">
        <f>4*6</f>
        <v>24</v>
      </c>
    </row>
    <row r="479" spans="1:6" x14ac:dyDescent="0.35">
      <c r="A479" s="64" t="s">
        <v>149</v>
      </c>
      <c r="B479" s="40" t="s">
        <v>155</v>
      </c>
      <c r="C479" s="50" t="s">
        <v>495</v>
      </c>
      <c r="D479" s="17" t="s">
        <v>97</v>
      </c>
      <c r="E479" s="17" t="s">
        <v>297</v>
      </c>
      <c r="F479" s="79">
        <f>4*7</f>
        <v>28</v>
      </c>
    </row>
    <row r="480" spans="1:6" x14ac:dyDescent="0.35">
      <c r="A480" s="64" t="s">
        <v>149</v>
      </c>
      <c r="B480" s="40" t="s">
        <v>155</v>
      </c>
      <c r="C480" s="50" t="s">
        <v>496</v>
      </c>
      <c r="D480" s="17" t="s">
        <v>99</v>
      </c>
      <c r="E480" s="17" t="s">
        <v>751</v>
      </c>
      <c r="F480" s="79">
        <f>4*8</f>
        <v>32</v>
      </c>
    </row>
    <row r="481" spans="1:6" x14ac:dyDescent="0.35">
      <c r="A481" s="64" t="s">
        <v>149</v>
      </c>
      <c r="B481" s="40" t="s">
        <v>155</v>
      </c>
      <c r="C481" s="50" t="s">
        <v>497</v>
      </c>
      <c r="D481" s="17" t="s">
        <v>102</v>
      </c>
      <c r="E481" s="17" t="s">
        <v>304</v>
      </c>
      <c r="F481" s="79">
        <f>4*9</f>
        <v>36</v>
      </c>
    </row>
    <row r="482" spans="1:6" x14ac:dyDescent="0.35">
      <c r="A482" s="64" t="s">
        <v>149</v>
      </c>
      <c r="B482" s="40" t="s">
        <v>155</v>
      </c>
      <c r="C482" s="50" t="s">
        <v>498</v>
      </c>
      <c r="D482" s="17" t="s">
        <v>124</v>
      </c>
      <c r="E482" s="17" t="s">
        <v>752</v>
      </c>
      <c r="F482" s="79">
        <f>4*10</f>
        <v>40</v>
      </c>
    </row>
    <row r="483" spans="1:6" x14ac:dyDescent="0.35">
      <c r="A483" s="64" t="s">
        <v>149</v>
      </c>
      <c r="B483" s="40" t="s">
        <v>155</v>
      </c>
      <c r="C483" s="50" t="s">
        <v>499</v>
      </c>
      <c r="D483" s="17" t="s">
        <v>132</v>
      </c>
      <c r="E483" s="17" t="s">
        <v>753</v>
      </c>
      <c r="F483" s="79">
        <f>4*11</f>
        <v>44</v>
      </c>
    </row>
    <row r="484" spans="1:6" x14ac:dyDescent="0.35">
      <c r="A484" s="64" t="s">
        <v>149</v>
      </c>
      <c r="B484" s="40" t="s">
        <v>155</v>
      </c>
      <c r="C484" s="50" t="s">
        <v>500</v>
      </c>
      <c r="D484" s="17" t="s">
        <v>94</v>
      </c>
      <c r="E484" s="17" t="s">
        <v>295</v>
      </c>
      <c r="F484" s="79">
        <f>5*5</f>
        <v>25</v>
      </c>
    </row>
    <row r="485" spans="1:6" x14ac:dyDescent="0.35">
      <c r="A485" s="64" t="s">
        <v>149</v>
      </c>
      <c r="B485" s="40" t="s">
        <v>155</v>
      </c>
      <c r="C485" s="50" t="s">
        <v>501</v>
      </c>
      <c r="D485" s="17" t="s">
        <v>98</v>
      </c>
      <c r="E485" s="17" t="s">
        <v>299</v>
      </c>
      <c r="F485" s="79">
        <f>5*6</f>
        <v>30</v>
      </c>
    </row>
    <row r="486" spans="1:6" x14ac:dyDescent="0.35">
      <c r="A486" s="64" t="s">
        <v>149</v>
      </c>
      <c r="B486" s="40" t="s">
        <v>155</v>
      </c>
      <c r="C486" s="50" t="s">
        <v>502</v>
      </c>
      <c r="D486" s="17" t="s">
        <v>103</v>
      </c>
      <c r="E486" s="17" t="s">
        <v>303</v>
      </c>
      <c r="F486" s="79">
        <f>5*7</f>
        <v>35</v>
      </c>
    </row>
    <row r="487" spans="1:6" x14ac:dyDescent="0.35">
      <c r="A487" s="64" t="s">
        <v>149</v>
      </c>
      <c r="B487" s="40" t="s">
        <v>155</v>
      </c>
      <c r="C487" s="50" t="s">
        <v>503</v>
      </c>
      <c r="D487" s="17" t="s">
        <v>124</v>
      </c>
      <c r="E487" s="17" t="s">
        <v>752</v>
      </c>
      <c r="F487" s="79">
        <f>5*8</f>
        <v>40</v>
      </c>
    </row>
    <row r="488" spans="1:6" x14ac:dyDescent="0.35">
      <c r="A488" s="64" t="s">
        <v>149</v>
      </c>
      <c r="B488" s="40" t="s">
        <v>155</v>
      </c>
      <c r="C488" s="50" t="s">
        <v>504</v>
      </c>
      <c r="D488" s="17" t="s">
        <v>125</v>
      </c>
      <c r="E488" s="17" t="s">
        <v>754</v>
      </c>
      <c r="F488" s="79">
        <f>5*9</f>
        <v>45</v>
      </c>
    </row>
    <row r="489" spans="1:6" x14ac:dyDescent="0.35">
      <c r="A489" s="64" t="s">
        <v>149</v>
      </c>
      <c r="B489" s="40" t="s">
        <v>155</v>
      </c>
      <c r="C489" s="50" t="s">
        <v>505</v>
      </c>
      <c r="D489" s="17" t="s">
        <v>126</v>
      </c>
      <c r="E489" s="17" t="s">
        <v>755</v>
      </c>
      <c r="F489" s="79">
        <f>5*10</f>
        <v>50</v>
      </c>
    </row>
    <row r="490" spans="1:6" x14ac:dyDescent="0.35">
      <c r="A490" s="64" t="s">
        <v>149</v>
      </c>
      <c r="B490" s="40" t="s">
        <v>155</v>
      </c>
      <c r="C490" s="50" t="s">
        <v>506</v>
      </c>
      <c r="D490" s="17" t="s">
        <v>127</v>
      </c>
      <c r="E490" s="17" t="s">
        <v>756</v>
      </c>
      <c r="F490" s="79">
        <f>5*11</f>
        <v>55</v>
      </c>
    </row>
    <row r="491" spans="1:6" x14ac:dyDescent="0.35">
      <c r="A491" s="64" t="s">
        <v>149</v>
      </c>
      <c r="B491" s="40" t="s">
        <v>155</v>
      </c>
      <c r="C491" s="50" t="s">
        <v>507</v>
      </c>
      <c r="D491" s="17" t="s">
        <v>102</v>
      </c>
      <c r="E491" s="17" t="s">
        <v>304</v>
      </c>
      <c r="F491" s="79">
        <f>6*6</f>
        <v>36</v>
      </c>
    </row>
    <row r="492" spans="1:6" x14ac:dyDescent="0.35">
      <c r="A492" s="64" t="s">
        <v>149</v>
      </c>
      <c r="B492" s="40" t="s">
        <v>155</v>
      </c>
      <c r="C492" s="50" t="s">
        <v>508</v>
      </c>
      <c r="D492" s="17" t="s">
        <v>122</v>
      </c>
      <c r="E492" s="17" t="s">
        <v>757</v>
      </c>
      <c r="F492" s="79">
        <f>6*7</f>
        <v>42</v>
      </c>
    </row>
    <row r="493" spans="1:6" x14ac:dyDescent="0.35">
      <c r="A493" s="64" t="s">
        <v>149</v>
      </c>
      <c r="B493" s="40" t="s">
        <v>155</v>
      </c>
      <c r="C493" s="50" t="s">
        <v>509</v>
      </c>
      <c r="D493" s="17" t="s">
        <v>133</v>
      </c>
      <c r="E493" s="17" t="s">
        <v>758</v>
      </c>
      <c r="F493" s="79">
        <f>6*8</f>
        <v>48</v>
      </c>
    </row>
    <row r="494" spans="1:6" x14ac:dyDescent="0.35">
      <c r="A494" s="64" t="s">
        <v>149</v>
      </c>
      <c r="B494" s="40" t="s">
        <v>155</v>
      </c>
      <c r="C494" s="50" t="s">
        <v>510</v>
      </c>
      <c r="D494" s="17" t="s">
        <v>134</v>
      </c>
      <c r="E494" s="17" t="s">
        <v>759</v>
      </c>
      <c r="F494" s="79">
        <f>6*9</f>
        <v>54</v>
      </c>
    </row>
    <row r="495" spans="1:6" x14ac:dyDescent="0.35">
      <c r="A495" s="64" t="s">
        <v>149</v>
      </c>
      <c r="B495" s="40" t="s">
        <v>155</v>
      </c>
      <c r="C495" s="50" t="s">
        <v>511</v>
      </c>
      <c r="D495" s="17" t="s">
        <v>135</v>
      </c>
      <c r="E495" s="17" t="s">
        <v>760</v>
      </c>
      <c r="F495" s="79">
        <f>6*10</f>
        <v>60</v>
      </c>
    </row>
    <row r="496" spans="1:6" x14ac:dyDescent="0.35">
      <c r="A496" s="64" t="s">
        <v>149</v>
      </c>
      <c r="B496" s="40" t="s">
        <v>155</v>
      </c>
      <c r="C496" s="50" t="s">
        <v>512</v>
      </c>
      <c r="D496" s="17" t="s">
        <v>136</v>
      </c>
      <c r="E496" s="17" t="s">
        <v>761</v>
      </c>
      <c r="F496" s="79">
        <f>6*11</f>
        <v>66</v>
      </c>
    </row>
    <row r="497" spans="1:6" x14ac:dyDescent="0.35">
      <c r="A497" s="64" t="s">
        <v>149</v>
      </c>
      <c r="B497" s="40" t="s">
        <v>155</v>
      </c>
      <c r="C497" s="50" t="s">
        <v>513</v>
      </c>
      <c r="D497" s="17" t="s">
        <v>123</v>
      </c>
      <c r="E497" s="17" t="s">
        <v>762</v>
      </c>
      <c r="F497" s="79">
        <f>7*7</f>
        <v>49</v>
      </c>
    </row>
    <row r="498" spans="1:6" x14ac:dyDescent="0.35">
      <c r="A498" s="64" t="s">
        <v>149</v>
      </c>
      <c r="B498" s="40" t="s">
        <v>155</v>
      </c>
      <c r="C498" s="50" t="s">
        <v>514</v>
      </c>
      <c r="D498" s="17" t="s">
        <v>128</v>
      </c>
      <c r="E498" s="17" t="s">
        <v>763</v>
      </c>
      <c r="F498" s="79">
        <f>7*8</f>
        <v>56</v>
      </c>
    </row>
    <row r="499" spans="1:6" x14ac:dyDescent="0.35">
      <c r="A499" s="64" t="s">
        <v>149</v>
      </c>
      <c r="B499" s="40" t="s">
        <v>155</v>
      </c>
      <c r="C499" s="50" t="s">
        <v>515</v>
      </c>
      <c r="D499" s="17" t="s">
        <v>129</v>
      </c>
      <c r="E499" s="17" t="s">
        <v>764</v>
      </c>
      <c r="F499" s="79">
        <f>7*9</f>
        <v>63</v>
      </c>
    </row>
    <row r="500" spans="1:6" x14ac:dyDescent="0.35">
      <c r="A500" s="64" t="s">
        <v>149</v>
      </c>
      <c r="B500" s="40" t="s">
        <v>155</v>
      </c>
      <c r="C500" s="50" t="s">
        <v>516</v>
      </c>
      <c r="D500" s="17" t="s">
        <v>130</v>
      </c>
      <c r="E500" s="17" t="s">
        <v>765</v>
      </c>
      <c r="F500" s="79">
        <f>7*10</f>
        <v>70</v>
      </c>
    </row>
    <row r="501" spans="1:6" x14ac:dyDescent="0.35">
      <c r="A501" s="64" t="s">
        <v>149</v>
      </c>
      <c r="B501" s="40" t="s">
        <v>155</v>
      </c>
      <c r="C501" s="50" t="s">
        <v>517</v>
      </c>
      <c r="D501" s="17" t="s">
        <v>131</v>
      </c>
      <c r="E501" s="17" t="s">
        <v>766</v>
      </c>
      <c r="F501" s="79">
        <f>7*11</f>
        <v>77</v>
      </c>
    </row>
    <row r="502" spans="1:6" x14ac:dyDescent="0.35">
      <c r="A502" s="64" t="s">
        <v>149</v>
      </c>
      <c r="B502" s="40" t="s">
        <v>155</v>
      </c>
      <c r="C502" s="50" t="s">
        <v>518</v>
      </c>
      <c r="D502" s="17" t="s">
        <v>137</v>
      </c>
      <c r="E502" s="17" t="s">
        <v>764</v>
      </c>
      <c r="F502" s="79">
        <f>8*8</f>
        <v>64</v>
      </c>
    </row>
    <row r="503" spans="1:6" x14ac:dyDescent="0.35">
      <c r="A503" s="64" t="s">
        <v>149</v>
      </c>
      <c r="B503" s="40" t="s">
        <v>155</v>
      </c>
      <c r="C503" s="50" t="s">
        <v>519</v>
      </c>
      <c r="D503" s="17" t="s">
        <v>138</v>
      </c>
      <c r="E503" s="17" t="s">
        <v>767</v>
      </c>
      <c r="F503" s="79">
        <f>8*9</f>
        <v>72</v>
      </c>
    </row>
    <row r="504" spans="1:6" x14ac:dyDescent="0.35">
      <c r="A504" s="64" t="s">
        <v>149</v>
      </c>
      <c r="B504" s="40" t="s">
        <v>155</v>
      </c>
      <c r="C504" s="50" t="s">
        <v>520</v>
      </c>
      <c r="D504" s="17" t="s">
        <v>139</v>
      </c>
      <c r="E504" s="17" t="s">
        <v>770</v>
      </c>
      <c r="F504" s="79">
        <f>8*10</f>
        <v>80</v>
      </c>
    </row>
    <row r="505" spans="1:6" x14ac:dyDescent="0.35">
      <c r="A505" s="64" t="s">
        <v>149</v>
      </c>
      <c r="B505" s="40" t="s">
        <v>155</v>
      </c>
      <c r="C505" s="50" t="s">
        <v>521</v>
      </c>
      <c r="D505" s="17" t="s">
        <v>140</v>
      </c>
      <c r="E505" s="17" t="s">
        <v>771</v>
      </c>
      <c r="F505" s="79">
        <f>8*11</f>
        <v>88</v>
      </c>
    </row>
    <row r="506" spans="1:6" x14ac:dyDescent="0.35">
      <c r="A506" s="64" t="s">
        <v>149</v>
      </c>
      <c r="B506" s="40" t="s">
        <v>155</v>
      </c>
      <c r="C506" s="50" t="s">
        <v>522</v>
      </c>
      <c r="D506" s="17" t="s">
        <v>141</v>
      </c>
      <c r="E506" s="17" t="s">
        <v>772</v>
      </c>
      <c r="F506" s="79">
        <f>9*9</f>
        <v>81</v>
      </c>
    </row>
    <row r="507" spans="1:6" x14ac:dyDescent="0.35">
      <c r="A507" s="64" t="s">
        <v>149</v>
      </c>
      <c r="B507" s="40" t="s">
        <v>155</v>
      </c>
      <c r="C507" s="50" t="s">
        <v>523</v>
      </c>
      <c r="D507" s="17" t="s">
        <v>142</v>
      </c>
      <c r="E507" s="17" t="s">
        <v>773</v>
      </c>
      <c r="F507" s="79">
        <f>9*10</f>
        <v>90</v>
      </c>
    </row>
    <row r="508" spans="1:6" x14ac:dyDescent="0.35">
      <c r="A508" s="64" t="s">
        <v>149</v>
      </c>
      <c r="B508" s="40" t="s">
        <v>155</v>
      </c>
      <c r="C508" s="50" t="s">
        <v>524</v>
      </c>
      <c r="D508" s="17" t="s">
        <v>143</v>
      </c>
      <c r="E508" s="17" t="s">
        <v>774</v>
      </c>
      <c r="F508" s="79">
        <f>9*11</f>
        <v>99</v>
      </c>
    </row>
    <row r="509" spans="1:6" x14ac:dyDescent="0.35">
      <c r="A509" s="64" t="s">
        <v>149</v>
      </c>
      <c r="B509" s="40" t="s">
        <v>155</v>
      </c>
      <c r="C509" s="50" t="s">
        <v>159</v>
      </c>
      <c r="D509" s="17" t="s">
        <v>144</v>
      </c>
      <c r="E509" s="17" t="s">
        <v>554</v>
      </c>
      <c r="F509" s="79">
        <f>10*10</f>
        <v>100</v>
      </c>
    </row>
    <row r="510" spans="1:6" x14ac:dyDescent="0.35">
      <c r="A510" s="64" t="s">
        <v>149</v>
      </c>
      <c r="B510" s="40" t="s">
        <v>155</v>
      </c>
      <c r="C510" s="50" t="s">
        <v>525</v>
      </c>
      <c r="D510" s="17" t="s">
        <v>145</v>
      </c>
      <c r="E510" s="17" t="s">
        <v>768</v>
      </c>
      <c r="F510" s="79">
        <f>10*11</f>
        <v>110</v>
      </c>
    </row>
    <row r="511" spans="1:6" ht="21.75" thickBot="1" x14ac:dyDescent="0.4">
      <c r="A511" s="65" t="s">
        <v>149</v>
      </c>
      <c r="B511" s="52" t="s">
        <v>155</v>
      </c>
      <c r="C511" s="32" t="s">
        <v>162</v>
      </c>
      <c r="D511" s="32" t="s">
        <v>146</v>
      </c>
      <c r="E511" s="32" t="s">
        <v>769</v>
      </c>
      <c r="F511" s="81">
        <f>11*11</f>
        <v>121</v>
      </c>
    </row>
    <row r="512" spans="1:6" ht="21.75" x14ac:dyDescent="0.35">
      <c r="A512" s="64" t="s">
        <v>150</v>
      </c>
      <c r="B512" s="40" t="s">
        <v>156</v>
      </c>
      <c r="C512" s="40" t="s">
        <v>53</v>
      </c>
      <c r="D512" s="18" t="s">
        <v>879</v>
      </c>
      <c r="E512" s="17" t="s">
        <v>279</v>
      </c>
      <c r="F512" s="69">
        <v>0</v>
      </c>
    </row>
    <row r="513" spans="1:6" ht="21.75" x14ac:dyDescent="0.35">
      <c r="A513" s="64" t="s">
        <v>150</v>
      </c>
      <c r="B513" s="40" t="s">
        <v>156</v>
      </c>
      <c r="C513" s="40" t="s">
        <v>27</v>
      </c>
      <c r="D513" s="18" t="s">
        <v>880</v>
      </c>
      <c r="E513" s="17" t="s">
        <v>280</v>
      </c>
      <c r="F513" s="69">
        <v>1</v>
      </c>
    </row>
    <row r="514" spans="1:6" ht="21.75" x14ac:dyDescent="0.35">
      <c r="A514" s="64" t="s">
        <v>150</v>
      </c>
      <c r="B514" s="40" t="s">
        <v>156</v>
      </c>
      <c r="C514" s="40" t="s">
        <v>56</v>
      </c>
      <c r="D514" s="18" t="s">
        <v>881</v>
      </c>
      <c r="E514" s="17" t="s">
        <v>528</v>
      </c>
      <c r="F514" s="69">
        <v>2</v>
      </c>
    </row>
    <row r="515" spans="1:6" ht="21.75" x14ac:dyDescent="0.35">
      <c r="A515" s="64" t="s">
        <v>150</v>
      </c>
      <c r="B515" s="40" t="s">
        <v>156</v>
      </c>
      <c r="C515" s="40" t="s">
        <v>57</v>
      </c>
      <c r="D515" s="18" t="s">
        <v>882</v>
      </c>
      <c r="E515" s="17" t="s">
        <v>281</v>
      </c>
      <c r="F515" s="69">
        <v>3</v>
      </c>
    </row>
    <row r="516" spans="1:6" ht="21.75" x14ac:dyDescent="0.35">
      <c r="A516" s="64" t="s">
        <v>150</v>
      </c>
      <c r="B516" s="40" t="s">
        <v>156</v>
      </c>
      <c r="C516" s="40" t="s">
        <v>58</v>
      </c>
      <c r="D516" s="18" t="s">
        <v>883</v>
      </c>
      <c r="E516" s="17" t="s">
        <v>282</v>
      </c>
      <c r="F516" s="69">
        <v>4</v>
      </c>
    </row>
    <row r="517" spans="1:6" ht="21.75" x14ac:dyDescent="0.35">
      <c r="A517" s="64" t="s">
        <v>150</v>
      </c>
      <c r="B517" s="40" t="s">
        <v>156</v>
      </c>
      <c r="C517" s="40" t="s">
        <v>59</v>
      </c>
      <c r="D517" s="18" t="s">
        <v>884</v>
      </c>
      <c r="E517" s="17" t="s">
        <v>283</v>
      </c>
      <c r="F517" s="69">
        <v>5</v>
      </c>
    </row>
    <row r="518" spans="1:6" ht="21.75" x14ac:dyDescent="0.35">
      <c r="A518" s="64" t="s">
        <v>150</v>
      </c>
      <c r="B518" s="40" t="s">
        <v>156</v>
      </c>
      <c r="C518" s="40" t="s">
        <v>60</v>
      </c>
      <c r="D518" s="18" t="s">
        <v>885</v>
      </c>
      <c r="E518" s="17" t="s">
        <v>327</v>
      </c>
      <c r="F518" s="69">
        <v>6</v>
      </c>
    </row>
    <row r="519" spans="1:6" ht="21.75" x14ac:dyDescent="0.35">
      <c r="A519" s="64" t="s">
        <v>150</v>
      </c>
      <c r="B519" s="40" t="s">
        <v>156</v>
      </c>
      <c r="C519" s="40" t="s">
        <v>61</v>
      </c>
      <c r="D519" s="18" t="s">
        <v>886</v>
      </c>
      <c r="E519" s="17" t="s">
        <v>328</v>
      </c>
      <c r="F519" s="69">
        <v>7</v>
      </c>
    </row>
    <row r="520" spans="1:6" ht="21.75" x14ac:dyDescent="0.35">
      <c r="A520" s="64" t="s">
        <v>150</v>
      </c>
      <c r="B520" s="40" t="s">
        <v>156</v>
      </c>
      <c r="C520" s="40" t="s">
        <v>62</v>
      </c>
      <c r="D520" s="18" t="s">
        <v>887</v>
      </c>
      <c r="E520" s="17" t="s">
        <v>568</v>
      </c>
      <c r="F520" s="69">
        <v>8</v>
      </c>
    </row>
    <row r="521" spans="1:6" ht="21.75" x14ac:dyDescent="0.35">
      <c r="A521" s="64" t="s">
        <v>150</v>
      </c>
      <c r="B521" s="40" t="s">
        <v>156</v>
      </c>
      <c r="C521" s="40" t="s">
        <v>63</v>
      </c>
      <c r="D521" s="18" t="s">
        <v>888</v>
      </c>
      <c r="E521" s="17" t="s">
        <v>329</v>
      </c>
      <c r="F521" s="69">
        <v>9</v>
      </c>
    </row>
    <row r="522" spans="1:6" ht="21.75" x14ac:dyDescent="0.35">
      <c r="A522" s="64" t="s">
        <v>150</v>
      </c>
      <c r="B522" s="40" t="s">
        <v>156</v>
      </c>
      <c r="C522" s="40" t="s">
        <v>54</v>
      </c>
      <c r="D522" s="18" t="s">
        <v>889</v>
      </c>
      <c r="E522" s="17" t="s">
        <v>330</v>
      </c>
      <c r="F522" s="69">
        <v>10</v>
      </c>
    </row>
    <row r="523" spans="1:6" ht="21.75" x14ac:dyDescent="0.35">
      <c r="A523" s="64" t="s">
        <v>150</v>
      </c>
      <c r="B523" s="40" t="s">
        <v>156</v>
      </c>
      <c r="C523" s="40" t="s">
        <v>64</v>
      </c>
      <c r="D523" s="18" t="s">
        <v>890</v>
      </c>
      <c r="E523" s="17" t="s">
        <v>331</v>
      </c>
      <c r="F523" s="69">
        <v>11</v>
      </c>
    </row>
    <row r="524" spans="1:6" ht="21.75" x14ac:dyDescent="0.35">
      <c r="A524" s="64" t="s">
        <v>150</v>
      </c>
      <c r="B524" s="40" t="s">
        <v>156</v>
      </c>
      <c r="C524" s="40" t="s">
        <v>65</v>
      </c>
      <c r="D524" s="18" t="s">
        <v>891</v>
      </c>
      <c r="E524" s="17" t="s">
        <v>332</v>
      </c>
      <c r="F524" s="69">
        <v>12</v>
      </c>
    </row>
    <row r="525" spans="1:6" ht="21.75" x14ac:dyDescent="0.35">
      <c r="A525" s="64" t="s">
        <v>150</v>
      </c>
      <c r="B525" s="40" t="s">
        <v>156</v>
      </c>
      <c r="C525" s="40" t="s">
        <v>66</v>
      </c>
      <c r="D525" s="18" t="s">
        <v>892</v>
      </c>
      <c r="E525" s="17" t="s">
        <v>333</v>
      </c>
      <c r="F525" s="69">
        <v>13</v>
      </c>
    </row>
    <row r="526" spans="1:6" ht="21.75" x14ac:dyDescent="0.35">
      <c r="A526" s="64" t="s">
        <v>150</v>
      </c>
      <c r="B526" s="40" t="s">
        <v>156</v>
      </c>
      <c r="C526" s="40" t="s">
        <v>55</v>
      </c>
      <c r="D526" s="18" t="s">
        <v>893</v>
      </c>
      <c r="E526" s="17" t="s">
        <v>561</v>
      </c>
      <c r="F526" s="69">
        <v>14</v>
      </c>
    </row>
    <row r="527" spans="1:6" ht="21.75" x14ac:dyDescent="0.35">
      <c r="A527" s="64" t="s">
        <v>150</v>
      </c>
      <c r="B527" s="40" t="s">
        <v>156</v>
      </c>
      <c r="C527" s="40" t="s">
        <v>67</v>
      </c>
      <c r="D527" s="18" t="s">
        <v>894</v>
      </c>
      <c r="E527" s="17" t="s">
        <v>334</v>
      </c>
      <c r="F527" s="69">
        <v>15</v>
      </c>
    </row>
    <row r="528" spans="1:6" ht="21.75" x14ac:dyDescent="0.35">
      <c r="A528" s="64" t="s">
        <v>150</v>
      </c>
      <c r="B528" s="40" t="s">
        <v>156</v>
      </c>
      <c r="C528" s="40" t="s">
        <v>68</v>
      </c>
      <c r="D528" s="18" t="s">
        <v>895</v>
      </c>
      <c r="E528" s="17" t="s">
        <v>335</v>
      </c>
      <c r="F528" s="69">
        <v>16</v>
      </c>
    </row>
    <row r="529" spans="1:6" ht="21.75" x14ac:dyDescent="0.35">
      <c r="A529" s="64" t="s">
        <v>150</v>
      </c>
      <c r="B529" s="40" t="s">
        <v>156</v>
      </c>
      <c r="C529" s="40" t="s">
        <v>69</v>
      </c>
      <c r="D529" s="18" t="s">
        <v>896</v>
      </c>
      <c r="E529" s="17" t="s">
        <v>336</v>
      </c>
      <c r="F529" s="69">
        <v>17</v>
      </c>
    </row>
    <row r="530" spans="1:6" ht="21.75" x14ac:dyDescent="0.35">
      <c r="A530" s="64" t="s">
        <v>150</v>
      </c>
      <c r="B530" s="40" t="s">
        <v>156</v>
      </c>
      <c r="C530" s="40" t="s">
        <v>70</v>
      </c>
      <c r="D530" s="18" t="s">
        <v>897</v>
      </c>
      <c r="E530" s="17" t="s">
        <v>337</v>
      </c>
      <c r="F530" s="69">
        <v>18</v>
      </c>
    </row>
    <row r="531" spans="1:6" ht="21.75" x14ac:dyDescent="0.35">
      <c r="A531" s="64" t="s">
        <v>150</v>
      </c>
      <c r="B531" s="40" t="s">
        <v>156</v>
      </c>
      <c r="C531" s="40" t="s">
        <v>71</v>
      </c>
      <c r="D531" s="18" t="s">
        <v>898</v>
      </c>
      <c r="E531" s="17" t="s">
        <v>338</v>
      </c>
      <c r="F531" s="69">
        <v>19</v>
      </c>
    </row>
    <row r="532" spans="1:6" ht="21.75" x14ac:dyDescent="0.35">
      <c r="A532" s="64" t="s">
        <v>150</v>
      </c>
      <c r="B532" s="40" t="s">
        <v>156</v>
      </c>
      <c r="C532" s="40" t="s">
        <v>72</v>
      </c>
      <c r="D532" s="18" t="s">
        <v>899</v>
      </c>
      <c r="E532" s="17" t="s">
        <v>562</v>
      </c>
      <c r="F532" s="69">
        <v>20</v>
      </c>
    </row>
    <row r="533" spans="1:6" ht="21.75" x14ac:dyDescent="0.35">
      <c r="A533" s="64" t="s">
        <v>150</v>
      </c>
      <c r="B533" s="40" t="s">
        <v>156</v>
      </c>
      <c r="C533" s="40" t="s">
        <v>73</v>
      </c>
      <c r="D533" s="18" t="s">
        <v>900</v>
      </c>
      <c r="E533" s="17" t="s">
        <v>339</v>
      </c>
      <c r="F533" s="69">
        <v>21</v>
      </c>
    </row>
    <row r="534" spans="1:6" ht="21.75" x14ac:dyDescent="0.35">
      <c r="A534" s="64" t="s">
        <v>150</v>
      </c>
      <c r="B534" s="40" t="s">
        <v>156</v>
      </c>
      <c r="C534" s="40" t="s">
        <v>74</v>
      </c>
      <c r="D534" s="18" t="s">
        <v>901</v>
      </c>
      <c r="E534" s="17" t="s">
        <v>340</v>
      </c>
      <c r="F534" s="69">
        <v>22</v>
      </c>
    </row>
    <row r="535" spans="1:6" ht="21.75" x14ac:dyDescent="0.35">
      <c r="A535" s="64" t="s">
        <v>150</v>
      </c>
      <c r="B535" s="40" t="s">
        <v>156</v>
      </c>
      <c r="C535" s="40" t="s">
        <v>75</v>
      </c>
      <c r="D535" s="18" t="s">
        <v>902</v>
      </c>
      <c r="E535" s="17" t="s">
        <v>341</v>
      </c>
      <c r="F535" s="69">
        <v>23</v>
      </c>
    </row>
    <row r="536" spans="1:6" ht="21.75" x14ac:dyDescent="0.35">
      <c r="A536" s="64" t="s">
        <v>150</v>
      </c>
      <c r="B536" s="40" t="s">
        <v>156</v>
      </c>
      <c r="C536" s="40" t="s">
        <v>76</v>
      </c>
      <c r="D536" s="18" t="s">
        <v>903</v>
      </c>
      <c r="E536" s="17" t="s">
        <v>342</v>
      </c>
      <c r="F536" s="69">
        <v>24</v>
      </c>
    </row>
    <row r="537" spans="1:6" ht="21.75" x14ac:dyDescent="0.35">
      <c r="A537" s="64" t="s">
        <v>150</v>
      </c>
      <c r="B537" s="40" t="s">
        <v>156</v>
      </c>
      <c r="C537" s="40" t="s">
        <v>77</v>
      </c>
      <c r="D537" s="18" t="s">
        <v>904</v>
      </c>
      <c r="E537" s="17" t="s">
        <v>343</v>
      </c>
      <c r="F537" s="69">
        <v>25</v>
      </c>
    </row>
    <row r="538" spans="1:6" ht="21.75" x14ac:dyDescent="0.35">
      <c r="A538" s="64" t="s">
        <v>150</v>
      </c>
      <c r="B538" s="40" t="s">
        <v>156</v>
      </c>
      <c r="C538" s="40" t="s">
        <v>78</v>
      </c>
      <c r="D538" s="18" t="s">
        <v>905</v>
      </c>
      <c r="E538" s="17" t="s">
        <v>563</v>
      </c>
      <c r="F538" s="69">
        <v>26</v>
      </c>
    </row>
    <row r="539" spans="1:6" ht="21.75" x14ac:dyDescent="0.35">
      <c r="A539" s="64" t="s">
        <v>150</v>
      </c>
      <c r="B539" s="40" t="s">
        <v>156</v>
      </c>
      <c r="C539" s="40" t="s">
        <v>79</v>
      </c>
      <c r="D539" s="18" t="s">
        <v>906</v>
      </c>
      <c r="E539" s="17" t="s">
        <v>344</v>
      </c>
      <c r="F539" s="69">
        <v>27</v>
      </c>
    </row>
    <row r="540" spans="1:6" ht="21.75" x14ac:dyDescent="0.35">
      <c r="A540" s="64" t="s">
        <v>150</v>
      </c>
      <c r="B540" s="40" t="s">
        <v>156</v>
      </c>
      <c r="C540" s="40" t="s">
        <v>80</v>
      </c>
      <c r="D540" s="18" t="s">
        <v>907</v>
      </c>
      <c r="E540" s="17" t="s">
        <v>345</v>
      </c>
      <c r="F540" s="69">
        <v>28</v>
      </c>
    </row>
    <row r="541" spans="1:6" ht="21.75" x14ac:dyDescent="0.35">
      <c r="A541" s="64" t="s">
        <v>150</v>
      </c>
      <c r="B541" s="40" t="s">
        <v>156</v>
      </c>
      <c r="C541" s="40" t="s">
        <v>81</v>
      </c>
      <c r="D541" s="18" t="s">
        <v>908</v>
      </c>
      <c r="E541" s="17" t="s">
        <v>346</v>
      </c>
      <c r="F541" s="69">
        <v>29</v>
      </c>
    </row>
    <row r="542" spans="1:6" ht="21.75" x14ac:dyDescent="0.35">
      <c r="A542" s="64" t="s">
        <v>150</v>
      </c>
      <c r="B542" s="40" t="s">
        <v>156</v>
      </c>
      <c r="C542" s="40" t="s">
        <v>82</v>
      </c>
      <c r="D542" s="18" t="s">
        <v>909</v>
      </c>
      <c r="E542" s="17" t="s">
        <v>347</v>
      </c>
      <c r="F542" s="69">
        <v>30</v>
      </c>
    </row>
    <row r="543" spans="1:6" ht="21.75" x14ac:dyDescent="0.35">
      <c r="A543" s="64" t="s">
        <v>150</v>
      </c>
      <c r="B543" s="40" t="s">
        <v>156</v>
      </c>
      <c r="C543" s="40" t="s">
        <v>83</v>
      </c>
      <c r="D543" s="18" t="s">
        <v>910</v>
      </c>
      <c r="E543" s="17" t="s">
        <v>348</v>
      </c>
      <c r="F543" s="69">
        <v>31</v>
      </c>
    </row>
    <row r="544" spans="1:6" ht="21.75" x14ac:dyDescent="0.35">
      <c r="A544" s="64" t="s">
        <v>150</v>
      </c>
      <c r="B544" s="40" t="s">
        <v>156</v>
      </c>
      <c r="C544" s="40" t="s">
        <v>84</v>
      </c>
      <c r="D544" s="18" t="s">
        <v>911</v>
      </c>
      <c r="E544" s="17" t="s">
        <v>564</v>
      </c>
      <c r="F544" s="69">
        <v>32</v>
      </c>
    </row>
    <row r="545" spans="1:6" ht="21.75" x14ac:dyDescent="0.35">
      <c r="A545" s="64" t="s">
        <v>150</v>
      </c>
      <c r="B545" s="40" t="s">
        <v>156</v>
      </c>
      <c r="C545" s="40" t="s">
        <v>85</v>
      </c>
      <c r="D545" s="18" t="s">
        <v>912</v>
      </c>
      <c r="E545" s="17" t="s">
        <v>349</v>
      </c>
      <c r="F545" s="69">
        <v>33</v>
      </c>
    </row>
    <row r="546" spans="1:6" ht="21.75" x14ac:dyDescent="0.35">
      <c r="A546" s="64" t="s">
        <v>150</v>
      </c>
      <c r="B546" s="40" t="s">
        <v>156</v>
      </c>
      <c r="C546" s="40" t="s">
        <v>86</v>
      </c>
      <c r="D546" s="18" t="s">
        <v>913</v>
      </c>
      <c r="E546" s="17" t="s">
        <v>350</v>
      </c>
      <c r="F546" s="69">
        <v>34</v>
      </c>
    </row>
    <row r="547" spans="1:6" ht="21.75" x14ac:dyDescent="0.35">
      <c r="A547" s="64" t="s">
        <v>150</v>
      </c>
      <c r="B547" s="40" t="s">
        <v>156</v>
      </c>
      <c r="C547" s="40" t="s">
        <v>87</v>
      </c>
      <c r="D547" s="18" t="s">
        <v>914</v>
      </c>
      <c r="E547" s="17" t="s">
        <v>351</v>
      </c>
      <c r="F547" s="69">
        <v>35</v>
      </c>
    </row>
    <row r="548" spans="1:6" ht="21.75" x14ac:dyDescent="0.35">
      <c r="A548" s="67" t="s">
        <v>150</v>
      </c>
      <c r="B548" s="51" t="s">
        <v>156</v>
      </c>
      <c r="C548" s="42" t="s">
        <v>88</v>
      </c>
      <c r="D548" s="28" t="s">
        <v>915</v>
      </c>
      <c r="E548" s="27" t="s">
        <v>352</v>
      </c>
      <c r="F548" s="70">
        <v>36</v>
      </c>
    </row>
    <row r="549" spans="1:6" ht="21.75" x14ac:dyDescent="0.35">
      <c r="A549" s="64" t="s">
        <v>148</v>
      </c>
      <c r="B549" s="40" t="s">
        <v>156</v>
      </c>
      <c r="C549" s="44" t="s">
        <v>453</v>
      </c>
      <c r="D549" s="19" t="s">
        <v>880</v>
      </c>
      <c r="E549" s="55" t="s">
        <v>662</v>
      </c>
      <c r="F549" s="69">
        <f>1/1</f>
        <v>1</v>
      </c>
    </row>
    <row r="550" spans="1:6" ht="21.75" x14ac:dyDescent="0.35">
      <c r="A550" s="64" t="s">
        <v>148</v>
      </c>
      <c r="B550" s="40" t="s">
        <v>156</v>
      </c>
      <c r="C550" s="44" t="s">
        <v>454</v>
      </c>
      <c r="D550" s="19" t="s">
        <v>916</v>
      </c>
      <c r="E550" s="55" t="s">
        <v>663</v>
      </c>
      <c r="F550" s="69">
        <f>1/2</f>
        <v>0.5</v>
      </c>
    </row>
    <row r="551" spans="1:6" ht="21.75" x14ac:dyDescent="0.35">
      <c r="A551" s="64" t="s">
        <v>148</v>
      </c>
      <c r="B551" s="40" t="s">
        <v>156</v>
      </c>
      <c r="C551" s="44" t="s">
        <v>455</v>
      </c>
      <c r="D551" s="19" t="s">
        <v>917</v>
      </c>
      <c r="E551" s="55" t="s">
        <v>634</v>
      </c>
      <c r="F551" s="69">
        <f>1/3</f>
        <v>0.33333333333333331</v>
      </c>
    </row>
    <row r="552" spans="1:6" ht="21.75" x14ac:dyDescent="0.35">
      <c r="A552" s="64" t="s">
        <v>148</v>
      </c>
      <c r="B552" s="40" t="s">
        <v>156</v>
      </c>
      <c r="C552" s="44" t="s">
        <v>456</v>
      </c>
      <c r="D552" s="19" t="s">
        <v>918</v>
      </c>
      <c r="E552" s="55" t="s">
        <v>635</v>
      </c>
      <c r="F552" s="69">
        <f>1/4</f>
        <v>0.25</v>
      </c>
    </row>
    <row r="553" spans="1:6" ht="21.75" x14ac:dyDescent="0.35">
      <c r="A553" s="64" t="s">
        <v>148</v>
      </c>
      <c r="B553" s="40" t="s">
        <v>156</v>
      </c>
      <c r="C553" s="44" t="s">
        <v>457</v>
      </c>
      <c r="D553" s="20" t="s">
        <v>919</v>
      </c>
      <c r="E553" s="55" t="s">
        <v>636</v>
      </c>
      <c r="F553" s="69">
        <f>1/5</f>
        <v>0.2</v>
      </c>
    </row>
    <row r="554" spans="1:6" ht="21.75" x14ac:dyDescent="0.35">
      <c r="A554" s="64" t="s">
        <v>148</v>
      </c>
      <c r="B554" s="40" t="s">
        <v>156</v>
      </c>
      <c r="C554" s="44" t="s">
        <v>458</v>
      </c>
      <c r="D554" s="19" t="s">
        <v>920</v>
      </c>
      <c r="E554" s="55" t="s">
        <v>670</v>
      </c>
      <c r="F554" s="69">
        <f>1/6</f>
        <v>0.16666666666666666</v>
      </c>
    </row>
    <row r="555" spans="1:6" ht="21.75" x14ac:dyDescent="0.35">
      <c r="A555" s="64" t="s">
        <v>148</v>
      </c>
      <c r="B555" s="40" t="s">
        <v>156</v>
      </c>
      <c r="C555" s="44" t="s">
        <v>459</v>
      </c>
      <c r="D555" s="20" t="s">
        <v>921</v>
      </c>
      <c r="E555" s="55" t="s">
        <v>671</v>
      </c>
      <c r="F555" s="69">
        <f>1/7</f>
        <v>0.14285714285714285</v>
      </c>
    </row>
    <row r="556" spans="1:6" ht="21.75" x14ac:dyDescent="0.35">
      <c r="A556" s="64" t="s">
        <v>148</v>
      </c>
      <c r="B556" s="40" t="s">
        <v>156</v>
      </c>
      <c r="C556" s="44" t="s">
        <v>460</v>
      </c>
      <c r="D556" s="19" t="s">
        <v>922</v>
      </c>
      <c r="E556" s="55" t="s">
        <v>672</v>
      </c>
      <c r="F556" s="69">
        <f>1/8</f>
        <v>0.125</v>
      </c>
    </row>
    <row r="557" spans="1:6" ht="21.75" x14ac:dyDescent="0.35">
      <c r="A557" s="64" t="s">
        <v>148</v>
      </c>
      <c r="B557" s="40" t="s">
        <v>156</v>
      </c>
      <c r="C557" s="44" t="s">
        <v>461</v>
      </c>
      <c r="D557" s="19" t="s">
        <v>923</v>
      </c>
      <c r="E557" s="55" t="s">
        <v>673</v>
      </c>
      <c r="F557" s="69">
        <f>1/9</f>
        <v>0.1111111111111111</v>
      </c>
    </row>
    <row r="558" spans="1:6" ht="21.75" x14ac:dyDescent="0.35">
      <c r="A558" s="64" t="s">
        <v>148</v>
      </c>
      <c r="B558" s="40" t="s">
        <v>156</v>
      </c>
      <c r="C558" s="44" t="s">
        <v>0</v>
      </c>
      <c r="D558" s="20" t="s">
        <v>924</v>
      </c>
      <c r="E558" s="55" t="s">
        <v>674</v>
      </c>
      <c r="F558" s="69">
        <f>1/10</f>
        <v>0.1</v>
      </c>
    </row>
    <row r="559" spans="1:6" ht="21.75" x14ac:dyDescent="0.35">
      <c r="A559" s="64" t="s">
        <v>148</v>
      </c>
      <c r="B559" s="40" t="s">
        <v>156</v>
      </c>
      <c r="C559" s="44" t="s">
        <v>1</v>
      </c>
      <c r="D559" s="21" t="s">
        <v>925</v>
      </c>
      <c r="E559" s="55" t="s">
        <v>675</v>
      </c>
      <c r="F559" s="69">
        <f>1/11</f>
        <v>9.0909090909090912E-2</v>
      </c>
    </row>
    <row r="560" spans="1:6" ht="21.75" x14ac:dyDescent="0.35">
      <c r="A560" s="64" t="s">
        <v>148</v>
      </c>
      <c r="B560" s="40" t="s">
        <v>156</v>
      </c>
      <c r="C560" s="44" t="s">
        <v>2</v>
      </c>
      <c r="D560" s="19" t="s">
        <v>926</v>
      </c>
      <c r="E560" s="55" t="s">
        <v>676</v>
      </c>
      <c r="F560" s="69">
        <f>1/12</f>
        <v>8.3333333333333329E-2</v>
      </c>
    </row>
    <row r="561" spans="1:6" ht="21.75" x14ac:dyDescent="0.35">
      <c r="A561" s="64" t="s">
        <v>148</v>
      </c>
      <c r="B561" s="40" t="s">
        <v>156</v>
      </c>
      <c r="C561" s="44" t="s">
        <v>3</v>
      </c>
      <c r="D561" s="21" t="s">
        <v>927</v>
      </c>
      <c r="E561" s="55" t="s">
        <v>677</v>
      </c>
      <c r="F561" s="69">
        <f>1/13</f>
        <v>7.6923076923076927E-2</v>
      </c>
    </row>
    <row r="562" spans="1:6" ht="21.75" x14ac:dyDescent="0.35">
      <c r="A562" s="64" t="s">
        <v>148</v>
      </c>
      <c r="B562" s="40" t="s">
        <v>156</v>
      </c>
      <c r="C562" s="44" t="s">
        <v>4</v>
      </c>
      <c r="D562" s="20" t="s">
        <v>928</v>
      </c>
      <c r="E562" s="55" t="s">
        <v>678</v>
      </c>
      <c r="F562" s="69">
        <f>1/14</f>
        <v>7.1428571428571425E-2</v>
      </c>
    </row>
    <row r="563" spans="1:6" ht="21.75" x14ac:dyDescent="0.35">
      <c r="A563" s="64" t="s">
        <v>148</v>
      </c>
      <c r="B563" s="40" t="s">
        <v>156</v>
      </c>
      <c r="C563" s="44" t="s">
        <v>5</v>
      </c>
      <c r="D563" s="20" t="s">
        <v>929</v>
      </c>
      <c r="E563" s="55" t="s">
        <v>679</v>
      </c>
      <c r="F563" s="69">
        <f>1/15</f>
        <v>6.6666666666666666E-2</v>
      </c>
    </row>
    <row r="564" spans="1:6" ht="21.75" x14ac:dyDescent="0.35">
      <c r="A564" s="64" t="s">
        <v>148</v>
      </c>
      <c r="B564" s="40" t="s">
        <v>156</v>
      </c>
      <c r="C564" s="44" t="s">
        <v>6</v>
      </c>
      <c r="D564" s="19" t="s">
        <v>930</v>
      </c>
      <c r="E564" s="55" t="s">
        <v>680</v>
      </c>
      <c r="F564" s="69">
        <f>1/16</f>
        <v>6.25E-2</v>
      </c>
    </row>
    <row r="565" spans="1:6" ht="21.75" x14ac:dyDescent="0.35">
      <c r="A565" s="64" t="s">
        <v>148</v>
      </c>
      <c r="B565" s="40" t="s">
        <v>156</v>
      </c>
      <c r="C565" s="44" t="s">
        <v>7</v>
      </c>
      <c r="D565" s="21" t="s">
        <v>931</v>
      </c>
      <c r="E565" s="55" t="s">
        <v>681</v>
      </c>
      <c r="F565" s="69">
        <f>1/17</f>
        <v>5.8823529411764705E-2</v>
      </c>
    </row>
    <row r="566" spans="1:6" ht="21.75" x14ac:dyDescent="0.35">
      <c r="A566" s="64" t="s">
        <v>148</v>
      </c>
      <c r="B566" s="40" t="s">
        <v>156</v>
      </c>
      <c r="C566" s="44" t="s">
        <v>8</v>
      </c>
      <c r="D566" s="19" t="s">
        <v>932</v>
      </c>
      <c r="E566" s="55" t="s">
        <v>682</v>
      </c>
      <c r="F566" s="69">
        <f>1/18</f>
        <v>5.5555555555555552E-2</v>
      </c>
    </row>
    <row r="567" spans="1:6" ht="21.75" x14ac:dyDescent="0.35">
      <c r="A567" s="64" t="s">
        <v>148</v>
      </c>
      <c r="B567" s="40" t="s">
        <v>156</v>
      </c>
      <c r="C567" s="44" t="s">
        <v>9</v>
      </c>
      <c r="D567" s="21" t="s">
        <v>933</v>
      </c>
      <c r="E567" s="55" t="s">
        <v>683</v>
      </c>
      <c r="F567" s="69">
        <f>1/19</f>
        <v>5.2631578947368418E-2</v>
      </c>
    </row>
    <row r="568" spans="1:6" ht="21.75" x14ac:dyDescent="0.35">
      <c r="A568" s="64" t="s">
        <v>148</v>
      </c>
      <c r="B568" s="40" t="s">
        <v>156</v>
      </c>
      <c r="C568" s="44" t="s">
        <v>10</v>
      </c>
      <c r="D568" s="20" t="s">
        <v>934</v>
      </c>
      <c r="E568" s="55" t="s">
        <v>684</v>
      </c>
      <c r="F568" s="69">
        <f>1/20</f>
        <v>0.05</v>
      </c>
    </row>
    <row r="569" spans="1:6" ht="21.75" x14ac:dyDescent="0.35">
      <c r="A569" s="64" t="s">
        <v>148</v>
      </c>
      <c r="B569" s="40" t="s">
        <v>156</v>
      </c>
      <c r="C569" s="44" t="s">
        <v>11</v>
      </c>
      <c r="D569" s="20" t="s">
        <v>935</v>
      </c>
      <c r="E569" s="55" t="s">
        <v>685</v>
      </c>
      <c r="F569" s="69">
        <f>1/21</f>
        <v>4.7619047619047616E-2</v>
      </c>
    </row>
    <row r="570" spans="1:6" ht="21.75" x14ac:dyDescent="0.35">
      <c r="A570" s="64" t="s">
        <v>148</v>
      </c>
      <c r="B570" s="40" t="s">
        <v>156</v>
      </c>
      <c r="C570" s="44" t="s">
        <v>12</v>
      </c>
      <c r="D570" s="21" t="s">
        <v>936</v>
      </c>
      <c r="E570" s="55" t="s">
        <v>686</v>
      </c>
      <c r="F570" s="69">
        <f>1/22</f>
        <v>4.5454545454545456E-2</v>
      </c>
    </row>
    <row r="571" spans="1:6" ht="21.75" x14ac:dyDescent="0.35">
      <c r="A571" s="64" t="s">
        <v>148</v>
      </c>
      <c r="B571" s="40" t="s">
        <v>156</v>
      </c>
      <c r="C571" s="44" t="s">
        <v>13</v>
      </c>
      <c r="D571" s="21" t="s">
        <v>937</v>
      </c>
      <c r="E571" s="55" t="s">
        <v>687</v>
      </c>
      <c r="F571" s="69">
        <f>1/23</f>
        <v>4.3478260869565216E-2</v>
      </c>
    </row>
    <row r="572" spans="1:6" ht="21.75" x14ac:dyDescent="0.35">
      <c r="A572" s="64" t="s">
        <v>148</v>
      </c>
      <c r="B572" s="40" t="s">
        <v>156</v>
      </c>
      <c r="C572" s="44" t="s">
        <v>14</v>
      </c>
      <c r="D572" s="19" t="s">
        <v>938</v>
      </c>
      <c r="E572" s="55" t="s">
        <v>688</v>
      </c>
      <c r="F572" s="69">
        <f>1/24</f>
        <v>4.1666666666666664E-2</v>
      </c>
    </row>
    <row r="573" spans="1:6" ht="21.75" x14ac:dyDescent="0.35">
      <c r="A573" s="64" t="s">
        <v>148</v>
      </c>
      <c r="B573" s="40" t="s">
        <v>156</v>
      </c>
      <c r="C573" s="44" t="s">
        <v>15</v>
      </c>
      <c r="D573" s="21" t="s">
        <v>939</v>
      </c>
      <c r="E573" s="55" t="s">
        <v>689</v>
      </c>
      <c r="F573" s="69">
        <f>1/25</f>
        <v>0.04</v>
      </c>
    </row>
    <row r="574" spans="1:6" ht="21.75" x14ac:dyDescent="0.35">
      <c r="A574" s="64" t="s">
        <v>148</v>
      </c>
      <c r="B574" s="40" t="s">
        <v>156</v>
      </c>
      <c r="C574" s="44" t="s">
        <v>16</v>
      </c>
      <c r="D574" s="21" t="s">
        <v>940</v>
      </c>
      <c r="E574" s="55" t="s">
        <v>690</v>
      </c>
      <c r="F574" s="69">
        <f>1/26</f>
        <v>3.8461538461538464E-2</v>
      </c>
    </row>
    <row r="575" spans="1:6" ht="21.75" x14ac:dyDescent="0.35">
      <c r="A575" s="64" t="s">
        <v>148</v>
      </c>
      <c r="B575" s="40" t="s">
        <v>156</v>
      </c>
      <c r="C575" s="44" t="s">
        <v>17</v>
      </c>
      <c r="D575" s="19" t="s">
        <v>941</v>
      </c>
      <c r="E575" s="55" t="s">
        <v>691</v>
      </c>
      <c r="F575" s="69">
        <f>1/27</f>
        <v>3.7037037037037035E-2</v>
      </c>
    </row>
    <row r="576" spans="1:6" ht="21.75" x14ac:dyDescent="0.35">
      <c r="A576" s="64" t="s">
        <v>148</v>
      </c>
      <c r="B576" s="40" t="s">
        <v>156</v>
      </c>
      <c r="C576" s="44" t="s">
        <v>18</v>
      </c>
      <c r="D576" s="20" t="s">
        <v>942</v>
      </c>
      <c r="E576" s="55" t="s">
        <v>692</v>
      </c>
      <c r="F576" s="69">
        <f>1/28</f>
        <v>3.5714285714285712E-2</v>
      </c>
    </row>
    <row r="577" spans="1:6" ht="21.75" x14ac:dyDescent="0.35">
      <c r="A577" s="64" t="s">
        <v>148</v>
      </c>
      <c r="B577" s="40" t="s">
        <v>156</v>
      </c>
      <c r="C577" s="44" t="s">
        <v>19</v>
      </c>
      <c r="D577" s="21" t="s">
        <v>943</v>
      </c>
      <c r="E577" s="55" t="s">
        <v>693</v>
      </c>
      <c r="F577" s="69">
        <f>1/29</f>
        <v>3.4482758620689655E-2</v>
      </c>
    </row>
    <row r="578" spans="1:6" ht="21.75" x14ac:dyDescent="0.35">
      <c r="A578" s="64" t="s">
        <v>148</v>
      </c>
      <c r="B578" s="40" t="s">
        <v>156</v>
      </c>
      <c r="C578" s="44" t="s">
        <v>20</v>
      </c>
      <c r="D578" s="20" t="s">
        <v>944</v>
      </c>
      <c r="E578" s="55" t="s">
        <v>694</v>
      </c>
      <c r="F578" s="69">
        <f>1/30</f>
        <v>3.3333333333333333E-2</v>
      </c>
    </row>
    <row r="579" spans="1:6" ht="21.75" x14ac:dyDescent="0.35">
      <c r="A579" s="64" t="s">
        <v>148</v>
      </c>
      <c r="B579" s="40" t="s">
        <v>156</v>
      </c>
      <c r="C579" s="44" t="s">
        <v>21</v>
      </c>
      <c r="D579" s="21" t="s">
        <v>945</v>
      </c>
      <c r="E579" s="55" t="s">
        <v>695</v>
      </c>
      <c r="F579" s="69">
        <f>1/31</f>
        <v>3.2258064516129031E-2</v>
      </c>
    </row>
    <row r="580" spans="1:6" ht="21.75" x14ac:dyDescent="0.35">
      <c r="A580" s="64" t="s">
        <v>148</v>
      </c>
      <c r="B580" s="40" t="s">
        <v>156</v>
      </c>
      <c r="C580" s="44" t="s">
        <v>22</v>
      </c>
      <c r="D580" s="19" t="s">
        <v>946</v>
      </c>
      <c r="E580" s="55" t="s">
        <v>696</v>
      </c>
      <c r="F580" s="69">
        <f>1/32</f>
        <v>3.125E-2</v>
      </c>
    </row>
    <row r="581" spans="1:6" ht="21.75" x14ac:dyDescent="0.35">
      <c r="A581" s="64" t="s">
        <v>148</v>
      </c>
      <c r="B581" s="40" t="s">
        <v>156</v>
      </c>
      <c r="C581" s="44" t="s">
        <v>23</v>
      </c>
      <c r="D581" s="21" t="s">
        <v>947</v>
      </c>
      <c r="E581" s="55" t="s">
        <v>697</v>
      </c>
      <c r="F581" s="69">
        <f>1/33</f>
        <v>3.0303030303030304E-2</v>
      </c>
    </row>
    <row r="582" spans="1:6" ht="21.75" x14ac:dyDescent="0.35">
      <c r="A582" s="64" t="s">
        <v>148</v>
      </c>
      <c r="B582" s="40" t="s">
        <v>156</v>
      </c>
      <c r="C582" s="44" t="s">
        <v>24</v>
      </c>
      <c r="D582" s="21" t="s">
        <v>948</v>
      </c>
      <c r="E582" s="55" t="s">
        <v>698</v>
      </c>
      <c r="F582" s="69">
        <f>1/34</f>
        <v>2.9411764705882353E-2</v>
      </c>
    </row>
    <row r="583" spans="1:6" ht="21.75" x14ac:dyDescent="0.35">
      <c r="A583" s="64" t="s">
        <v>148</v>
      </c>
      <c r="B583" s="40" t="s">
        <v>156</v>
      </c>
      <c r="C583" s="44" t="s">
        <v>25</v>
      </c>
      <c r="D583" s="20" t="s">
        <v>949</v>
      </c>
      <c r="E583" s="55" t="s">
        <v>699</v>
      </c>
      <c r="F583" s="69">
        <f>1/35</f>
        <v>2.8571428571428571E-2</v>
      </c>
    </row>
    <row r="584" spans="1:6" ht="21.75" x14ac:dyDescent="0.35">
      <c r="A584" s="64" t="s">
        <v>148</v>
      </c>
      <c r="B584" s="40" t="s">
        <v>156</v>
      </c>
      <c r="C584" s="45" t="s">
        <v>26</v>
      </c>
      <c r="D584" s="19" t="s">
        <v>950</v>
      </c>
      <c r="E584" s="55" t="s">
        <v>700</v>
      </c>
      <c r="F584" s="69">
        <f>1/36</f>
        <v>2.7777777777777776E-2</v>
      </c>
    </row>
    <row r="585" spans="1:6" ht="21.75" x14ac:dyDescent="0.35">
      <c r="A585" s="82" t="s">
        <v>151</v>
      </c>
      <c r="B585" s="53" t="s">
        <v>156</v>
      </c>
      <c r="C585" s="46" t="s">
        <v>423</v>
      </c>
      <c r="D585" s="34" t="s">
        <v>880</v>
      </c>
      <c r="E585" s="35" t="s">
        <v>280</v>
      </c>
      <c r="F585" s="83">
        <f>1</f>
        <v>1</v>
      </c>
    </row>
    <row r="586" spans="1:6" ht="21.75" x14ac:dyDescent="0.35">
      <c r="A586" s="73" t="s">
        <v>151</v>
      </c>
      <c r="B586" s="47" t="s">
        <v>156</v>
      </c>
      <c r="C586" s="47" t="s">
        <v>424</v>
      </c>
      <c r="D586" s="16" t="s">
        <v>885</v>
      </c>
      <c r="E586" s="23" t="s">
        <v>327</v>
      </c>
      <c r="F586" s="74">
        <f>6</f>
        <v>6</v>
      </c>
    </row>
    <row r="587" spans="1:6" ht="21.75" x14ac:dyDescent="0.35">
      <c r="A587" s="75" t="s">
        <v>151</v>
      </c>
      <c r="B587" s="48" t="s">
        <v>156</v>
      </c>
      <c r="C587" s="48" t="s">
        <v>425</v>
      </c>
      <c r="D587" s="15" t="s">
        <v>889</v>
      </c>
      <c r="E587" s="24" t="s">
        <v>330</v>
      </c>
      <c r="F587" s="76">
        <f>10</f>
        <v>10</v>
      </c>
    </row>
    <row r="588" spans="1:6" ht="21.75" x14ac:dyDescent="0.35">
      <c r="A588" s="73" t="s">
        <v>151</v>
      </c>
      <c r="B588" s="47" t="s">
        <v>156</v>
      </c>
      <c r="C588" s="47" t="s">
        <v>426</v>
      </c>
      <c r="D588" s="16" t="s">
        <v>915</v>
      </c>
      <c r="E588" s="23" t="s">
        <v>353</v>
      </c>
      <c r="F588" s="74">
        <f>6^2</f>
        <v>36</v>
      </c>
    </row>
    <row r="589" spans="1:6" ht="21.75" x14ac:dyDescent="0.35">
      <c r="A589" s="75" t="s">
        <v>151</v>
      </c>
      <c r="B589" s="48" t="s">
        <v>156</v>
      </c>
      <c r="C589" s="48" t="s">
        <v>427</v>
      </c>
      <c r="D589" s="15" t="s">
        <v>951</v>
      </c>
      <c r="E589" s="24" t="s">
        <v>354</v>
      </c>
      <c r="F589" s="76">
        <f>10^2</f>
        <v>100</v>
      </c>
    </row>
    <row r="590" spans="1:6" ht="21.75" x14ac:dyDescent="0.35">
      <c r="A590" s="73" t="s">
        <v>151</v>
      </c>
      <c r="B590" s="47" t="s">
        <v>156</v>
      </c>
      <c r="C590" s="47" t="s">
        <v>428</v>
      </c>
      <c r="D590" s="16" t="s">
        <v>952</v>
      </c>
      <c r="E590" s="23" t="s">
        <v>355</v>
      </c>
      <c r="F590" s="74">
        <f>6^3</f>
        <v>216</v>
      </c>
    </row>
    <row r="591" spans="1:6" ht="21.75" x14ac:dyDescent="0.35">
      <c r="A591" s="75" t="s">
        <v>151</v>
      </c>
      <c r="B591" s="48" t="s">
        <v>156</v>
      </c>
      <c r="C591" s="48" t="s">
        <v>429</v>
      </c>
      <c r="D591" s="15" t="s">
        <v>953</v>
      </c>
      <c r="E591" s="24" t="s">
        <v>356</v>
      </c>
      <c r="F591" s="76">
        <f>10^3</f>
        <v>1000</v>
      </c>
    </row>
    <row r="592" spans="1:6" ht="21.75" x14ac:dyDescent="0.35">
      <c r="A592" s="73" t="s">
        <v>151</v>
      </c>
      <c r="B592" s="47" t="s">
        <v>156</v>
      </c>
      <c r="C592" s="47" t="s">
        <v>430</v>
      </c>
      <c r="D592" s="16" t="s">
        <v>954</v>
      </c>
      <c r="E592" s="23" t="s">
        <v>357</v>
      </c>
      <c r="F592" s="74">
        <f>6^4</f>
        <v>1296</v>
      </c>
    </row>
    <row r="593" spans="1:6" ht="21.75" x14ac:dyDescent="0.35">
      <c r="A593" s="73" t="s">
        <v>151</v>
      </c>
      <c r="B593" s="47" t="s">
        <v>156</v>
      </c>
      <c r="C593" s="47" t="s">
        <v>431</v>
      </c>
      <c r="D593" s="16" t="s">
        <v>955</v>
      </c>
      <c r="E593" s="23" t="s">
        <v>358</v>
      </c>
      <c r="F593" s="74">
        <f>6^5</f>
        <v>7776</v>
      </c>
    </row>
    <row r="594" spans="1:6" ht="21.75" x14ac:dyDescent="0.35">
      <c r="A594" s="75" t="s">
        <v>151</v>
      </c>
      <c r="B594" s="48" t="s">
        <v>156</v>
      </c>
      <c r="C594" s="48" t="s">
        <v>432</v>
      </c>
      <c r="D594" s="15" t="s">
        <v>956</v>
      </c>
      <c r="E594" s="24" t="s">
        <v>359</v>
      </c>
      <c r="F594" s="76">
        <f>10^4</f>
        <v>10000</v>
      </c>
    </row>
    <row r="595" spans="1:6" ht="21.75" x14ac:dyDescent="0.35">
      <c r="A595" s="73" t="s">
        <v>151</v>
      </c>
      <c r="B595" s="47" t="s">
        <v>156</v>
      </c>
      <c r="C595" s="47" t="s">
        <v>526</v>
      </c>
      <c r="D595" s="16" t="s">
        <v>957</v>
      </c>
      <c r="E595" s="23" t="s">
        <v>310</v>
      </c>
      <c r="F595" s="74">
        <f>6^6</f>
        <v>46656</v>
      </c>
    </row>
    <row r="596" spans="1:6" ht="21.75" x14ac:dyDescent="0.35">
      <c r="A596" s="75" t="s">
        <v>151</v>
      </c>
      <c r="B596" s="48" t="s">
        <v>156</v>
      </c>
      <c r="C596" s="48" t="s">
        <v>433</v>
      </c>
      <c r="D596" s="15" t="s">
        <v>958</v>
      </c>
      <c r="E596" s="24" t="s">
        <v>567</v>
      </c>
      <c r="F596" s="76">
        <f>10^5</f>
        <v>100000</v>
      </c>
    </row>
    <row r="597" spans="1:6" ht="21.75" x14ac:dyDescent="0.35">
      <c r="A597" s="75" t="s">
        <v>151</v>
      </c>
      <c r="B597" s="48" t="s">
        <v>156</v>
      </c>
      <c r="C597" s="48" t="s">
        <v>434</v>
      </c>
      <c r="D597" s="15" t="s">
        <v>959</v>
      </c>
      <c r="E597" s="24" t="s">
        <v>360</v>
      </c>
      <c r="F597" s="76">
        <f>10^3^2</f>
        <v>1000000</v>
      </c>
    </row>
    <row r="598" spans="1:6" ht="21.75" x14ac:dyDescent="0.35">
      <c r="A598" s="75" t="s">
        <v>151</v>
      </c>
      <c r="B598" s="48" t="s">
        <v>156</v>
      </c>
      <c r="C598" s="48" t="s">
        <v>435</v>
      </c>
      <c r="D598" s="15" t="s">
        <v>960</v>
      </c>
      <c r="E598" s="24" t="s">
        <v>361</v>
      </c>
      <c r="F598" s="76">
        <f>10^3^3</f>
        <v>1000000000</v>
      </c>
    </row>
    <row r="599" spans="1:6" ht="21.75" x14ac:dyDescent="0.35">
      <c r="A599" s="73" t="s">
        <v>151</v>
      </c>
      <c r="B599" s="47" t="s">
        <v>156</v>
      </c>
      <c r="C599" s="47" t="s">
        <v>436</v>
      </c>
      <c r="D599" s="14" t="s">
        <v>961</v>
      </c>
      <c r="E599" s="38" t="s">
        <v>312</v>
      </c>
      <c r="F599" s="74">
        <f>6^6^2</f>
        <v>2176782336</v>
      </c>
    </row>
    <row r="600" spans="1:6" ht="21.75" x14ac:dyDescent="0.35">
      <c r="A600" s="75" t="s">
        <v>151</v>
      </c>
      <c r="B600" s="48" t="s">
        <v>156</v>
      </c>
      <c r="C600" s="48" t="s">
        <v>437</v>
      </c>
      <c r="D600" s="15" t="s">
        <v>962</v>
      </c>
      <c r="E600" s="24" t="s">
        <v>362</v>
      </c>
      <c r="F600" s="76">
        <f>10^3^4</f>
        <v>1000000000000</v>
      </c>
    </row>
    <row r="601" spans="1:6" ht="21.75" x14ac:dyDescent="0.35">
      <c r="A601" s="73" t="s">
        <v>151</v>
      </c>
      <c r="B601" s="47" t="s">
        <v>156</v>
      </c>
      <c r="C601" s="47" t="s">
        <v>438</v>
      </c>
      <c r="D601" s="14" t="s">
        <v>963</v>
      </c>
      <c r="E601" s="38" t="s">
        <v>313</v>
      </c>
      <c r="F601" s="74">
        <f>6^6^3</f>
        <v>101559956668416</v>
      </c>
    </row>
    <row r="602" spans="1:6" ht="21.75" x14ac:dyDescent="0.35">
      <c r="A602" s="75" t="s">
        <v>151</v>
      </c>
      <c r="B602" s="48" t="s">
        <v>156</v>
      </c>
      <c r="C602" s="48" t="s">
        <v>439</v>
      </c>
      <c r="D602" s="15" t="s">
        <v>964</v>
      </c>
      <c r="E602" s="24" t="s">
        <v>363</v>
      </c>
      <c r="F602" s="76">
        <f>10^3^5</f>
        <v>1000000000000000</v>
      </c>
    </row>
    <row r="603" spans="1:6" ht="21.75" x14ac:dyDescent="0.35">
      <c r="A603" s="75" t="s">
        <v>151</v>
      </c>
      <c r="B603" s="48" t="s">
        <v>156</v>
      </c>
      <c r="C603" s="48" t="s">
        <v>440</v>
      </c>
      <c r="D603" s="15" t="s">
        <v>965</v>
      </c>
      <c r="E603" s="24" t="s">
        <v>364</v>
      </c>
      <c r="F603" s="76">
        <f>10^3^6</f>
        <v>1E+18</v>
      </c>
    </row>
    <row r="604" spans="1:6" ht="21.75" x14ac:dyDescent="0.35">
      <c r="A604" s="73" t="s">
        <v>151</v>
      </c>
      <c r="B604" s="47" t="s">
        <v>156</v>
      </c>
      <c r="C604" s="47" t="s">
        <v>441</v>
      </c>
      <c r="D604" s="14" t="s">
        <v>966</v>
      </c>
      <c r="E604" s="38" t="s">
        <v>315</v>
      </c>
      <c r="F604" s="74">
        <f>6^6^4</f>
        <v>4.7383813383216169E+18</v>
      </c>
    </row>
    <row r="605" spans="1:6" ht="21.75" x14ac:dyDescent="0.35">
      <c r="A605" s="75" t="s">
        <v>151</v>
      </c>
      <c r="B605" s="48" t="s">
        <v>156</v>
      </c>
      <c r="C605" s="48" t="s">
        <v>442</v>
      </c>
      <c r="D605" s="15" t="s">
        <v>967</v>
      </c>
      <c r="E605" s="24" t="s">
        <v>365</v>
      </c>
      <c r="F605" s="76">
        <f>10^3^7</f>
        <v>1E+21</v>
      </c>
    </row>
    <row r="606" spans="1:6" ht="21.75" x14ac:dyDescent="0.35">
      <c r="A606" s="73" t="s">
        <v>151</v>
      </c>
      <c r="B606" s="47" t="s">
        <v>156</v>
      </c>
      <c r="C606" s="47" t="s">
        <v>443</v>
      </c>
      <c r="D606" s="14" t="s">
        <v>968</v>
      </c>
      <c r="E606" s="38" t="s">
        <v>317</v>
      </c>
      <c r="F606" s="74">
        <f>6^6^5</f>
        <v>2.2107391972073336E+23</v>
      </c>
    </row>
    <row r="607" spans="1:6" ht="21.75" x14ac:dyDescent="0.35">
      <c r="A607" s="75" t="s">
        <v>151</v>
      </c>
      <c r="B607" s="48" t="s">
        <v>156</v>
      </c>
      <c r="C607" s="48" t="s">
        <v>444</v>
      </c>
      <c r="D607" s="15" t="s">
        <v>969</v>
      </c>
      <c r="E607" s="24" t="s">
        <v>366</v>
      </c>
      <c r="F607" s="76">
        <f>10^3^8</f>
        <v>9.9999999999999998E+23</v>
      </c>
    </row>
    <row r="608" spans="1:6" ht="21.75" x14ac:dyDescent="0.35">
      <c r="A608" s="75" t="s">
        <v>151</v>
      </c>
      <c r="B608" s="48" t="s">
        <v>156</v>
      </c>
      <c r="C608" s="48" t="s">
        <v>445</v>
      </c>
      <c r="D608" s="15" t="s">
        <v>970</v>
      </c>
      <c r="E608" s="24" t="s">
        <v>566</v>
      </c>
      <c r="F608" s="76">
        <f>10^3^9</f>
        <v>1E+27</v>
      </c>
    </row>
    <row r="609" spans="1:6" ht="21.75" x14ac:dyDescent="0.35">
      <c r="A609" s="73" t="s">
        <v>151</v>
      </c>
      <c r="B609" s="47" t="s">
        <v>156</v>
      </c>
      <c r="C609" s="47" t="s">
        <v>446</v>
      </c>
      <c r="D609" s="14" t="s">
        <v>971</v>
      </c>
      <c r="E609" s="38" t="s">
        <v>319</v>
      </c>
      <c r="F609" s="74">
        <f>6^6^6</f>
        <v>1.0314424798490537E+28</v>
      </c>
    </row>
    <row r="610" spans="1:6" ht="21.75" x14ac:dyDescent="0.35">
      <c r="A610" s="75" t="s">
        <v>151</v>
      </c>
      <c r="B610" s="48" t="s">
        <v>156</v>
      </c>
      <c r="C610" s="48" t="s">
        <v>447</v>
      </c>
      <c r="D610" s="15" t="s">
        <v>972</v>
      </c>
      <c r="E610" s="24" t="s">
        <v>565</v>
      </c>
      <c r="F610" s="76">
        <f>10^3^10</f>
        <v>1E+30</v>
      </c>
    </row>
    <row r="611" spans="1:6" ht="21.75" x14ac:dyDescent="0.35">
      <c r="A611" s="75" t="s">
        <v>151</v>
      </c>
      <c r="B611" s="48" t="s">
        <v>156</v>
      </c>
      <c r="C611" s="48" t="s">
        <v>448</v>
      </c>
      <c r="D611" s="15" t="s">
        <v>973</v>
      </c>
      <c r="E611" s="24" t="s">
        <v>367</v>
      </c>
      <c r="F611" s="76">
        <f>10^3^11</f>
        <v>9.9999999999999995E+32</v>
      </c>
    </row>
    <row r="612" spans="1:6" ht="21.75" x14ac:dyDescent="0.35">
      <c r="A612" s="73" t="s">
        <v>151</v>
      </c>
      <c r="B612" s="47" t="s">
        <v>156</v>
      </c>
      <c r="C612" s="47" t="s">
        <v>449</v>
      </c>
      <c r="D612" s="14" t="s">
        <v>974</v>
      </c>
      <c r="E612" s="38" t="s">
        <v>321</v>
      </c>
      <c r="F612" s="74">
        <f>6^6^6^2</f>
        <v>1.0638735892371654E+56</v>
      </c>
    </row>
    <row r="613" spans="1:6" ht="21.75" x14ac:dyDescent="0.35">
      <c r="A613" s="73" t="s">
        <v>151</v>
      </c>
      <c r="B613" s="47" t="s">
        <v>156</v>
      </c>
      <c r="C613" s="47" t="s">
        <v>450</v>
      </c>
      <c r="D613" s="14" t="s">
        <v>1000</v>
      </c>
      <c r="E613" s="38" t="s">
        <v>322</v>
      </c>
      <c r="F613" s="74">
        <f>6^6^6^3</f>
        <v>1.0973244131286953E+84</v>
      </c>
    </row>
    <row r="614" spans="1:6" ht="21.75" x14ac:dyDescent="0.35">
      <c r="A614" s="73" t="s">
        <v>151</v>
      </c>
      <c r="B614" s="47" t="s">
        <v>156</v>
      </c>
      <c r="C614" s="47" t="s">
        <v>451</v>
      </c>
      <c r="D614" s="14" t="s">
        <v>975</v>
      </c>
      <c r="E614" s="38" t="s">
        <v>324</v>
      </c>
      <c r="F614" s="74">
        <f>6^6^6^4</f>
        <v>1.1318270138763689E+112</v>
      </c>
    </row>
    <row r="615" spans="1:6" ht="21.75" x14ac:dyDescent="0.35">
      <c r="A615" s="77" t="s">
        <v>151</v>
      </c>
      <c r="B615" s="49" t="s">
        <v>156</v>
      </c>
      <c r="C615" s="29" t="s">
        <v>452</v>
      </c>
      <c r="D615" s="30" t="s">
        <v>1001</v>
      </c>
      <c r="E615" s="39" t="s">
        <v>326</v>
      </c>
      <c r="F615" s="78">
        <f>6^6^6^5</f>
        <v>1.1674144619527912E+140</v>
      </c>
    </row>
    <row r="616" spans="1:6" ht="21.75" x14ac:dyDescent="0.35">
      <c r="A616" s="64" t="s">
        <v>149</v>
      </c>
      <c r="B616" s="40" t="s">
        <v>156</v>
      </c>
      <c r="C616" s="50" t="s">
        <v>462</v>
      </c>
      <c r="D616" s="18" t="s">
        <v>880</v>
      </c>
      <c r="E616" s="17" t="s">
        <v>280</v>
      </c>
      <c r="F616" s="79">
        <f>1*1</f>
        <v>1</v>
      </c>
    </row>
    <row r="617" spans="1:6" ht="21.75" x14ac:dyDescent="0.35">
      <c r="A617" s="64" t="s">
        <v>149</v>
      </c>
      <c r="B617" s="40" t="s">
        <v>156</v>
      </c>
      <c r="C617" s="50" t="s">
        <v>463</v>
      </c>
      <c r="D617" s="18" t="s">
        <v>881</v>
      </c>
      <c r="E617" s="17" t="s">
        <v>528</v>
      </c>
      <c r="F617" s="79">
        <f>1*2</f>
        <v>2</v>
      </c>
    </row>
    <row r="618" spans="1:6" ht="21.75" x14ac:dyDescent="0.35">
      <c r="A618" s="64" t="s">
        <v>149</v>
      </c>
      <c r="B618" s="40" t="s">
        <v>156</v>
      </c>
      <c r="C618" s="50" t="s">
        <v>464</v>
      </c>
      <c r="D618" s="18" t="s">
        <v>882</v>
      </c>
      <c r="E618" s="17" t="s">
        <v>281</v>
      </c>
      <c r="F618" s="79">
        <f>1*3</f>
        <v>3</v>
      </c>
    </row>
    <row r="619" spans="1:6" ht="21.75" x14ac:dyDescent="0.35">
      <c r="A619" s="64" t="s">
        <v>149</v>
      </c>
      <c r="B619" s="40" t="s">
        <v>156</v>
      </c>
      <c r="C619" s="50" t="s">
        <v>465</v>
      </c>
      <c r="D619" s="18" t="s">
        <v>883</v>
      </c>
      <c r="E619" s="17" t="s">
        <v>282</v>
      </c>
      <c r="F619" s="79">
        <f>1*4</f>
        <v>4</v>
      </c>
    </row>
    <row r="620" spans="1:6" ht="21.75" x14ac:dyDescent="0.35">
      <c r="A620" s="64" t="s">
        <v>149</v>
      </c>
      <c r="B620" s="40" t="s">
        <v>156</v>
      </c>
      <c r="C620" s="50" t="s">
        <v>466</v>
      </c>
      <c r="D620" s="18" t="s">
        <v>884</v>
      </c>
      <c r="E620" s="17" t="s">
        <v>283</v>
      </c>
      <c r="F620" s="79">
        <f>1*5</f>
        <v>5</v>
      </c>
    </row>
    <row r="621" spans="1:6" ht="21.75" x14ac:dyDescent="0.35">
      <c r="A621" s="64" t="s">
        <v>149</v>
      </c>
      <c r="B621" s="40" t="s">
        <v>156</v>
      </c>
      <c r="C621" s="50" t="s">
        <v>467</v>
      </c>
      <c r="D621" s="18" t="s">
        <v>885</v>
      </c>
      <c r="E621" s="17" t="s">
        <v>327</v>
      </c>
      <c r="F621" s="79">
        <f>1*6</f>
        <v>6</v>
      </c>
    </row>
    <row r="622" spans="1:6" ht="21.75" x14ac:dyDescent="0.35">
      <c r="A622" s="64" t="s">
        <v>149</v>
      </c>
      <c r="B622" s="40" t="s">
        <v>156</v>
      </c>
      <c r="C622" s="50" t="s">
        <v>468</v>
      </c>
      <c r="D622" s="18" t="s">
        <v>886</v>
      </c>
      <c r="E622" s="17" t="s">
        <v>328</v>
      </c>
      <c r="F622" s="79">
        <f>1*7</f>
        <v>7</v>
      </c>
    </row>
    <row r="623" spans="1:6" ht="21.75" x14ac:dyDescent="0.35">
      <c r="A623" s="64" t="s">
        <v>149</v>
      </c>
      <c r="B623" s="40" t="s">
        <v>156</v>
      </c>
      <c r="C623" s="50" t="s">
        <v>469</v>
      </c>
      <c r="D623" s="18" t="s">
        <v>887</v>
      </c>
      <c r="E623" s="17" t="s">
        <v>568</v>
      </c>
      <c r="F623" s="79">
        <f>1*8</f>
        <v>8</v>
      </c>
    </row>
    <row r="624" spans="1:6" ht="21.75" x14ac:dyDescent="0.35">
      <c r="A624" s="64" t="s">
        <v>149</v>
      </c>
      <c r="B624" s="40" t="s">
        <v>156</v>
      </c>
      <c r="C624" s="50" t="s">
        <v>470</v>
      </c>
      <c r="D624" s="18" t="s">
        <v>888</v>
      </c>
      <c r="E624" s="17" t="s">
        <v>329</v>
      </c>
      <c r="F624" s="79">
        <f>1*9</f>
        <v>9</v>
      </c>
    </row>
    <row r="625" spans="1:6" ht="21.75" x14ac:dyDescent="0.35">
      <c r="A625" s="64" t="s">
        <v>149</v>
      </c>
      <c r="B625" s="40" t="s">
        <v>156</v>
      </c>
      <c r="C625" s="50" t="s">
        <v>471</v>
      </c>
      <c r="D625" s="18" t="s">
        <v>889</v>
      </c>
      <c r="E625" s="17" t="s">
        <v>330</v>
      </c>
      <c r="F625" s="79">
        <f>1*10</f>
        <v>10</v>
      </c>
    </row>
    <row r="626" spans="1:6" ht="21.75" x14ac:dyDescent="0.35">
      <c r="A626" s="64" t="s">
        <v>149</v>
      </c>
      <c r="B626" s="40" t="s">
        <v>156</v>
      </c>
      <c r="C626" s="50" t="s">
        <v>472</v>
      </c>
      <c r="D626" s="18" t="s">
        <v>890</v>
      </c>
      <c r="E626" s="17" t="s">
        <v>331</v>
      </c>
      <c r="F626" s="79">
        <f>1*11</f>
        <v>11</v>
      </c>
    </row>
    <row r="627" spans="1:6" ht="21.75" x14ac:dyDescent="0.35">
      <c r="A627" s="64" t="s">
        <v>149</v>
      </c>
      <c r="B627" s="40" t="s">
        <v>156</v>
      </c>
      <c r="C627" s="50" t="s">
        <v>473</v>
      </c>
      <c r="D627" s="18" t="s">
        <v>883</v>
      </c>
      <c r="E627" s="17" t="s">
        <v>282</v>
      </c>
      <c r="F627" s="79">
        <f>2*2</f>
        <v>4</v>
      </c>
    </row>
    <row r="628" spans="1:6" ht="21.75" x14ac:dyDescent="0.35">
      <c r="A628" s="64" t="s">
        <v>149</v>
      </c>
      <c r="B628" s="40" t="s">
        <v>156</v>
      </c>
      <c r="C628" s="50" t="s">
        <v>474</v>
      </c>
      <c r="D628" s="18" t="s">
        <v>885</v>
      </c>
      <c r="E628" s="17" t="s">
        <v>327</v>
      </c>
      <c r="F628" s="79">
        <f>2*3</f>
        <v>6</v>
      </c>
    </row>
    <row r="629" spans="1:6" ht="21.75" x14ac:dyDescent="0.35">
      <c r="A629" s="64" t="s">
        <v>149</v>
      </c>
      <c r="B629" s="40" t="s">
        <v>156</v>
      </c>
      <c r="C629" s="50" t="s">
        <v>475</v>
      </c>
      <c r="D629" s="18" t="s">
        <v>887</v>
      </c>
      <c r="E629" s="17" t="s">
        <v>568</v>
      </c>
      <c r="F629" s="79">
        <f>2*4</f>
        <v>8</v>
      </c>
    </row>
    <row r="630" spans="1:6" ht="21.75" x14ac:dyDescent="0.35">
      <c r="A630" s="64" t="s">
        <v>149</v>
      </c>
      <c r="B630" s="40" t="s">
        <v>156</v>
      </c>
      <c r="C630" s="50" t="s">
        <v>476</v>
      </c>
      <c r="D630" s="18" t="s">
        <v>889</v>
      </c>
      <c r="E630" s="17" t="s">
        <v>330</v>
      </c>
      <c r="F630" s="79">
        <f>2*5</f>
        <v>10</v>
      </c>
    </row>
    <row r="631" spans="1:6" ht="21.75" x14ac:dyDescent="0.35">
      <c r="A631" s="64" t="s">
        <v>149</v>
      </c>
      <c r="B631" s="40" t="s">
        <v>156</v>
      </c>
      <c r="C631" s="50" t="s">
        <v>477</v>
      </c>
      <c r="D631" s="18" t="s">
        <v>891</v>
      </c>
      <c r="E631" s="17" t="s">
        <v>332</v>
      </c>
      <c r="F631" s="79">
        <f>2*6</f>
        <v>12</v>
      </c>
    </row>
    <row r="632" spans="1:6" ht="21.75" x14ac:dyDescent="0.35">
      <c r="A632" s="64" t="s">
        <v>149</v>
      </c>
      <c r="B632" s="40" t="s">
        <v>156</v>
      </c>
      <c r="C632" s="50" t="s">
        <v>478</v>
      </c>
      <c r="D632" s="18" t="s">
        <v>893</v>
      </c>
      <c r="E632" s="17" t="s">
        <v>561</v>
      </c>
      <c r="F632" s="79">
        <f>2*7</f>
        <v>14</v>
      </c>
    </row>
    <row r="633" spans="1:6" ht="21.75" x14ac:dyDescent="0.35">
      <c r="A633" s="64" t="s">
        <v>149</v>
      </c>
      <c r="B633" s="40" t="s">
        <v>156</v>
      </c>
      <c r="C633" s="50" t="s">
        <v>479</v>
      </c>
      <c r="D633" s="18" t="s">
        <v>895</v>
      </c>
      <c r="E633" s="17" t="s">
        <v>335</v>
      </c>
      <c r="F633" s="79">
        <f>2*8</f>
        <v>16</v>
      </c>
    </row>
    <row r="634" spans="1:6" ht="21.75" x14ac:dyDescent="0.35">
      <c r="A634" s="64" t="s">
        <v>149</v>
      </c>
      <c r="B634" s="40" t="s">
        <v>156</v>
      </c>
      <c r="C634" s="50" t="s">
        <v>480</v>
      </c>
      <c r="D634" s="18" t="s">
        <v>897</v>
      </c>
      <c r="E634" s="17" t="s">
        <v>337</v>
      </c>
      <c r="F634" s="79">
        <f>2*9</f>
        <v>18</v>
      </c>
    </row>
    <row r="635" spans="1:6" ht="21.75" x14ac:dyDescent="0.35">
      <c r="A635" s="64" t="s">
        <v>149</v>
      </c>
      <c r="B635" s="40" t="s">
        <v>156</v>
      </c>
      <c r="C635" s="50" t="s">
        <v>481</v>
      </c>
      <c r="D635" s="18" t="s">
        <v>899</v>
      </c>
      <c r="E635" s="17" t="s">
        <v>562</v>
      </c>
      <c r="F635" s="79">
        <f>2*10</f>
        <v>20</v>
      </c>
    </row>
    <row r="636" spans="1:6" ht="21.75" x14ac:dyDescent="0.35">
      <c r="A636" s="64" t="s">
        <v>149</v>
      </c>
      <c r="B636" s="40" t="s">
        <v>156</v>
      </c>
      <c r="C636" s="50" t="s">
        <v>482</v>
      </c>
      <c r="D636" s="18" t="s">
        <v>901</v>
      </c>
      <c r="E636" s="17" t="s">
        <v>340</v>
      </c>
      <c r="F636" s="79">
        <f>2*11</f>
        <v>22</v>
      </c>
    </row>
    <row r="637" spans="1:6" ht="21.75" x14ac:dyDescent="0.35">
      <c r="A637" s="64" t="s">
        <v>149</v>
      </c>
      <c r="B637" s="40" t="s">
        <v>156</v>
      </c>
      <c r="C637" s="50" t="s">
        <v>483</v>
      </c>
      <c r="D637" s="18" t="s">
        <v>888</v>
      </c>
      <c r="E637" s="17" t="s">
        <v>329</v>
      </c>
      <c r="F637" s="79">
        <f>3*3</f>
        <v>9</v>
      </c>
    </row>
    <row r="638" spans="1:6" ht="21.75" x14ac:dyDescent="0.35">
      <c r="A638" s="64" t="s">
        <v>149</v>
      </c>
      <c r="B638" s="40" t="s">
        <v>156</v>
      </c>
      <c r="C638" s="50" t="s">
        <v>484</v>
      </c>
      <c r="D638" s="18" t="s">
        <v>891</v>
      </c>
      <c r="E638" s="17" t="s">
        <v>332</v>
      </c>
      <c r="F638" s="79">
        <f>3*4</f>
        <v>12</v>
      </c>
    </row>
    <row r="639" spans="1:6" ht="21.75" x14ac:dyDescent="0.35">
      <c r="A639" s="64" t="s">
        <v>149</v>
      </c>
      <c r="B639" s="40" t="s">
        <v>156</v>
      </c>
      <c r="C639" s="50" t="s">
        <v>485</v>
      </c>
      <c r="D639" s="18" t="s">
        <v>894</v>
      </c>
      <c r="E639" s="17" t="s">
        <v>334</v>
      </c>
      <c r="F639" s="79">
        <f>3*5</f>
        <v>15</v>
      </c>
    </row>
    <row r="640" spans="1:6" ht="21.75" x14ac:dyDescent="0.35">
      <c r="A640" s="64" t="s">
        <v>149</v>
      </c>
      <c r="B640" s="40" t="s">
        <v>156</v>
      </c>
      <c r="C640" s="50" t="s">
        <v>486</v>
      </c>
      <c r="D640" s="18" t="s">
        <v>897</v>
      </c>
      <c r="E640" s="17" t="s">
        <v>337</v>
      </c>
      <c r="F640" s="79">
        <f>3*6</f>
        <v>18</v>
      </c>
    </row>
    <row r="641" spans="1:6" ht="21.75" x14ac:dyDescent="0.35">
      <c r="A641" s="64" t="s">
        <v>149</v>
      </c>
      <c r="B641" s="40" t="s">
        <v>156</v>
      </c>
      <c r="C641" s="50" t="s">
        <v>487</v>
      </c>
      <c r="D641" s="18" t="s">
        <v>900</v>
      </c>
      <c r="E641" s="17" t="s">
        <v>339</v>
      </c>
      <c r="F641" s="79">
        <f>3*7</f>
        <v>21</v>
      </c>
    </row>
    <row r="642" spans="1:6" ht="21.75" x14ac:dyDescent="0.35">
      <c r="A642" s="64" t="s">
        <v>149</v>
      </c>
      <c r="B642" s="40" t="s">
        <v>156</v>
      </c>
      <c r="C642" s="50" t="s">
        <v>488</v>
      </c>
      <c r="D642" s="18" t="s">
        <v>903</v>
      </c>
      <c r="E642" s="17" t="s">
        <v>342</v>
      </c>
      <c r="F642" s="79">
        <f>3*8</f>
        <v>24</v>
      </c>
    </row>
    <row r="643" spans="1:6" ht="21.75" x14ac:dyDescent="0.35">
      <c r="A643" s="64" t="s">
        <v>149</v>
      </c>
      <c r="B643" s="40" t="s">
        <v>156</v>
      </c>
      <c r="C643" s="50" t="s">
        <v>489</v>
      </c>
      <c r="D643" s="18" t="s">
        <v>906</v>
      </c>
      <c r="E643" s="17" t="s">
        <v>344</v>
      </c>
      <c r="F643" s="79">
        <f>3*9</f>
        <v>27</v>
      </c>
    </row>
    <row r="644" spans="1:6" ht="21.75" x14ac:dyDescent="0.35">
      <c r="A644" s="64" t="s">
        <v>149</v>
      </c>
      <c r="B644" s="40" t="s">
        <v>156</v>
      </c>
      <c r="C644" s="50" t="s">
        <v>490</v>
      </c>
      <c r="D644" s="18" t="s">
        <v>909</v>
      </c>
      <c r="E644" s="17" t="s">
        <v>347</v>
      </c>
      <c r="F644" s="79">
        <f>3*10</f>
        <v>30</v>
      </c>
    </row>
    <row r="645" spans="1:6" ht="21.75" x14ac:dyDescent="0.35">
      <c r="A645" s="64" t="s">
        <v>149</v>
      </c>
      <c r="B645" s="40" t="s">
        <v>156</v>
      </c>
      <c r="C645" s="50" t="s">
        <v>491</v>
      </c>
      <c r="D645" s="18" t="s">
        <v>912</v>
      </c>
      <c r="E645" s="17" t="s">
        <v>349</v>
      </c>
      <c r="F645" s="79">
        <f>3*11</f>
        <v>33</v>
      </c>
    </row>
    <row r="646" spans="1:6" ht="21.75" x14ac:dyDescent="0.35">
      <c r="A646" s="64" t="s">
        <v>149</v>
      </c>
      <c r="B646" s="40" t="s">
        <v>156</v>
      </c>
      <c r="C646" s="50" t="s">
        <v>492</v>
      </c>
      <c r="D646" s="18" t="s">
        <v>895</v>
      </c>
      <c r="E646" s="17" t="s">
        <v>335</v>
      </c>
      <c r="F646" s="79">
        <f>4*4</f>
        <v>16</v>
      </c>
    </row>
    <row r="647" spans="1:6" ht="21.75" x14ac:dyDescent="0.35">
      <c r="A647" s="64" t="s">
        <v>149</v>
      </c>
      <c r="B647" s="40" t="s">
        <v>156</v>
      </c>
      <c r="C647" s="50" t="s">
        <v>493</v>
      </c>
      <c r="D647" s="18" t="s">
        <v>899</v>
      </c>
      <c r="E647" s="17" t="s">
        <v>562</v>
      </c>
      <c r="F647" s="79">
        <f>4*5</f>
        <v>20</v>
      </c>
    </row>
    <row r="648" spans="1:6" ht="21.75" x14ac:dyDescent="0.35">
      <c r="A648" s="64" t="s">
        <v>149</v>
      </c>
      <c r="B648" s="40" t="s">
        <v>156</v>
      </c>
      <c r="C648" s="50" t="s">
        <v>494</v>
      </c>
      <c r="D648" s="18" t="s">
        <v>903</v>
      </c>
      <c r="E648" s="17" t="s">
        <v>342</v>
      </c>
      <c r="F648" s="79">
        <f>4*6</f>
        <v>24</v>
      </c>
    </row>
    <row r="649" spans="1:6" ht="21.75" x14ac:dyDescent="0.35">
      <c r="A649" s="64" t="s">
        <v>149</v>
      </c>
      <c r="B649" s="40" t="s">
        <v>156</v>
      </c>
      <c r="C649" s="50" t="s">
        <v>495</v>
      </c>
      <c r="D649" s="18" t="s">
        <v>907</v>
      </c>
      <c r="E649" s="17" t="s">
        <v>345</v>
      </c>
      <c r="F649" s="79">
        <f>4*7</f>
        <v>28</v>
      </c>
    </row>
    <row r="650" spans="1:6" ht="21.75" x14ac:dyDescent="0.35">
      <c r="A650" s="64" t="s">
        <v>149</v>
      </c>
      <c r="B650" s="40" t="s">
        <v>156</v>
      </c>
      <c r="C650" s="50" t="s">
        <v>496</v>
      </c>
      <c r="D650" s="18" t="s">
        <v>911</v>
      </c>
      <c r="E650" s="17" t="s">
        <v>564</v>
      </c>
      <c r="F650" s="79">
        <f>4*8</f>
        <v>32</v>
      </c>
    </row>
    <row r="651" spans="1:6" ht="21.75" x14ac:dyDescent="0.35">
      <c r="A651" s="64" t="s">
        <v>149</v>
      </c>
      <c r="B651" s="40" t="s">
        <v>156</v>
      </c>
      <c r="C651" s="50" t="s">
        <v>497</v>
      </c>
      <c r="D651" s="18" t="s">
        <v>915</v>
      </c>
      <c r="E651" s="17" t="s">
        <v>353</v>
      </c>
      <c r="F651" s="79">
        <f>4*9</f>
        <v>36</v>
      </c>
    </row>
    <row r="652" spans="1:6" ht="21.75" x14ac:dyDescent="0.35">
      <c r="A652" s="64" t="s">
        <v>149</v>
      </c>
      <c r="B652" s="40" t="s">
        <v>156</v>
      </c>
      <c r="C652" s="50" t="s">
        <v>498</v>
      </c>
      <c r="D652" s="18" t="s">
        <v>976</v>
      </c>
      <c r="E652" s="17" t="s">
        <v>775</v>
      </c>
      <c r="F652" s="79">
        <f>4*10</f>
        <v>40</v>
      </c>
    </row>
    <row r="653" spans="1:6" ht="21.75" x14ac:dyDescent="0.35">
      <c r="A653" s="64" t="s">
        <v>149</v>
      </c>
      <c r="B653" s="40" t="s">
        <v>156</v>
      </c>
      <c r="C653" s="50" t="s">
        <v>499</v>
      </c>
      <c r="D653" s="18" t="s">
        <v>977</v>
      </c>
      <c r="E653" s="17" t="s">
        <v>776</v>
      </c>
      <c r="F653" s="79">
        <f>4*11</f>
        <v>44</v>
      </c>
    </row>
    <row r="654" spans="1:6" ht="21.75" x14ac:dyDescent="0.35">
      <c r="A654" s="64" t="s">
        <v>149</v>
      </c>
      <c r="B654" s="40" t="s">
        <v>156</v>
      </c>
      <c r="C654" s="50" t="s">
        <v>500</v>
      </c>
      <c r="D654" s="18" t="s">
        <v>904</v>
      </c>
      <c r="E654" s="17" t="s">
        <v>343</v>
      </c>
      <c r="F654" s="79">
        <f>5*5</f>
        <v>25</v>
      </c>
    </row>
    <row r="655" spans="1:6" ht="21.75" x14ac:dyDescent="0.35">
      <c r="A655" s="64" t="s">
        <v>149</v>
      </c>
      <c r="B655" s="40" t="s">
        <v>156</v>
      </c>
      <c r="C655" s="50" t="s">
        <v>501</v>
      </c>
      <c r="D655" s="18" t="s">
        <v>909</v>
      </c>
      <c r="E655" s="17" t="s">
        <v>347</v>
      </c>
      <c r="F655" s="79">
        <f>5*6</f>
        <v>30</v>
      </c>
    </row>
    <row r="656" spans="1:6" ht="21.75" x14ac:dyDescent="0.35">
      <c r="A656" s="64" t="s">
        <v>149</v>
      </c>
      <c r="B656" s="40" t="s">
        <v>156</v>
      </c>
      <c r="C656" s="50" t="s">
        <v>502</v>
      </c>
      <c r="D656" s="18" t="s">
        <v>914</v>
      </c>
      <c r="E656" s="17" t="s">
        <v>351</v>
      </c>
      <c r="F656" s="79">
        <f>5*7</f>
        <v>35</v>
      </c>
    </row>
    <row r="657" spans="1:6" ht="21.75" x14ac:dyDescent="0.35">
      <c r="A657" s="64" t="s">
        <v>149</v>
      </c>
      <c r="B657" s="40" t="s">
        <v>156</v>
      </c>
      <c r="C657" s="50" t="s">
        <v>503</v>
      </c>
      <c r="D657" s="18" t="s">
        <v>976</v>
      </c>
      <c r="E657" s="17" t="s">
        <v>775</v>
      </c>
      <c r="F657" s="79">
        <f>5*8</f>
        <v>40</v>
      </c>
    </row>
    <row r="658" spans="1:6" ht="21.75" x14ac:dyDescent="0.35">
      <c r="A658" s="64" t="s">
        <v>149</v>
      </c>
      <c r="B658" s="40" t="s">
        <v>156</v>
      </c>
      <c r="C658" s="50" t="s">
        <v>504</v>
      </c>
      <c r="D658" s="18" t="s">
        <v>978</v>
      </c>
      <c r="E658" s="17" t="s">
        <v>777</v>
      </c>
      <c r="F658" s="79">
        <f>5*9</f>
        <v>45</v>
      </c>
    </row>
    <row r="659" spans="1:6" ht="21.75" x14ac:dyDescent="0.35">
      <c r="A659" s="64" t="s">
        <v>149</v>
      </c>
      <c r="B659" s="40" t="s">
        <v>156</v>
      </c>
      <c r="C659" s="50" t="s">
        <v>505</v>
      </c>
      <c r="D659" s="18" t="s">
        <v>979</v>
      </c>
      <c r="E659" s="17" t="s">
        <v>778</v>
      </c>
      <c r="F659" s="79">
        <f>5*10</f>
        <v>50</v>
      </c>
    </row>
    <row r="660" spans="1:6" ht="21.75" x14ac:dyDescent="0.35">
      <c r="A660" s="64" t="s">
        <v>149</v>
      </c>
      <c r="B660" s="40" t="s">
        <v>156</v>
      </c>
      <c r="C660" s="50" t="s">
        <v>506</v>
      </c>
      <c r="D660" s="18" t="s">
        <v>980</v>
      </c>
      <c r="E660" s="17" t="s">
        <v>779</v>
      </c>
      <c r="F660" s="79">
        <f>5*11</f>
        <v>55</v>
      </c>
    </row>
    <row r="661" spans="1:6" ht="21.75" x14ac:dyDescent="0.35">
      <c r="A661" s="64" t="s">
        <v>149</v>
      </c>
      <c r="B661" s="40" t="s">
        <v>156</v>
      </c>
      <c r="C661" s="50" t="s">
        <v>507</v>
      </c>
      <c r="D661" s="18" t="s">
        <v>915</v>
      </c>
      <c r="E661" s="17" t="s">
        <v>353</v>
      </c>
      <c r="F661" s="79">
        <f>6*6</f>
        <v>36</v>
      </c>
    </row>
    <row r="662" spans="1:6" ht="21.75" x14ac:dyDescent="0.35">
      <c r="A662" s="64" t="s">
        <v>149</v>
      </c>
      <c r="B662" s="40" t="s">
        <v>156</v>
      </c>
      <c r="C662" s="50" t="s">
        <v>508</v>
      </c>
      <c r="D662" s="18" t="s">
        <v>981</v>
      </c>
      <c r="E662" s="17" t="s">
        <v>780</v>
      </c>
      <c r="F662" s="79">
        <f>6*7</f>
        <v>42</v>
      </c>
    </row>
    <row r="663" spans="1:6" ht="21.75" x14ac:dyDescent="0.35">
      <c r="A663" s="64" t="s">
        <v>149</v>
      </c>
      <c r="B663" s="40" t="s">
        <v>156</v>
      </c>
      <c r="C663" s="50" t="s">
        <v>509</v>
      </c>
      <c r="D663" s="18" t="s">
        <v>982</v>
      </c>
      <c r="E663" s="17" t="s">
        <v>781</v>
      </c>
      <c r="F663" s="79">
        <f>6*8</f>
        <v>48</v>
      </c>
    </row>
    <row r="664" spans="1:6" ht="21.75" x14ac:dyDescent="0.35">
      <c r="A664" s="64" t="s">
        <v>149</v>
      </c>
      <c r="B664" s="40" t="s">
        <v>156</v>
      </c>
      <c r="C664" s="50" t="s">
        <v>510</v>
      </c>
      <c r="D664" s="18" t="s">
        <v>983</v>
      </c>
      <c r="E664" s="17" t="s">
        <v>782</v>
      </c>
      <c r="F664" s="79">
        <f>6*9</f>
        <v>54</v>
      </c>
    </row>
    <row r="665" spans="1:6" ht="21.75" x14ac:dyDescent="0.35">
      <c r="A665" s="64" t="s">
        <v>149</v>
      </c>
      <c r="B665" s="40" t="s">
        <v>156</v>
      </c>
      <c r="C665" s="50" t="s">
        <v>511</v>
      </c>
      <c r="D665" s="18" t="s">
        <v>984</v>
      </c>
      <c r="E665" s="17" t="s">
        <v>783</v>
      </c>
      <c r="F665" s="79">
        <f>6*10</f>
        <v>60</v>
      </c>
    </row>
    <row r="666" spans="1:6" ht="21.75" x14ac:dyDescent="0.35">
      <c r="A666" s="64" t="s">
        <v>149</v>
      </c>
      <c r="B666" s="40" t="s">
        <v>156</v>
      </c>
      <c r="C666" s="50" t="s">
        <v>512</v>
      </c>
      <c r="D666" s="18" t="s">
        <v>985</v>
      </c>
      <c r="E666" s="17" t="s">
        <v>784</v>
      </c>
      <c r="F666" s="79">
        <f>6*11</f>
        <v>66</v>
      </c>
    </row>
    <row r="667" spans="1:6" ht="21.75" x14ac:dyDescent="0.35">
      <c r="A667" s="64" t="s">
        <v>149</v>
      </c>
      <c r="B667" s="40" t="s">
        <v>156</v>
      </c>
      <c r="C667" s="50" t="s">
        <v>513</v>
      </c>
      <c r="D667" s="18" t="s">
        <v>986</v>
      </c>
      <c r="E667" s="17" t="s">
        <v>785</v>
      </c>
      <c r="F667" s="79">
        <f>7*7</f>
        <v>49</v>
      </c>
    </row>
    <row r="668" spans="1:6" ht="21.75" x14ac:dyDescent="0.35">
      <c r="A668" s="64" t="s">
        <v>149</v>
      </c>
      <c r="B668" s="40" t="s">
        <v>156</v>
      </c>
      <c r="C668" s="50" t="s">
        <v>514</v>
      </c>
      <c r="D668" s="18" t="s">
        <v>987</v>
      </c>
      <c r="E668" s="17" t="s">
        <v>786</v>
      </c>
      <c r="F668" s="79">
        <f>7*8</f>
        <v>56</v>
      </c>
    </row>
    <row r="669" spans="1:6" ht="21.75" x14ac:dyDescent="0.35">
      <c r="A669" s="64" t="s">
        <v>149</v>
      </c>
      <c r="B669" s="40" t="s">
        <v>156</v>
      </c>
      <c r="C669" s="50" t="s">
        <v>515</v>
      </c>
      <c r="D669" s="18" t="s">
        <v>988</v>
      </c>
      <c r="E669" s="17" t="s">
        <v>787</v>
      </c>
      <c r="F669" s="79">
        <f>7*9</f>
        <v>63</v>
      </c>
    </row>
    <row r="670" spans="1:6" ht="21.75" x14ac:dyDescent="0.35">
      <c r="A670" s="64" t="s">
        <v>149</v>
      </c>
      <c r="B670" s="40" t="s">
        <v>156</v>
      </c>
      <c r="C670" s="50" t="s">
        <v>516</v>
      </c>
      <c r="D670" s="18" t="s">
        <v>989</v>
      </c>
      <c r="E670" s="17" t="s">
        <v>788</v>
      </c>
      <c r="F670" s="79">
        <f>7*10</f>
        <v>70</v>
      </c>
    </row>
    <row r="671" spans="1:6" ht="21.75" x14ac:dyDescent="0.35">
      <c r="A671" s="64" t="s">
        <v>149</v>
      </c>
      <c r="B671" s="40" t="s">
        <v>156</v>
      </c>
      <c r="C671" s="50" t="s">
        <v>517</v>
      </c>
      <c r="D671" s="18" t="s">
        <v>990</v>
      </c>
      <c r="E671" s="17" t="s">
        <v>789</v>
      </c>
      <c r="F671" s="79">
        <f>7*11</f>
        <v>77</v>
      </c>
    </row>
    <row r="672" spans="1:6" ht="21.75" x14ac:dyDescent="0.35">
      <c r="A672" s="64" t="s">
        <v>149</v>
      </c>
      <c r="B672" s="40" t="s">
        <v>156</v>
      </c>
      <c r="C672" s="50" t="s">
        <v>518</v>
      </c>
      <c r="D672" s="18" t="s">
        <v>991</v>
      </c>
      <c r="E672" s="17" t="s">
        <v>787</v>
      </c>
      <c r="F672" s="79">
        <f>8*8</f>
        <v>64</v>
      </c>
    </row>
    <row r="673" spans="1:6" ht="21.75" x14ac:dyDescent="0.35">
      <c r="A673" s="64" t="s">
        <v>149</v>
      </c>
      <c r="B673" s="40" t="s">
        <v>156</v>
      </c>
      <c r="C673" s="50" t="s">
        <v>519</v>
      </c>
      <c r="D673" s="18" t="s">
        <v>992</v>
      </c>
      <c r="E673" s="17" t="s">
        <v>790</v>
      </c>
      <c r="F673" s="79">
        <f>8*9</f>
        <v>72</v>
      </c>
    </row>
    <row r="674" spans="1:6" ht="21.75" x14ac:dyDescent="0.35">
      <c r="A674" s="64" t="s">
        <v>149</v>
      </c>
      <c r="B674" s="40" t="s">
        <v>156</v>
      </c>
      <c r="C674" s="50" t="s">
        <v>520</v>
      </c>
      <c r="D674" s="18" t="s">
        <v>993</v>
      </c>
      <c r="E674" s="17" t="s">
        <v>791</v>
      </c>
      <c r="F674" s="79">
        <f>8*10</f>
        <v>80</v>
      </c>
    </row>
    <row r="675" spans="1:6" ht="21.75" x14ac:dyDescent="0.35">
      <c r="A675" s="64" t="s">
        <v>149</v>
      </c>
      <c r="B675" s="40" t="s">
        <v>156</v>
      </c>
      <c r="C675" s="50" t="s">
        <v>521</v>
      </c>
      <c r="D675" s="18" t="s">
        <v>994</v>
      </c>
      <c r="E675" s="17" t="s">
        <v>792</v>
      </c>
      <c r="F675" s="79">
        <f>8*11</f>
        <v>88</v>
      </c>
    </row>
    <row r="676" spans="1:6" ht="21.75" x14ac:dyDescent="0.35">
      <c r="A676" s="64" t="s">
        <v>149</v>
      </c>
      <c r="B676" s="40" t="s">
        <v>156</v>
      </c>
      <c r="C676" s="50" t="s">
        <v>522</v>
      </c>
      <c r="D676" s="18" t="s">
        <v>995</v>
      </c>
      <c r="E676" s="17" t="s">
        <v>793</v>
      </c>
      <c r="F676" s="79">
        <f>9*9</f>
        <v>81</v>
      </c>
    </row>
    <row r="677" spans="1:6" ht="21.75" x14ac:dyDescent="0.35">
      <c r="A677" s="64" t="s">
        <v>149</v>
      </c>
      <c r="B677" s="40" t="s">
        <v>156</v>
      </c>
      <c r="C677" s="50" t="s">
        <v>523</v>
      </c>
      <c r="D677" s="18" t="s">
        <v>996</v>
      </c>
      <c r="E677" s="17" t="s">
        <v>794</v>
      </c>
      <c r="F677" s="79">
        <f>9*10</f>
        <v>90</v>
      </c>
    </row>
    <row r="678" spans="1:6" ht="21.75" x14ac:dyDescent="0.35">
      <c r="A678" s="64" t="s">
        <v>149</v>
      </c>
      <c r="B678" s="40" t="s">
        <v>156</v>
      </c>
      <c r="C678" s="50" t="s">
        <v>524</v>
      </c>
      <c r="D678" s="18" t="s">
        <v>997</v>
      </c>
      <c r="E678" s="17" t="s">
        <v>795</v>
      </c>
      <c r="F678" s="79">
        <f>9*11</f>
        <v>99</v>
      </c>
    </row>
    <row r="679" spans="1:6" ht="21.75" x14ac:dyDescent="0.35">
      <c r="A679" s="64" t="s">
        <v>149</v>
      </c>
      <c r="B679" s="40" t="s">
        <v>156</v>
      </c>
      <c r="C679" s="50" t="s">
        <v>159</v>
      </c>
      <c r="D679" s="18" t="s">
        <v>951</v>
      </c>
      <c r="E679" s="17" t="s">
        <v>796</v>
      </c>
      <c r="F679" s="79">
        <f>10*10</f>
        <v>100</v>
      </c>
    </row>
    <row r="680" spans="1:6" ht="21.75" x14ac:dyDescent="0.35">
      <c r="A680" s="64" t="s">
        <v>149</v>
      </c>
      <c r="B680" s="40" t="s">
        <v>156</v>
      </c>
      <c r="C680" s="50" t="s">
        <v>525</v>
      </c>
      <c r="D680" s="18" t="s">
        <v>998</v>
      </c>
      <c r="E680" s="17" t="s">
        <v>797</v>
      </c>
      <c r="F680" s="79">
        <f>10*11</f>
        <v>110</v>
      </c>
    </row>
    <row r="681" spans="1:6" ht="22.5" thickBot="1" x14ac:dyDescent="0.4">
      <c r="A681" s="65" t="s">
        <v>149</v>
      </c>
      <c r="B681" s="52" t="s">
        <v>156</v>
      </c>
      <c r="C681" s="32" t="s">
        <v>162</v>
      </c>
      <c r="D681" s="60" t="s">
        <v>999</v>
      </c>
      <c r="E681" s="32" t="s">
        <v>798</v>
      </c>
      <c r="F681" s="81">
        <f>11*11</f>
        <v>121</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3D185-F676-4C0F-8E3D-78F58F2EB4C0}">
  <dimension ref="A2:U312"/>
  <sheetViews>
    <sheetView tabSelected="1" zoomScaleNormal="100" workbookViewId="0"/>
  </sheetViews>
  <sheetFormatPr defaultRowHeight="15.75" x14ac:dyDescent="0.25"/>
  <cols>
    <col min="1" max="1" width="11.7109375" style="106" bestFit="1" customWidth="1"/>
    <col min="2" max="2" width="7.7109375" style="106" bestFit="1" customWidth="1"/>
    <col min="3" max="3" width="8.28515625" style="106" bestFit="1" customWidth="1"/>
    <col min="4" max="4" width="7.7109375" style="106" bestFit="1" customWidth="1"/>
    <col min="5" max="12" width="10.7109375" style="106" bestFit="1" customWidth="1"/>
    <col min="13" max="13" width="14.85546875" style="108" bestFit="1" customWidth="1"/>
    <col min="14" max="14" width="42.42578125" style="108" bestFit="1" customWidth="1"/>
    <col min="15" max="15" width="22.42578125" style="108" bestFit="1" customWidth="1"/>
    <col min="16" max="16" width="27" style="108" bestFit="1" customWidth="1"/>
    <col min="17" max="17" width="35.7109375" style="108" bestFit="1" customWidth="1"/>
    <col min="18" max="18" width="44.140625" style="108" bestFit="1" customWidth="1"/>
    <col min="19" max="19" width="34.140625" style="108" bestFit="1" customWidth="1"/>
    <col min="20" max="20" width="44" style="108" bestFit="1" customWidth="1"/>
    <col min="21" max="21" width="43" bestFit="1" customWidth="1"/>
  </cols>
  <sheetData>
    <row r="2" spans="16:20" x14ac:dyDescent="0.25">
      <c r="Q2"/>
    </row>
    <row r="6" spans="16:20" x14ac:dyDescent="0.25">
      <c r="S6"/>
      <c r="T6"/>
    </row>
    <row r="7" spans="16:20" x14ac:dyDescent="0.25">
      <c r="P7"/>
      <c r="S7"/>
      <c r="T7"/>
    </row>
    <row r="8" spans="16:20" x14ac:dyDescent="0.25">
      <c r="P8"/>
      <c r="Q8"/>
      <c r="R8"/>
      <c r="S8"/>
      <c r="T8"/>
    </row>
    <row r="9" spans="16:20" x14ac:dyDescent="0.25">
      <c r="P9"/>
      <c r="Q9"/>
      <c r="R9"/>
      <c r="S9"/>
      <c r="T9"/>
    </row>
    <row r="10" spans="16:20" x14ac:dyDescent="0.25">
      <c r="P10"/>
      <c r="Q10"/>
      <c r="R10"/>
      <c r="S10"/>
      <c r="T10"/>
    </row>
    <row r="11" spans="16:20" x14ac:dyDescent="0.25">
      <c r="P11"/>
      <c r="Q11"/>
      <c r="R11"/>
      <c r="S11"/>
      <c r="T11"/>
    </row>
    <row r="12" spans="16:20" x14ac:dyDescent="0.25">
      <c r="P12"/>
      <c r="Q12"/>
      <c r="R12"/>
      <c r="S12"/>
      <c r="T12"/>
    </row>
    <row r="13" spans="16:20" x14ac:dyDescent="0.25">
      <c r="P13"/>
      <c r="Q13"/>
      <c r="R13"/>
      <c r="S13"/>
      <c r="T13"/>
    </row>
    <row r="14" spans="16:20" x14ac:dyDescent="0.25">
      <c r="P14"/>
      <c r="Q14"/>
      <c r="R14"/>
      <c r="S14"/>
      <c r="T14"/>
    </row>
    <row r="15" spans="16:20" x14ac:dyDescent="0.25">
      <c r="P15"/>
      <c r="Q15"/>
      <c r="R15"/>
      <c r="S15"/>
      <c r="T15"/>
    </row>
    <row r="16" spans="16:20" x14ac:dyDescent="0.25">
      <c r="P16"/>
      <c r="Q16"/>
      <c r="R16"/>
      <c r="S16"/>
      <c r="T16"/>
    </row>
    <row r="17" spans="16:20" x14ac:dyDescent="0.25">
      <c r="P17"/>
      <c r="Q17"/>
      <c r="R17"/>
      <c r="S17"/>
      <c r="T17"/>
    </row>
    <row r="18" spans="16:20" x14ac:dyDescent="0.25">
      <c r="P18"/>
      <c r="Q18"/>
      <c r="R18"/>
      <c r="S18"/>
      <c r="T18"/>
    </row>
    <row r="19" spans="16:20" x14ac:dyDescent="0.25">
      <c r="P19"/>
      <c r="Q19"/>
      <c r="R19"/>
      <c r="S19"/>
      <c r="T19"/>
    </row>
    <row r="20" spans="16:20" x14ac:dyDescent="0.25">
      <c r="P20"/>
      <c r="Q20"/>
      <c r="R20"/>
      <c r="S20"/>
      <c r="T20"/>
    </row>
    <row r="21" spans="16:20" x14ac:dyDescent="0.25">
      <c r="P21"/>
      <c r="Q21"/>
      <c r="R21"/>
      <c r="S21"/>
      <c r="T21"/>
    </row>
    <row r="37" spans="13:21" x14ac:dyDescent="0.25">
      <c r="M37" s="106"/>
      <c r="N37" s="106" t="s">
        <v>1004</v>
      </c>
      <c r="O37" s="106"/>
      <c r="P37" s="106" t="s">
        <v>155</v>
      </c>
      <c r="Q37" s="106"/>
      <c r="R37" s="106" t="s">
        <v>1003</v>
      </c>
      <c r="S37" s="106"/>
      <c r="T37" s="106" t="s">
        <v>801</v>
      </c>
      <c r="U37" s="106"/>
    </row>
    <row r="38" spans="13:21" x14ac:dyDescent="0.25">
      <c r="M38" s="106"/>
      <c r="N38" s="106" t="s">
        <v>157</v>
      </c>
      <c r="O38" s="106" t="s">
        <v>527</v>
      </c>
      <c r="P38" s="106" t="s">
        <v>157</v>
      </c>
      <c r="Q38" s="106" t="s">
        <v>527</v>
      </c>
      <c r="R38" s="106" t="s">
        <v>157</v>
      </c>
      <c r="S38" s="106" t="s">
        <v>527</v>
      </c>
      <c r="T38" s="106" t="s">
        <v>157</v>
      </c>
      <c r="U38" s="106" t="s">
        <v>527</v>
      </c>
    </row>
    <row r="39" spans="13:21" ht="16.5" x14ac:dyDescent="0.25">
      <c r="M39" s="106" t="s">
        <v>150</v>
      </c>
      <c r="N39" s="107"/>
      <c r="O39" s="107"/>
      <c r="P39" s="107"/>
      <c r="Q39" s="107"/>
      <c r="R39" s="109"/>
      <c r="S39" s="107"/>
      <c r="T39" s="107"/>
      <c r="U39" s="107"/>
    </row>
    <row r="40" spans="13:21" ht="16.5" x14ac:dyDescent="0.25">
      <c r="M40" s="106" t="s">
        <v>53</v>
      </c>
      <c r="N40" s="107">
        <v>0</v>
      </c>
      <c r="O40" s="107" t="s">
        <v>164</v>
      </c>
      <c r="P40" s="107">
        <v>0</v>
      </c>
      <c r="Q40" s="107" t="s">
        <v>279</v>
      </c>
      <c r="R40" s="109" t="s">
        <v>879</v>
      </c>
      <c r="S40" s="107" t="s">
        <v>279</v>
      </c>
      <c r="T40" s="107">
        <v>0</v>
      </c>
      <c r="U40" s="107" t="s">
        <v>164</v>
      </c>
    </row>
    <row r="41" spans="13:21" ht="16.5" x14ac:dyDescent="0.25">
      <c r="M41" s="106" t="s">
        <v>27</v>
      </c>
      <c r="N41" s="107">
        <v>1</v>
      </c>
      <c r="O41" s="107" t="s">
        <v>165</v>
      </c>
      <c r="P41" s="107">
        <v>1</v>
      </c>
      <c r="Q41" s="107" t="s">
        <v>280</v>
      </c>
      <c r="R41" s="109" t="s">
        <v>880</v>
      </c>
      <c r="S41" s="107" t="s">
        <v>280</v>
      </c>
      <c r="T41" s="107">
        <v>1</v>
      </c>
      <c r="U41" s="107" t="s">
        <v>165</v>
      </c>
    </row>
    <row r="42" spans="13:21" ht="16.5" x14ac:dyDescent="0.25">
      <c r="M42" s="106" t="s">
        <v>56</v>
      </c>
      <c r="N42" s="107">
        <v>2</v>
      </c>
      <c r="O42" s="107" t="s">
        <v>166</v>
      </c>
      <c r="P42" s="107">
        <v>2</v>
      </c>
      <c r="Q42" s="107" t="s">
        <v>528</v>
      </c>
      <c r="R42" s="109" t="s">
        <v>881</v>
      </c>
      <c r="S42" s="107" t="s">
        <v>528</v>
      </c>
      <c r="T42" s="107">
        <v>2</v>
      </c>
      <c r="U42" s="107" t="s">
        <v>528</v>
      </c>
    </row>
    <row r="43" spans="13:21" ht="16.5" x14ac:dyDescent="0.25">
      <c r="M43" s="106" t="s">
        <v>57</v>
      </c>
      <c r="N43" s="107">
        <v>3</v>
      </c>
      <c r="O43" s="107" t="s">
        <v>167</v>
      </c>
      <c r="P43" s="107">
        <v>3</v>
      </c>
      <c r="Q43" s="107" t="s">
        <v>281</v>
      </c>
      <c r="R43" s="109" t="s">
        <v>882</v>
      </c>
      <c r="S43" s="107" t="s">
        <v>281</v>
      </c>
      <c r="T43" s="107">
        <v>3</v>
      </c>
      <c r="U43" s="107" t="s">
        <v>167</v>
      </c>
    </row>
    <row r="44" spans="13:21" ht="16.5" x14ac:dyDescent="0.25">
      <c r="M44" s="106" t="s">
        <v>58</v>
      </c>
      <c r="N44" s="107">
        <v>4</v>
      </c>
      <c r="O44" s="107" t="s">
        <v>168</v>
      </c>
      <c r="P44" s="107">
        <v>4</v>
      </c>
      <c r="Q44" s="107" t="s">
        <v>282</v>
      </c>
      <c r="R44" s="109" t="s">
        <v>883</v>
      </c>
      <c r="S44" s="107" t="s">
        <v>282</v>
      </c>
      <c r="T44" s="107">
        <v>4</v>
      </c>
      <c r="U44" s="107" t="s">
        <v>168</v>
      </c>
    </row>
    <row r="45" spans="13:21" ht="16.5" x14ac:dyDescent="0.25">
      <c r="M45" s="106" t="s">
        <v>59</v>
      </c>
      <c r="N45" s="107">
        <v>5</v>
      </c>
      <c r="O45" s="107" t="s">
        <v>169</v>
      </c>
      <c r="P45" s="107">
        <v>5</v>
      </c>
      <c r="Q45" s="107" t="s">
        <v>283</v>
      </c>
      <c r="R45" s="109" t="s">
        <v>884</v>
      </c>
      <c r="S45" s="107" t="s">
        <v>283</v>
      </c>
      <c r="T45" s="107">
        <v>5</v>
      </c>
      <c r="U45" s="107" t="s">
        <v>169</v>
      </c>
    </row>
    <row r="46" spans="13:21" ht="16.5" x14ac:dyDescent="0.25">
      <c r="M46" s="106" t="s">
        <v>60</v>
      </c>
      <c r="N46" s="107">
        <v>6</v>
      </c>
      <c r="O46" s="107" t="s">
        <v>170</v>
      </c>
      <c r="P46" s="107">
        <v>10</v>
      </c>
      <c r="Q46" s="107" t="s">
        <v>284</v>
      </c>
      <c r="R46" s="109" t="s">
        <v>885</v>
      </c>
      <c r="S46" s="107" t="s">
        <v>327</v>
      </c>
      <c r="T46" s="107">
        <v>6</v>
      </c>
      <c r="U46" s="107" t="s">
        <v>170</v>
      </c>
    </row>
    <row r="47" spans="13:21" ht="16.5" x14ac:dyDescent="0.25">
      <c r="M47" s="106" t="s">
        <v>61</v>
      </c>
      <c r="N47" s="107">
        <v>7</v>
      </c>
      <c r="O47" s="107" t="s">
        <v>171</v>
      </c>
      <c r="P47" s="107">
        <v>11</v>
      </c>
      <c r="Q47" s="107" t="s">
        <v>285</v>
      </c>
      <c r="R47" s="109" t="s">
        <v>886</v>
      </c>
      <c r="S47" s="107" t="s">
        <v>328</v>
      </c>
      <c r="T47" s="107">
        <v>7</v>
      </c>
      <c r="U47" s="107" t="s">
        <v>171</v>
      </c>
    </row>
    <row r="48" spans="13:21" ht="16.5" x14ac:dyDescent="0.25">
      <c r="M48" s="106" t="s">
        <v>62</v>
      </c>
      <c r="N48" s="107">
        <v>8</v>
      </c>
      <c r="O48" s="107" t="s">
        <v>172</v>
      </c>
      <c r="P48" s="107">
        <v>12</v>
      </c>
      <c r="Q48" s="107" t="s">
        <v>545</v>
      </c>
      <c r="R48" s="109" t="s">
        <v>887</v>
      </c>
      <c r="S48" s="107" t="s">
        <v>568</v>
      </c>
      <c r="T48" s="107">
        <v>8</v>
      </c>
      <c r="U48" s="107" t="s">
        <v>172</v>
      </c>
    </row>
    <row r="49" spans="1:21" ht="16.5" x14ac:dyDescent="0.25">
      <c r="M49" s="106" t="s">
        <v>63</v>
      </c>
      <c r="N49" s="107">
        <v>9</v>
      </c>
      <c r="O49" s="107" t="s">
        <v>173</v>
      </c>
      <c r="P49" s="107">
        <v>13</v>
      </c>
      <c r="Q49" s="107" t="s">
        <v>286</v>
      </c>
      <c r="R49" s="109" t="s">
        <v>888</v>
      </c>
      <c r="S49" s="107" t="s">
        <v>329</v>
      </c>
      <c r="T49" s="107">
        <v>9</v>
      </c>
      <c r="U49" s="107" t="s">
        <v>173</v>
      </c>
    </row>
    <row r="50" spans="1:21" ht="16.5" x14ac:dyDescent="0.25">
      <c r="M50" s="106" t="s">
        <v>54</v>
      </c>
      <c r="N50" s="107">
        <v>10</v>
      </c>
      <c r="O50" s="107" t="s">
        <v>174</v>
      </c>
      <c r="P50" s="107">
        <v>14</v>
      </c>
      <c r="Q50" s="107" t="s">
        <v>287</v>
      </c>
      <c r="R50" s="109" t="s">
        <v>889</v>
      </c>
      <c r="S50" s="107" t="s">
        <v>330</v>
      </c>
      <c r="T50" s="107" t="s">
        <v>89</v>
      </c>
      <c r="U50" s="107" t="s">
        <v>226</v>
      </c>
    </row>
    <row r="51" spans="1:21" ht="16.5" x14ac:dyDescent="0.25">
      <c r="M51" s="106" t="s">
        <v>64</v>
      </c>
      <c r="N51" s="107">
        <v>11</v>
      </c>
      <c r="O51" s="107" t="s">
        <v>175</v>
      </c>
      <c r="P51" s="107">
        <v>15</v>
      </c>
      <c r="Q51" s="107" t="s">
        <v>288</v>
      </c>
      <c r="R51" s="109" t="s">
        <v>890</v>
      </c>
      <c r="S51" s="107" t="s">
        <v>331</v>
      </c>
      <c r="T51" s="107" t="s">
        <v>90</v>
      </c>
      <c r="U51" s="107" t="s">
        <v>227</v>
      </c>
    </row>
    <row r="52" spans="1:21" ht="16.5" x14ac:dyDescent="0.25">
      <c r="M52" s="106" t="s">
        <v>65</v>
      </c>
      <c r="N52" s="107">
        <v>12</v>
      </c>
      <c r="O52" s="107" t="s">
        <v>176</v>
      </c>
      <c r="P52" s="107">
        <v>20</v>
      </c>
      <c r="Q52" s="107" t="s">
        <v>750</v>
      </c>
      <c r="R52" s="109" t="s">
        <v>891</v>
      </c>
      <c r="S52" s="107" t="s">
        <v>332</v>
      </c>
      <c r="T52" s="107">
        <v>10</v>
      </c>
      <c r="U52" s="107" t="s">
        <v>228</v>
      </c>
    </row>
    <row r="53" spans="1:21" ht="16.5" x14ac:dyDescent="0.25">
      <c r="M53" s="106" t="s">
        <v>66</v>
      </c>
      <c r="N53" s="107">
        <v>13</v>
      </c>
      <c r="O53" s="107" t="s">
        <v>177</v>
      </c>
      <c r="P53" s="107">
        <v>21</v>
      </c>
      <c r="Q53" s="107" t="s">
        <v>546</v>
      </c>
      <c r="R53" s="109" t="s">
        <v>892</v>
      </c>
      <c r="S53" s="107" t="s">
        <v>333</v>
      </c>
      <c r="T53" s="107">
        <v>11</v>
      </c>
      <c r="U53" s="107" t="s">
        <v>229</v>
      </c>
    </row>
    <row r="54" spans="1:21" ht="16.5" x14ac:dyDescent="0.25">
      <c r="M54" s="106" t="s">
        <v>55</v>
      </c>
      <c r="N54" s="107">
        <v>14</v>
      </c>
      <c r="O54" s="107" t="s">
        <v>178</v>
      </c>
      <c r="P54" s="107">
        <v>22</v>
      </c>
      <c r="Q54" s="107" t="s">
        <v>551</v>
      </c>
      <c r="R54" s="109" t="s">
        <v>893</v>
      </c>
      <c r="S54" s="107" t="s">
        <v>561</v>
      </c>
      <c r="T54" s="107">
        <v>12</v>
      </c>
      <c r="U54" s="107" t="s">
        <v>529</v>
      </c>
    </row>
    <row r="55" spans="1:21" ht="16.5" x14ac:dyDescent="0.25">
      <c r="M55" s="106" t="s">
        <v>67</v>
      </c>
      <c r="N55" s="107">
        <v>15</v>
      </c>
      <c r="O55" s="107" t="s">
        <v>179</v>
      </c>
      <c r="P55" s="107">
        <v>23</v>
      </c>
      <c r="Q55" s="107" t="s">
        <v>547</v>
      </c>
      <c r="R55" s="109" t="s">
        <v>894</v>
      </c>
      <c r="S55" s="107" t="s">
        <v>334</v>
      </c>
      <c r="T55" s="107">
        <v>13</v>
      </c>
      <c r="U55" s="107" t="s">
        <v>230</v>
      </c>
    </row>
    <row r="56" spans="1:21" ht="16.5" x14ac:dyDescent="0.25">
      <c r="M56" s="106" t="s">
        <v>68</v>
      </c>
      <c r="N56" s="107">
        <v>16</v>
      </c>
      <c r="O56" s="107" t="s">
        <v>180</v>
      </c>
      <c r="P56" s="107">
        <v>24</v>
      </c>
      <c r="Q56" s="107" t="s">
        <v>548</v>
      </c>
      <c r="R56" s="109" t="s">
        <v>895</v>
      </c>
      <c r="S56" s="107" t="s">
        <v>335</v>
      </c>
      <c r="T56" s="107">
        <v>14</v>
      </c>
      <c r="U56" s="107" t="s">
        <v>231</v>
      </c>
    </row>
    <row r="57" spans="1:21" ht="16.5" x14ac:dyDescent="0.25">
      <c r="M57" s="106" t="s">
        <v>69</v>
      </c>
      <c r="N57" s="107">
        <v>17</v>
      </c>
      <c r="O57" s="107" t="s">
        <v>181</v>
      </c>
      <c r="P57" s="107">
        <v>25</v>
      </c>
      <c r="Q57" s="107" t="s">
        <v>549</v>
      </c>
      <c r="R57" s="109" t="s">
        <v>896</v>
      </c>
      <c r="S57" s="107" t="s">
        <v>336</v>
      </c>
      <c r="T57" s="107">
        <v>15</v>
      </c>
      <c r="U57" s="107" t="s">
        <v>232</v>
      </c>
    </row>
    <row r="58" spans="1:21" ht="16.5" x14ac:dyDescent="0.25">
      <c r="M58" s="106" t="s">
        <v>70</v>
      </c>
      <c r="N58" s="107">
        <v>18</v>
      </c>
      <c r="O58" s="107" t="s">
        <v>182</v>
      </c>
      <c r="P58" s="107">
        <v>30</v>
      </c>
      <c r="Q58" s="107" t="s">
        <v>289</v>
      </c>
      <c r="R58" s="109" t="s">
        <v>897</v>
      </c>
      <c r="S58" s="107" t="s">
        <v>337</v>
      </c>
      <c r="T58" s="107">
        <v>16</v>
      </c>
      <c r="U58" s="107" t="s">
        <v>233</v>
      </c>
    </row>
    <row r="59" spans="1:21" ht="16.5" x14ac:dyDescent="0.25">
      <c r="M59" s="106" t="s">
        <v>71</v>
      </c>
      <c r="N59" s="107">
        <v>19</v>
      </c>
      <c r="O59" s="107" t="s">
        <v>183</v>
      </c>
      <c r="P59" s="107">
        <v>31</v>
      </c>
      <c r="Q59" s="107" t="s">
        <v>290</v>
      </c>
      <c r="R59" s="109" t="s">
        <v>898</v>
      </c>
      <c r="S59" s="107" t="s">
        <v>338</v>
      </c>
      <c r="T59" s="107">
        <v>17</v>
      </c>
      <c r="U59" s="107" t="s">
        <v>234</v>
      </c>
    </row>
    <row r="60" spans="1:21" ht="16.5" x14ac:dyDescent="0.25">
      <c r="M60" s="106" t="s">
        <v>72</v>
      </c>
      <c r="N60" s="107">
        <v>20</v>
      </c>
      <c r="O60" s="107" t="s">
        <v>184</v>
      </c>
      <c r="P60" s="107">
        <v>32</v>
      </c>
      <c r="Q60" s="107" t="s">
        <v>550</v>
      </c>
      <c r="R60" s="109" t="s">
        <v>899</v>
      </c>
      <c r="S60" s="107" t="s">
        <v>562</v>
      </c>
      <c r="T60" s="107">
        <v>18</v>
      </c>
      <c r="U60" s="107" t="s">
        <v>235</v>
      </c>
    </row>
    <row r="61" spans="1:21" ht="16.5" x14ac:dyDescent="0.25">
      <c r="M61" s="106" t="s">
        <v>73</v>
      </c>
      <c r="N61" s="107">
        <v>21</v>
      </c>
      <c r="O61" s="107" t="s">
        <v>185</v>
      </c>
      <c r="P61" s="107">
        <v>33</v>
      </c>
      <c r="Q61" s="107" t="s">
        <v>291</v>
      </c>
      <c r="R61" s="109" t="s">
        <v>900</v>
      </c>
      <c r="S61" s="107" t="s">
        <v>339</v>
      </c>
      <c r="T61" s="107">
        <v>19</v>
      </c>
      <c r="U61" s="107" t="s">
        <v>236</v>
      </c>
    </row>
    <row r="62" spans="1:21" ht="16.5" x14ac:dyDescent="0.25">
      <c r="M62" s="106" t="s">
        <v>74</v>
      </c>
      <c r="N62" s="107">
        <v>22</v>
      </c>
      <c r="O62" s="107" t="s">
        <v>186</v>
      </c>
      <c r="P62" s="107">
        <v>34</v>
      </c>
      <c r="Q62" s="107" t="s">
        <v>292</v>
      </c>
      <c r="R62" s="109" t="s">
        <v>901</v>
      </c>
      <c r="S62" s="107" t="s">
        <v>340</v>
      </c>
      <c r="T62" s="107" t="s">
        <v>91</v>
      </c>
      <c r="U62" s="107" t="s">
        <v>237</v>
      </c>
    </row>
    <row r="63" spans="1:21" ht="16.5" x14ac:dyDescent="0.25">
      <c r="M63" s="106" t="s">
        <v>75</v>
      </c>
      <c r="N63" s="107">
        <v>23</v>
      </c>
      <c r="O63" s="107" t="s">
        <v>368</v>
      </c>
      <c r="P63" s="107">
        <v>35</v>
      </c>
      <c r="Q63" s="107" t="s">
        <v>293</v>
      </c>
      <c r="R63" s="109" t="s">
        <v>902</v>
      </c>
      <c r="S63" s="107" t="s">
        <v>341</v>
      </c>
      <c r="T63" s="107" t="s">
        <v>238</v>
      </c>
      <c r="U63" s="107" t="s">
        <v>239</v>
      </c>
    </row>
    <row r="64" spans="1:21" ht="16.5" x14ac:dyDescent="0.25">
      <c r="A64" s="105" t="s">
        <v>802</v>
      </c>
      <c r="M64" s="106" t="s">
        <v>76</v>
      </c>
      <c r="N64" s="107">
        <v>24</v>
      </c>
      <c r="O64" s="107" t="s">
        <v>187</v>
      </c>
      <c r="P64" s="107">
        <v>40</v>
      </c>
      <c r="Q64" s="107" t="s">
        <v>294</v>
      </c>
      <c r="R64" s="109" t="s">
        <v>903</v>
      </c>
      <c r="S64" s="107" t="s">
        <v>342</v>
      </c>
      <c r="T64" s="107">
        <v>20</v>
      </c>
      <c r="U64" s="107" t="s">
        <v>240</v>
      </c>
    </row>
    <row r="65" spans="1:21" ht="16.5" x14ac:dyDescent="0.25">
      <c r="B65" s="106">
        <v>1</v>
      </c>
      <c r="C65" s="106">
        <v>2</v>
      </c>
      <c r="D65" s="106">
        <v>3</v>
      </c>
      <c r="E65" s="106">
        <v>4</v>
      </c>
      <c r="F65" s="106">
        <v>5</v>
      </c>
      <c r="G65" s="106">
        <v>6</v>
      </c>
      <c r="H65" s="106">
        <v>7</v>
      </c>
      <c r="I65" s="106">
        <v>8</v>
      </c>
      <c r="J65" s="106">
        <v>9</v>
      </c>
      <c r="K65" s="106">
        <v>10</v>
      </c>
      <c r="L65" s="106">
        <v>11</v>
      </c>
      <c r="M65" s="106" t="s">
        <v>77</v>
      </c>
      <c r="N65" s="107">
        <v>25</v>
      </c>
      <c r="O65" s="107" t="s">
        <v>188</v>
      </c>
      <c r="P65" s="107">
        <v>41</v>
      </c>
      <c r="Q65" s="107" t="s">
        <v>295</v>
      </c>
      <c r="R65" s="109" t="s">
        <v>904</v>
      </c>
      <c r="S65" s="107" t="s">
        <v>343</v>
      </c>
      <c r="T65" s="107">
        <v>21</v>
      </c>
      <c r="U65" s="107" t="s">
        <v>530</v>
      </c>
    </row>
    <row r="66" spans="1:21" ht="16.5" x14ac:dyDescent="0.25">
      <c r="A66" s="106" t="s">
        <v>1004</v>
      </c>
      <c r="B66" s="107"/>
      <c r="C66" s="107"/>
      <c r="D66" s="107"/>
      <c r="E66" s="107"/>
      <c r="F66" s="107"/>
      <c r="G66" s="107"/>
      <c r="H66" s="107"/>
      <c r="I66" s="107"/>
      <c r="J66" s="107"/>
      <c r="K66" s="107"/>
      <c r="L66" s="107"/>
      <c r="M66" s="106" t="s">
        <v>78</v>
      </c>
      <c r="N66" s="107">
        <v>26</v>
      </c>
      <c r="O66" s="107" t="s">
        <v>189</v>
      </c>
      <c r="P66" s="107">
        <v>42</v>
      </c>
      <c r="Q66" s="107" t="s">
        <v>552</v>
      </c>
      <c r="R66" s="109" t="s">
        <v>905</v>
      </c>
      <c r="S66" s="107" t="s">
        <v>563</v>
      </c>
      <c r="T66" s="107">
        <v>22</v>
      </c>
      <c r="U66" s="107" t="s">
        <v>725</v>
      </c>
    </row>
    <row r="67" spans="1:21" ht="16.5" x14ac:dyDescent="0.25">
      <c r="A67" s="106">
        <v>1</v>
      </c>
      <c r="B67" s="107">
        <v>1</v>
      </c>
      <c r="C67" s="107"/>
      <c r="D67" s="107"/>
      <c r="E67" s="107"/>
      <c r="F67" s="107"/>
      <c r="G67" s="107"/>
      <c r="H67" s="107"/>
      <c r="I67" s="107"/>
      <c r="J67" s="107"/>
      <c r="K67" s="107"/>
      <c r="L67" s="107"/>
      <c r="M67" s="106" t="s">
        <v>79</v>
      </c>
      <c r="N67" s="107">
        <v>27</v>
      </c>
      <c r="O67" s="107" t="s">
        <v>369</v>
      </c>
      <c r="P67" s="107">
        <v>43</v>
      </c>
      <c r="Q67" s="107" t="s">
        <v>296</v>
      </c>
      <c r="R67" s="109" t="s">
        <v>906</v>
      </c>
      <c r="S67" s="107" t="s">
        <v>344</v>
      </c>
      <c r="T67" s="107">
        <v>23</v>
      </c>
      <c r="U67" s="107" t="s">
        <v>531</v>
      </c>
    </row>
    <row r="68" spans="1:21" ht="16.5" x14ac:dyDescent="0.25">
      <c r="A68" s="106">
        <v>2</v>
      </c>
      <c r="B68" s="107">
        <v>2</v>
      </c>
      <c r="C68" s="107">
        <v>4</v>
      </c>
      <c r="D68" s="107"/>
      <c r="E68" s="107"/>
      <c r="F68" s="107"/>
      <c r="G68" s="107"/>
      <c r="H68" s="107"/>
      <c r="I68" s="107"/>
      <c r="J68" s="107"/>
      <c r="K68" s="107"/>
      <c r="L68" s="107"/>
      <c r="M68" s="106" t="s">
        <v>80</v>
      </c>
      <c r="N68" s="107">
        <v>28</v>
      </c>
      <c r="O68" s="107" t="s">
        <v>190</v>
      </c>
      <c r="P68" s="107">
        <v>44</v>
      </c>
      <c r="Q68" s="107" t="s">
        <v>297</v>
      </c>
      <c r="R68" s="109" t="s">
        <v>907</v>
      </c>
      <c r="S68" s="107" t="s">
        <v>345</v>
      </c>
      <c r="T68" s="107">
        <v>24</v>
      </c>
      <c r="U68" s="107" t="s">
        <v>532</v>
      </c>
    </row>
    <row r="69" spans="1:21" ht="16.5" x14ac:dyDescent="0.25">
      <c r="A69" s="106">
        <v>3</v>
      </c>
      <c r="B69" s="107">
        <v>3</v>
      </c>
      <c r="C69" s="107">
        <v>6</v>
      </c>
      <c r="D69" s="107">
        <v>9</v>
      </c>
      <c r="E69" s="107"/>
      <c r="F69" s="107"/>
      <c r="G69" s="107"/>
      <c r="H69" s="107"/>
      <c r="I69" s="107"/>
      <c r="J69" s="107"/>
      <c r="K69" s="107"/>
      <c r="L69" s="107"/>
      <c r="M69" s="106" t="s">
        <v>81</v>
      </c>
      <c r="N69" s="107">
        <v>29</v>
      </c>
      <c r="O69" s="107" t="s">
        <v>191</v>
      </c>
      <c r="P69" s="107">
        <v>45</v>
      </c>
      <c r="Q69" s="107" t="s">
        <v>298</v>
      </c>
      <c r="R69" s="109" t="s">
        <v>908</v>
      </c>
      <c r="S69" s="107" t="s">
        <v>346</v>
      </c>
      <c r="T69" s="107">
        <v>25</v>
      </c>
      <c r="U69" s="107" t="s">
        <v>533</v>
      </c>
    </row>
    <row r="70" spans="1:21" ht="16.5" x14ac:dyDescent="0.25">
      <c r="A70" s="106">
        <v>4</v>
      </c>
      <c r="B70" s="107">
        <v>4</v>
      </c>
      <c r="C70" s="107">
        <v>8</v>
      </c>
      <c r="D70" s="107">
        <v>12</v>
      </c>
      <c r="E70" s="107">
        <v>16</v>
      </c>
      <c r="F70" s="107"/>
      <c r="G70" s="107"/>
      <c r="H70" s="107"/>
      <c r="I70" s="107"/>
      <c r="J70" s="107"/>
      <c r="K70" s="107"/>
      <c r="L70" s="107"/>
      <c r="M70" s="106" t="s">
        <v>82</v>
      </c>
      <c r="N70" s="107">
        <v>30</v>
      </c>
      <c r="O70" s="107" t="s">
        <v>192</v>
      </c>
      <c r="P70" s="107">
        <v>50</v>
      </c>
      <c r="Q70" s="107" t="s">
        <v>299</v>
      </c>
      <c r="R70" s="109" t="s">
        <v>909</v>
      </c>
      <c r="S70" s="107" t="s">
        <v>347</v>
      </c>
      <c r="T70" s="107">
        <v>26</v>
      </c>
      <c r="U70" s="107" t="s">
        <v>534</v>
      </c>
    </row>
    <row r="71" spans="1:21" ht="16.5" x14ac:dyDescent="0.25">
      <c r="A71" s="106">
        <v>5</v>
      </c>
      <c r="B71" s="107">
        <v>5</v>
      </c>
      <c r="C71" s="107">
        <v>10</v>
      </c>
      <c r="D71" s="107">
        <v>15</v>
      </c>
      <c r="E71" s="107">
        <v>20</v>
      </c>
      <c r="F71" s="107">
        <v>25</v>
      </c>
      <c r="G71" s="107"/>
      <c r="H71" s="107"/>
      <c r="I71" s="107"/>
      <c r="J71" s="107"/>
      <c r="K71" s="107"/>
      <c r="L71" s="107"/>
      <c r="M71" s="106" t="s">
        <v>83</v>
      </c>
      <c r="N71" s="107">
        <v>31</v>
      </c>
      <c r="O71" s="107" t="s">
        <v>193</v>
      </c>
      <c r="P71" s="107">
        <v>51</v>
      </c>
      <c r="Q71" s="107" t="s">
        <v>300</v>
      </c>
      <c r="R71" s="109" t="s">
        <v>910</v>
      </c>
      <c r="S71" s="107" t="s">
        <v>348</v>
      </c>
      <c r="T71" s="107">
        <v>27</v>
      </c>
      <c r="U71" s="107" t="s">
        <v>535</v>
      </c>
    </row>
    <row r="72" spans="1:21" ht="16.5" x14ac:dyDescent="0.25">
      <c r="A72" s="106">
        <v>6</v>
      </c>
      <c r="B72" s="107">
        <v>6</v>
      </c>
      <c r="C72" s="107">
        <v>12</v>
      </c>
      <c r="D72" s="107">
        <v>18</v>
      </c>
      <c r="E72" s="107">
        <v>24</v>
      </c>
      <c r="F72" s="107">
        <v>30</v>
      </c>
      <c r="G72" s="107">
        <v>36</v>
      </c>
      <c r="H72" s="107"/>
      <c r="I72" s="107"/>
      <c r="J72" s="107"/>
      <c r="K72" s="107"/>
      <c r="L72" s="107"/>
      <c r="M72" s="106" t="s">
        <v>84</v>
      </c>
      <c r="N72" s="107">
        <v>32</v>
      </c>
      <c r="O72" s="107" t="s">
        <v>194</v>
      </c>
      <c r="P72" s="107">
        <v>52</v>
      </c>
      <c r="Q72" s="107" t="s">
        <v>553</v>
      </c>
      <c r="R72" s="109" t="s">
        <v>911</v>
      </c>
      <c r="S72" s="107" t="s">
        <v>564</v>
      </c>
      <c r="T72" s="107">
        <v>28</v>
      </c>
      <c r="U72" s="107" t="s">
        <v>536</v>
      </c>
    </row>
    <row r="73" spans="1:21" ht="16.5" x14ac:dyDescent="0.25">
      <c r="A73" s="106">
        <v>7</v>
      </c>
      <c r="B73" s="107">
        <v>7</v>
      </c>
      <c r="C73" s="107">
        <v>14</v>
      </c>
      <c r="D73" s="107">
        <v>21</v>
      </c>
      <c r="E73" s="107">
        <v>28</v>
      </c>
      <c r="F73" s="107">
        <v>35</v>
      </c>
      <c r="G73" s="107">
        <v>42</v>
      </c>
      <c r="H73" s="107">
        <v>49</v>
      </c>
      <c r="I73" s="107"/>
      <c r="J73" s="107"/>
      <c r="K73" s="107"/>
      <c r="L73" s="107"/>
      <c r="M73" s="106" t="s">
        <v>85</v>
      </c>
      <c r="N73" s="107">
        <v>33</v>
      </c>
      <c r="O73" s="107" t="s">
        <v>195</v>
      </c>
      <c r="P73" s="107">
        <v>53</v>
      </c>
      <c r="Q73" s="107" t="s">
        <v>301</v>
      </c>
      <c r="R73" s="109" t="s">
        <v>912</v>
      </c>
      <c r="S73" s="107" t="s">
        <v>349</v>
      </c>
      <c r="T73" s="107">
        <v>29</v>
      </c>
      <c r="U73" s="107" t="s">
        <v>537</v>
      </c>
    </row>
    <row r="74" spans="1:21" ht="16.5" x14ac:dyDescent="0.25">
      <c r="A74" s="106">
        <v>8</v>
      </c>
      <c r="B74" s="107">
        <v>8</v>
      </c>
      <c r="C74" s="107">
        <v>16</v>
      </c>
      <c r="D74" s="107">
        <v>24</v>
      </c>
      <c r="E74" s="107">
        <v>32</v>
      </c>
      <c r="F74" s="107">
        <v>40</v>
      </c>
      <c r="G74" s="107">
        <v>48</v>
      </c>
      <c r="H74" s="107">
        <v>56</v>
      </c>
      <c r="I74" s="107">
        <v>64</v>
      </c>
      <c r="J74" s="107"/>
      <c r="K74" s="107"/>
      <c r="L74" s="107"/>
      <c r="M74" s="106" t="s">
        <v>86</v>
      </c>
      <c r="N74" s="107">
        <v>34</v>
      </c>
      <c r="O74" s="107" t="s">
        <v>196</v>
      </c>
      <c r="P74" s="107">
        <v>54</v>
      </c>
      <c r="Q74" s="107" t="s">
        <v>302</v>
      </c>
      <c r="R74" s="109" t="s">
        <v>913</v>
      </c>
      <c r="S74" s="107" t="s">
        <v>350</v>
      </c>
      <c r="T74" s="107" t="s">
        <v>241</v>
      </c>
      <c r="U74" s="107" t="s">
        <v>538</v>
      </c>
    </row>
    <row r="75" spans="1:21" ht="16.5" x14ac:dyDescent="0.25">
      <c r="A75" s="106">
        <v>9</v>
      </c>
      <c r="B75" s="107">
        <v>9</v>
      </c>
      <c r="C75" s="107">
        <v>18</v>
      </c>
      <c r="D75" s="107">
        <v>27</v>
      </c>
      <c r="E75" s="107">
        <v>36</v>
      </c>
      <c r="F75" s="107">
        <v>45</v>
      </c>
      <c r="G75" s="107">
        <v>54</v>
      </c>
      <c r="H75" s="107">
        <v>63</v>
      </c>
      <c r="I75" s="107">
        <v>72</v>
      </c>
      <c r="J75" s="107">
        <v>81</v>
      </c>
      <c r="K75" s="107"/>
      <c r="L75" s="107"/>
      <c r="M75" s="106" t="s">
        <v>87</v>
      </c>
      <c r="N75" s="107">
        <v>35</v>
      </c>
      <c r="O75" s="107" t="s">
        <v>197</v>
      </c>
      <c r="P75" s="107">
        <v>55</v>
      </c>
      <c r="Q75" s="107" t="s">
        <v>303</v>
      </c>
      <c r="R75" s="109" t="s">
        <v>914</v>
      </c>
      <c r="S75" s="107" t="s">
        <v>351</v>
      </c>
      <c r="T75" s="107" t="s">
        <v>92</v>
      </c>
      <c r="U75" s="107" t="s">
        <v>539</v>
      </c>
    </row>
    <row r="76" spans="1:21" ht="16.5" x14ac:dyDescent="0.25">
      <c r="A76" s="106">
        <v>10</v>
      </c>
      <c r="B76" s="107">
        <v>10</v>
      </c>
      <c r="C76" s="107">
        <v>20</v>
      </c>
      <c r="D76" s="107">
        <v>30</v>
      </c>
      <c r="E76" s="107">
        <v>40</v>
      </c>
      <c r="F76" s="107">
        <v>50</v>
      </c>
      <c r="G76" s="107">
        <v>60</v>
      </c>
      <c r="H76" s="107">
        <v>70</v>
      </c>
      <c r="I76" s="107">
        <v>80</v>
      </c>
      <c r="J76" s="107">
        <v>90</v>
      </c>
      <c r="K76" s="107">
        <v>100</v>
      </c>
      <c r="L76" s="107"/>
      <c r="M76" s="106" t="s">
        <v>88</v>
      </c>
      <c r="N76" s="107">
        <v>36</v>
      </c>
      <c r="O76" s="107" t="s">
        <v>198</v>
      </c>
      <c r="P76" s="107">
        <v>100</v>
      </c>
      <c r="Q76" s="107" t="s">
        <v>304</v>
      </c>
      <c r="R76" s="109" t="s">
        <v>915</v>
      </c>
      <c r="S76" s="107" t="s">
        <v>352</v>
      </c>
      <c r="T76" s="107">
        <v>30</v>
      </c>
      <c r="U76" s="107" t="s">
        <v>606</v>
      </c>
    </row>
    <row r="77" spans="1:21" ht="16.5" x14ac:dyDescent="0.25">
      <c r="A77" s="106">
        <v>11</v>
      </c>
      <c r="B77" s="107">
        <v>11</v>
      </c>
      <c r="C77" s="107">
        <v>22</v>
      </c>
      <c r="D77" s="107">
        <v>33</v>
      </c>
      <c r="E77" s="107">
        <v>44</v>
      </c>
      <c r="F77" s="107">
        <v>55</v>
      </c>
      <c r="G77" s="107">
        <v>66</v>
      </c>
      <c r="H77" s="107">
        <v>77</v>
      </c>
      <c r="I77" s="107">
        <v>88</v>
      </c>
      <c r="J77" s="107">
        <v>99</v>
      </c>
      <c r="K77" s="107">
        <v>110</v>
      </c>
      <c r="L77" s="107">
        <v>121</v>
      </c>
      <c r="M77" s="106" t="s">
        <v>151</v>
      </c>
      <c r="N77" s="107"/>
      <c r="O77" s="107"/>
      <c r="P77" s="107"/>
      <c r="Q77" s="107"/>
      <c r="R77" s="109"/>
      <c r="S77" s="107"/>
      <c r="T77" s="107"/>
      <c r="U77" s="107"/>
    </row>
    <row r="78" spans="1:21" ht="16.5" x14ac:dyDescent="0.25">
      <c r="A78" s="106" t="s">
        <v>801</v>
      </c>
      <c r="B78" s="107"/>
      <c r="C78" s="107"/>
      <c r="D78" s="107"/>
      <c r="E78" s="107"/>
      <c r="F78" s="107"/>
      <c r="G78" s="107"/>
      <c r="H78" s="107"/>
      <c r="I78" s="107"/>
      <c r="J78" s="107"/>
      <c r="K78" s="107"/>
      <c r="L78" s="107"/>
      <c r="M78" s="111" t="s">
        <v>423</v>
      </c>
      <c r="N78" s="112">
        <v>1</v>
      </c>
      <c r="O78" s="112" t="s">
        <v>165</v>
      </c>
      <c r="P78" s="112">
        <v>1</v>
      </c>
      <c r="Q78" s="112" t="s">
        <v>280</v>
      </c>
      <c r="R78" s="113" t="s">
        <v>880</v>
      </c>
      <c r="S78" s="112" t="s">
        <v>280</v>
      </c>
      <c r="T78" s="112">
        <v>1</v>
      </c>
      <c r="U78" s="112" t="s">
        <v>165</v>
      </c>
    </row>
    <row r="79" spans="1:21" ht="16.5" x14ac:dyDescent="0.25">
      <c r="A79" s="106">
        <v>1</v>
      </c>
      <c r="B79" s="107">
        <v>1</v>
      </c>
      <c r="C79" s="107"/>
      <c r="D79" s="107"/>
      <c r="E79" s="107"/>
      <c r="F79" s="107"/>
      <c r="G79" s="107"/>
      <c r="H79" s="107"/>
      <c r="I79" s="107"/>
      <c r="J79" s="107"/>
      <c r="K79" s="107"/>
      <c r="L79" s="107"/>
      <c r="M79" s="114" t="s">
        <v>424</v>
      </c>
      <c r="N79" s="115">
        <v>6</v>
      </c>
      <c r="O79" s="115" t="s">
        <v>170</v>
      </c>
      <c r="P79" s="115">
        <v>10</v>
      </c>
      <c r="Q79" s="115" t="s">
        <v>284</v>
      </c>
      <c r="R79" s="116" t="s">
        <v>885</v>
      </c>
      <c r="S79" s="115" t="s">
        <v>327</v>
      </c>
      <c r="T79" s="115">
        <v>6</v>
      </c>
      <c r="U79" s="115" t="s">
        <v>170</v>
      </c>
    </row>
    <row r="80" spans="1:21" ht="16.5" x14ac:dyDescent="0.25">
      <c r="A80" s="106">
        <v>2</v>
      </c>
      <c r="B80" s="107">
        <v>2</v>
      </c>
      <c r="C80" s="107">
        <v>4</v>
      </c>
      <c r="D80" s="107"/>
      <c r="E80" s="107"/>
      <c r="F80" s="107"/>
      <c r="G80" s="107"/>
      <c r="H80" s="107"/>
      <c r="I80" s="107"/>
      <c r="J80" s="107"/>
      <c r="K80" s="107"/>
      <c r="L80" s="107"/>
      <c r="M80" s="117" t="s">
        <v>425</v>
      </c>
      <c r="N80" s="118">
        <v>10</v>
      </c>
      <c r="O80" s="118" t="s">
        <v>174</v>
      </c>
      <c r="P80" s="118">
        <v>14</v>
      </c>
      <c r="Q80" s="118" t="s">
        <v>287</v>
      </c>
      <c r="R80" s="119" t="s">
        <v>889</v>
      </c>
      <c r="S80" s="118" t="s">
        <v>330</v>
      </c>
      <c r="T80" s="118" t="s">
        <v>89</v>
      </c>
      <c r="U80" s="118" t="s">
        <v>226</v>
      </c>
    </row>
    <row r="81" spans="1:21" ht="16.5" x14ac:dyDescent="0.25">
      <c r="A81" s="106">
        <v>3</v>
      </c>
      <c r="B81" s="107">
        <v>3</v>
      </c>
      <c r="C81" s="107">
        <v>6</v>
      </c>
      <c r="D81" s="107">
        <v>9</v>
      </c>
      <c r="E81" s="107"/>
      <c r="F81" s="107"/>
      <c r="G81" s="107"/>
      <c r="H81" s="107"/>
      <c r="I81" s="107"/>
      <c r="J81" s="107"/>
      <c r="K81" s="107"/>
      <c r="L81" s="107"/>
      <c r="M81" s="114" t="s">
        <v>426</v>
      </c>
      <c r="N81" s="115">
        <v>36</v>
      </c>
      <c r="O81" s="115" t="s">
        <v>198</v>
      </c>
      <c r="P81" s="115">
        <v>100</v>
      </c>
      <c r="Q81" s="115" t="s">
        <v>304</v>
      </c>
      <c r="R81" s="116" t="s">
        <v>915</v>
      </c>
      <c r="S81" s="115" t="s">
        <v>353</v>
      </c>
      <c r="T81" s="115">
        <v>30</v>
      </c>
      <c r="U81" s="115" t="s">
        <v>242</v>
      </c>
    </row>
    <row r="82" spans="1:21" ht="16.5" x14ac:dyDescent="0.25">
      <c r="A82" s="106">
        <v>4</v>
      </c>
      <c r="B82" s="107">
        <v>4</v>
      </c>
      <c r="C82" s="107">
        <v>8</v>
      </c>
      <c r="D82" s="107">
        <v>10</v>
      </c>
      <c r="E82" s="107">
        <v>14</v>
      </c>
      <c r="F82" s="107"/>
      <c r="G82" s="107"/>
      <c r="H82" s="107"/>
      <c r="I82" s="107"/>
      <c r="J82" s="107"/>
      <c r="K82" s="107"/>
      <c r="L82" s="107"/>
      <c r="M82" s="117" t="s">
        <v>427</v>
      </c>
      <c r="N82" s="118">
        <v>100</v>
      </c>
      <c r="O82" s="118" t="s">
        <v>199</v>
      </c>
      <c r="P82" s="118">
        <v>244</v>
      </c>
      <c r="Q82" s="118" t="s">
        <v>554</v>
      </c>
      <c r="R82" s="119" t="s">
        <v>951</v>
      </c>
      <c r="S82" s="118" t="s">
        <v>354</v>
      </c>
      <c r="T82" s="118">
        <v>84</v>
      </c>
      <c r="U82" s="118" t="s">
        <v>243</v>
      </c>
    </row>
    <row r="83" spans="1:21" ht="16.5" x14ac:dyDescent="0.25">
      <c r="A83" s="106">
        <v>5</v>
      </c>
      <c r="B83" s="107">
        <v>5</v>
      </c>
      <c r="C83" s="107" t="s">
        <v>89</v>
      </c>
      <c r="D83" s="107">
        <v>13</v>
      </c>
      <c r="E83" s="107">
        <v>18</v>
      </c>
      <c r="F83" s="107">
        <v>21</v>
      </c>
      <c r="G83" s="107"/>
      <c r="H83" s="107"/>
      <c r="I83" s="107"/>
      <c r="J83" s="107"/>
      <c r="K83" s="107"/>
      <c r="L83" s="107"/>
      <c r="M83" s="114" t="s">
        <v>428</v>
      </c>
      <c r="N83" s="115">
        <v>216</v>
      </c>
      <c r="O83" s="115" t="s">
        <v>200</v>
      </c>
      <c r="P83" s="115" t="s">
        <v>400</v>
      </c>
      <c r="Q83" s="115" t="s">
        <v>305</v>
      </c>
      <c r="R83" s="116" t="s">
        <v>952</v>
      </c>
      <c r="S83" s="115" t="s">
        <v>355</v>
      </c>
      <c r="T83" s="115">
        <v>160</v>
      </c>
      <c r="U83" s="115" t="s">
        <v>244</v>
      </c>
    </row>
    <row r="84" spans="1:21" ht="16.5" x14ac:dyDescent="0.25">
      <c r="A84" s="106">
        <v>6</v>
      </c>
      <c r="B84" s="107">
        <v>6</v>
      </c>
      <c r="C84" s="107">
        <v>10</v>
      </c>
      <c r="D84" s="107">
        <v>16</v>
      </c>
      <c r="E84" s="107">
        <v>20</v>
      </c>
      <c r="F84" s="107">
        <v>26</v>
      </c>
      <c r="G84" s="107">
        <v>30</v>
      </c>
      <c r="H84" s="107"/>
      <c r="I84" s="107"/>
      <c r="J84" s="107"/>
      <c r="K84" s="107"/>
      <c r="L84" s="107"/>
      <c r="M84" s="117" t="s">
        <v>429</v>
      </c>
      <c r="N84" s="118" t="s">
        <v>400</v>
      </c>
      <c r="O84" s="118" t="s">
        <v>201</v>
      </c>
      <c r="P84" s="118" t="s">
        <v>401</v>
      </c>
      <c r="Q84" s="118" t="s">
        <v>306</v>
      </c>
      <c r="R84" s="119" t="s">
        <v>953</v>
      </c>
      <c r="S84" s="118" t="s">
        <v>356</v>
      </c>
      <c r="T84" s="118" t="s">
        <v>245</v>
      </c>
      <c r="U84" s="118" t="s">
        <v>246</v>
      </c>
    </row>
    <row r="85" spans="1:21" ht="16.5" x14ac:dyDescent="0.25">
      <c r="A85" s="106">
        <v>7</v>
      </c>
      <c r="B85" s="107">
        <v>7</v>
      </c>
      <c r="C85" s="107">
        <v>12</v>
      </c>
      <c r="D85" s="107">
        <v>19</v>
      </c>
      <c r="E85" s="107">
        <v>24</v>
      </c>
      <c r="F85" s="107" t="s">
        <v>92</v>
      </c>
      <c r="G85" s="107">
        <v>36</v>
      </c>
      <c r="H85" s="107">
        <v>41</v>
      </c>
      <c r="I85" s="107"/>
      <c r="J85" s="107"/>
      <c r="K85" s="107"/>
      <c r="L85" s="107"/>
      <c r="M85" s="114" t="s">
        <v>430</v>
      </c>
      <c r="N85" s="115" t="s">
        <v>828</v>
      </c>
      <c r="O85" s="115" t="s">
        <v>202</v>
      </c>
      <c r="P85" s="115" t="s">
        <v>402</v>
      </c>
      <c r="Q85" s="115" t="s">
        <v>307</v>
      </c>
      <c r="R85" s="116" t="s">
        <v>954</v>
      </c>
      <c r="S85" s="115" t="s">
        <v>357</v>
      </c>
      <c r="T85" s="115">
        <v>900</v>
      </c>
      <c r="U85" s="115" t="s">
        <v>247</v>
      </c>
    </row>
    <row r="86" spans="1:21" ht="16.5" x14ac:dyDescent="0.25">
      <c r="A86" s="106">
        <v>8</v>
      </c>
      <c r="B86" s="107">
        <v>8</v>
      </c>
      <c r="C86" s="107">
        <v>14</v>
      </c>
      <c r="D86" s="107">
        <v>20</v>
      </c>
      <c r="E86" s="107">
        <v>28</v>
      </c>
      <c r="F86" s="107">
        <v>34</v>
      </c>
      <c r="G86" s="107">
        <v>40</v>
      </c>
      <c r="H86" s="107">
        <v>48</v>
      </c>
      <c r="I86" s="107">
        <v>54</v>
      </c>
      <c r="J86" s="107"/>
      <c r="K86" s="107"/>
      <c r="L86" s="107"/>
      <c r="M86" s="114" t="s">
        <v>431</v>
      </c>
      <c r="N86" s="115" t="s">
        <v>829</v>
      </c>
      <c r="O86" s="115" t="s">
        <v>203</v>
      </c>
      <c r="P86" s="115" t="s">
        <v>403</v>
      </c>
      <c r="Q86" s="115" t="s">
        <v>308</v>
      </c>
      <c r="R86" s="116" t="s">
        <v>955</v>
      </c>
      <c r="S86" s="115" t="s">
        <v>358</v>
      </c>
      <c r="T86" s="115" t="s">
        <v>393</v>
      </c>
      <c r="U86" s="115" t="s">
        <v>248</v>
      </c>
    </row>
    <row r="87" spans="1:21" ht="16.5" x14ac:dyDescent="0.25">
      <c r="A87" s="106">
        <v>9</v>
      </c>
      <c r="B87" s="107">
        <v>9</v>
      </c>
      <c r="C87" s="107">
        <v>16</v>
      </c>
      <c r="D87" s="107">
        <v>23</v>
      </c>
      <c r="E87" s="107">
        <v>30</v>
      </c>
      <c r="F87" s="107">
        <v>39</v>
      </c>
      <c r="G87" s="107">
        <v>46</v>
      </c>
      <c r="H87" s="107">
        <v>53</v>
      </c>
      <c r="I87" s="107">
        <v>60</v>
      </c>
      <c r="J87" s="107">
        <v>69</v>
      </c>
      <c r="K87" s="107"/>
      <c r="L87" s="107"/>
      <c r="M87" s="117" t="s">
        <v>432</v>
      </c>
      <c r="N87" s="118" t="s">
        <v>402</v>
      </c>
      <c r="O87" s="118" t="s">
        <v>204</v>
      </c>
      <c r="P87" s="118" t="s">
        <v>404</v>
      </c>
      <c r="Q87" s="118" t="s">
        <v>309</v>
      </c>
      <c r="R87" s="119" t="s">
        <v>956</v>
      </c>
      <c r="S87" s="118" t="s">
        <v>359</v>
      </c>
      <c r="T87" s="118" t="s">
        <v>394</v>
      </c>
      <c r="U87" s="118" t="s">
        <v>249</v>
      </c>
    </row>
    <row r="88" spans="1:21" ht="16.5" x14ac:dyDescent="0.25">
      <c r="A88" s="106">
        <v>10</v>
      </c>
      <c r="B88" s="107" t="s">
        <v>89</v>
      </c>
      <c r="C88" s="107">
        <v>18</v>
      </c>
      <c r="D88" s="107">
        <v>26</v>
      </c>
      <c r="E88" s="107">
        <v>34</v>
      </c>
      <c r="F88" s="107">
        <v>42</v>
      </c>
      <c r="G88" s="107">
        <v>50</v>
      </c>
      <c r="H88" s="107" t="s">
        <v>112</v>
      </c>
      <c r="I88" s="107">
        <v>68</v>
      </c>
      <c r="J88" s="107">
        <v>76</v>
      </c>
      <c r="K88" s="107">
        <v>84</v>
      </c>
      <c r="L88" s="107"/>
      <c r="M88" s="114" t="s">
        <v>526</v>
      </c>
      <c r="N88" s="115" t="s">
        <v>830</v>
      </c>
      <c r="O88" s="115" t="s">
        <v>205</v>
      </c>
      <c r="P88" s="115" t="s">
        <v>407</v>
      </c>
      <c r="Q88" s="115" t="s">
        <v>310</v>
      </c>
      <c r="R88" s="116" t="s">
        <v>957</v>
      </c>
      <c r="S88" s="115" t="s">
        <v>310</v>
      </c>
      <c r="T88" s="115" t="s">
        <v>395</v>
      </c>
      <c r="U88" s="115" t="s">
        <v>541</v>
      </c>
    </row>
    <row r="89" spans="1:21" ht="16.5" x14ac:dyDescent="0.25">
      <c r="A89" s="106">
        <v>11</v>
      </c>
      <c r="B89" s="107" t="s">
        <v>90</v>
      </c>
      <c r="C89" s="107" t="s">
        <v>91</v>
      </c>
      <c r="D89" s="107">
        <v>29</v>
      </c>
      <c r="E89" s="107">
        <v>38</v>
      </c>
      <c r="F89" s="107">
        <v>47</v>
      </c>
      <c r="G89" s="107">
        <v>56</v>
      </c>
      <c r="H89" s="107">
        <v>65</v>
      </c>
      <c r="I89" s="107">
        <v>74</v>
      </c>
      <c r="J89" s="107">
        <v>83</v>
      </c>
      <c r="K89" s="107">
        <v>92</v>
      </c>
      <c r="L89" s="107" t="s">
        <v>118</v>
      </c>
      <c r="M89" s="117" t="s">
        <v>433</v>
      </c>
      <c r="N89" s="118" t="s">
        <v>403</v>
      </c>
      <c r="O89" s="118" t="s">
        <v>206</v>
      </c>
      <c r="P89" s="118" t="s">
        <v>405</v>
      </c>
      <c r="Q89" s="118" t="s">
        <v>555</v>
      </c>
      <c r="R89" s="119" t="s">
        <v>958</v>
      </c>
      <c r="S89" s="118" t="s">
        <v>567</v>
      </c>
      <c r="T89" s="118" t="s">
        <v>250</v>
      </c>
      <c r="U89" s="118" t="s">
        <v>251</v>
      </c>
    </row>
    <row r="90" spans="1:21" ht="16.5" x14ac:dyDescent="0.25">
      <c r="A90" s="106" t="s">
        <v>155</v>
      </c>
      <c r="B90" s="107"/>
      <c r="C90" s="107"/>
      <c r="D90" s="107"/>
      <c r="E90" s="107"/>
      <c r="F90" s="107"/>
      <c r="G90" s="107"/>
      <c r="H90" s="107"/>
      <c r="I90" s="107"/>
      <c r="J90" s="107"/>
      <c r="K90" s="107"/>
      <c r="L90" s="107"/>
      <c r="M90" s="117" t="s">
        <v>1005</v>
      </c>
      <c r="N90" s="118" t="s">
        <v>407</v>
      </c>
      <c r="O90" s="118" t="s">
        <v>207</v>
      </c>
      <c r="P90" s="118" t="s">
        <v>406</v>
      </c>
      <c r="Q90" s="118" t="s">
        <v>311</v>
      </c>
      <c r="R90" s="119" t="s">
        <v>959</v>
      </c>
      <c r="S90" s="118" t="s">
        <v>360</v>
      </c>
      <c r="T90" s="118" t="s">
        <v>396</v>
      </c>
      <c r="U90" s="118" t="s">
        <v>252</v>
      </c>
    </row>
    <row r="91" spans="1:21" ht="16.5" x14ac:dyDescent="0.25">
      <c r="A91" s="106">
        <v>1</v>
      </c>
      <c r="B91" s="107">
        <v>1</v>
      </c>
      <c r="C91" s="107"/>
      <c r="D91" s="107"/>
      <c r="E91" s="107"/>
      <c r="F91" s="107"/>
      <c r="G91" s="107"/>
      <c r="H91" s="107"/>
      <c r="I91" s="107"/>
      <c r="J91" s="107"/>
      <c r="K91" s="107"/>
      <c r="L91" s="107"/>
      <c r="M91" s="117" t="s">
        <v>1006</v>
      </c>
      <c r="N91" s="118" t="s">
        <v>831</v>
      </c>
      <c r="O91" s="118" t="s">
        <v>208</v>
      </c>
      <c r="P91" s="118" t="s">
        <v>398</v>
      </c>
      <c r="Q91" s="118" t="s">
        <v>556</v>
      </c>
      <c r="R91" s="119" t="s">
        <v>960</v>
      </c>
      <c r="S91" s="118" t="s">
        <v>361</v>
      </c>
      <c r="T91" s="118" t="s">
        <v>253</v>
      </c>
      <c r="U91" s="118" t="s">
        <v>542</v>
      </c>
    </row>
    <row r="92" spans="1:21" ht="16.5" x14ac:dyDescent="0.25">
      <c r="A92" s="106">
        <v>2</v>
      </c>
      <c r="B92" s="107">
        <v>2</v>
      </c>
      <c r="C92" s="107">
        <v>4</v>
      </c>
      <c r="D92" s="107"/>
      <c r="E92" s="107"/>
      <c r="F92" s="107"/>
      <c r="G92" s="107"/>
      <c r="H92" s="107"/>
      <c r="I92" s="107"/>
      <c r="J92" s="107"/>
      <c r="K92" s="107"/>
      <c r="L92" s="107"/>
      <c r="M92" s="114" t="s">
        <v>436</v>
      </c>
      <c r="N92" s="115" t="s">
        <v>832</v>
      </c>
      <c r="O92" s="115" t="s">
        <v>209</v>
      </c>
      <c r="P92" s="115" t="s">
        <v>399</v>
      </c>
      <c r="Q92" s="115" t="s">
        <v>312</v>
      </c>
      <c r="R92" s="116" t="s">
        <v>961</v>
      </c>
      <c r="S92" s="115" t="s">
        <v>312</v>
      </c>
      <c r="T92" s="115" t="s">
        <v>397</v>
      </c>
      <c r="U92" s="115" t="s">
        <v>254</v>
      </c>
    </row>
    <row r="93" spans="1:21" ht="16.5" x14ac:dyDescent="0.25">
      <c r="A93" s="106">
        <v>3</v>
      </c>
      <c r="B93" s="107">
        <v>3</v>
      </c>
      <c r="C93" s="107">
        <v>10</v>
      </c>
      <c r="D93" s="107">
        <v>13</v>
      </c>
      <c r="E93" s="107"/>
      <c r="F93" s="107"/>
      <c r="G93" s="107"/>
      <c r="H93" s="107"/>
      <c r="I93" s="107"/>
      <c r="J93" s="107"/>
      <c r="K93" s="107"/>
      <c r="L93" s="107"/>
      <c r="M93" s="117" t="s">
        <v>1007</v>
      </c>
      <c r="N93" s="118" t="s">
        <v>409</v>
      </c>
      <c r="O93" s="118" t="s">
        <v>210</v>
      </c>
      <c r="P93" s="118" t="s">
        <v>376</v>
      </c>
      <c r="Q93" s="118" t="s">
        <v>557</v>
      </c>
      <c r="R93" s="119" t="s">
        <v>962</v>
      </c>
      <c r="S93" s="118" t="s">
        <v>362</v>
      </c>
      <c r="T93" s="118" t="s">
        <v>255</v>
      </c>
      <c r="U93" s="118" t="s">
        <v>543</v>
      </c>
    </row>
    <row r="94" spans="1:21" ht="16.5" x14ac:dyDescent="0.25">
      <c r="A94" s="106">
        <v>4</v>
      </c>
      <c r="B94" s="107">
        <v>4</v>
      </c>
      <c r="C94" s="107">
        <v>12</v>
      </c>
      <c r="D94" s="107">
        <v>20</v>
      </c>
      <c r="E94" s="107">
        <v>24</v>
      </c>
      <c r="F94" s="107"/>
      <c r="G94" s="107"/>
      <c r="H94" s="107"/>
      <c r="I94" s="107"/>
      <c r="J94" s="107"/>
      <c r="K94" s="107"/>
      <c r="L94" s="107"/>
      <c r="M94" s="114" t="s">
        <v>1008</v>
      </c>
      <c r="N94" s="115" t="s">
        <v>415</v>
      </c>
      <c r="O94" s="115" t="s">
        <v>211</v>
      </c>
      <c r="P94" s="115" t="s">
        <v>377</v>
      </c>
      <c r="Q94" s="115" t="s">
        <v>313</v>
      </c>
      <c r="R94" s="116" t="s">
        <v>963</v>
      </c>
      <c r="S94" s="115" t="s">
        <v>313</v>
      </c>
      <c r="T94" s="115" t="s">
        <v>256</v>
      </c>
      <c r="U94" s="115" t="s">
        <v>257</v>
      </c>
    </row>
    <row r="95" spans="1:21" ht="16.5" x14ac:dyDescent="0.25">
      <c r="A95" s="106">
        <v>5</v>
      </c>
      <c r="B95" s="107">
        <v>5</v>
      </c>
      <c r="C95" s="107">
        <v>14</v>
      </c>
      <c r="D95" s="107">
        <v>23</v>
      </c>
      <c r="E95" s="107">
        <v>32</v>
      </c>
      <c r="F95" s="107">
        <v>41</v>
      </c>
      <c r="G95" s="107"/>
      <c r="H95" s="107"/>
      <c r="I95" s="107"/>
      <c r="J95" s="107"/>
      <c r="K95" s="107"/>
      <c r="L95" s="107"/>
      <c r="M95" s="117" t="s">
        <v>1009</v>
      </c>
      <c r="N95" s="118" t="s">
        <v>410</v>
      </c>
      <c r="O95" s="118" t="s">
        <v>212</v>
      </c>
      <c r="P95" s="118" t="s">
        <v>378</v>
      </c>
      <c r="Q95" s="118" t="s">
        <v>558</v>
      </c>
      <c r="R95" s="119" t="s">
        <v>964</v>
      </c>
      <c r="S95" s="118" t="s">
        <v>363</v>
      </c>
      <c r="T95" s="118" t="s">
        <v>258</v>
      </c>
      <c r="U95" s="118" t="s">
        <v>259</v>
      </c>
    </row>
    <row r="96" spans="1:21" ht="16.5" x14ac:dyDescent="0.25">
      <c r="A96" s="106">
        <v>6</v>
      </c>
      <c r="B96" s="107">
        <v>10</v>
      </c>
      <c r="C96" s="107">
        <v>20</v>
      </c>
      <c r="D96" s="107">
        <v>30</v>
      </c>
      <c r="E96" s="107">
        <v>40</v>
      </c>
      <c r="F96" s="107">
        <v>50</v>
      </c>
      <c r="G96" s="107">
        <v>100</v>
      </c>
      <c r="H96" s="107"/>
      <c r="I96" s="107"/>
      <c r="J96" s="107"/>
      <c r="K96" s="107"/>
      <c r="L96" s="107"/>
      <c r="M96" s="117" t="s">
        <v>1010</v>
      </c>
      <c r="N96" s="118" t="s">
        <v>411</v>
      </c>
      <c r="O96" s="118" t="s">
        <v>213</v>
      </c>
      <c r="P96" s="118" t="s">
        <v>379</v>
      </c>
      <c r="Q96" s="118" t="s">
        <v>314</v>
      </c>
      <c r="R96" s="119" t="s">
        <v>965</v>
      </c>
      <c r="S96" s="118" t="s">
        <v>364</v>
      </c>
      <c r="T96" s="118" t="s">
        <v>260</v>
      </c>
      <c r="U96" s="118" t="s">
        <v>261</v>
      </c>
    </row>
    <row r="97" spans="1:21" ht="16.5" x14ac:dyDescent="0.25">
      <c r="A97" s="106">
        <v>7</v>
      </c>
      <c r="B97" s="107">
        <v>11</v>
      </c>
      <c r="C97" s="107">
        <v>22</v>
      </c>
      <c r="D97" s="107">
        <v>33</v>
      </c>
      <c r="E97" s="107">
        <v>44</v>
      </c>
      <c r="F97" s="107">
        <v>55</v>
      </c>
      <c r="G97" s="107">
        <v>110</v>
      </c>
      <c r="H97" s="107">
        <v>121</v>
      </c>
      <c r="I97" s="107"/>
      <c r="J97" s="107"/>
      <c r="K97" s="107"/>
      <c r="L97" s="107"/>
      <c r="M97" s="114" t="s">
        <v>441</v>
      </c>
      <c r="N97" s="115" t="s">
        <v>416</v>
      </c>
      <c r="O97" s="115" t="s">
        <v>214</v>
      </c>
      <c r="P97" s="115" t="s">
        <v>380</v>
      </c>
      <c r="Q97" s="115" t="s">
        <v>315</v>
      </c>
      <c r="R97" s="116" t="s">
        <v>966</v>
      </c>
      <c r="S97" s="115" t="s">
        <v>315</v>
      </c>
      <c r="T97" s="115" t="s">
        <v>390</v>
      </c>
      <c r="U97" s="115" t="s">
        <v>544</v>
      </c>
    </row>
    <row r="98" spans="1:21" ht="16.5" x14ac:dyDescent="0.25">
      <c r="A98" s="106">
        <v>8</v>
      </c>
      <c r="B98" s="107">
        <v>12</v>
      </c>
      <c r="C98" s="107">
        <v>24</v>
      </c>
      <c r="D98" s="107">
        <v>40</v>
      </c>
      <c r="E98" s="107">
        <v>52</v>
      </c>
      <c r="F98" s="107">
        <v>104</v>
      </c>
      <c r="G98" s="107">
        <v>120</v>
      </c>
      <c r="H98" s="107">
        <v>132</v>
      </c>
      <c r="I98" s="107">
        <v>144</v>
      </c>
      <c r="J98" s="107"/>
      <c r="K98" s="107"/>
      <c r="L98" s="107"/>
      <c r="M98" s="117" t="s">
        <v>1011</v>
      </c>
      <c r="N98" s="118" t="s">
        <v>412</v>
      </c>
      <c r="O98" s="118" t="s">
        <v>215</v>
      </c>
      <c r="P98" s="118" t="s">
        <v>381</v>
      </c>
      <c r="Q98" s="118" t="s">
        <v>316</v>
      </c>
      <c r="R98" s="119" t="s">
        <v>967</v>
      </c>
      <c r="S98" s="118" t="s">
        <v>365</v>
      </c>
      <c r="T98" s="118" t="s">
        <v>391</v>
      </c>
      <c r="U98" s="118" t="s">
        <v>262</v>
      </c>
    </row>
    <row r="99" spans="1:21" ht="16.5" x14ac:dyDescent="0.25">
      <c r="A99" s="106">
        <v>9</v>
      </c>
      <c r="B99" s="107">
        <v>13</v>
      </c>
      <c r="C99" s="107">
        <v>30</v>
      </c>
      <c r="D99" s="107">
        <v>43</v>
      </c>
      <c r="E99" s="107">
        <v>100</v>
      </c>
      <c r="F99" s="107">
        <v>113</v>
      </c>
      <c r="G99" s="107">
        <v>130</v>
      </c>
      <c r="H99" s="107">
        <v>143</v>
      </c>
      <c r="I99" s="107">
        <v>200</v>
      </c>
      <c r="J99" s="107">
        <v>213</v>
      </c>
      <c r="K99" s="107"/>
      <c r="L99" s="107"/>
      <c r="M99" s="114" t="s">
        <v>443</v>
      </c>
      <c r="N99" s="115" t="s">
        <v>417</v>
      </c>
      <c r="O99" s="115" t="s">
        <v>216</v>
      </c>
      <c r="P99" s="115" t="s">
        <v>382</v>
      </c>
      <c r="Q99" s="115" t="s">
        <v>317</v>
      </c>
      <c r="R99" s="116" t="s">
        <v>968</v>
      </c>
      <c r="S99" s="115" t="s">
        <v>317</v>
      </c>
      <c r="T99" s="115" t="s">
        <v>392</v>
      </c>
      <c r="U99" s="115" t="s">
        <v>263</v>
      </c>
    </row>
    <row r="100" spans="1:21" ht="16.5" x14ac:dyDescent="0.25">
      <c r="A100" s="106">
        <v>10</v>
      </c>
      <c r="B100" s="107">
        <v>14</v>
      </c>
      <c r="C100" s="107">
        <v>32</v>
      </c>
      <c r="D100" s="107">
        <v>50</v>
      </c>
      <c r="E100" s="107">
        <v>104</v>
      </c>
      <c r="F100" s="107">
        <v>122</v>
      </c>
      <c r="G100" s="107">
        <v>140</v>
      </c>
      <c r="H100" s="107">
        <v>154</v>
      </c>
      <c r="I100" s="107">
        <v>212</v>
      </c>
      <c r="J100" s="107">
        <v>230</v>
      </c>
      <c r="K100" s="107">
        <v>244</v>
      </c>
      <c r="L100" s="107"/>
      <c r="M100" s="117" t="s">
        <v>1012</v>
      </c>
      <c r="N100" s="118" t="s">
        <v>413</v>
      </c>
      <c r="O100" s="118" t="s">
        <v>217</v>
      </c>
      <c r="P100" s="118" t="s">
        <v>383</v>
      </c>
      <c r="Q100" s="118" t="s">
        <v>318</v>
      </c>
      <c r="R100" s="119" t="s">
        <v>969</v>
      </c>
      <c r="S100" s="118" t="s">
        <v>366</v>
      </c>
      <c r="T100" s="118" t="s">
        <v>264</v>
      </c>
      <c r="U100" s="118" t="s">
        <v>265</v>
      </c>
    </row>
    <row r="101" spans="1:21" ht="16.5" x14ac:dyDescent="0.25">
      <c r="A101" s="106">
        <v>11</v>
      </c>
      <c r="B101" s="107">
        <v>15</v>
      </c>
      <c r="C101" s="107">
        <v>34</v>
      </c>
      <c r="D101" s="107">
        <v>53</v>
      </c>
      <c r="E101" s="107">
        <v>112</v>
      </c>
      <c r="F101" s="107">
        <v>131</v>
      </c>
      <c r="G101" s="107">
        <v>150</v>
      </c>
      <c r="H101" s="107">
        <v>205</v>
      </c>
      <c r="I101" s="107">
        <v>224</v>
      </c>
      <c r="J101" s="107">
        <v>243</v>
      </c>
      <c r="K101" s="107">
        <v>302</v>
      </c>
      <c r="L101" s="107">
        <v>321</v>
      </c>
      <c r="M101" s="117" t="s">
        <v>1013</v>
      </c>
      <c r="N101" s="118" t="s">
        <v>414</v>
      </c>
      <c r="O101" s="118" t="s">
        <v>218</v>
      </c>
      <c r="P101" s="118" t="s">
        <v>384</v>
      </c>
      <c r="Q101" s="118" t="s">
        <v>559</v>
      </c>
      <c r="R101" s="119" t="s">
        <v>970</v>
      </c>
      <c r="S101" s="118" t="s">
        <v>566</v>
      </c>
      <c r="T101" s="118" t="s">
        <v>266</v>
      </c>
      <c r="U101" s="118" t="s">
        <v>267</v>
      </c>
    </row>
    <row r="102" spans="1:21" ht="16.5" x14ac:dyDescent="0.25">
      <c r="A102" s="106" t="s">
        <v>1003</v>
      </c>
      <c r="B102" s="107"/>
      <c r="C102" s="107"/>
      <c r="D102" s="107"/>
      <c r="E102" s="107"/>
      <c r="F102" s="107"/>
      <c r="G102" s="107"/>
      <c r="H102" s="107"/>
      <c r="I102" s="107"/>
      <c r="J102" s="107"/>
      <c r="K102" s="107"/>
      <c r="L102" s="107"/>
      <c r="M102" s="114" t="s">
        <v>446</v>
      </c>
      <c r="N102" s="115" t="s">
        <v>418</v>
      </c>
      <c r="O102" s="115" t="s">
        <v>219</v>
      </c>
      <c r="P102" s="115" t="s">
        <v>385</v>
      </c>
      <c r="Q102" s="115" t="s">
        <v>319</v>
      </c>
      <c r="R102" s="116" t="s">
        <v>971</v>
      </c>
      <c r="S102" s="115" t="s">
        <v>319</v>
      </c>
      <c r="T102" s="115" t="s">
        <v>268</v>
      </c>
      <c r="U102" s="115" t="s">
        <v>269</v>
      </c>
    </row>
    <row r="103" spans="1:21" ht="16.5" x14ac:dyDescent="0.25">
      <c r="A103" s="106">
        <v>1</v>
      </c>
      <c r="B103" s="110" t="s">
        <v>880</v>
      </c>
      <c r="C103" s="110"/>
      <c r="D103" s="110"/>
      <c r="E103" s="110"/>
      <c r="F103" s="110"/>
      <c r="G103" s="110"/>
      <c r="H103" s="110"/>
      <c r="I103" s="110"/>
      <c r="J103" s="110"/>
      <c r="K103" s="110"/>
      <c r="L103" s="110"/>
      <c r="M103" s="117" t="s">
        <v>1014</v>
      </c>
      <c r="N103" s="118" t="s">
        <v>377</v>
      </c>
      <c r="O103" s="118" t="s">
        <v>220</v>
      </c>
      <c r="P103" s="118" t="s">
        <v>386</v>
      </c>
      <c r="Q103" s="118" t="s">
        <v>560</v>
      </c>
      <c r="R103" s="119" t="s">
        <v>972</v>
      </c>
      <c r="S103" s="118" t="s">
        <v>565</v>
      </c>
      <c r="T103" s="118" t="s">
        <v>372</v>
      </c>
      <c r="U103" s="118" t="s">
        <v>270</v>
      </c>
    </row>
    <row r="104" spans="1:21" ht="16.5" x14ac:dyDescent="0.25">
      <c r="A104" s="106">
        <v>2</v>
      </c>
      <c r="B104" s="110" t="s">
        <v>881</v>
      </c>
      <c r="C104" s="110" t="s">
        <v>883</v>
      </c>
      <c r="D104" s="110"/>
      <c r="E104" s="110"/>
      <c r="F104" s="110"/>
      <c r="G104" s="110"/>
      <c r="H104" s="110"/>
      <c r="I104" s="110"/>
      <c r="J104" s="110"/>
      <c r="K104" s="110"/>
      <c r="L104" s="110"/>
      <c r="M104" s="117" t="s">
        <v>1015</v>
      </c>
      <c r="N104" s="118" t="s">
        <v>408</v>
      </c>
      <c r="O104" s="118" t="s">
        <v>221</v>
      </c>
      <c r="P104" s="118" t="s">
        <v>387</v>
      </c>
      <c r="Q104" s="118" t="s">
        <v>320</v>
      </c>
      <c r="R104" s="119" t="s">
        <v>973</v>
      </c>
      <c r="S104" s="118" t="s">
        <v>367</v>
      </c>
      <c r="T104" s="118" t="s">
        <v>373</v>
      </c>
      <c r="U104" s="118" t="s">
        <v>271</v>
      </c>
    </row>
    <row r="105" spans="1:21" ht="16.5" x14ac:dyDescent="0.25">
      <c r="A105" s="106">
        <v>3</v>
      </c>
      <c r="B105" s="110" t="s">
        <v>882</v>
      </c>
      <c r="C105" s="110" t="s">
        <v>885</v>
      </c>
      <c r="D105" s="110" t="s">
        <v>888</v>
      </c>
      <c r="E105" s="110"/>
      <c r="F105" s="110"/>
      <c r="G105" s="110"/>
      <c r="H105" s="110"/>
      <c r="I105" s="110"/>
      <c r="J105" s="110"/>
      <c r="K105" s="110"/>
      <c r="L105" s="110"/>
      <c r="M105" s="114" t="s">
        <v>449</v>
      </c>
      <c r="N105" s="115" t="s">
        <v>419</v>
      </c>
      <c r="O105" s="115" t="s">
        <v>222</v>
      </c>
      <c r="P105" s="115" t="s">
        <v>388</v>
      </c>
      <c r="Q105" s="115" t="s">
        <v>321</v>
      </c>
      <c r="R105" s="116" t="s">
        <v>974</v>
      </c>
      <c r="S105" s="115" t="s">
        <v>321</v>
      </c>
      <c r="T105" s="115" t="s">
        <v>272</v>
      </c>
      <c r="U105" s="115" t="s">
        <v>273</v>
      </c>
    </row>
    <row r="106" spans="1:21" ht="16.5" x14ac:dyDescent="0.25">
      <c r="A106" s="106">
        <v>4</v>
      </c>
      <c r="B106" s="110" t="s">
        <v>883</v>
      </c>
      <c r="C106" s="110" t="s">
        <v>887</v>
      </c>
      <c r="D106" s="110" t="s">
        <v>891</v>
      </c>
      <c r="E106" s="110" t="s">
        <v>895</v>
      </c>
      <c r="F106" s="110"/>
      <c r="G106" s="110"/>
      <c r="H106" s="110"/>
      <c r="I106" s="110"/>
      <c r="J106" s="110"/>
      <c r="K106" s="110"/>
      <c r="L106" s="110"/>
      <c r="M106" s="114" t="s">
        <v>450</v>
      </c>
      <c r="N106" s="115" t="s">
        <v>420</v>
      </c>
      <c r="O106" s="115" t="s">
        <v>223</v>
      </c>
      <c r="P106" s="115" t="s">
        <v>389</v>
      </c>
      <c r="Q106" s="115" t="s">
        <v>322</v>
      </c>
      <c r="R106" s="116" t="s">
        <v>1000</v>
      </c>
      <c r="S106" s="115" t="s">
        <v>322</v>
      </c>
      <c r="T106" s="115" t="s">
        <v>374</v>
      </c>
      <c r="U106" s="115" t="s">
        <v>274</v>
      </c>
    </row>
    <row r="107" spans="1:21" ht="16.5" x14ac:dyDescent="0.25">
      <c r="A107" s="106">
        <v>5</v>
      </c>
      <c r="B107" s="110" t="s">
        <v>884</v>
      </c>
      <c r="C107" s="110" t="s">
        <v>889</v>
      </c>
      <c r="D107" s="110" t="s">
        <v>894</v>
      </c>
      <c r="E107" s="110" t="s">
        <v>899</v>
      </c>
      <c r="F107" s="110" t="s">
        <v>904</v>
      </c>
      <c r="G107" s="110"/>
      <c r="H107" s="110"/>
      <c r="I107" s="110"/>
      <c r="J107" s="110"/>
      <c r="K107" s="110"/>
      <c r="L107" s="110"/>
      <c r="M107" s="114" t="s">
        <v>451</v>
      </c>
      <c r="N107" s="115" t="s">
        <v>421</v>
      </c>
      <c r="O107" s="115" t="s">
        <v>224</v>
      </c>
      <c r="P107" s="115" t="s">
        <v>323</v>
      </c>
      <c r="Q107" s="115" t="s">
        <v>324</v>
      </c>
      <c r="R107" s="116" t="s">
        <v>975</v>
      </c>
      <c r="S107" s="115" t="s">
        <v>324</v>
      </c>
      <c r="T107" s="115" t="s">
        <v>275</v>
      </c>
      <c r="U107" s="115" t="s">
        <v>276</v>
      </c>
    </row>
    <row r="108" spans="1:21" ht="16.5" x14ac:dyDescent="0.25">
      <c r="A108" s="106">
        <v>6</v>
      </c>
      <c r="B108" s="110" t="s">
        <v>885</v>
      </c>
      <c r="C108" s="110" t="s">
        <v>891</v>
      </c>
      <c r="D108" s="110" t="s">
        <v>897</v>
      </c>
      <c r="E108" s="110" t="s">
        <v>903</v>
      </c>
      <c r="F108" s="110" t="s">
        <v>909</v>
      </c>
      <c r="G108" s="110" t="s">
        <v>915</v>
      </c>
      <c r="H108" s="110"/>
      <c r="I108" s="110"/>
      <c r="J108" s="110"/>
      <c r="K108" s="110"/>
      <c r="L108" s="110"/>
      <c r="M108" s="114" t="s">
        <v>452</v>
      </c>
      <c r="N108" s="115" t="s">
        <v>422</v>
      </c>
      <c r="O108" s="115" t="s">
        <v>225</v>
      </c>
      <c r="P108" s="115" t="s">
        <v>325</v>
      </c>
      <c r="Q108" s="115" t="s">
        <v>326</v>
      </c>
      <c r="R108" s="116" t="s">
        <v>1001</v>
      </c>
      <c r="S108" s="115" t="s">
        <v>326</v>
      </c>
      <c r="T108" s="115" t="s">
        <v>277</v>
      </c>
      <c r="U108" s="115" t="s">
        <v>278</v>
      </c>
    </row>
    <row r="109" spans="1:21" ht="16.5" x14ac:dyDescent="0.25">
      <c r="A109" s="106">
        <v>7</v>
      </c>
      <c r="B109" s="110" t="s">
        <v>886</v>
      </c>
      <c r="C109" s="110" t="s">
        <v>893</v>
      </c>
      <c r="D109" s="110" t="s">
        <v>900</v>
      </c>
      <c r="E109" s="110" t="s">
        <v>907</v>
      </c>
      <c r="F109" s="110" t="s">
        <v>914</v>
      </c>
      <c r="G109" s="110" t="s">
        <v>981</v>
      </c>
      <c r="H109" s="110" t="s">
        <v>986</v>
      </c>
      <c r="I109" s="110"/>
      <c r="J109" s="110"/>
      <c r="K109" s="110"/>
      <c r="L109" s="110"/>
      <c r="M109" s="106" t="s">
        <v>148</v>
      </c>
      <c r="N109" s="107"/>
      <c r="O109" s="107"/>
      <c r="P109" s="107"/>
      <c r="Q109" s="107"/>
      <c r="R109" s="109"/>
      <c r="S109" s="107"/>
      <c r="T109" s="107"/>
      <c r="U109" s="107"/>
    </row>
    <row r="110" spans="1:21" ht="16.5" x14ac:dyDescent="0.25">
      <c r="A110" s="106">
        <v>8</v>
      </c>
      <c r="B110" s="110" t="s">
        <v>887</v>
      </c>
      <c r="C110" s="110" t="s">
        <v>895</v>
      </c>
      <c r="D110" s="110" t="s">
        <v>903</v>
      </c>
      <c r="E110" s="110" t="s">
        <v>911</v>
      </c>
      <c r="F110" s="110" t="s">
        <v>976</v>
      </c>
      <c r="G110" s="110" t="s">
        <v>982</v>
      </c>
      <c r="H110" s="110" t="s">
        <v>987</v>
      </c>
      <c r="I110" s="110" t="s">
        <v>991</v>
      </c>
      <c r="J110" s="110"/>
      <c r="K110" s="110"/>
      <c r="L110" s="110"/>
      <c r="M110" s="106" t="s">
        <v>453</v>
      </c>
      <c r="N110" s="107">
        <v>1</v>
      </c>
      <c r="O110" s="107" t="s">
        <v>569</v>
      </c>
      <c r="P110" s="107">
        <v>1</v>
      </c>
      <c r="Q110" s="107" t="s">
        <v>662</v>
      </c>
      <c r="R110" s="109" t="s">
        <v>880</v>
      </c>
      <c r="S110" s="107" t="s">
        <v>662</v>
      </c>
      <c r="T110" s="107">
        <v>1</v>
      </c>
      <c r="U110" s="107" t="s">
        <v>569</v>
      </c>
    </row>
    <row r="111" spans="1:21" ht="16.5" x14ac:dyDescent="0.25">
      <c r="A111" s="106">
        <v>9</v>
      </c>
      <c r="B111" s="110" t="s">
        <v>888</v>
      </c>
      <c r="C111" s="110" t="s">
        <v>897</v>
      </c>
      <c r="D111" s="110" t="s">
        <v>906</v>
      </c>
      <c r="E111" s="110" t="s">
        <v>915</v>
      </c>
      <c r="F111" s="110" t="s">
        <v>978</v>
      </c>
      <c r="G111" s="110" t="s">
        <v>983</v>
      </c>
      <c r="H111" s="110" t="s">
        <v>988</v>
      </c>
      <c r="I111" s="110" t="s">
        <v>992</v>
      </c>
      <c r="J111" s="110" t="s">
        <v>995</v>
      </c>
      <c r="K111" s="110"/>
      <c r="L111" s="110"/>
      <c r="M111" s="106" t="s">
        <v>454</v>
      </c>
      <c r="N111" s="107" t="s">
        <v>28</v>
      </c>
      <c r="O111" s="107" t="s">
        <v>570</v>
      </c>
      <c r="P111" s="107" t="s">
        <v>38</v>
      </c>
      <c r="Q111" s="107" t="s">
        <v>663</v>
      </c>
      <c r="R111" s="109" t="s">
        <v>916</v>
      </c>
      <c r="S111" s="107" t="s">
        <v>663</v>
      </c>
      <c r="T111" s="107" t="s">
        <v>42</v>
      </c>
      <c r="U111" s="107" t="s">
        <v>570</v>
      </c>
    </row>
    <row r="112" spans="1:21" ht="16.5" x14ac:dyDescent="0.25">
      <c r="A112" s="106">
        <v>10</v>
      </c>
      <c r="B112" s="110" t="s">
        <v>889</v>
      </c>
      <c r="C112" s="110" t="s">
        <v>899</v>
      </c>
      <c r="D112" s="110" t="s">
        <v>909</v>
      </c>
      <c r="E112" s="110" t="s">
        <v>976</v>
      </c>
      <c r="F112" s="110" t="s">
        <v>979</v>
      </c>
      <c r="G112" s="110" t="s">
        <v>984</v>
      </c>
      <c r="H112" s="110" t="s">
        <v>989</v>
      </c>
      <c r="I112" s="110" t="s">
        <v>993</v>
      </c>
      <c r="J112" s="110" t="s">
        <v>996</v>
      </c>
      <c r="K112" s="110" t="s">
        <v>951</v>
      </c>
      <c r="L112" s="110"/>
      <c r="M112" s="106" t="s">
        <v>455</v>
      </c>
      <c r="N112" s="107" t="s">
        <v>805</v>
      </c>
      <c r="O112" s="107" t="s">
        <v>571</v>
      </c>
      <c r="P112" s="107" t="s">
        <v>30</v>
      </c>
      <c r="Q112" s="107" t="s">
        <v>634</v>
      </c>
      <c r="R112" s="109" t="s">
        <v>917</v>
      </c>
      <c r="S112" s="107" t="s">
        <v>634</v>
      </c>
      <c r="T112" s="107" t="s">
        <v>43</v>
      </c>
      <c r="U112" s="107" t="s">
        <v>571</v>
      </c>
    </row>
    <row r="113" spans="1:21" ht="16.5" x14ac:dyDescent="0.25">
      <c r="A113" s="106">
        <v>11</v>
      </c>
      <c r="B113" s="110" t="s">
        <v>890</v>
      </c>
      <c r="C113" s="110" t="s">
        <v>901</v>
      </c>
      <c r="D113" s="110" t="s">
        <v>912</v>
      </c>
      <c r="E113" s="110" t="s">
        <v>977</v>
      </c>
      <c r="F113" s="110" t="s">
        <v>980</v>
      </c>
      <c r="G113" s="110" t="s">
        <v>985</v>
      </c>
      <c r="H113" s="110" t="s">
        <v>990</v>
      </c>
      <c r="I113" s="110" t="s">
        <v>994</v>
      </c>
      <c r="J113" s="110" t="s">
        <v>997</v>
      </c>
      <c r="K113" s="110" t="s">
        <v>998</v>
      </c>
      <c r="L113" s="110" t="s">
        <v>999</v>
      </c>
      <c r="M113" s="106" t="s">
        <v>456</v>
      </c>
      <c r="N113" s="107" t="s">
        <v>29</v>
      </c>
      <c r="O113" s="107" t="s">
        <v>572</v>
      </c>
      <c r="P113" s="107" t="s">
        <v>48</v>
      </c>
      <c r="Q113" s="107" t="s">
        <v>635</v>
      </c>
      <c r="R113" s="109" t="s">
        <v>918</v>
      </c>
      <c r="S113" s="107" t="s">
        <v>635</v>
      </c>
      <c r="T113" s="107" t="s">
        <v>38</v>
      </c>
      <c r="U113" s="107" t="s">
        <v>572</v>
      </c>
    </row>
    <row r="114" spans="1:21" ht="16.5" x14ac:dyDescent="0.25">
      <c r="A114" s="108"/>
      <c r="B114" s="108"/>
      <c r="M114" s="106" t="s">
        <v>457</v>
      </c>
      <c r="N114" s="107" t="s">
        <v>30</v>
      </c>
      <c r="O114" s="107" t="s">
        <v>573</v>
      </c>
      <c r="P114" s="107" t="s">
        <v>807</v>
      </c>
      <c r="Q114" s="107" t="s">
        <v>636</v>
      </c>
      <c r="R114" s="109" t="s">
        <v>919</v>
      </c>
      <c r="S114" s="107" t="s">
        <v>636</v>
      </c>
      <c r="T114" s="107" t="s">
        <v>847</v>
      </c>
      <c r="U114" s="107" t="s">
        <v>573</v>
      </c>
    </row>
    <row r="115" spans="1:21" ht="16.5" x14ac:dyDescent="0.25">
      <c r="A115" s="108"/>
      <c r="B115" s="108"/>
      <c r="M115" s="106" t="s">
        <v>458</v>
      </c>
      <c r="N115" s="107" t="s">
        <v>806</v>
      </c>
      <c r="O115" s="107" t="s">
        <v>574</v>
      </c>
      <c r="P115" s="107" t="s">
        <v>32</v>
      </c>
      <c r="Q115" s="107" t="s">
        <v>664</v>
      </c>
      <c r="R115" s="109" t="s">
        <v>920</v>
      </c>
      <c r="S115" s="107" t="s">
        <v>670</v>
      </c>
      <c r="T115" s="107" t="s">
        <v>30</v>
      </c>
      <c r="U115" s="107" t="s">
        <v>574</v>
      </c>
    </row>
    <row r="116" spans="1:21" ht="16.5" x14ac:dyDescent="0.25">
      <c r="A116" s="108"/>
      <c r="B116" s="108"/>
      <c r="M116" s="106" t="s">
        <v>459</v>
      </c>
      <c r="N116" s="107" t="s">
        <v>833</v>
      </c>
      <c r="O116" s="107" t="s">
        <v>575</v>
      </c>
      <c r="P116" s="107" t="s">
        <v>820</v>
      </c>
      <c r="Q116" s="107" t="s">
        <v>637</v>
      </c>
      <c r="R116" s="109" t="s">
        <v>921</v>
      </c>
      <c r="S116" s="107" t="s">
        <v>671</v>
      </c>
      <c r="T116" s="107" t="s">
        <v>848</v>
      </c>
      <c r="U116" s="107" t="s">
        <v>575</v>
      </c>
    </row>
    <row r="117" spans="1:21" ht="16.5" x14ac:dyDescent="0.25">
      <c r="A117" s="108"/>
      <c r="B117" s="108"/>
      <c r="M117" s="106" t="s">
        <v>460</v>
      </c>
      <c r="N117" s="107" t="s">
        <v>31</v>
      </c>
      <c r="O117" s="107" t="s">
        <v>576</v>
      </c>
      <c r="P117" s="107" t="s">
        <v>49</v>
      </c>
      <c r="Q117" s="107" t="s">
        <v>638</v>
      </c>
      <c r="R117" s="109" t="s">
        <v>922</v>
      </c>
      <c r="S117" s="107" t="s">
        <v>672</v>
      </c>
      <c r="T117" s="107" t="s">
        <v>39</v>
      </c>
      <c r="U117" s="107" t="s">
        <v>607</v>
      </c>
    </row>
    <row r="118" spans="1:21" ht="16.5" x14ac:dyDescent="0.25">
      <c r="A118" s="108"/>
      <c r="B118" s="108"/>
      <c r="M118" s="106" t="s">
        <v>461</v>
      </c>
      <c r="N118" s="107" t="s">
        <v>807</v>
      </c>
      <c r="O118" s="107" t="s">
        <v>577</v>
      </c>
      <c r="P118" s="107" t="s">
        <v>35</v>
      </c>
      <c r="Q118" s="107" t="s">
        <v>639</v>
      </c>
      <c r="R118" s="109" t="s">
        <v>923</v>
      </c>
      <c r="S118" s="107" t="s">
        <v>673</v>
      </c>
      <c r="T118" s="107" t="s">
        <v>44</v>
      </c>
      <c r="U118" s="107" t="s">
        <v>577</v>
      </c>
    </row>
    <row r="119" spans="1:21" ht="16.5" x14ac:dyDescent="0.25">
      <c r="A119" s="108"/>
      <c r="B119" s="108"/>
      <c r="M119" s="106" t="s">
        <v>0</v>
      </c>
      <c r="N119" s="107" t="s">
        <v>32</v>
      </c>
      <c r="O119" s="107" t="s">
        <v>578</v>
      </c>
      <c r="P119" s="107" t="s">
        <v>814</v>
      </c>
      <c r="Q119" s="107" t="s">
        <v>640</v>
      </c>
      <c r="R119" s="109" t="s">
        <v>924</v>
      </c>
      <c r="S119" s="107" t="s">
        <v>674</v>
      </c>
      <c r="T119" s="107" t="s">
        <v>849</v>
      </c>
      <c r="U119" s="107" t="s">
        <v>608</v>
      </c>
    </row>
    <row r="120" spans="1:21" ht="16.5" x14ac:dyDescent="0.25">
      <c r="A120" s="108"/>
      <c r="B120" s="108"/>
      <c r="M120" s="106" t="s">
        <v>1</v>
      </c>
      <c r="N120" s="107" t="s">
        <v>808</v>
      </c>
      <c r="O120" s="107" t="s">
        <v>579</v>
      </c>
      <c r="P120" s="107" t="s">
        <v>864</v>
      </c>
      <c r="Q120" s="107" t="s">
        <v>641</v>
      </c>
      <c r="R120" s="109" t="s">
        <v>925</v>
      </c>
      <c r="S120" s="107" t="s">
        <v>675</v>
      </c>
      <c r="T120" s="107" t="s">
        <v>807</v>
      </c>
      <c r="U120" s="107" t="s">
        <v>609</v>
      </c>
    </row>
    <row r="121" spans="1:21" ht="16.5" x14ac:dyDescent="0.25">
      <c r="A121" s="108"/>
      <c r="B121" s="108"/>
      <c r="M121" s="106" t="s">
        <v>2</v>
      </c>
      <c r="N121" s="107" t="s">
        <v>809</v>
      </c>
      <c r="O121" s="107" t="s">
        <v>580</v>
      </c>
      <c r="P121" s="107" t="s">
        <v>36</v>
      </c>
      <c r="Q121" s="107" t="s">
        <v>665</v>
      </c>
      <c r="R121" s="109" t="s">
        <v>926</v>
      </c>
      <c r="S121" s="107" t="s">
        <v>676</v>
      </c>
      <c r="T121" s="107" t="s">
        <v>32</v>
      </c>
      <c r="U121" s="107" t="s">
        <v>610</v>
      </c>
    </row>
    <row r="122" spans="1:21" ht="16.5" x14ac:dyDescent="0.25">
      <c r="A122" s="108"/>
      <c r="B122" s="108"/>
      <c r="M122" s="106" t="s">
        <v>3</v>
      </c>
      <c r="N122" s="107" t="s">
        <v>834</v>
      </c>
      <c r="O122" s="107" t="s">
        <v>581</v>
      </c>
      <c r="P122" s="107" t="s">
        <v>865</v>
      </c>
      <c r="Q122" s="107" t="s">
        <v>642</v>
      </c>
      <c r="R122" s="109" t="s">
        <v>927</v>
      </c>
      <c r="S122" s="107" t="s">
        <v>677</v>
      </c>
      <c r="T122" s="107" t="s">
        <v>817</v>
      </c>
      <c r="U122" s="107" t="s">
        <v>624</v>
      </c>
    </row>
    <row r="123" spans="1:21" ht="16.5" x14ac:dyDescent="0.25">
      <c r="A123" s="108"/>
      <c r="B123" s="108"/>
      <c r="M123" s="106" t="s">
        <v>4</v>
      </c>
      <c r="N123" s="107" t="s">
        <v>835</v>
      </c>
      <c r="O123" s="107" t="s">
        <v>582</v>
      </c>
      <c r="P123" s="107" t="s">
        <v>821</v>
      </c>
      <c r="Q123" s="107" t="s">
        <v>643</v>
      </c>
      <c r="R123" s="109" t="s">
        <v>928</v>
      </c>
      <c r="S123" s="107" t="s">
        <v>678</v>
      </c>
      <c r="T123" s="107" t="s">
        <v>850</v>
      </c>
      <c r="U123" s="107" t="s">
        <v>625</v>
      </c>
    </row>
    <row r="124" spans="1:21" ht="16.5" x14ac:dyDescent="0.25">
      <c r="A124" s="108"/>
      <c r="B124" s="108"/>
      <c r="M124" s="106" t="s">
        <v>5</v>
      </c>
      <c r="N124" s="107" t="s">
        <v>810</v>
      </c>
      <c r="O124" s="107" t="s">
        <v>583</v>
      </c>
      <c r="P124" s="107" t="s">
        <v>822</v>
      </c>
      <c r="Q124" s="107" t="s">
        <v>644</v>
      </c>
      <c r="R124" s="109" t="s">
        <v>929</v>
      </c>
      <c r="S124" s="107" t="s">
        <v>679</v>
      </c>
      <c r="T124" s="107" t="s">
        <v>851</v>
      </c>
      <c r="U124" s="107" t="s">
        <v>626</v>
      </c>
    </row>
    <row r="125" spans="1:21" ht="16.5" x14ac:dyDescent="0.25">
      <c r="A125" s="108"/>
      <c r="B125" s="108"/>
      <c r="M125" s="106" t="s">
        <v>6</v>
      </c>
      <c r="N125" s="107" t="s">
        <v>33</v>
      </c>
      <c r="O125" s="107" t="s">
        <v>584</v>
      </c>
      <c r="P125" s="107" t="s">
        <v>866</v>
      </c>
      <c r="Q125" s="107" t="s">
        <v>645</v>
      </c>
      <c r="R125" s="109" t="s">
        <v>930</v>
      </c>
      <c r="S125" s="107" t="s">
        <v>680</v>
      </c>
      <c r="T125" s="107" t="s">
        <v>40</v>
      </c>
      <c r="U125" s="107" t="s">
        <v>611</v>
      </c>
    </row>
    <row r="126" spans="1:21" ht="16.5" x14ac:dyDescent="0.25">
      <c r="A126" s="108"/>
      <c r="B126" s="108"/>
      <c r="M126" s="106" t="s">
        <v>7</v>
      </c>
      <c r="N126" s="107" t="s">
        <v>836</v>
      </c>
      <c r="O126" s="107" t="s">
        <v>585</v>
      </c>
      <c r="P126" s="107" t="s">
        <v>867</v>
      </c>
      <c r="Q126" s="107" t="s">
        <v>646</v>
      </c>
      <c r="R126" s="109" t="s">
        <v>931</v>
      </c>
      <c r="S126" s="107" t="s">
        <v>681</v>
      </c>
      <c r="T126" s="107" t="s">
        <v>852</v>
      </c>
      <c r="U126" s="107" t="s">
        <v>627</v>
      </c>
    </row>
    <row r="127" spans="1:21" ht="16.5" x14ac:dyDescent="0.25">
      <c r="A127" s="108"/>
      <c r="B127" s="108"/>
      <c r="M127" s="106" t="s">
        <v>8</v>
      </c>
      <c r="N127" s="107" t="s">
        <v>1002</v>
      </c>
      <c r="O127" s="107" t="s">
        <v>586</v>
      </c>
      <c r="P127" s="107" t="s">
        <v>37</v>
      </c>
      <c r="Q127" s="107" t="s">
        <v>666</v>
      </c>
      <c r="R127" s="109" t="s">
        <v>932</v>
      </c>
      <c r="S127" s="107" t="s">
        <v>682</v>
      </c>
      <c r="T127" s="107" t="s">
        <v>46</v>
      </c>
      <c r="U127" s="107" t="s">
        <v>612</v>
      </c>
    </row>
    <row r="128" spans="1:21" ht="16.5" x14ac:dyDescent="0.25">
      <c r="A128" s="108"/>
      <c r="B128" s="108"/>
      <c r="M128" s="106" t="s">
        <v>9</v>
      </c>
      <c r="N128" s="107" t="s">
        <v>837</v>
      </c>
      <c r="O128" s="107" t="s">
        <v>587</v>
      </c>
      <c r="P128" s="107" t="s">
        <v>868</v>
      </c>
      <c r="Q128" s="107" t="s">
        <v>647</v>
      </c>
      <c r="R128" s="109" t="s">
        <v>933</v>
      </c>
      <c r="S128" s="107" t="s">
        <v>683</v>
      </c>
      <c r="T128" s="107" t="s">
        <v>853</v>
      </c>
      <c r="U128" s="107" t="s">
        <v>613</v>
      </c>
    </row>
    <row r="129" spans="1:21" ht="16.5" x14ac:dyDescent="0.25">
      <c r="A129" s="108"/>
      <c r="B129" s="108"/>
      <c r="M129" s="106" t="s">
        <v>10</v>
      </c>
      <c r="N129" s="107" t="s">
        <v>34</v>
      </c>
      <c r="O129" s="107" t="s">
        <v>588</v>
      </c>
      <c r="P129" s="107" t="s">
        <v>823</v>
      </c>
      <c r="Q129" s="107" t="s">
        <v>648</v>
      </c>
      <c r="R129" s="109" t="s">
        <v>934</v>
      </c>
      <c r="S129" s="107" t="s">
        <v>684</v>
      </c>
      <c r="T129" s="107" t="s">
        <v>854</v>
      </c>
      <c r="U129" s="107" t="s">
        <v>628</v>
      </c>
    </row>
    <row r="130" spans="1:21" ht="16.5" x14ac:dyDescent="0.25">
      <c r="A130" s="108"/>
      <c r="B130" s="108"/>
      <c r="M130" s="106" t="s">
        <v>11</v>
      </c>
      <c r="N130" s="107" t="s">
        <v>838</v>
      </c>
      <c r="O130" s="107" t="s">
        <v>589</v>
      </c>
      <c r="P130" s="107" t="s">
        <v>824</v>
      </c>
      <c r="Q130" s="107" t="s">
        <v>649</v>
      </c>
      <c r="R130" s="109" t="s">
        <v>935</v>
      </c>
      <c r="S130" s="107" t="s">
        <v>685</v>
      </c>
      <c r="T130" s="107" t="s">
        <v>855</v>
      </c>
      <c r="U130" s="107" t="s">
        <v>614</v>
      </c>
    </row>
    <row r="131" spans="1:21" ht="16.5" x14ac:dyDescent="0.25">
      <c r="A131" s="108"/>
      <c r="B131" s="108"/>
      <c r="M131" s="106" t="s">
        <v>12</v>
      </c>
      <c r="N131" s="107" t="s">
        <v>811</v>
      </c>
      <c r="O131" s="107" t="s">
        <v>590</v>
      </c>
      <c r="P131" s="107" t="s">
        <v>869</v>
      </c>
      <c r="Q131" s="107" t="s">
        <v>650</v>
      </c>
      <c r="R131" s="109" t="s">
        <v>936</v>
      </c>
      <c r="S131" s="107" t="s">
        <v>686</v>
      </c>
      <c r="T131" s="107" t="s">
        <v>810</v>
      </c>
      <c r="U131" s="107" t="s">
        <v>615</v>
      </c>
    </row>
    <row r="132" spans="1:21" ht="16.5" x14ac:dyDescent="0.25">
      <c r="A132" s="108"/>
      <c r="B132" s="108"/>
      <c r="M132" s="106" t="s">
        <v>13</v>
      </c>
      <c r="N132" s="107" t="s">
        <v>839</v>
      </c>
      <c r="O132" s="107" t="s">
        <v>591</v>
      </c>
      <c r="P132" s="107" t="s">
        <v>870</v>
      </c>
      <c r="Q132" s="107" t="s">
        <v>651</v>
      </c>
      <c r="R132" s="109" t="s">
        <v>937</v>
      </c>
      <c r="S132" s="107" t="s">
        <v>687</v>
      </c>
      <c r="T132" s="107" t="s">
        <v>856</v>
      </c>
      <c r="U132" s="107" t="s">
        <v>616</v>
      </c>
    </row>
    <row r="133" spans="1:21" ht="16.5" x14ac:dyDescent="0.25">
      <c r="A133" s="108"/>
      <c r="B133" s="108"/>
      <c r="M133" s="106" t="s">
        <v>14</v>
      </c>
      <c r="N133" s="107" t="s">
        <v>812</v>
      </c>
      <c r="O133" s="107" t="s">
        <v>592</v>
      </c>
      <c r="P133" s="107" t="s">
        <v>50</v>
      </c>
      <c r="Q133" s="107" t="s">
        <v>667</v>
      </c>
      <c r="R133" s="109" t="s">
        <v>938</v>
      </c>
      <c r="S133" s="107" t="s">
        <v>688</v>
      </c>
      <c r="T133" s="107" t="s">
        <v>41</v>
      </c>
      <c r="U133" s="107" t="s">
        <v>617</v>
      </c>
    </row>
    <row r="134" spans="1:21" ht="16.5" x14ac:dyDescent="0.25">
      <c r="A134" s="108"/>
      <c r="B134" s="108"/>
      <c r="M134" s="106" t="s">
        <v>15</v>
      </c>
      <c r="N134" s="107" t="s">
        <v>35</v>
      </c>
      <c r="O134" s="107" t="s">
        <v>593</v>
      </c>
      <c r="P134" s="107" t="s">
        <v>871</v>
      </c>
      <c r="Q134" s="107" t="s">
        <v>652</v>
      </c>
      <c r="R134" s="109" t="s">
        <v>939</v>
      </c>
      <c r="S134" s="107" t="s">
        <v>689</v>
      </c>
      <c r="T134" s="107" t="s">
        <v>857</v>
      </c>
      <c r="U134" s="107" t="s">
        <v>629</v>
      </c>
    </row>
    <row r="135" spans="1:21" ht="16.5" x14ac:dyDescent="0.25">
      <c r="A135" s="108"/>
      <c r="B135" s="108"/>
      <c r="M135" s="106" t="s">
        <v>16</v>
      </c>
      <c r="N135" s="107" t="s">
        <v>840</v>
      </c>
      <c r="O135" s="107" t="s">
        <v>594</v>
      </c>
      <c r="P135" s="107" t="s">
        <v>872</v>
      </c>
      <c r="Q135" s="107" t="s">
        <v>653</v>
      </c>
      <c r="R135" s="109" t="s">
        <v>940</v>
      </c>
      <c r="S135" s="107" t="s">
        <v>690</v>
      </c>
      <c r="T135" s="107" t="s">
        <v>818</v>
      </c>
      <c r="U135" s="107" t="s">
        <v>630</v>
      </c>
    </row>
    <row r="136" spans="1:21" ht="16.5" x14ac:dyDescent="0.25">
      <c r="A136" s="108"/>
      <c r="B136" s="108"/>
      <c r="M136" s="106" t="s">
        <v>17</v>
      </c>
      <c r="N136" s="107" t="s">
        <v>813</v>
      </c>
      <c r="O136" s="107" t="s">
        <v>595</v>
      </c>
      <c r="P136" s="107" t="s">
        <v>51</v>
      </c>
      <c r="Q136" s="107" t="s">
        <v>654</v>
      </c>
      <c r="R136" s="109" t="s">
        <v>941</v>
      </c>
      <c r="S136" s="107" t="s">
        <v>691</v>
      </c>
      <c r="T136" s="107" t="s">
        <v>45</v>
      </c>
      <c r="U136" s="107" t="s">
        <v>631</v>
      </c>
    </row>
    <row r="137" spans="1:21" ht="16.5" x14ac:dyDescent="0.25">
      <c r="A137" s="108"/>
      <c r="B137" s="108"/>
      <c r="M137" s="106" t="s">
        <v>18</v>
      </c>
      <c r="N137" s="107" t="s">
        <v>841</v>
      </c>
      <c r="O137" s="107" t="s">
        <v>596</v>
      </c>
      <c r="P137" s="107" t="s">
        <v>873</v>
      </c>
      <c r="Q137" s="107" t="s">
        <v>655</v>
      </c>
      <c r="R137" s="109" t="s">
        <v>942</v>
      </c>
      <c r="S137" s="107" t="s">
        <v>692</v>
      </c>
      <c r="T137" s="107" t="s">
        <v>858</v>
      </c>
      <c r="U137" s="107" t="s">
        <v>618</v>
      </c>
    </row>
    <row r="138" spans="1:21" ht="16.5" x14ac:dyDescent="0.25">
      <c r="A138" s="108"/>
      <c r="B138" s="108"/>
      <c r="M138" s="106" t="s">
        <v>19</v>
      </c>
      <c r="N138" s="107" t="s">
        <v>842</v>
      </c>
      <c r="O138" s="107" t="s">
        <v>597</v>
      </c>
      <c r="P138" s="107" t="s">
        <v>874</v>
      </c>
      <c r="Q138" s="107" t="s">
        <v>656</v>
      </c>
      <c r="R138" s="109" t="s">
        <v>943</v>
      </c>
      <c r="S138" s="107" t="s">
        <v>693</v>
      </c>
      <c r="T138" s="107" t="s">
        <v>859</v>
      </c>
      <c r="U138" s="107" t="s">
        <v>632</v>
      </c>
    </row>
    <row r="139" spans="1:21" ht="16.5" x14ac:dyDescent="0.25">
      <c r="A139" s="108"/>
      <c r="B139" s="108"/>
      <c r="M139" s="106" t="s">
        <v>20</v>
      </c>
      <c r="N139" s="107" t="s">
        <v>814</v>
      </c>
      <c r="O139" s="107" t="s">
        <v>598</v>
      </c>
      <c r="P139" s="107" t="s">
        <v>825</v>
      </c>
      <c r="Q139" s="107" t="s">
        <v>668</v>
      </c>
      <c r="R139" s="109" t="s">
        <v>944</v>
      </c>
      <c r="S139" s="107" t="s">
        <v>694</v>
      </c>
      <c r="T139" s="107" t="s">
        <v>860</v>
      </c>
      <c r="U139" s="107" t="s">
        <v>619</v>
      </c>
    </row>
    <row r="140" spans="1:21" ht="16.5" x14ac:dyDescent="0.25">
      <c r="A140" s="108"/>
      <c r="B140" s="108"/>
      <c r="M140" s="106" t="s">
        <v>21</v>
      </c>
      <c r="N140" s="107" t="s">
        <v>843</v>
      </c>
      <c r="O140" s="107" t="s">
        <v>599</v>
      </c>
      <c r="P140" s="107" t="s">
        <v>875</v>
      </c>
      <c r="Q140" s="107" t="s">
        <v>657</v>
      </c>
      <c r="R140" s="109" t="s">
        <v>945</v>
      </c>
      <c r="S140" s="107" t="s">
        <v>695</v>
      </c>
      <c r="T140" s="107" t="s">
        <v>861</v>
      </c>
      <c r="U140" s="107" t="s">
        <v>620</v>
      </c>
    </row>
    <row r="141" spans="1:21" ht="16.5" x14ac:dyDescent="0.25">
      <c r="A141" s="108"/>
      <c r="B141" s="108"/>
      <c r="M141" s="106" t="s">
        <v>22</v>
      </c>
      <c r="N141" s="107" t="s">
        <v>844</v>
      </c>
      <c r="O141" s="107" t="s">
        <v>600</v>
      </c>
      <c r="P141" s="107" t="s">
        <v>876</v>
      </c>
      <c r="Q141" s="107" t="s">
        <v>658</v>
      </c>
      <c r="R141" s="109" t="s">
        <v>946</v>
      </c>
      <c r="S141" s="107" t="s">
        <v>696</v>
      </c>
      <c r="T141" s="107" t="s">
        <v>47</v>
      </c>
      <c r="U141" s="107" t="s">
        <v>633</v>
      </c>
    </row>
    <row r="142" spans="1:21" ht="16.5" x14ac:dyDescent="0.25">
      <c r="A142" s="108"/>
      <c r="B142" s="108"/>
      <c r="M142" s="106" t="s">
        <v>23</v>
      </c>
      <c r="N142" s="107" t="s">
        <v>815</v>
      </c>
      <c r="O142" s="107" t="s">
        <v>601</v>
      </c>
      <c r="P142" s="107" t="s">
        <v>877</v>
      </c>
      <c r="Q142" s="107" t="s">
        <v>659</v>
      </c>
      <c r="R142" s="109" t="s">
        <v>947</v>
      </c>
      <c r="S142" s="107" t="s">
        <v>697</v>
      </c>
      <c r="T142" s="107" t="s">
        <v>819</v>
      </c>
      <c r="U142" s="107" t="s">
        <v>621</v>
      </c>
    </row>
    <row r="143" spans="1:21" ht="16.5" x14ac:dyDescent="0.25">
      <c r="A143" s="108"/>
      <c r="B143" s="108"/>
      <c r="M143" s="106" t="s">
        <v>24</v>
      </c>
      <c r="N143" s="107" t="s">
        <v>845</v>
      </c>
      <c r="O143" s="107" t="s">
        <v>602</v>
      </c>
      <c r="P143" s="107" t="s">
        <v>878</v>
      </c>
      <c r="Q143" s="107" t="s">
        <v>660</v>
      </c>
      <c r="R143" s="109" t="s">
        <v>948</v>
      </c>
      <c r="S143" s="107" t="s">
        <v>698</v>
      </c>
      <c r="T143" s="107" t="s">
        <v>862</v>
      </c>
      <c r="U143" s="107" t="s">
        <v>622</v>
      </c>
    </row>
    <row r="144" spans="1:21" ht="16.5" x14ac:dyDescent="0.25">
      <c r="A144" s="108"/>
      <c r="B144" s="108"/>
      <c r="M144" s="106" t="s">
        <v>25</v>
      </c>
      <c r="N144" s="107" t="s">
        <v>846</v>
      </c>
      <c r="O144" s="107" t="s">
        <v>603</v>
      </c>
      <c r="P144" s="107" t="s">
        <v>826</v>
      </c>
      <c r="Q144" s="107" t="s">
        <v>661</v>
      </c>
      <c r="R144" s="109" t="s">
        <v>949</v>
      </c>
      <c r="S144" s="107" t="s">
        <v>699</v>
      </c>
      <c r="T144" s="107" t="s">
        <v>863</v>
      </c>
      <c r="U144" s="107" t="s">
        <v>623</v>
      </c>
    </row>
    <row r="145" spans="1:21" ht="16.5" x14ac:dyDescent="0.25">
      <c r="A145" s="108"/>
      <c r="B145" s="108"/>
      <c r="M145" s="106" t="s">
        <v>26</v>
      </c>
      <c r="N145" s="107" t="s">
        <v>816</v>
      </c>
      <c r="O145" s="107" t="s">
        <v>604</v>
      </c>
      <c r="P145" s="107" t="s">
        <v>52</v>
      </c>
      <c r="Q145" s="107" t="s">
        <v>669</v>
      </c>
      <c r="R145" s="109" t="s">
        <v>950</v>
      </c>
      <c r="S145" s="107" t="s">
        <v>700</v>
      </c>
      <c r="T145" s="107" t="s">
        <v>35</v>
      </c>
      <c r="U145" s="107" t="s">
        <v>605</v>
      </c>
    </row>
    <row r="146" spans="1:21" ht="16.5" x14ac:dyDescent="0.25">
      <c r="A146" s="108"/>
      <c r="B146" s="108"/>
      <c r="M146" s="106" t="s">
        <v>149</v>
      </c>
      <c r="N146" s="107"/>
      <c r="O146" s="107"/>
      <c r="P146" s="107"/>
      <c r="Q146" s="107"/>
      <c r="R146" s="109"/>
      <c r="S146" s="107"/>
      <c r="T146" s="107"/>
      <c r="U146" s="107"/>
    </row>
    <row r="147" spans="1:21" ht="16.5" x14ac:dyDescent="0.25">
      <c r="A147" s="108"/>
      <c r="B147" s="108"/>
      <c r="M147" s="106" t="s">
        <v>1016</v>
      </c>
      <c r="N147" s="107">
        <v>1</v>
      </c>
      <c r="O147" s="107" t="s">
        <v>165</v>
      </c>
      <c r="P147" s="107">
        <v>1</v>
      </c>
      <c r="Q147" s="107" t="s">
        <v>280</v>
      </c>
      <c r="R147" s="109" t="s">
        <v>880</v>
      </c>
      <c r="S147" s="107" t="s">
        <v>280</v>
      </c>
      <c r="T147" s="107">
        <v>1</v>
      </c>
      <c r="U147" s="107" t="s">
        <v>165</v>
      </c>
    </row>
    <row r="148" spans="1:21" ht="16.5" x14ac:dyDescent="0.25">
      <c r="A148" s="108"/>
      <c r="B148" s="108"/>
      <c r="M148" s="106" t="s">
        <v>1017</v>
      </c>
      <c r="N148" s="107">
        <v>2</v>
      </c>
      <c r="O148" s="107" t="s">
        <v>166</v>
      </c>
      <c r="P148" s="107">
        <v>2</v>
      </c>
      <c r="Q148" s="107" t="s">
        <v>528</v>
      </c>
      <c r="R148" s="109" t="s">
        <v>881</v>
      </c>
      <c r="S148" s="107" t="s">
        <v>528</v>
      </c>
      <c r="T148" s="107">
        <v>2</v>
      </c>
      <c r="U148" s="107" t="s">
        <v>528</v>
      </c>
    </row>
    <row r="149" spans="1:21" ht="16.5" x14ac:dyDescent="0.25">
      <c r="A149" s="108"/>
      <c r="B149" s="108"/>
      <c r="M149" s="106" t="s">
        <v>1018</v>
      </c>
      <c r="N149" s="107">
        <v>3</v>
      </c>
      <c r="O149" s="107" t="s">
        <v>167</v>
      </c>
      <c r="P149" s="107">
        <v>3</v>
      </c>
      <c r="Q149" s="107" t="s">
        <v>281</v>
      </c>
      <c r="R149" s="109" t="s">
        <v>882</v>
      </c>
      <c r="S149" s="107" t="s">
        <v>281</v>
      </c>
      <c r="T149" s="107">
        <v>3</v>
      </c>
      <c r="U149" s="107" t="s">
        <v>167</v>
      </c>
    </row>
    <row r="150" spans="1:21" ht="16.5" x14ac:dyDescent="0.25">
      <c r="A150" s="108"/>
      <c r="B150" s="108"/>
      <c r="M150" s="106" t="s">
        <v>1019</v>
      </c>
      <c r="N150" s="107">
        <v>4</v>
      </c>
      <c r="O150" s="107" t="s">
        <v>168</v>
      </c>
      <c r="P150" s="107">
        <v>4</v>
      </c>
      <c r="Q150" s="107" t="s">
        <v>282</v>
      </c>
      <c r="R150" s="109" t="s">
        <v>883</v>
      </c>
      <c r="S150" s="107" t="s">
        <v>282</v>
      </c>
      <c r="T150" s="107">
        <v>4</v>
      </c>
      <c r="U150" s="107" t="s">
        <v>168</v>
      </c>
    </row>
    <row r="151" spans="1:21" ht="16.5" x14ac:dyDescent="0.25">
      <c r="A151" s="108"/>
      <c r="B151" s="108"/>
      <c r="M151" s="106" t="s">
        <v>1020</v>
      </c>
      <c r="N151" s="107">
        <v>5</v>
      </c>
      <c r="O151" s="107" t="s">
        <v>169</v>
      </c>
      <c r="P151" s="107">
        <v>5</v>
      </c>
      <c r="Q151" s="107" t="s">
        <v>283</v>
      </c>
      <c r="R151" s="109" t="s">
        <v>884</v>
      </c>
      <c r="S151" s="107" t="s">
        <v>283</v>
      </c>
      <c r="T151" s="107">
        <v>5</v>
      </c>
      <c r="U151" s="107" t="s">
        <v>169</v>
      </c>
    </row>
    <row r="152" spans="1:21" ht="16.5" x14ac:dyDescent="0.25">
      <c r="A152" s="108"/>
      <c r="B152" s="108"/>
      <c r="M152" s="106" t="s">
        <v>1021</v>
      </c>
      <c r="N152" s="107">
        <v>6</v>
      </c>
      <c r="O152" s="107" t="s">
        <v>170</v>
      </c>
      <c r="P152" s="107">
        <v>10</v>
      </c>
      <c r="Q152" s="107" t="s">
        <v>284</v>
      </c>
      <c r="R152" s="109" t="s">
        <v>885</v>
      </c>
      <c r="S152" s="107" t="s">
        <v>327</v>
      </c>
      <c r="T152" s="107">
        <v>6</v>
      </c>
      <c r="U152" s="107" t="s">
        <v>170</v>
      </c>
    </row>
    <row r="153" spans="1:21" ht="16.5" x14ac:dyDescent="0.25">
      <c r="A153" s="108"/>
      <c r="B153" s="108"/>
      <c r="M153" s="106" t="s">
        <v>1022</v>
      </c>
      <c r="N153" s="107">
        <v>7</v>
      </c>
      <c r="O153" s="107" t="s">
        <v>171</v>
      </c>
      <c r="P153" s="107">
        <v>11</v>
      </c>
      <c r="Q153" s="107" t="s">
        <v>285</v>
      </c>
      <c r="R153" s="109" t="s">
        <v>886</v>
      </c>
      <c r="S153" s="107" t="s">
        <v>328</v>
      </c>
      <c r="T153" s="107">
        <v>7</v>
      </c>
      <c r="U153" s="107" t="s">
        <v>171</v>
      </c>
    </row>
    <row r="154" spans="1:21" ht="16.5" x14ac:dyDescent="0.25">
      <c r="A154" s="108"/>
      <c r="B154" s="108"/>
      <c r="M154" s="106" t="s">
        <v>1023</v>
      </c>
      <c r="N154" s="107">
        <v>8</v>
      </c>
      <c r="O154" s="107" t="s">
        <v>172</v>
      </c>
      <c r="P154" s="107">
        <v>12</v>
      </c>
      <c r="Q154" s="107" t="s">
        <v>545</v>
      </c>
      <c r="R154" s="109" t="s">
        <v>887</v>
      </c>
      <c r="S154" s="107" t="s">
        <v>568</v>
      </c>
      <c r="T154" s="107">
        <v>8</v>
      </c>
      <c r="U154" s="107" t="s">
        <v>172</v>
      </c>
    </row>
    <row r="155" spans="1:21" ht="16.5" x14ac:dyDescent="0.25">
      <c r="A155" s="108"/>
      <c r="B155" s="108"/>
      <c r="M155" s="106" t="s">
        <v>1024</v>
      </c>
      <c r="N155" s="107">
        <v>9</v>
      </c>
      <c r="O155" s="107" t="s">
        <v>173</v>
      </c>
      <c r="P155" s="107">
        <v>13</v>
      </c>
      <c r="Q155" s="107" t="s">
        <v>286</v>
      </c>
      <c r="R155" s="109" t="s">
        <v>888</v>
      </c>
      <c r="S155" s="107" t="s">
        <v>329</v>
      </c>
      <c r="T155" s="107">
        <v>9</v>
      </c>
      <c r="U155" s="107" t="s">
        <v>173</v>
      </c>
    </row>
    <row r="156" spans="1:21" ht="16.5" x14ac:dyDescent="0.25">
      <c r="A156" s="108"/>
      <c r="B156" s="108"/>
      <c r="M156" s="106" t="s">
        <v>1025</v>
      </c>
      <c r="N156" s="107">
        <v>10</v>
      </c>
      <c r="O156" s="107" t="s">
        <v>174</v>
      </c>
      <c r="P156" s="107">
        <v>14</v>
      </c>
      <c r="Q156" s="107" t="s">
        <v>287</v>
      </c>
      <c r="R156" s="109" t="s">
        <v>889</v>
      </c>
      <c r="S156" s="107" t="s">
        <v>330</v>
      </c>
      <c r="T156" s="107" t="s">
        <v>89</v>
      </c>
      <c r="U156" s="107" t="s">
        <v>226</v>
      </c>
    </row>
    <row r="157" spans="1:21" ht="16.5" x14ac:dyDescent="0.25">
      <c r="A157" s="108"/>
      <c r="B157" s="108"/>
      <c r="M157" s="106" t="s">
        <v>1026</v>
      </c>
      <c r="N157" s="107">
        <v>11</v>
      </c>
      <c r="O157" s="107" t="s">
        <v>175</v>
      </c>
      <c r="P157" s="107">
        <v>15</v>
      </c>
      <c r="Q157" s="107" t="s">
        <v>288</v>
      </c>
      <c r="R157" s="109" t="s">
        <v>890</v>
      </c>
      <c r="S157" s="107" t="s">
        <v>331</v>
      </c>
      <c r="T157" s="107" t="s">
        <v>90</v>
      </c>
      <c r="U157" s="107" t="s">
        <v>227</v>
      </c>
    </row>
    <row r="158" spans="1:21" ht="16.5" x14ac:dyDescent="0.25">
      <c r="A158" s="108"/>
      <c r="B158" s="108"/>
      <c r="M158" s="106" t="s">
        <v>1027</v>
      </c>
      <c r="N158" s="107">
        <v>4</v>
      </c>
      <c r="O158" s="107" t="s">
        <v>168</v>
      </c>
      <c r="P158" s="107">
        <v>4</v>
      </c>
      <c r="Q158" s="107" t="s">
        <v>282</v>
      </c>
      <c r="R158" s="109" t="s">
        <v>883</v>
      </c>
      <c r="S158" s="107" t="s">
        <v>282</v>
      </c>
      <c r="T158" s="107">
        <v>4</v>
      </c>
      <c r="U158" s="107" t="s">
        <v>168</v>
      </c>
    </row>
    <row r="159" spans="1:21" ht="16.5" x14ac:dyDescent="0.25">
      <c r="A159" s="108"/>
      <c r="B159" s="108"/>
      <c r="M159" s="106" t="s">
        <v>1028</v>
      </c>
      <c r="N159" s="107">
        <v>6</v>
      </c>
      <c r="O159" s="107" t="s">
        <v>170</v>
      </c>
      <c r="P159" s="107">
        <v>10</v>
      </c>
      <c r="Q159" s="107" t="s">
        <v>284</v>
      </c>
      <c r="R159" s="109" t="s">
        <v>885</v>
      </c>
      <c r="S159" s="107" t="s">
        <v>327</v>
      </c>
      <c r="T159" s="107">
        <v>6</v>
      </c>
      <c r="U159" s="107" t="s">
        <v>170</v>
      </c>
    </row>
    <row r="160" spans="1:21" ht="16.5" x14ac:dyDescent="0.25">
      <c r="A160" s="108"/>
      <c r="B160" s="108"/>
      <c r="M160" s="106" t="s">
        <v>1029</v>
      </c>
      <c r="N160" s="107">
        <v>8</v>
      </c>
      <c r="O160" s="107" t="s">
        <v>172</v>
      </c>
      <c r="P160" s="107">
        <v>12</v>
      </c>
      <c r="Q160" s="107" t="s">
        <v>545</v>
      </c>
      <c r="R160" s="109" t="s">
        <v>887</v>
      </c>
      <c r="S160" s="107" t="s">
        <v>568</v>
      </c>
      <c r="T160" s="107">
        <v>8</v>
      </c>
      <c r="U160" s="107" t="s">
        <v>172</v>
      </c>
    </row>
    <row r="161" spans="1:21" ht="16.5" x14ac:dyDescent="0.25">
      <c r="A161" s="108"/>
      <c r="B161" s="108"/>
      <c r="M161" s="106" t="s">
        <v>1030</v>
      </c>
      <c r="N161" s="107">
        <v>10</v>
      </c>
      <c r="O161" s="107" t="s">
        <v>174</v>
      </c>
      <c r="P161" s="107">
        <v>14</v>
      </c>
      <c r="Q161" s="107" t="s">
        <v>287</v>
      </c>
      <c r="R161" s="109" t="s">
        <v>889</v>
      </c>
      <c r="S161" s="107" t="s">
        <v>330</v>
      </c>
      <c r="T161" s="107" t="s">
        <v>89</v>
      </c>
      <c r="U161" s="107" t="s">
        <v>226</v>
      </c>
    </row>
    <row r="162" spans="1:21" ht="16.5" x14ac:dyDescent="0.25">
      <c r="A162" s="108"/>
      <c r="B162" s="108"/>
      <c r="M162" s="106" t="s">
        <v>1031</v>
      </c>
      <c r="N162" s="107">
        <v>12</v>
      </c>
      <c r="O162" s="107" t="s">
        <v>176</v>
      </c>
      <c r="P162" s="107">
        <v>20</v>
      </c>
      <c r="Q162" s="107" t="s">
        <v>750</v>
      </c>
      <c r="R162" s="109" t="s">
        <v>891</v>
      </c>
      <c r="S162" s="107" t="s">
        <v>332</v>
      </c>
      <c r="T162" s="107">
        <v>10</v>
      </c>
      <c r="U162" s="107" t="s">
        <v>228</v>
      </c>
    </row>
    <row r="163" spans="1:21" ht="16.5" x14ac:dyDescent="0.25">
      <c r="A163" s="108"/>
      <c r="B163" s="108"/>
      <c r="M163" s="106" t="s">
        <v>1032</v>
      </c>
      <c r="N163" s="107">
        <v>14</v>
      </c>
      <c r="O163" s="107" t="s">
        <v>178</v>
      </c>
      <c r="P163" s="107">
        <v>22</v>
      </c>
      <c r="Q163" s="107" t="s">
        <v>551</v>
      </c>
      <c r="R163" s="109" t="s">
        <v>893</v>
      </c>
      <c r="S163" s="107" t="s">
        <v>561</v>
      </c>
      <c r="T163" s="107">
        <v>12</v>
      </c>
      <c r="U163" s="107" t="s">
        <v>529</v>
      </c>
    </row>
    <row r="164" spans="1:21" ht="16.5" x14ac:dyDescent="0.25">
      <c r="A164" s="108"/>
      <c r="B164" s="108"/>
      <c r="M164" s="106" t="s">
        <v>1033</v>
      </c>
      <c r="N164" s="107">
        <v>16</v>
      </c>
      <c r="O164" s="107" t="s">
        <v>180</v>
      </c>
      <c r="P164" s="107">
        <v>24</v>
      </c>
      <c r="Q164" s="107" t="s">
        <v>548</v>
      </c>
      <c r="R164" s="109" t="s">
        <v>895</v>
      </c>
      <c r="S164" s="107" t="s">
        <v>335</v>
      </c>
      <c r="T164" s="107">
        <v>14</v>
      </c>
      <c r="U164" s="107" t="s">
        <v>231</v>
      </c>
    </row>
    <row r="165" spans="1:21" ht="16.5" x14ac:dyDescent="0.25">
      <c r="A165" s="108"/>
      <c r="B165" s="108"/>
      <c r="M165" s="106" t="s">
        <v>1034</v>
      </c>
      <c r="N165" s="107">
        <v>18</v>
      </c>
      <c r="O165" s="107" t="s">
        <v>182</v>
      </c>
      <c r="P165" s="107">
        <v>30</v>
      </c>
      <c r="Q165" s="107" t="s">
        <v>289</v>
      </c>
      <c r="R165" s="109" t="s">
        <v>897</v>
      </c>
      <c r="S165" s="107" t="s">
        <v>337</v>
      </c>
      <c r="T165" s="107">
        <v>16</v>
      </c>
      <c r="U165" s="107" t="s">
        <v>233</v>
      </c>
    </row>
    <row r="166" spans="1:21" ht="16.5" x14ac:dyDescent="0.25">
      <c r="A166" s="108"/>
      <c r="B166" s="108"/>
      <c r="M166" s="106" t="s">
        <v>1035</v>
      </c>
      <c r="N166" s="107">
        <v>20</v>
      </c>
      <c r="O166" s="107" t="s">
        <v>184</v>
      </c>
      <c r="P166" s="107">
        <v>32</v>
      </c>
      <c r="Q166" s="107" t="s">
        <v>550</v>
      </c>
      <c r="R166" s="109" t="s">
        <v>899</v>
      </c>
      <c r="S166" s="107" t="s">
        <v>562</v>
      </c>
      <c r="T166" s="107">
        <v>18</v>
      </c>
      <c r="U166" s="107" t="s">
        <v>235</v>
      </c>
    </row>
    <row r="167" spans="1:21" ht="16.5" x14ac:dyDescent="0.25">
      <c r="A167" s="108"/>
      <c r="B167" s="108"/>
      <c r="M167" s="106" t="s">
        <v>1036</v>
      </c>
      <c r="N167" s="107">
        <v>22</v>
      </c>
      <c r="O167" s="107" t="s">
        <v>186</v>
      </c>
      <c r="P167" s="107">
        <v>34</v>
      </c>
      <c r="Q167" s="107" t="s">
        <v>292</v>
      </c>
      <c r="R167" s="109" t="s">
        <v>901</v>
      </c>
      <c r="S167" s="107" t="s">
        <v>340</v>
      </c>
      <c r="T167" s="107" t="s">
        <v>91</v>
      </c>
      <c r="U167" s="107" t="s">
        <v>237</v>
      </c>
    </row>
    <row r="168" spans="1:21" ht="16.5" x14ac:dyDescent="0.25">
      <c r="A168" s="108"/>
      <c r="B168" s="108"/>
      <c r="M168" s="106" t="s">
        <v>1037</v>
      </c>
      <c r="N168" s="107">
        <v>9</v>
      </c>
      <c r="O168" s="107" t="s">
        <v>173</v>
      </c>
      <c r="P168" s="107">
        <v>13</v>
      </c>
      <c r="Q168" s="107" t="s">
        <v>286</v>
      </c>
      <c r="R168" s="109" t="s">
        <v>888</v>
      </c>
      <c r="S168" s="107" t="s">
        <v>329</v>
      </c>
      <c r="T168" s="107">
        <v>9</v>
      </c>
      <c r="U168" s="107" t="s">
        <v>173</v>
      </c>
    </row>
    <row r="169" spans="1:21" ht="16.5" x14ac:dyDescent="0.25">
      <c r="A169" s="108"/>
      <c r="B169" s="108"/>
      <c r="M169" s="106" t="s">
        <v>1038</v>
      </c>
      <c r="N169" s="107">
        <v>12</v>
      </c>
      <c r="O169" s="107" t="s">
        <v>176</v>
      </c>
      <c r="P169" s="107">
        <v>20</v>
      </c>
      <c r="Q169" s="107" t="s">
        <v>750</v>
      </c>
      <c r="R169" s="109" t="s">
        <v>891</v>
      </c>
      <c r="S169" s="107" t="s">
        <v>332</v>
      </c>
      <c r="T169" s="107">
        <v>10</v>
      </c>
      <c r="U169" s="107" t="s">
        <v>228</v>
      </c>
    </row>
    <row r="170" spans="1:21" ht="16.5" x14ac:dyDescent="0.25">
      <c r="A170" s="108"/>
      <c r="B170" s="108"/>
      <c r="M170" s="106" t="s">
        <v>1039</v>
      </c>
      <c r="N170" s="107">
        <v>15</v>
      </c>
      <c r="O170" s="107" t="s">
        <v>179</v>
      </c>
      <c r="P170" s="107">
        <v>23</v>
      </c>
      <c r="Q170" s="107" t="s">
        <v>547</v>
      </c>
      <c r="R170" s="109" t="s">
        <v>894</v>
      </c>
      <c r="S170" s="107" t="s">
        <v>334</v>
      </c>
      <c r="T170" s="107">
        <v>13</v>
      </c>
      <c r="U170" s="107" t="s">
        <v>230</v>
      </c>
    </row>
    <row r="171" spans="1:21" ht="16.5" x14ac:dyDescent="0.25">
      <c r="A171" s="108"/>
      <c r="B171" s="108"/>
      <c r="M171" s="106" t="s">
        <v>1040</v>
      </c>
      <c r="N171" s="107">
        <v>18</v>
      </c>
      <c r="O171" s="107" t="s">
        <v>182</v>
      </c>
      <c r="P171" s="107">
        <v>30</v>
      </c>
      <c r="Q171" s="107" t="s">
        <v>289</v>
      </c>
      <c r="R171" s="109" t="s">
        <v>897</v>
      </c>
      <c r="S171" s="107" t="s">
        <v>337</v>
      </c>
      <c r="T171" s="107">
        <v>16</v>
      </c>
      <c r="U171" s="107" t="s">
        <v>233</v>
      </c>
    </row>
    <row r="172" spans="1:21" ht="16.5" x14ac:dyDescent="0.25">
      <c r="A172" s="108"/>
      <c r="B172" s="108"/>
      <c r="M172" s="106" t="s">
        <v>1041</v>
      </c>
      <c r="N172" s="107">
        <v>21</v>
      </c>
      <c r="O172" s="107" t="s">
        <v>185</v>
      </c>
      <c r="P172" s="107">
        <v>33</v>
      </c>
      <c r="Q172" s="107" t="s">
        <v>291</v>
      </c>
      <c r="R172" s="109" t="s">
        <v>900</v>
      </c>
      <c r="S172" s="107" t="s">
        <v>339</v>
      </c>
      <c r="T172" s="107">
        <v>19</v>
      </c>
      <c r="U172" s="107" t="s">
        <v>236</v>
      </c>
    </row>
    <row r="173" spans="1:21" ht="16.5" x14ac:dyDescent="0.25">
      <c r="A173" s="108"/>
      <c r="B173" s="108"/>
      <c r="M173" s="106" t="s">
        <v>1042</v>
      </c>
      <c r="N173" s="107">
        <v>24</v>
      </c>
      <c r="O173" s="107" t="s">
        <v>187</v>
      </c>
      <c r="P173" s="107">
        <v>40</v>
      </c>
      <c r="Q173" s="107" t="s">
        <v>294</v>
      </c>
      <c r="R173" s="109" t="s">
        <v>903</v>
      </c>
      <c r="S173" s="107" t="s">
        <v>342</v>
      </c>
      <c r="T173" s="107">
        <v>20</v>
      </c>
      <c r="U173" s="107" t="s">
        <v>540</v>
      </c>
    </row>
    <row r="174" spans="1:21" ht="16.5" x14ac:dyDescent="0.25">
      <c r="A174" s="108"/>
      <c r="B174" s="108"/>
      <c r="M174" s="106" t="s">
        <v>1043</v>
      </c>
      <c r="N174" s="107">
        <v>27</v>
      </c>
      <c r="O174" s="107" t="s">
        <v>369</v>
      </c>
      <c r="P174" s="107">
        <v>43</v>
      </c>
      <c r="Q174" s="107" t="s">
        <v>296</v>
      </c>
      <c r="R174" s="109" t="s">
        <v>906</v>
      </c>
      <c r="S174" s="107" t="s">
        <v>344</v>
      </c>
      <c r="T174" s="107">
        <v>23</v>
      </c>
      <c r="U174" s="107" t="s">
        <v>531</v>
      </c>
    </row>
    <row r="175" spans="1:21" ht="16.5" x14ac:dyDescent="0.25">
      <c r="A175" s="108"/>
      <c r="B175" s="108"/>
      <c r="M175" s="106" t="s">
        <v>1044</v>
      </c>
      <c r="N175" s="107">
        <v>30</v>
      </c>
      <c r="O175" s="107" t="s">
        <v>192</v>
      </c>
      <c r="P175" s="107">
        <v>50</v>
      </c>
      <c r="Q175" s="107" t="s">
        <v>299</v>
      </c>
      <c r="R175" s="109" t="s">
        <v>909</v>
      </c>
      <c r="S175" s="107" t="s">
        <v>347</v>
      </c>
      <c r="T175" s="107">
        <v>26</v>
      </c>
      <c r="U175" s="107" t="s">
        <v>534</v>
      </c>
    </row>
    <row r="176" spans="1:21" ht="16.5" x14ac:dyDescent="0.25">
      <c r="A176" s="108"/>
      <c r="B176" s="108"/>
      <c r="M176" s="106" t="s">
        <v>1045</v>
      </c>
      <c r="N176" s="107">
        <v>33</v>
      </c>
      <c r="O176" s="107" t="s">
        <v>195</v>
      </c>
      <c r="P176" s="107">
        <v>53</v>
      </c>
      <c r="Q176" s="107" t="s">
        <v>301</v>
      </c>
      <c r="R176" s="109" t="s">
        <v>912</v>
      </c>
      <c r="S176" s="107" t="s">
        <v>349</v>
      </c>
      <c r="T176" s="107">
        <v>29</v>
      </c>
      <c r="U176" s="107" t="s">
        <v>537</v>
      </c>
    </row>
    <row r="177" spans="1:21" ht="16.5" x14ac:dyDescent="0.25">
      <c r="A177" s="108"/>
      <c r="B177" s="108"/>
      <c r="M177" s="106" t="s">
        <v>1046</v>
      </c>
      <c r="N177" s="107">
        <v>16</v>
      </c>
      <c r="O177" s="107" t="s">
        <v>180</v>
      </c>
      <c r="P177" s="107">
        <v>24</v>
      </c>
      <c r="Q177" s="107" t="s">
        <v>548</v>
      </c>
      <c r="R177" s="109" t="s">
        <v>895</v>
      </c>
      <c r="S177" s="107" t="s">
        <v>335</v>
      </c>
      <c r="T177" s="107">
        <v>14</v>
      </c>
      <c r="U177" s="107" t="s">
        <v>231</v>
      </c>
    </row>
    <row r="178" spans="1:21" ht="16.5" x14ac:dyDescent="0.25">
      <c r="A178" s="108"/>
      <c r="B178" s="108"/>
      <c r="M178" s="106" t="s">
        <v>1047</v>
      </c>
      <c r="N178" s="107">
        <v>20</v>
      </c>
      <c r="O178" s="107" t="s">
        <v>184</v>
      </c>
      <c r="P178" s="107">
        <v>32</v>
      </c>
      <c r="Q178" s="107" t="s">
        <v>550</v>
      </c>
      <c r="R178" s="109" t="s">
        <v>899</v>
      </c>
      <c r="S178" s="107" t="s">
        <v>562</v>
      </c>
      <c r="T178" s="107">
        <v>18</v>
      </c>
      <c r="U178" s="107" t="s">
        <v>235</v>
      </c>
    </row>
    <row r="179" spans="1:21" ht="16.5" x14ac:dyDescent="0.25">
      <c r="A179" s="108"/>
      <c r="B179" s="108"/>
      <c r="M179" s="106" t="s">
        <v>1048</v>
      </c>
      <c r="N179" s="107">
        <v>24</v>
      </c>
      <c r="O179" s="107" t="s">
        <v>187</v>
      </c>
      <c r="P179" s="107">
        <v>40</v>
      </c>
      <c r="Q179" s="107" t="s">
        <v>294</v>
      </c>
      <c r="R179" s="109" t="s">
        <v>903</v>
      </c>
      <c r="S179" s="107" t="s">
        <v>342</v>
      </c>
      <c r="T179" s="107">
        <v>20</v>
      </c>
      <c r="U179" s="107" t="s">
        <v>540</v>
      </c>
    </row>
    <row r="180" spans="1:21" ht="16.5" x14ac:dyDescent="0.25">
      <c r="A180" s="108"/>
      <c r="B180" s="108"/>
      <c r="M180" s="106" t="s">
        <v>1049</v>
      </c>
      <c r="N180" s="107">
        <v>28</v>
      </c>
      <c r="O180" s="107" t="s">
        <v>190</v>
      </c>
      <c r="P180" s="107">
        <v>44</v>
      </c>
      <c r="Q180" s="107" t="s">
        <v>297</v>
      </c>
      <c r="R180" s="109" t="s">
        <v>907</v>
      </c>
      <c r="S180" s="107" t="s">
        <v>345</v>
      </c>
      <c r="T180" s="107">
        <v>24</v>
      </c>
      <c r="U180" s="107" t="s">
        <v>532</v>
      </c>
    </row>
    <row r="181" spans="1:21" ht="16.5" x14ac:dyDescent="0.25">
      <c r="A181" s="108"/>
      <c r="B181" s="108"/>
      <c r="M181" s="106" t="s">
        <v>1050</v>
      </c>
      <c r="N181" s="107">
        <v>32</v>
      </c>
      <c r="O181" s="107" t="s">
        <v>194</v>
      </c>
      <c r="P181" s="107">
        <v>52</v>
      </c>
      <c r="Q181" s="107" t="s">
        <v>751</v>
      </c>
      <c r="R181" s="109" t="s">
        <v>911</v>
      </c>
      <c r="S181" s="107" t="s">
        <v>564</v>
      </c>
      <c r="T181" s="107">
        <v>28</v>
      </c>
      <c r="U181" s="107" t="s">
        <v>536</v>
      </c>
    </row>
    <row r="182" spans="1:21" ht="16.5" x14ac:dyDescent="0.25">
      <c r="A182" s="108"/>
      <c r="B182" s="108"/>
      <c r="M182" s="106" t="s">
        <v>1051</v>
      </c>
      <c r="N182" s="107">
        <v>36</v>
      </c>
      <c r="O182" s="107" t="s">
        <v>198</v>
      </c>
      <c r="P182" s="107">
        <v>100</v>
      </c>
      <c r="Q182" s="107" t="s">
        <v>304</v>
      </c>
      <c r="R182" s="109" t="s">
        <v>915</v>
      </c>
      <c r="S182" s="107" t="s">
        <v>353</v>
      </c>
      <c r="T182" s="107">
        <v>30</v>
      </c>
      <c r="U182" s="107" t="s">
        <v>242</v>
      </c>
    </row>
    <row r="183" spans="1:21" ht="16.5" x14ac:dyDescent="0.25">
      <c r="A183" s="108"/>
      <c r="B183" s="108"/>
      <c r="M183" s="106" t="s">
        <v>1052</v>
      </c>
      <c r="N183" s="107">
        <v>40</v>
      </c>
      <c r="O183" s="107" t="s">
        <v>701</v>
      </c>
      <c r="P183" s="107">
        <v>104</v>
      </c>
      <c r="Q183" s="107" t="s">
        <v>752</v>
      </c>
      <c r="R183" s="109" t="s">
        <v>976</v>
      </c>
      <c r="S183" s="107" t="s">
        <v>775</v>
      </c>
      <c r="T183" s="107">
        <v>34</v>
      </c>
      <c r="U183" s="107" t="s">
        <v>726</v>
      </c>
    </row>
    <row r="184" spans="1:21" ht="16.5" x14ac:dyDescent="0.25">
      <c r="A184" s="108"/>
      <c r="B184" s="108"/>
      <c r="M184" s="106" t="s">
        <v>1053</v>
      </c>
      <c r="N184" s="107">
        <v>44</v>
      </c>
      <c r="O184" s="107" t="s">
        <v>702</v>
      </c>
      <c r="P184" s="107">
        <v>112</v>
      </c>
      <c r="Q184" s="107" t="s">
        <v>753</v>
      </c>
      <c r="R184" s="109" t="s">
        <v>977</v>
      </c>
      <c r="S184" s="107" t="s">
        <v>776</v>
      </c>
      <c r="T184" s="107">
        <v>38</v>
      </c>
      <c r="U184" s="107" t="s">
        <v>727</v>
      </c>
    </row>
    <row r="185" spans="1:21" ht="16.5" x14ac:dyDescent="0.25">
      <c r="A185" s="108"/>
      <c r="B185" s="108"/>
      <c r="M185" s="106" t="s">
        <v>1054</v>
      </c>
      <c r="N185" s="107">
        <v>25</v>
      </c>
      <c r="O185" s="107" t="s">
        <v>188</v>
      </c>
      <c r="P185" s="107">
        <v>41</v>
      </c>
      <c r="Q185" s="107" t="s">
        <v>295</v>
      </c>
      <c r="R185" s="109" t="s">
        <v>904</v>
      </c>
      <c r="S185" s="107" t="s">
        <v>343</v>
      </c>
      <c r="T185" s="107">
        <v>21</v>
      </c>
      <c r="U185" s="107" t="s">
        <v>530</v>
      </c>
    </row>
    <row r="186" spans="1:21" ht="16.5" x14ac:dyDescent="0.25">
      <c r="A186" s="108"/>
      <c r="B186" s="108"/>
      <c r="M186" s="106" t="s">
        <v>1055</v>
      </c>
      <c r="N186" s="107">
        <v>30</v>
      </c>
      <c r="O186" s="107" t="s">
        <v>192</v>
      </c>
      <c r="P186" s="107">
        <v>50</v>
      </c>
      <c r="Q186" s="107" t="s">
        <v>299</v>
      </c>
      <c r="R186" s="109" t="s">
        <v>909</v>
      </c>
      <c r="S186" s="107" t="s">
        <v>347</v>
      </c>
      <c r="T186" s="107">
        <v>26</v>
      </c>
      <c r="U186" s="107" t="s">
        <v>534</v>
      </c>
    </row>
    <row r="187" spans="1:21" ht="16.5" x14ac:dyDescent="0.25">
      <c r="A187" s="108"/>
      <c r="B187" s="108"/>
      <c r="M187" s="106" t="s">
        <v>1056</v>
      </c>
      <c r="N187" s="107">
        <v>35</v>
      </c>
      <c r="O187" s="107" t="s">
        <v>197</v>
      </c>
      <c r="P187" s="107">
        <v>55</v>
      </c>
      <c r="Q187" s="107" t="s">
        <v>303</v>
      </c>
      <c r="R187" s="109" t="s">
        <v>914</v>
      </c>
      <c r="S187" s="107" t="s">
        <v>351</v>
      </c>
      <c r="T187" s="107" t="s">
        <v>92</v>
      </c>
      <c r="U187" s="107" t="s">
        <v>539</v>
      </c>
    </row>
    <row r="188" spans="1:21" ht="16.5" x14ac:dyDescent="0.25">
      <c r="A188" s="108"/>
      <c r="B188" s="108"/>
      <c r="M188" s="106" t="s">
        <v>1057</v>
      </c>
      <c r="N188" s="107">
        <v>40</v>
      </c>
      <c r="O188" s="107" t="s">
        <v>701</v>
      </c>
      <c r="P188" s="107">
        <v>104</v>
      </c>
      <c r="Q188" s="107" t="s">
        <v>752</v>
      </c>
      <c r="R188" s="109" t="s">
        <v>976</v>
      </c>
      <c r="S188" s="107" t="s">
        <v>775</v>
      </c>
      <c r="T188" s="107">
        <v>34</v>
      </c>
      <c r="U188" s="107" t="s">
        <v>726</v>
      </c>
    </row>
    <row r="189" spans="1:21" ht="16.5" x14ac:dyDescent="0.25">
      <c r="A189" s="108"/>
      <c r="B189" s="108"/>
      <c r="M189" s="106" t="s">
        <v>1058</v>
      </c>
      <c r="N189" s="107">
        <v>45</v>
      </c>
      <c r="O189" s="107" t="s">
        <v>703</v>
      </c>
      <c r="P189" s="107">
        <v>113</v>
      </c>
      <c r="Q189" s="107" t="s">
        <v>754</v>
      </c>
      <c r="R189" s="109" t="s">
        <v>978</v>
      </c>
      <c r="S189" s="107" t="s">
        <v>777</v>
      </c>
      <c r="T189" s="107">
        <v>39</v>
      </c>
      <c r="U189" s="107" t="s">
        <v>728</v>
      </c>
    </row>
    <row r="190" spans="1:21" ht="16.5" x14ac:dyDescent="0.25">
      <c r="A190" s="108"/>
      <c r="B190" s="108"/>
      <c r="M190" s="106" t="s">
        <v>1059</v>
      </c>
      <c r="N190" s="107">
        <v>50</v>
      </c>
      <c r="O190" s="107" t="s">
        <v>704</v>
      </c>
      <c r="P190" s="107">
        <v>122</v>
      </c>
      <c r="Q190" s="107" t="s">
        <v>755</v>
      </c>
      <c r="R190" s="109" t="s">
        <v>979</v>
      </c>
      <c r="S190" s="107" t="s">
        <v>778</v>
      </c>
      <c r="T190" s="107">
        <v>42</v>
      </c>
      <c r="U190" s="107" t="s">
        <v>729</v>
      </c>
    </row>
    <row r="191" spans="1:21" ht="16.5" x14ac:dyDescent="0.25">
      <c r="A191" s="108"/>
      <c r="B191" s="108"/>
      <c r="M191" s="106" t="s">
        <v>1060</v>
      </c>
      <c r="N191" s="107">
        <v>55</v>
      </c>
      <c r="O191" s="107" t="s">
        <v>705</v>
      </c>
      <c r="P191" s="107">
        <v>131</v>
      </c>
      <c r="Q191" s="107" t="s">
        <v>756</v>
      </c>
      <c r="R191" s="109" t="s">
        <v>980</v>
      </c>
      <c r="S191" s="107" t="s">
        <v>779</v>
      </c>
      <c r="T191" s="107">
        <v>47</v>
      </c>
      <c r="U191" s="107" t="s">
        <v>730</v>
      </c>
    </row>
    <row r="192" spans="1:21" ht="16.5" x14ac:dyDescent="0.25">
      <c r="A192" s="108"/>
      <c r="B192" s="108"/>
      <c r="M192" s="106" t="s">
        <v>1061</v>
      </c>
      <c r="N192" s="107">
        <v>36</v>
      </c>
      <c r="O192" s="107" t="s">
        <v>198</v>
      </c>
      <c r="P192" s="107">
        <v>100</v>
      </c>
      <c r="Q192" s="107" t="s">
        <v>304</v>
      </c>
      <c r="R192" s="109" t="s">
        <v>915</v>
      </c>
      <c r="S192" s="107" t="s">
        <v>353</v>
      </c>
      <c r="T192" s="107">
        <v>30</v>
      </c>
      <c r="U192" s="107" t="s">
        <v>242</v>
      </c>
    </row>
    <row r="193" spans="1:21" ht="16.5" x14ac:dyDescent="0.25">
      <c r="A193" s="108"/>
      <c r="B193" s="108"/>
      <c r="M193" s="106" t="s">
        <v>1062</v>
      </c>
      <c r="N193" s="107">
        <v>42</v>
      </c>
      <c r="O193" s="107" t="s">
        <v>706</v>
      </c>
      <c r="P193" s="107">
        <v>110</v>
      </c>
      <c r="Q193" s="107" t="s">
        <v>757</v>
      </c>
      <c r="R193" s="109" t="s">
        <v>981</v>
      </c>
      <c r="S193" s="107" t="s">
        <v>780</v>
      </c>
      <c r="T193" s="107">
        <v>36</v>
      </c>
      <c r="U193" s="107" t="s">
        <v>731</v>
      </c>
    </row>
    <row r="194" spans="1:21" ht="16.5" x14ac:dyDescent="0.25">
      <c r="A194" s="108"/>
      <c r="B194" s="108"/>
      <c r="M194" s="106" t="s">
        <v>1063</v>
      </c>
      <c r="N194" s="107">
        <v>48</v>
      </c>
      <c r="O194" s="107" t="s">
        <v>707</v>
      </c>
      <c r="P194" s="107">
        <v>120</v>
      </c>
      <c r="Q194" s="107" t="s">
        <v>758</v>
      </c>
      <c r="R194" s="109" t="s">
        <v>982</v>
      </c>
      <c r="S194" s="107" t="s">
        <v>781</v>
      </c>
      <c r="T194" s="107">
        <v>40</v>
      </c>
      <c r="U194" s="107" t="s">
        <v>732</v>
      </c>
    </row>
    <row r="195" spans="1:21" ht="16.5" x14ac:dyDescent="0.25">
      <c r="A195" s="108"/>
      <c r="B195" s="108"/>
      <c r="M195" s="106" t="s">
        <v>1064</v>
      </c>
      <c r="N195" s="107">
        <v>54</v>
      </c>
      <c r="O195" s="107" t="s">
        <v>708</v>
      </c>
      <c r="P195" s="107">
        <v>130</v>
      </c>
      <c r="Q195" s="107" t="s">
        <v>759</v>
      </c>
      <c r="R195" s="109" t="s">
        <v>983</v>
      </c>
      <c r="S195" s="107" t="s">
        <v>782</v>
      </c>
      <c r="T195" s="107">
        <v>46</v>
      </c>
      <c r="U195" s="107" t="s">
        <v>733</v>
      </c>
    </row>
    <row r="196" spans="1:21" ht="16.5" x14ac:dyDescent="0.25">
      <c r="A196" s="108"/>
      <c r="B196" s="108"/>
      <c r="M196" s="106" t="s">
        <v>1065</v>
      </c>
      <c r="N196" s="107">
        <v>60</v>
      </c>
      <c r="O196" s="107" t="s">
        <v>709</v>
      </c>
      <c r="P196" s="107">
        <v>140</v>
      </c>
      <c r="Q196" s="107" t="s">
        <v>760</v>
      </c>
      <c r="R196" s="109" t="s">
        <v>984</v>
      </c>
      <c r="S196" s="107" t="s">
        <v>783</v>
      </c>
      <c r="T196" s="107">
        <v>50</v>
      </c>
      <c r="U196" s="107" t="s">
        <v>734</v>
      </c>
    </row>
    <row r="197" spans="1:21" ht="16.5" x14ac:dyDescent="0.25">
      <c r="A197" s="108"/>
      <c r="B197" s="108"/>
      <c r="M197" s="106" t="s">
        <v>1066</v>
      </c>
      <c r="N197" s="107">
        <v>66</v>
      </c>
      <c r="O197" s="107" t="s">
        <v>710</v>
      </c>
      <c r="P197" s="107">
        <v>150</v>
      </c>
      <c r="Q197" s="107" t="s">
        <v>761</v>
      </c>
      <c r="R197" s="109" t="s">
        <v>985</v>
      </c>
      <c r="S197" s="107" t="s">
        <v>784</v>
      </c>
      <c r="T197" s="107">
        <v>56</v>
      </c>
      <c r="U197" s="107" t="s">
        <v>735</v>
      </c>
    </row>
    <row r="198" spans="1:21" ht="16.5" x14ac:dyDescent="0.25">
      <c r="A198" s="108"/>
      <c r="B198" s="108"/>
      <c r="M198" s="106" t="s">
        <v>1067</v>
      </c>
      <c r="N198" s="107">
        <v>49</v>
      </c>
      <c r="O198" s="107" t="s">
        <v>711</v>
      </c>
      <c r="P198" s="107">
        <v>121</v>
      </c>
      <c r="Q198" s="107" t="s">
        <v>762</v>
      </c>
      <c r="R198" s="109" t="s">
        <v>986</v>
      </c>
      <c r="S198" s="107" t="s">
        <v>785</v>
      </c>
      <c r="T198" s="107">
        <v>41</v>
      </c>
      <c r="U198" s="107" t="s">
        <v>736</v>
      </c>
    </row>
    <row r="199" spans="1:21" ht="16.5" x14ac:dyDescent="0.25">
      <c r="A199" s="108"/>
      <c r="B199" s="108"/>
      <c r="M199" s="106" t="s">
        <v>1068</v>
      </c>
      <c r="N199" s="107">
        <v>56</v>
      </c>
      <c r="O199" s="107" t="s">
        <v>712</v>
      </c>
      <c r="P199" s="107">
        <v>132</v>
      </c>
      <c r="Q199" s="107" t="s">
        <v>763</v>
      </c>
      <c r="R199" s="109" t="s">
        <v>987</v>
      </c>
      <c r="S199" s="107" t="s">
        <v>786</v>
      </c>
      <c r="T199" s="107">
        <v>48</v>
      </c>
      <c r="U199" s="107" t="s">
        <v>737</v>
      </c>
    </row>
    <row r="200" spans="1:21" ht="16.5" x14ac:dyDescent="0.25">
      <c r="A200" s="108"/>
      <c r="B200" s="108"/>
      <c r="M200" s="106" t="s">
        <v>1069</v>
      </c>
      <c r="N200" s="107">
        <v>63</v>
      </c>
      <c r="O200" s="107" t="s">
        <v>713</v>
      </c>
      <c r="P200" s="107">
        <v>143</v>
      </c>
      <c r="Q200" s="107" t="s">
        <v>764</v>
      </c>
      <c r="R200" s="109" t="s">
        <v>988</v>
      </c>
      <c r="S200" s="107" t="s">
        <v>787</v>
      </c>
      <c r="T200" s="107">
        <v>53</v>
      </c>
      <c r="U200" s="107" t="s">
        <v>738</v>
      </c>
    </row>
    <row r="201" spans="1:21" ht="16.5" x14ac:dyDescent="0.25">
      <c r="A201" s="108"/>
      <c r="B201" s="108"/>
      <c r="M201" s="106" t="s">
        <v>1070</v>
      </c>
      <c r="N201" s="107">
        <v>70</v>
      </c>
      <c r="O201" s="107" t="s">
        <v>714</v>
      </c>
      <c r="P201" s="107">
        <v>154</v>
      </c>
      <c r="Q201" s="107" t="s">
        <v>765</v>
      </c>
      <c r="R201" s="109" t="s">
        <v>989</v>
      </c>
      <c r="S201" s="107" t="s">
        <v>788</v>
      </c>
      <c r="T201" s="107" t="s">
        <v>112</v>
      </c>
      <c r="U201" s="107" t="s">
        <v>739</v>
      </c>
    </row>
    <row r="202" spans="1:21" ht="16.5" x14ac:dyDescent="0.25">
      <c r="A202" s="108"/>
      <c r="B202" s="108"/>
      <c r="M202" s="106" t="s">
        <v>1071</v>
      </c>
      <c r="N202" s="107">
        <v>77</v>
      </c>
      <c r="O202" s="107" t="s">
        <v>715</v>
      </c>
      <c r="P202" s="107">
        <v>205</v>
      </c>
      <c r="Q202" s="107" t="s">
        <v>766</v>
      </c>
      <c r="R202" s="109" t="s">
        <v>990</v>
      </c>
      <c r="S202" s="107" t="s">
        <v>789</v>
      </c>
      <c r="T202" s="107">
        <v>65</v>
      </c>
      <c r="U202" s="107" t="s">
        <v>740</v>
      </c>
    </row>
    <row r="203" spans="1:21" ht="16.5" x14ac:dyDescent="0.25">
      <c r="A203" s="108"/>
      <c r="B203" s="108"/>
      <c r="M203" s="106" t="s">
        <v>1072</v>
      </c>
      <c r="N203" s="107">
        <v>64</v>
      </c>
      <c r="O203" s="107" t="s">
        <v>716</v>
      </c>
      <c r="P203" s="107">
        <v>144</v>
      </c>
      <c r="Q203" s="107" t="s">
        <v>764</v>
      </c>
      <c r="R203" s="109" t="s">
        <v>991</v>
      </c>
      <c r="S203" s="107" t="s">
        <v>787</v>
      </c>
      <c r="T203" s="107">
        <v>54</v>
      </c>
      <c r="U203" s="107" t="s">
        <v>741</v>
      </c>
    </row>
    <row r="204" spans="1:21" ht="16.5" x14ac:dyDescent="0.25">
      <c r="A204" s="108"/>
      <c r="B204" s="108"/>
      <c r="M204" s="106" t="s">
        <v>1073</v>
      </c>
      <c r="N204" s="107">
        <v>72</v>
      </c>
      <c r="O204" s="107" t="s">
        <v>717</v>
      </c>
      <c r="P204" s="107">
        <v>200</v>
      </c>
      <c r="Q204" s="107" t="s">
        <v>767</v>
      </c>
      <c r="R204" s="109" t="s">
        <v>992</v>
      </c>
      <c r="S204" s="107" t="s">
        <v>790</v>
      </c>
      <c r="T204" s="107">
        <v>60</v>
      </c>
      <c r="U204" s="107" t="s">
        <v>742</v>
      </c>
    </row>
    <row r="205" spans="1:21" ht="16.5" x14ac:dyDescent="0.25">
      <c r="A205" s="108"/>
      <c r="B205" s="108"/>
      <c r="M205" s="106" t="s">
        <v>1074</v>
      </c>
      <c r="N205" s="107">
        <v>80</v>
      </c>
      <c r="O205" s="107" t="s">
        <v>718</v>
      </c>
      <c r="P205" s="107">
        <v>212</v>
      </c>
      <c r="Q205" s="107" t="s">
        <v>770</v>
      </c>
      <c r="R205" s="109" t="s">
        <v>993</v>
      </c>
      <c r="S205" s="107" t="s">
        <v>791</v>
      </c>
      <c r="T205" s="107">
        <v>68</v>
      </c>
      <c r="U205" s="107" t="s">
        <v>743</v>
      </c>
    </row>
    <row r="206" spans="1:21" ht="16.5" x14ac:dyDescent="0.25">
      <c r="A206" s="108"/>
      <c r="B206" s="108"/>
      <c r="M206" s="106" t="s">
        <v>1075</v>
      </c>
      <c r="N206" s="107">
        <v>88</v>
      </c>
      <c r="O206" s="107" t="s">
        <v>720</v>
      </c>
      <c r="P206" s="107">
        <v>224</v>
      </c>
      <c r="Q206" s="107" t="s">
        <v>771</v>
      </c>
      <c r="R206" s="109" t="s">
        <v>994</v>
      </c>
      <c r="S206" s="107" t="s">
        <v>792</v>
      </c>
      <c r="T206" s="107">
        <v>74</v>
      </c>
      <c r="U206" s="107" t="s">
        <v>744</v>
      </c>
    </row>
    <row r="207" spans="1:21" ht="16.5" x14ac:dyDescent="0.25">
      <c r="A207" s="108"/>
      <c r="B207" s="108"/>
      <c r="M207" s="106" t="s">
        <v>1076</v>
      </c>
      <c r="N207" s="107">
        <v>81</v>
      </c>
      <c r="O207" s="107" t="s">
        <v>719</v>
      </c>
      <c r="P207" s="107">
        <v>213</v>
      </c>
      <c r="Q207" s="107" t="s">
        <v>772</v>
      </c>
      <c r="R207" s="109" t="s">
        <v>995</v>
      </c>
      <c r="S207" s="107" t="s">
        <v>793</v>
      </c>
      <c r="T207" s="107">
        <v>69</v>
      </c>
      <c r="U207" s="107" t="s">
        <v>745</v>
      </c>
    </row>
    <row r="208" spans="1:21" ht="16.5" x14ac:dyDescent="0.25">
      <c r="A208" s="108"/>
      <c r="B208" s="108"/>
      <c r="M208" s="106" t="s">
        <v>1077</v>
      </c>
      <c r="N208" s="107">
        <v>90</v>
      </c>
      <c r="O208" s="107" t="s">
        <v>721</v>
      </c>
      <c r="P208" s="107">
        <v>230</v>
      </c>
      <c r="Q208" s="107" t="s">
        <v>773</v>
      </c>
      <c r="R208" s="109" t="s">
        <v>996</v>
      </c>
      <c r="S208" s="107" t="s">
        <v>794</v>
      </c>
      <c r="T208" s="107">
        <v>76</v>
      </c>
      <c r="U208" s="107" t="s">
        <v>746</v>
      </c>
    </row>
    <row r="209" spans="1:21" ht="16.5" x14ac:dyDescent="0.25">
      <c r="A209" s="108"/>
      <c r="B209" s="108"/>
      <c r="M209" s="106" t="s">
        <v>1078</v>
      </c>
      <c r="N209" s="107">
        <v>99</v>
      </c>
      <c r="O209" s="107" t="s">
        <v>722</v>
      </c>
      <c r="P209" s="107">
        <v>243</v>
      </c>
      <c r="Q209" s="107" t="s">
        <v>774</v>
      </c>
      <c r="R209" s="109" t="s">
        <v>997</v>
      </c>
      <c r="S209" s="107" t="s">
        <v>795</v>
      </c>
      <c r="T209" s="107">
        <v>83</v>
      </c>
      <c r="U209" s="107" t="s">
        <v>747</v>
      </c>
    </row>
    <row r="210" spans="1:21" ht="16.5" x14ac:dyDescent="0.25">
      <c r="A210" s="108"/>
      <c r="B210" s="108"/>
      <c r="M210" s="106" t="s">
        <v>1079</v>
      </c>
      <c r="N210" s="107">
        <v>100</v>
      </c>
      <c r="O210" s="107" t="s">
        <v>199</v>
      </c>
      <c r="P210" s="107">
        <v>244</v>
      </c>
      <c r="Q210" s="107" t="s">
        <v>554</v>
      </c>
      <c r="R210" s="109" t="s">
        <v>951</v>
      </c>
      <c r="S210" s="107" t="s">
        <v>796</v>
      </c>
      <c r="T210" s="107">
        <v>84</v>
      </c>
      <c r="U210" s="107" t="s">
        <v>243</v>
      </c>
    </row>
    <row r="211" spans="1:21" ht="16.5" x14ac:dyDescent="0.25">
      <c r="A211" s="108"/>
      <c r="B211" s="108"/>
      <c r="M211" s="106" t="s">
        <v>1080</v>
      </c>
      <c r="N211" s="107">
        <v>110</v>
      </c>
      <c r="O211" s="107" t="s">
        <v>723</v>
      </c>
      <c r="P211" s="107">
        <v>302</v>
      </c>
      <c r="Q211" s="107" t="s">
        <v>768</v>
      </c>
      <c r="R211" s="109" t="s">
        <v>998</v>
      </c>
      <c r="S211" s="107" t="s">
        <v>797</v>
      </c>
      <c r="T211" s="107">
        <v>92</v>
      </c>
      <c r="U211" s="107" t="s">
        <v>748</v>
      </c>
    </row>
    <row r="212" spans="1:21" ht="16.5" x14ac:dyDescent="0.25">
      <c r="A212" s="108"/>
      <c r="B212" s="108"/>
      <c r="M212" s="106" t="s">
        <v>1081</v>
      </c>
      <c r="N212" s="107">
        <v>121</v>
      </c>
      <c r="O212" s="107" t="s">
        <v>724</v>
      </c>
      <c r="P212" s="107">
        <v>321</v>
      </c>
      <c r="Q212" s="107" t="s">
        <v>769</v>
      </c>
      <c r="R212" s="109" t="s">
        <v>999</v>
      </c>
      <c r="S212" s="107" t="s">
        <v>798</v>
      </c>
      <c r="T212" s="107" t="s">
        <v>118</v>
      </c>
      <c r="U212" s="107" t="s">
        <v>749</v>
      </c>
    </row>
    <row r="213" spans="1:21" ht="16.5" x14ac:dyDescent="0.25">
      <c r="A213" s="108"/>
      <c r="B213" s="108"/>
      <c r="M213"/>
      <c r="N213"/>
      <c r="O213"/>
      <c r="P213"/>
      <c r="Q213"/>
      <c r="R213"/>
      <c r="S213"/>
      <c r="T213"/>
    </row>
    <row r="214" spans="1:21" ht="16.5" x14ac:dyDescent="0.25">
      <c r="A214" s="108"/>
      <c r="B214" s="108"/>
      <c r="M214"/>
      <c r="N214"/>
      <c r="O214"/>
      <c r="P214"/>
      <c r="Q214"/>
      <c r="R214"/>
      <c r="S214"/>
      <c r="T214"/>
    </row>
    <row r="215" spans="1:21" ht="16.5" x14ac:dyDescent="0.25">
      <c r="A215" s="108"/>
      <c r="B215" s="108"/>
      <c r="M215"/>
      <c r="N215"/>
      <c r="O215"/>
      <c r="P215"/>
      <c r="Q215"/>
      <c r="R215"/>
      <c r="S215"/>
      <c r="T215"/>
    </row>
    <row r="216" spans="1:21" ht="16.5" x14ac:dyDescent="0.25">
      <c r="A216" s="108"/>
      <c r="B216" s="108"/>
      <c r="M216"/>
      <c r="N216"/>
      <c r="O216"/>
      <c r="P216"/>
      <c r="Q216"/>
      <c r="R216"/>
      <c r="S216"/>
      <c r="T216"/>
    </row>
    <row r="217" spans="1:21" x14ac:dyDescent="0.25">
      <c r="A217" s="108"/>
      <c r="B217" s="108"/>
    </row>
    <row r="218" spans="1:21" x14ac:dyDescent="0.25">
      <c r="A218" s="108"/>
      <c r="B218" s="108"/>
    </row>
    <row r="219" spans="1:21" x14ac:dyDescent="0.25">
      <c r="A219" s="108"/>
      <c r="B219" s="108"/>
    </row>
    <row r="220" spans="1:21" x14ac:dyDescent="0.25">
      <c r="A220" s="108"/>
      <c r="B220" s="108"/>
    </row>
    <row r="221" spans="1:21" x14ac:dyDescent="0.25">
      <c r="A221" s="108"/>
      <c r="B221" s="108"/>
    </row>
    <row r="222" spans="1:21" x14ac:dyDescent="0.25">
      <c r="A222" s="108"/>
      <c r="B222" s="108"/>
    </row>
    <row r="223" spans="1:21" x14ac:dyDescent="0.25">
      <c r="A223" s="108"/>
      <c r="B223" s="108"/>
    </row>
    <row r="224" spans="1:21" x14ac:dyDescent="0.25">
      <c r="A224" s="108"/>
      <c r="B224" s="108"/>
    </row>
    <row r="225" spans="1:2" x14ac:dyDescent="0.25">
      <c r="A225" s="108"/>
      <c r="B225" s="108"/>
    </row>
    <row r="226" spans="1:2" x14ac:dyDescent="0.25">
      <c r="A226" s="108"/>
      <c r="B226" s="108"/>
    </row>
    <row r="227" spans="1:2" x14ac:dyDescent="0.25">
      <c r="A227" s="108"/>
      <c r="B227" s="108"/>
    </row>
    <row r="228" spans="1:2" x14ac:dyDescent="0.25">
      <c r="A228" s="108"/>
      <c r="B228" s="108"/>
    </row>
    <row r="229" spans="1:2" x14ac:dyDescent="0.25">
      <c r="A229" s="108"/>
      <c r="B229" s="108"/>
    </row>
    <row r="230" spans="1:2" x14ac:dyDescent="0.25">
      <c r="A230" s="108"/>
      <c r="B230" s="108"/>
    </row>
    <row r="231" spans="1:2" x14ac:dyDescent="0.25">
      <c r="A231" s="108"/>
      <c r="B231" s="108"/>
    </row>
    <row r="232" spans="1:2" x14ac:dyDescent="0.25">
      <c r="A232" s="108"/>
      <c r="B232" s="108"/>
    </row>
    <row r="233" spans="1:2" x14ac:dyDescent="0.25">
      <c r="A233" s="108"/>
      <c r="B233" s="108"/>
    </row>
    <row r="234" spans="1:2" x14ac:dyDescent="0.25">
      <c r="A234" s="108"/>
      <c r="B234" s="108"/>
    </row>
    <row r="235" spans="1:2" x14ac:dyDescent="0.25">
      <c r="A235" s="108"/>
      <c r="B235" s="108"/>
    </row>
    <row r="236" spans="1:2" x14ac:dyDescent="0.25">
      <c r="A236" s="108"/>
      <c r="B236" s="108"/>
    </row>
    <row r="237" spans="1:2" x14ac:dyDescent="0.25">
      <c r="A237" s="108"/>
      <c r="B237" s="108"/>
    </row>
    <row r="238" spans="1:2" x14ac:dyDescent="0.25">
      <c r="A238" s="108"/>
      <c r="B238" s="108"/>
    </row>
    <row r="239" spans="1:2" x14ac:dyDescent="0.25">
      <c r="A239" s="108"/>
      <c r="B239" s="108"/>
    </row>
    <row r="240" spans="1:2" x14ac:dyDescent="0.25">
      <c r="A240" s="108"/>
      <c r="B240" s="108"/>
    </row>
    <row r="241" spans="1:2" x14ac:dyDescent="0.25">
      <c r="A241" s="108"/>
      <c r="B241" s="108"/>
    </row>
    <row r="242" spans="1:2" x14ac:dyDescent="0.25">
      <c r="A242" s="108"/>
      <c r="B242" s="108"/>
    </row>
    <row r="243" spans="1:2" x14ac:dyDescent="0.25">
      <c r="A243" s="108"/>
      <c r="B243" s="108"/>
    </row>
    <row r="244" spans="1:2" x14ac:dyDescent="0.25">
      <c r="A244" s="108"/>
      <c r="B244" s="108"/>
    </row>
    <row r="245" spans="1:2" x14ac:dyDescent="0.25">
      <c r="A245" s="108"/>
      <c r="B245" s="108"/>
    </row>
    <row r="246" spans="1:2" x14ac:dyDescent="0.25">
      <c r="A246" s="108"/>
      <c r="B246" s="108"/>
    </row>
    <row r="247" spans="1:2" x14ac:dyDescent="0.25">
      <c r="A247" s="108"/>
      <c r="B247" s="108"/>
    </row>
    <row r="248" spans="1:2" x14ac:dyDescent="0.25">
      <c r="A248" s="108"/>
      <c r="B248" s="108"/>
    </row>
    <row r="249" spans="1:2" x14ac:dyDescent="0.25">
      <c r="A249" s="108"/>
      <c r="B249" s="108"/>
    </row>
    <row r="250" spans="1:2" x14ac:dyDescent="0.25">
      <c r="A250" s="108"/>
      <c r="B250" s="108"/>
    </row>
    <row r="251" spans="1:2" x14ac:dyDescent="0.25">
      <c r="A251" s="108"/>
      <c r="B251" s="108"/>
    </row>
    <row r="252" spans="1:2" x14ac:dyDescent="0.25">
      <c r="A252" s="108"/>
      <c r="B252" s="108"/>
    </row>
    <row r="253" spans="1:2" x14ac:dyDescent="0.25">
      <c r="A253" s="108"/>
      <c r="B253" s="108"/>
    </row>
    <row r="254" spans="1:2" x14ac:dyDescent="0.25">
      <c r="A254" s="108"/>
      <c r="B254" s="108"/>
    </row>
    <row r="255" spans="1:2" x14ac:dyDescent="0.25">
      <c r="A255" s="108"/>
      <c r="B255" s="108"/>
    </row>
    <row r="256" spans="1:2" x14ac:dyDescent="0.25">
      <c r="A256" s="108"/>
      <c r="B256" s="108"/>
    </row>
    <row r="257" spans="1:2" x14ac:dyDescent="0.25">
      <c r="A257" s="108"/>
      <c r="B257" s="108"/>
    </row>
    <row r="258" spans="1:2" x14ac:dyDescent="0.25">
      <c r="A258" s="108"/>
      <c r="B258" s="108"/>
    </row>
    <row r="259" spans="1:2" x14ac:dyDescent="0.25">
      <c r="A259" s="108"/>
      <c r="B259" s="108"/>
    </row>
    <row r="260" spans="1:2" x14ac:dyDescent="0.25">
      <c r="A260" s="108"/>
      <c r="B260" s="108"/>
    </row>
    <row r="261" spans="1:2" x14ac:dyDescent="0.25">
      <c r="A261" s="108"/>
      <c r="B261" s="108"/>
    </row>
    <row r="262" spans="1:2" x14ac:dyDescent="0.25">
      <c r="A262" s="108"/>
      <c r="B262" s="108"/>
    </row>
    <row r="263" spans="1:2" x14ac:dyDescent="0.25">
      <c r="A263" s="108"/>
      <c r="B263" s="108"/>
    </row>
    <row r="264" spans="1:2" x14ac:dyDescent="0.25">
      <c r="A264" s="108"/>
      <c r="B264" s="108"/>
    </row>
    <row r="265" spans="1:2" x14ac:dyDescent="0.25">
      <c r="A265" s="108"/>
      <c r="B265" s="108"/>
    </row>
    <row r="266" spans="1:2" x14ac:dyDescent="0.25">
      <c r="A266" s="108"/>
      <c r="B266" s="108"/>
    </row>
    <row r="267" spans="1:2" x14ac:dyDescent="0.25">
      <c r="A267" s="108"/>
      <c r="B267" s="108"/>
    </row>
    <row r="268" spans="1:2" x14ac:dyDescent="0.25">
      <c r="A268" s="108"/>
      <c r="B268" s="108"/>
    </row>
    <row r="269" spans="1:2" x14ac:dyDescent="0.25">
      <c r="A269" s="108"/>
      <c r="B269" s="108"/>
    </row>
    <row r="270" spans="1:2" x14ac:dyDescent="0.25">
      <c r="A270" s="108"/>
      <c r="B270" s="108"/>
    </row>
    <row r="271" spans="1:2" x14ac:dyDescent="0.25">
      <c r="A271" s="108"/>
      <c r="B271" s="108"/>
    </row>
    <row r="272" spans="1:2" x14ac:dyDescent="0.25">
      <c r="A272" s="108"/>
      <c r="B272" s="108"/>
    </row>
    <row r="273" spans="1:2" x14ac:dyDescent="0.25">
      <c r="A273" s="108"/>
      <c r="B273" s="108"/>
    </row>
    <row r="274" spans="1:2" x14ac:dyDescent="0.25">
      <c r="A274" s="108"/>
      <c r="B274" s="108"/>
    </row>
    <row r="275" spans="1:2" x14ac:dyDescent="0.25">
      <c r="A275" s="108"/>
      <c r="B275" s="108"/>
    </row>
    <row r="276" spans="1:2" x14ac:dyDescent="0.25">
      <c r="A276" s="108"/>
      <c r="B276" s="108"/>
    </row>
    <row r="277" spans="1:2" x14ac:dyDescent="0.25">
      <c r="A277" s="108"/>
      <c r="B277" s="108"/>
    </row>
    <row r="278" spans="1:2" x14ac:dyDescent="0.25">
      <c r="A278" s="108"/>
      <c r="B278" s="108"/>
    </row>
    <row r="279" spans="1:2" x14ac:dyDescent="0.25">
      <c r="A279" s="108"/>
      <c r="B279" s="108"/>
    </row>
    <row r="280" spans="1:2" x14ac:dyDescent="0.25">
      <c r="A280" s="108"/>
      <c r="B280" s="108"/>
    </row>
    <row r="281" spans="1:2" x14ac:dyDescent="0.25">
      <c r="A281" s="108"/>
      <c r="B281" s="108"/>
    </row>
    <row r="282" spans="1:2" x14ac:dyDescent="0.25">
      <c r="A282" s="108"/>
      <c r="B282" s="108"/>
    </row>
    <row r="283" spans="1:2" x14ac:dyDescent="0.25">
      <c r="A283" s="108"/>
      <c r="B283" s="108"/>
    </row>
    <row r="284" spans="1:2" x14ac:dyDescent="0.25">
      <c r="A284" s="108"/>
      <c r="B284" s="108"/>
    </row>
    <row r="285" spans="1:2" x14ac:dyDescent="0.25">
      <c r="A285" s="108"/>
      <c r="B285" s="108"/>
    </row>
    <row r="286" spans="1:2" x14ac:dyDescent="0.25">
      <c r="A286" s="108"/>
      <c r="B286" s="108"/>
    </row>
    <row r="287" spans="1:2" x14ac:dyDescent="0.25">
      <c r="A287" s="108"/>
      <c r="B287" s="108"/>
    </row>
    <row r="288" spans="1:2" x14ac:dyDescent="0.25">
      <c r="A288" s="108"/>
      <c r="B288" s="108"/>
    </row>
    <row r="289" spans="1:2" x14ac:dyDescent="0.25">
      <c r="A289" s="108"/>
      <c r="B289" s="108"/>
    </row>
    <row r="290" spans="1:2" x14ac:dyDescent="0.25">
      <c r="A290" s="108"/>
      <c r="B290" s="108"/>
    </row>
    <row r="291" spans="1:2" x14ac:dyDescent="0.25">
      <c r="A291" s="108"/>
      <c r="B291" s="108"/>
    </row>
    <row r="292" spans="1:2" x14ac:dyDescent="0.25">
      <c r="A292" s="108"/>
      <c r="B292" s="108"/>
    </row>
    <row r="293" spans="1:2" x14ac:dyDescent="0.25">
      <c r="A293" s="108"/>
      <c r="B293" s="108"/>
    </row>
    <row r="294" spans="1:2" x14ac:dyDescent="0.25">
      <c r="A294" s="108"/>
      <c r="B294" s="108"/>
    </row>
    <row r="295" spans="1:2" x14ac:dyDescent="0.25">
      <c r="A295" s="108"/>
      <c r="B295" s="108"/>
    </row>
    <row r="296" spans="1:2" x14ac:dyDescent="0.25">
      <c r="A296" s="108"/>
      <c r="B296" s="108"/>
    </row>
    <row r="297" spans="1:2" x14ac:dyDescent="0.25">
      <c r="A297" s="108"/>
      <c r="B297" s="108"/>
    </row>
    <row r="298" spans="1:2" x14ac:dyDescent="0.25">
      <c r="A298" s="108"/>
      <c r="B298" s="108"/>
    </row>
    <row r="299" spans="1:2" x14ac:dyDescent="0.25">
      <c r="A299" s="108"/>
      <c r="B299" s="108"/>
    </row>
    <row r="300" spans="1:2" x14ac:dyDescent="0.25">
      <c r="A300" s="108"/>
      <c r="B300" s="108"/>
    </row>
    <row r="301" spans="1:2" x14ac:dyDescent="0.25">
      <c r="A301" s="108"/>
      <c r="B301" s="108"/>
    </row>
    <row r="302" spans="1:2" x14ac:dyDescent="0.25">
      <c r="A302" s="108"/>
      <c r="B302" s="108"/>
    </row>
    <row r="303" spans="1:2" x14ac:dyDescent="0.25">
      <c r="A303" s="108"/>
      <c r="B303" s="108"/>
    </row>
    <row r="304" spans="1:2" x14ac:dyDescent="0.25">
      <c r="A304" s="108"/>
      <c r="B304" s="108"/>
    </row>
    <row r="305" spans="1:2" x14ac:dyDescent="0.25">
      <c r="A305" s="108"/>
      <c r="B305" s="108"/>
    </row>
    <row r="306" spans="1:2" x14ac:dyDescent="0.25">
      <c r="A306" s="108"/>
      <c r="B306" s="108"/>
    </row>
    <row r="307" spans="1:2" x14ac:dyDescent="0.25">
      <c r="A307" s="108"/>
      <c r="B307" s="108"/>
    </row>
    <row r="308" spans="1:2" x14ac:dyDescent="0.25">
      <c r="A308" s="108"/>
      <c r="B308" s="108"/>
    </row>
    <row r="309" spans="1:2" x14ac:dyDescent="0.25">
      <c r="A309" s="108"/>
      <c r="B309" s="108"/>
    </row>
    <row r="310" spans="1:2" x14ac:dyDescent="0.25">
      <c r="A310" s="108"/>
      <c r="B310" s="108"/>
    </row>
    <row r="311" spans="1:2" x14ac:dyDescent="0.25">
      <c r="A311" s="108"/>
      <c r="B311" s="108"/>
    </row>
    <row r="312" spans="1:2" x14ac:dyDescent="0.25">
      <c r="A312" s="108"/>
      <c r="B312" s="108"/>
    </row>
  </sheetData>
  <phoneticPr fontId="1" type="noConversion"/>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present</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maher</dc:creator>
  <cp:lastModifiedBy>brendan maher</cp:lastModifiedBy>
  <dcterms:created xsi:type="dcterms:W3CDTF">2022-01-11T03:43:37Z</dcterms:created>
  <dcterms:modified xsi:type="dcterms:W3CDTF">2022-03-02T07:24:53Z</dcterms:modified>
</cp:coreProperties>
</file>