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fileSharing readOnlyRecommended="1" userName="McReynolds, Brendan" algorithmName="SHA-512" hashValue="RjugVasXWIKWvlrB8IRrRPIFQzKSgBoBQhWeoM8dfXA97TEQ4bf5Jm8gRAItiiXpDFW4W89AdIqVun8RFNkU2w==" saltValue="l3b3QAGK8Ab9nu9QYUrgnQ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c/Library/Mobile Documents/com~apple~CloudDocs/Flight Instructor/"/>
    </mc:Choice>
  </mc:AlternateContent>
  <xr:revisionPtr revIDLastSave="0" documentId="13_ncr:10001_{DD263417-55C9-5746-AB85-F58F27327B08}" xr6:coauthVersionLast="47" xr6:coauthVersionMax="47" xr10:uidLastSave="{00000000-0000-0000-0000-000000000000}"/>
  <bookViews>
    <workbookView xWindow="0" yWindow="0" windowWidth="28800" windowHeight="18000" activeTab="1" xr2:uid="{2A735F61-3D5F-1A4F-A3BE-358E092C1A86}"/>
  </bookViews>
  <sheets>
    <sheet name="Document Information" sheetId="8" r:id="rId1"/>
    <sheet name="TOC WIP" sheetId="7" r:id="rId2"/>
    <sheet name="Takeoff landing distance" sheetId="6" r:id="rId3"/>
    <sheet name="Cruise performance" sheetId="5" r:id="rId4"/>
    <sheet name="Wind temp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7" l="1"/>
  <c r="C48" i="7"/>
  <c r="C47" i="7"/>
  <c r="E48" i="7"/>
  <c r="E47" i="7"/>
  <c r="E49" i="7" s="1"/>
  <c r="I14" i="1"/>
  <c r="I15" i="1" s="1"/>
  <c r="I16" i="1" s="1"/>
  <c r="I13" i="1" s="1"/>
  <c r="G4" i="1"/>
  <c r="C46" i="7"/>
  <c r="D41" i="7"/>
  <c r="D43" i="7" s="1"/>
  <c r="I30" i="7"/>
  <c r="K30" i="7"/>
  <c r="J30" i="7" s="1"/>
  <c r="I31" i="7"/>
  <c r="D33" i="7"/>
  <c r="I33" i="7" s="1"/>
  <c r="D31" i="7"/>
  <c r="E37" i="7"/>
  <c r="E36" i="7"/>
  <c r="D32" i="7" s="1"/>
  <c r="I32" i="7" s="1"/>
  <c r="E35" i="7"/>
  <c r="D36" i="7"/>
  <c r="D37" i="7"/>
  <c r="D35" i="7"/>
  <c r="F37" i="7"/>
  <c r="G37" i="7" s="1"/>
  <c r="H37" i="7" s="1"/>
  <c r="G33" i="7" s="1"/>
  <c r="K33" i="7" s="1"/>
  <c r="F36" i="7"/>
  <c r="G36" i="7" s="1"/>
  <c r="H36" i="7" s="1"/>
  <c r="G32" i="7" s="1"/>
  <c r="K32" i="7" s="1"/>
  <c r="F35" i="7"/>
  <c r="G35" i="7" s="1"/>
  <c r="H35" i="7" s="1"/>
  <c r="G31" i="7" s="1"/>
  <c r="K31" i="7" s="1"/>
  <c r="C36" i="7"/>
  <c r="C37" i="7"/>
  <c r="C35" i="7"/>
  <c r="C24" i="7"/>
  <c r="F11" i="7"/>
  <c r="C15" i="7"/>
  <c r="C14" i="7"/>
  <c r="I14" i="7" s="1"/>
  <c r="F13" i="7"/>
  <c r="F14" i="7" s="1"/>
  <c r="F15" i="7" s="1"/>
  <c r="H12" i="7"/>
  <c r="H13" i="7" s="1"/>
  <c r="I11" i="7"/>
  <c r="H11" i="7"/>
  <c r="E11" i="7"/>
  <c r="E12" i="7" s="1"/>
  <c r="E13" i="7" s="1"/>
  <c r="D11" i="7"/>
  <c r="C11" i="7"/>
  <c r="C12" i="7" s="1"/>
  <c r="I10" i="7"/>
  <c r="H10" i="7"/>
  <c r="F10" i="7"/>
  <c r="E10" i="7"/>
  <c r="D10" i="7"/>
  <c r="D12" i="7" s="1"/>
  <c r="C10" i="7"/>
  <c r="F8" i="7"/>
  <c r="F10" i="6"/>
  <c r="C14" i="6"/>
  <c r="H14" i="6" s="1"/>
  <c r="F8" i="6"/>
  <c r="F14" i="6" s="1"/>
  <c r="F15" i="6" s="1"/>
  <c r="F13" i="6"/>
  <c r="C15" i="6"/>
  <c r="H11" i="6"/>
  <c r="D11" i="6"/>
  <c r="C11" i="6"/>
  <c r="H10" i="6"/>
  <c r="D10" i="6"/>
  <c r="C10" i="6"/>
  <c r="C15" i="5"/>
  <c r="C14" i="5"/>
  <c r="I11" i="5"/>
  <c r="H11" i="5"/>
  <c r="E11" i="5"/>
  <c r="D11" i="5"/>
  <c r="C11" i="5"/>
  <c r="I10" i="5"/>
  <c r="I12" i="5" s="1"/>
  <c r="H10" i="5"/>
  <c r="E10" i="5"/>
  <c r="D10" i="5"/>
  <c r="C10" i="5"/>
  <c r="F8" i="5"/>
  <c r="E4" i="1"/>
  <c r="F4" i="1" s="1"/>
  <c r="E13" i="1"/>
  <c r="F13" i="1" s="1"/>
  <c r="H13" i="1" s="1"/>
  <c r="E7" i="1"/>
  <c r="E5" i="1"/>
  <c r="F5" i="1" s="1"/>
  <c r="E50" i="7" l="1"/>
  <c r="D45" i="7" s="1"/>
  <c r="C50" i="7"/>
  <c r="D44" i="7" s="1"/>
  <c r="F13" i="5"/>
  <c r="F10" i="5"/>
  <c r="G13" i="5"/>
  <c r="G10" i="5"/>
  <c r="F11" i="5"/>
  <c r="F12" i="5" s="1"/>
  <c r="J13" i="1"/>
  <c r="J31" i="7"/>
  <c r="J33" i="7"/>
  <c r="I37" i="7"/>
  <c r="I36" i="7"/>
  <c r="J32" i="7"/>
  <c r="I35" i="7"/>
  <c r="F12" i="7"/>
  <c r="D13" i="7"/>
  <c r="H15" i="7"/>
  <c r="H16" i="7" s="1"/>
  <c r="H17" i="7" s="1"/>
  <c r="G10" i="7"/>
  <c r="G11" i="7" s="1"/>
  <c r="G12" i="7" s="1"/>
  <c r="I12" i="7"/>
  <c r="I13" i="7" s="1"/>
  <c r="I15" i="7" s="1"/>
  <c r="I16" i="7" s="1"/>
  <c r="I17" i="7" s="1"/>
  <c r="G13" i="7"/>
  <c r="G14" i="7" s="1"/>
  <c r="G15" i="7" s="1"/>
  <c r="D14" i="7"/>
  <c r="D15" i="7" s="1"/>
  <c r="D16" i="7" s="1"/>
  <c r="D17" i="7" s="1"/>
  <c r="H14" i="7"/>
  <c r="E14" i="7"/>
  <c r="E15" i="7" s="1"/>
  <c r="E16" i="7" s="1"/>
  <c r="E17" i="7" s="1"/>
  <c r="F11" i="6"/>
  <c r="F12" i="6" s="1"/>
  <c r="D14" i="6"/>
  <c r="D15" i="6" s="1"/>
  <c r="D16" i="6" s="1"/>
  <c r="D12" i="6"/>
  <c r="C12" i="6"/>
  <c r="D13" i="6" s="1"/>
  <c r="H12" i="6"/>
  <c r="E12" i="5"/>
  <c r="F14" i="5"/>
  <c r="F15" i="5" s="1"/>
  <c r="E14" i="5"/>
  <c r="G14" i="5"/>
  <c r="G15" i="5" s="1"/>
  <c r="G11" i="5"/>
  <c r="G12" i="5" s="1"/>
  <c r="D12" i="5"/>
  <c r="H14" i="5"/>
  <c r="I14" i="5"/>
  <c r="C12" i="5"/>
  <c r="D14" i="5"/>
  <c r="H12" i="5"/>
  <c r="H4" i="1"/>
  <c r="I4" i="1" s="1"/>
  <c r="G5" i="1"/>
  <c r="H5" i="1" s="1"/>
  <c r="I5" i="1" s="1"/>
  <c r="F16" i="7" l="1"/>
  <c r="F17" i="7" s="1"/>
  <c r="F18" i="7" s="1"/>
  <c r="H4" i="7" s="1"/>
  <c r="G16" i="7"/>
  <c r="G17" i="7" s="1"/>
  <c r="G18" i="7" s="1"/>
  <c r="I4" i="7" s="1"/>
  <c r="H13" i="6"/>
  <c r="H15" i="6" s="1"/>
  <c r="H16" i="6" s="1"/>
  <c r="F16" i="6" s="1"/>
  <c r="F17" i="6" s="1"/>
  <c r="F18" i="6" s="1"/>
  <c r="F4" i="6" s="1"/>
  <c r="D13" i="5"/>
  <c r="D15" i="5" s="1"/>
  <c r="D16" i="5" s="1"/>
  <c r="D17" i="5" s="1"/>
  <c r="H13" i="5"/>
  <c r="H15" i="5" s="1"/>
  <c r="H16" i="5" s="1"/>
  <c r="H17" i="5" s="1"/>
  <c r="I13" i="5"/>
  <c r="I15" i="5" s="1"/>
  <c r="I16" i="5" s="1"/>
  <c r="I17" i="5" s="1"/>
  <c r="E13" i="5"/>
  <c r="E15" i="5" s="1"/>
  <c r="E16" i="5" s="1"/>
  <c r="E17" i="5" s="1"/>
  <c r="F16" i="5" l="1"/>
  <c r="F17" i="5" s="1"/>
  <c r="F18" i="5" s="1"/>
  <c r="H4" i="5" s="1"/>
  <c r="G16" i="5"/>
  <c r="G17" i="5" s="1"/>
  <c r="G18" i="5" s="1"/>
  <c r="I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McReynolds, Brendan</author>
  </authors>
  <commentList>
    <comment ref="D45" authorId="0" shapeId="0" xr:uid="{470E863F-D423-4C4C-BB85-6B318BBAC1D5}">
      <text>
        <r>
          <rPr>
            <b/>
            <sz val="10"/>
            <color rgb="FF000000"/>
            <rFont val="Tahoma"/>
            <family val="2"/>
          </rPr>
          <t>McReynolds, Brendan: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Value changes if wind increases or decreases
</t>
        </r>
      </text>
    </comment>
  </commentList>
</comments>
</file>

<file path=xl/sharedStrings.xml><?xml version="1.0" encoding="utf-8"?>
<sst xmlns="http://schemas.openxmlformats.org/spreadsheetml/2006/main" count="127" uniqueCount="62">
  <si>
    <t>Direction</t>
  </si>
  <si>
    <t>Temperature</t>
  </si>
  <si>
    <t>Velocity</t>
  </si>
  <si>
    <t>A</t>
  </si>
  <si>
    <t>B</t>
  </si>
  <si>
    <t>Out</t>
  </si>
  <si>
    <t>Difference</t>
  </si>
  <si>
    <t>Altitude</t>
  </si>
  <si>
    <t>Result</t>
  </si>
  <si>
    <t>ISA</t>
  </si>
  <si>
    <t>Alt to find</t>
  </si>
  <si>
    <t>Alt temp</t>
  </si>
  <si>
    <t>DALR</t>
  </si>
  <si>
    <t>Change</t>
  </si>
  <si>
    <t>For</t>
  </si>
  <si>
    <t>From</t>
  </si>
  <si>
    <t>Δ °/ft</t>
  </si>
  <si>
    <t>Δ</t>
  </si>
  <si>
    <t>Temp</t>
  </si>
  <si>
    <t>TAS</t>
  </si>
  <si>
    <t>speed</t>
  </si>
  <si>
    <t>fuel</t>
  </si>
  <si>
    <t>Alt</t>
  </si>
  <si>
    <t>Temp a</t>
  </si>
  <si>
    <t>Temp b</t>
  </si>
  <si>
    <t>gph</t>
  </si>
  <si>
    <t>differential</t>
  </si>
  <si>
    <t>Cruise alt</t>
  </si>
  <si>
    <t>Δ /ft</t>
  </si>
  <si>
    <t>Temp diff</t>
  </si>
  <si>
    <t>FF</t>
  </si>
  <si>
    <t>OAT</t>
  </si>
  <si>
    <t>Output</t>
  </si>
  <si>
    <t>Cruise Alt</t>
  </si>
  <si>
    <t>Wind</t>
  </si>
  <si>
    <t>Runway Alt</t>
  </si>
  <si>
    <t>Distance</t>
  </si>
  <si>
    <t>Rwy alt</t>
  </si>
  <si>
    <t>2/3rd data</t>
  </si>
  <si>
    <t>time</t>
  </si>
  <si>
    <t xml:space="preserve">fuel </t>
  </si>
  <si>
    <t>distance</t>
  </si>
  <si>
    <t>alt</t>
  </si>
  <si>
    <t>start/taxi/runup fuel</t>
  </si>
  <si>
    <t>for:</t>
  </si>
  <si>
    <t>temp</t>
  </si>
  <si>
    <t>takeoff alt</t>
  </si>
  <si>
    <t>difference</t>
  </si>
  <si>
    <t>Bottom</t>
  </si>
  <si>
    <t>Top</t>
  </si>
  <si>
    <t>Total</t>
  </si>
  <si>
    <t xml:space="preserve">Δ </t>
  </si>
  <si>
    <t>2/3rd Altitude</t>
  </si>
  <si>
    <t>Takeoff</t>
  </si>
  <si>
    <t>2/3rd</t>
  </si>
  <si>
    <t>Cruise</t>
  </si>
  <si>
    <t>Winds</t>
  </si>
  <si>
    <t>Version 1</t>
  </si>
  <si>
    <t>Created by Lucky Aviation // Pro Standards</t>
  </si>
  <si>
    <t>OAT ISA</t>
  </si>
  <si>
    <t>direction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</si>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</sst>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70" fontId="0" fillId="0" borderId="0" xfId="0" applyNumberFormat="1"/>
    <xf numFmtId="171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170" fontId="0" fillId="0" borderId="0" xfId="0" applyNumberFormat="1" applyFill="1"/>
    <xf numFmtId="171" fontId="0" fillId="0" borderId="0" xfId="0" applyNumberFormat="1" applyFill="1" applyAlignment="1">
      <alignment horizontal="left"/>
    </xf>
    <xf numFmtId="171" fontId="0" fillId="0" borderId="0" xfId="0" applyNumberFormat="1" applyFill="1"/>
    <xf numFmtId="1" fontId="0" fillId="0" borderId="0" xfId="0" applyNumberFormat="1" applyFill="1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70" fontId="0" fillId="0" borderId="0" xfId="0" applyNumberFormat="1" applyBorder="1"/>
    <xf numFmtId="171" fontId="0" fillId="0" borderId="0" xfId="0" applyNumberFormat="1" applyBorder="1" applyAlignment="1">
      <alignment horizontal="left"/>
    </xf>
    <xf numFmtId="171" fontId="0" fillId="0" borderId="0" xfId="0" applyNumberFormat="1" applyBorder="1"/>
    <xf numFmtId="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1" fontId="0" fillId="3" borderId="7" xfId="0" applyNumberFormat="1" applyFont="1" applyFill="1" applyBorder="1"/>
    <xf numFmtId="171" fontId="0" fillId="3" borderId="8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71" fontId="0" fillId="0" borderId="7" xfId="0" applyNumberFormat="1" applyBorder="1"/>
    <xf numFmtId="0" fontId="1" fillId="0" borderId="1" xfId="0" applyFont="1" applyBorder="1"/>
    <xf numFmtId="0" fontId="0" fillId="2" borderId="6" xfId="0" applyFill="1" applyBorder="1" applyAlignment="1"/>
    <xf numFmtId="0" fontId="0" fillId="2" borderId="8" xfId="0" applyFill="1" applyBorder="1" applyAlignment="1"/>
    <xf numFmtId="171" fontId="0" fillId="3" borderId="7" xfId="0" applyNumberFormat="1" applyFont="1" applyFill="1" applyBorder="1" applyAlignment="1">
      <alignment horizontal="center"/>
    </xf>
    <xf numFmtId="171" fontId="0" fillId="3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2" fontId="0" fillId="0" borderId="0" xfId="0" applyNumberFormat="1" applyBorder="1"/>
    <xf numFmtId="170" fontId="0" fillId="0" borderId="2" xfId="0" applyNumberFormat="1" applyBorder="1"/>
    <xf numFmtId="171" fontId="0" fillId="0" borderId="2" xfId="0" applyNumberFormat="1" applyBorder="1" applyAlignment="1">
      <alignment horizontal="left"/>
    </xf>
    <xf numFmtId="0" fontId="2" fillId="2" borderId="0" xfId="0" applyFont="1" applyFill="1"/>
    <xf numFmtId="0" fontId="0" fillId="3" borderId="0" xfId="0" applyFill="1" applyBorder="1"/>
    <xf numFmtId="2" fontId="0" fillId="3" borderId="0" xfId="0" applyNumberFormat="1" applyFill="1" applyBorder="1"/>
    <xf numFmtId="0" fontId="0" fillId="0" borderId="4" xfId="0" applyFill="1" applyBorder="1"/>
    <xf numFmtId="1" fontId="0" fillId="3" borderId="0" xfId="0" applyNumberFormat="1" applyFill="1"/>
    <xf numFmtId="1" fontId="0" fillId="3" borderId="5" xfId="0" applyNumberFormat="1" applyFill="1" applyBorder="1"/>
    <xf numFmtId="1" fontId="0" fillId="3" borderId="7" xfId="0" applyNumberFormat="1" applyFont="1" applyFill="1" applyBorder="1"/>
    <xf numFmtId="2" fontId="0" fillId="0" borderId="10" xfId="0" applyNumberFormat="1" applyFill="1" applyBorder="1"/>
    <xf numFmtId="0" fontId="0" fillId="0" borderId="11" xfId="0" applyBorder="1"/>
    <xf numFmtId="1" fontId="0" fillId="0" borderId="1" xfId="0" applyNumberFormat="1" applyBorder="1"/>
    <xf numFmtId="0" fontId="0" fillId="0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288A-67DF-F34D-BEDD-6BB1A65AC036}">
  <dimension ref="A1:A3"/>
  <sheetViews>
    <sheetView workbookViewId="0">
      <selection activeCell="F27" sqref="F27"/>
    </sheetView>
  </sheetViews>
  <sheetFormatPr baseColWidth="10" defaultRowHeight="16" x14ac:dyDescent="0.2"/>
  <sheetData>
    <row r="1" spans="1:1" x14ac:dyDescent="0.2">
      <c r="A1" t="s">
        <v>57</v>
      </c>
    </row>
    <row r="2" spans="1:1" x14ac:dyDescent="0.2">
      <c r="A2" t="s">
        <v>58</v>
      </c>
    </row>
    <row r="3" spans="1:1" x14ac:dyDescent="0.2">
      <c r="A3">
        <v>1262022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BDD-14C5-C747-B075-680B7B2289B0}">
  <dimension ref="B2:L51"/>
  <sheetViews>
    <sheetView tabSelected="1" topLeftCell="A26" zoomScale="150" zoomScaleNormal="150" workbookViewId="0">
      <selection activeCell="G42" sqref="G42"/>
    </sheetView>
  </sheetViews>
  <sheetFormatPr baseColWidth="10" defaultRowHeight="16" x14ac:dyDescent="0.2"/>
  <sheetData>
    <row r="2" spans="2:9" x14ac:dyDescent="0.2">
      <c r="B2" s="35" t="s">
        <v>7</v>
      </c>
      <c r="C2" s="29" t="s">
        <v>1</v>
      </c>
      <c r="D2" s="26"/>
      <c r="E2" s="26"/>
      <c r="F2" s="27"/>
      <c r="G2" s="10" t="s">
        <v>33</v>
      </c>
      <c r="H2" s="42">
        <v>6500</v>
      </c>
      <c r="I2" s="43"/>
    </row>
    <row r="3" spans="2:9" x14ac:dyDescent="0.2">
      <c r="B3" s="36"/>
      <c r="C3" s="38">
        <v>-30</v>
      </c>
      <c r="D3" s="39"/>
      <c r="E3" s="39">
        <v>0</v>
      </c>
      <c r="F3" s="40"/>
      <c r="G3" s="14" t="s">
        <v>31</v>
      </c>
      <c r="H3" s="30">
        <v>-3</v>
      </c>
      <c r="I3" s="34"/>
    </row>
    <row r="4" spans="2:9" x14ac:dyDescent="0.2">
      <c r="B4" s="37"/>
      <c r="C4" s="46" t="s">
        <v>19</v>
      </c>
      <c r="D4" s="46" t="s">
        <v>30</v>
      </c>
      <c r="E4" s="46" t="s">
        <v>19</v>
      </c>
      <c r="F4" s="47" t="s">
        <v>30</v>
      </c>
      <c r="G4" s="21" t="s">
        <v>32</v>
      </c>
      <c r="H4" s="44">
        <f>F18</f>
        <v>177.15</v>
      </c>
      <c r="I4" s="45">
        <f>G18</f>
        <v>7.5149999999999997</v>
      </c>
    </row>
    <row r="5" spans="2:9" x14ac:dyDescent="0.2">
      <c r="B5" s="32">
        <v>6000</v>
      </c>
      <c r="C5" s="25">
        <v>171</v>
      </c>
      <c r="D5" s="25">
        <v>7.1</v>
      </c>
      <c r="E5" s="25">
        <v>177</v>
      </c>
      <c r="F5" s="33">
        <v>7.5</v>
      </c>
    </row>
    <row r="6" spans="2:9" x14ac:dyDescent="0.2">
      <c r="B6" s="31">
        <v>8000</v>
      </c>
      <c r="C6" s="22">
        <v>174</v>
      </c>
      <c r="D6" s="22">
        <v>7.5</v>
      </c>
      <c r="E6" s="22">
        <v>180</v>
      </c>
      <c r="F6" s="41">
        <v>7.3</v>
      </c>
    </row>
    <row r="8" spans="2:9" x14ac:dyDescent="0.2">
      <c r="B8" s="10"/>
      <c r="C8" s="11"/>
      <c r="D8" s="26" t="s">
        <v>23</v>
      </c>
      <c r="E8" s="26"/>
      <c r="F8" s="26">
        <f>H3</f>
        <v>-3</v>
      </c>
      <c r="G8" s="26"/>
      <c r="H8" s="26" t="s">
        <v>24</v>
      </c>
      <c r="I8" s="27"/>
    </row>
    <row r="9" spans="2:9" x14ac:dyDescent="0.2">
      <c r="B9" s="14"/>
      <c r="C9" s="15"/>
      <c r="D9" s="15" t="s">
        <v>20</v>
      </c>
      <c r="E9" s="15" t="s">
        <v>25</v>
      </c>
      <c r="F9" s="15" t="s">
        <v>20</v>
      </c>
      <c r="G9" s="15" t="s">
        <v>25</v>
      </c>
      <c r="H9" s="15" t="s">
        <v>20</v>
      </c>
      <c r="I9" s="20" t="s">
        <v>25</v>
      </c>
    </row>
    <row r="10" spans="2:9" x14ac:dyDescent="0.2">
      <c r="B10" s="14" t="s">
        <v>22</v>
      </c>
      <c r="C10" s="15">
        <f>B5</f>
        <v>6000</v>
      </c>
      <c r="D10" s="15">
        <f>C5</f>
        <v>171</v>
      </c>
      <c r="E10" s="15">
        <f>D5</f>
        <v>7.1</v>
      </c>
      <c r="F10" s="15">
        <f>(H10-D10)/C15</f>
        <v>0.2</v>
      </c>
      <c r="G10" s="15">
        <f>(I10-E10)/C15</f>
        <v>1.3333333333333345E-2</v>
      </c>
      <c r="H10" s="15">
        <f>E5</f>
        <v>177</v>
      </c>
      <c r="I10" s="20">
        <f>F5</f>
        <v>7.5</v>
      </c>
    </row>
    <row r="11" spans="2:9" x14ac:dyDescent="0.2">
      <c r="B11" s="14" t="s">
        <v>22</v>
      </c>
      <c r="C11" s="15">
        <f>B6</f>
        <v>8000</v>
      </c>
      <c r="D11" s="15">
        <f>C6</f>
        <v>174</v>
      </c>
      <c r="E11" s="15">
        <f>D6</f>
        <v>7.5</v>
      </c>
      <c r="F11" s="15">
        <f>F10*F8</f>
        <v>-0.60000000000000009</v>
      </c>
      <c r="G11" s="15">
        <f>G10*F8</f>
        <v>-4.0000000000000036E-2</v>
      </c>
      <c r="H11" s="15">
        <f>E6</f>
        <v>180</v>
      </c>
      <c r="I11" s="20">
        <f>F6</f>
        <v>7.3</v>
      </c>
    </row>
    <row r="12" spans="2:9" x14ac:dyDescent="0.2">
      <c r="B12" s="14" t="s">
        <v>26</v>
      </c>
      <c r="C12" s="15">
        <f>C11-C10</f>
        <v>2000</v>
      </c>
      <c r="D12" s="15">
        <f>D11-D10</f>
        <v>3</v>
      </c>
      <c r="E12" s="15">
        <f>E11-E10</f>
        <v>0.40000000000000036</v>
      </c>
      <c r="F12" s="15">
        <f>H10+F11</f>
        <v>176.4</v>
      </c>
      <c r="G12" s="15">
        <f>I10+G11</f>
        <v>7.46</v>
      </c>
      <c r="H12" s="15">
        <f>H11-H10</f>
        <v>3</v>
      </c>
      <c r="I12" s="20">
        <f>I10-I11</f>
        <v>0.20000000000000018</v>
      </c>
    </row>
    <row r="13" spans="2:9" x14ac:dyDescent="0.2">
      <c r="B13" s="14" t="s">
        <v>28</v>
      </c>
      <c r="C13" s="15"/>
      <c r="D13" s="15">
        <f>D12/C12</f>
        <v>1.5E-3</v>
      </c>
      <c r="E13" s="15">
        <f>E12/C12</f>
        <v>2.0000000000000017E-4</v>
      </c>
      <c r="F13" s="15">
        <f>(H11-D11)/C15</f>
        <v>0.2</v>
      </c>
      <c r="G13" s="15">
        <f>(I11-E11)/C15</f>
        <v>-6.6666666666666723E-3</v>
      </c>
      <c r="H13" s="15">
        <f>H12/C12</f>
        <v>1.5E-3</v>
      </c>
      <c r="I13" s="20">
        <f>I12/C12</f>
        <v>1.0000000000000009E-4</v>
      </c>
    </row>
    <row r="14" spans="2:9" x14ac:dyDescent="0.2">
      <c r="B14" s="14" t="s">
        <v>27</v>
      </c>
      <c r="C14" s="54">
        <f>H2</f>
        <v>6500</v>
      </c>
      <c r="D14" s="15">
        <f>C14-C10</f>
        <v>500</v>
      </c>
      <c r="E14" s="15">
        <f>C14-C10</f>
        <v>500</v>
      </c>
      <c r="F14" s="15">
        <f>F13*F8</f>
        <v>-0.60000000000000009</v>
      </c>
      <c r="G14" s="15">
        <f>G13*F8</f>
        <v>2.0000000000000018E-2</v>
      </c>
      <c r="H14" s="15">
        <f>C14-C10</f>
        <v>500</v>
      </c>
      <c r="I14" s="20">
        <f>C14-C10</f>
        <v>500</v>
      </c>
    </row>
    <row r="15" spans="2:9" x14ac:dyDescent="0.2">
      <c r="B15" s="14" t="s">
        <v>29</v>
      </c>
      <c r="C15" s="15">
        <f>E3-C3</f>
        <v>30</v>
      </c>
      <c r="D15" s="15">
        <f>D14*D13</f>
        <v>0.75</v>
      </c>
      <c r="E15" s="15">
        <f>E13*E14</f>
        <v>0.10000000000000009</v>
      </c>
      <c r="F15" s="15">
        <f>H11+F14</f>
        <v>179.4</v>
      </c>
      <c r="G15" s="15">
        <f>I11+G14</f>
        <v>7.32</v>
      </c>
      <c r="H15" s="15">
        <f>H13*H14</f>
        <v>0.75</v>
      </c>
      <c r="I15" s="20">
        <f>I13*I14</f>
        <v>5.0000000000000044E-2</v>
      </c>
    </row>
    <row r="16" spans="2:9" x14ac:dyDescent="0.2">
      <c r="B16" s="14"/>
      <c r="C16" s="15"/>
      <c r="D16" s="15">
        <f>D15+D10</f>
        <v>171.75</v>
      </c>
      <c r="E16" s="15">
        <f>E15+E10</f>
        <v>7.1999999999999993</v>
      </c>
      <c r="F16" s="15">
        <f>(H17-D17)/C15</f>
        <v>0.2</v>
      </c>
      <c r="G16" s="15">
        <f>(I17-E17)/C15</f>
        <v>1.1666666666666685E-2</v>
      </c>
      <c r="H16" s="15">
        <f>H15+H10</f>
        <v>177.75</v>
      </c>
      <c r="I16" s="20">
        <f>I15+I10</f>
        <v>7.55</v>
      </c>
    </row>
    <row r="17" spans="2:12" x14ac:dyDescent="0.2">
      <c r="B17" s="14"/>
      <c r="C17" s="15"/>
      <c r="D17" s="19">
        <f>D16</f>
        <v>171.75</v>
      </c>
      <c r="E17" s="18">
        <f>E16</f>
        <v>7.1999999999999993</v>
      </c>
      <c r="F17" s="18">
        <f>F16*F8</f>
        <v>-0.60000000000000009</v>
      </c>
      <c r="G17" s="18">
        <f>G16*F8</f>
        <v>-3.5000000000000052E-2</v>
      </c>
      <c r="H17" s="19">
        <f>H16</f>
        <v>177.75</v>
      </c>
      <c r="I17" s="20">
        <f>I16</f>
        <v>7.55</v>
      </c>
    </row>
    <row r="18" spans="2:12" x14ac:dyDescent="0.2">
      <c r="B18" s="21"/>
      <c r="C18" s="23"/>
      <c r="D18" s="23"/>
      <c r="E18" s="23"/>
      <c r="F18" s="48">
        <f>H17+F17</f>
        <v>177.15</v>
      </c>
      <c r="G18" s="48">
        <f>I17+G17</f>
        <v>7.5149999999999997</v>
      </c>
      <c r="H18" s="23"/>
      <c r="I18" s="24"/>
    </row>
    <row r="20" spans="2:12" x14ac:dyDescent="0.2">
      <c r="B20" t="s">
        <v>43</v>
      </c>
      <c r="D20" s="59">
        <v>1.5</v>
      </c>
      <c r="F20" t="s">
        <v>45</v>
      </c>
      <c r="G20" s="4"/>
      <c r="J20" t="s">
        <v>0</v>
      </c>
      <c r="K20" t="s">
        <v>2</v>
      </c>
    </row>
    <row r="21" spans="2:12" x14ac:dyDescent="0.2">
      <c r="D21" t="s">
        <v>39</v>
      </c>
      <c r="E21" t="s">
        <v>40</v>
      </c>
      <c r="F21" t="s">
        <v>41</v>
      </c>
      <c r="I21" t="s">
        <v>38</v>
      </c>
      <c r="L21" t="s">
        <v>31</v>
      </c>
    </row>
    <row r="22" spans="2:12" x14ac:dyDescent="0.2">
      <c r="B22" t="s">
        <v>42</v>
      </c>
      <c r="C22" s="4">
        <v>0</v>
      </c>
      <c r="D22" s="4">
        <v>0</v>
      </c>
      <c r="E22" s="4">
        <v>0</v>
      </c>
      <c r="F22" s="4">
        <v>0</v>
      </c>
    </row>
    <row r="23" spans="2:12" x14ac:dyDescent="0.2">
      <c r="B23" t="s">
        <v>42</v>
      </c>
      <c r="C23" s="4">
        <v>7000</v>
      </c>
      <c r="D23" s="4">
        <v>6.2</v>
      </c>
      <c r="E23" s="4">
        <v>3.7</v>
      </c>
      <c r="F23" s="4">
        <v>13.2</v>
      </c>
    </row>
    <row r="24" spans="2:12" x14ac:dyDescent="0.2">
      <c r="B24" t="s">
        <v>47</v>
      </c>
      <c r="C24">
        <f>C23-C22</f>
        <v>7000</v>
      </c>
      <c r="E24" s="15"/>
      <c r="F24" s="15"/>
      <c r="G24" s="15"/>
    </row>
    <row r="25" spans="2:12" x14ac:dyDescent="0.2">
      <c r="B25" t="s">
        <v>46</v>
      </c>
      <c r="C25" s="4">
        <v>330</v>
      </c>
      <c r="E25" s="15"/>
      <c r="F25" s="15"/>
      <c r="G25" s="15"/>
    </row>
    <row r="26" spans="2:12" x14ac:dyDescent="0.2">
      <c r="B26" s="15" t="s">
        <v>44</v>
      </c>
      <c r="C26" s="25">
        <v>6500</v>
      </c>
      <c r="D26" s="15"/>
      <c r="E26" s="15"/>
      <c r="F26" s="15"/>
      <c r="G26" s="15"/>
    </row>
    <row r="27" spans="2:12" x14ac:dyDescent="0.2">
      <c r="E27" s="15"/>
      <c r="F27" s="15"/>
      <c r="G27" s="15"/>
    </row>
    <row r="28" spans="2:12" x14ac:dyDescent="0.2">
      <c r="E28" s="15"/>
      <c r="F28" s="15"/>
      <c r="G28" s="15"/>
    </row>
    <row r="29" spans="2:12" x14ac:dyDescent="0.2">
      <c r="B29" s="10"/>
      <c r="C29" s="29" t="s">
        <v>48</v>
      </c>
      <c r="D29" s="26"/>
      <c r="E29" s="27"/>
      <c r="F29" s="26" t="s">
        <v>49</v>
      </c>
      <c r="G29" s="26"/>
      <c r="H29" s="26"/>
      <c r="I29" s="29" t="s">
        <v>50</v>
      </c>
      <c r="J29" s="26"/>
      <c r="K29" s="27"/>
    </row>
    <row r="30" spans="2:12" x14ac:dyDescent="0.2">
      <c r="B30" s="14" t="s">
        <v>42</v>
      </c>
      <c r="C30" s="32">
        <v>0</v>
      </c>
      <c r="D30" s="25">
        <v>331</v>
      </c>
      <c r="E30" s="33">
        <v>1000</v>
      </c>
      <c r="F30" s="25">
        <v>10000</v>
      </c>
      <c r="G30" s="25">
        <v>10500</v>
      </c>
      <c r="H30" s="25">
        <v>11000</v>
      </c>
      <c r="I30" s="62">
        <f>D30</f>
        <v>331</v>
      </c>
      <c r="J30" s="60">
        <f>K30-I30</f>
        <v>10169</v>
      </c>
      <c r="K30" s="55">
        <f>G30</f>
        <v>10500</v>
      </c>
    </row>
    <row r="31" spans="2:12" x14ac:dyDescent="0.2">
      <c r="B31" s="14" t="s">
        <v>39</v>
      </c>
      <c r="C31" s="32">
        <v>0</v>
      </c>
      <c r="D31" s="60">
        <f>E35</f>
        <v>0.2979</v>
      </c>
      <c r="E31" s="33">
        <v>0.9</v>
      </c>
      <c r="F31" s="25">
        <v>9</v>
      </c>
      <c r="G31" s="60">
        <f>H35</f>
        <v>9.4500000000000046</v>
      </c>
      <c r="H31" s="25">
        <v>9.9</v>
      </c>
      <c r="I31" s="62">
        <f>D31</f>
        <v>0.2979</v>
      </c>
      <c r="J31" s="61">
        <f>K31-I31</f>
        <v>9.1521000000000043</v>
      </c>
      <c r="K31" s="55">
        <f>G31</f>
        <v>9.4500000000000046</v>
      </c>
    </row>
    <row r="32" spans="2:12" x14ac:dyDescent="0.2">
      <c r="B32" s="14" t="s">
        <v>21</v>
      </c>
      <c r="C32" s="32">
        <v>0</v>
      </c>
      <c r="D32" s="60">
        <f>E36</f>
        <v>0.16550000000000001</v>
      </c>
      <c r="E32" s="33">
        <v>0.5</v>
      </c>
      <c r="F32" s="25">
        <v>5.4</v>
      </c>
      <c r="G32" s="60">
        <f>H36</f>
        <v>6.2999999999999963</v>
      </c>
      <c r="H32" s="25">
        <v>6</v>
      </c>
      <c r="I32" s="62">
        <f>D32</f>
        <v>0.16550000000000001</v>
      </c>
      <c r="J32" s="61">
        <f>K32-I32</f>
        <v>6.1344999999999965</v>
      </c>
      <c r="K32" s="55">
        <f>G32</f>
        <v>6.2999999999999963</v>
      </c>
    </row>
    <row r="33" spans="2:11" x14ac:dyDescent="0.2">
      <c r="B33" s="14" t="s">
        <v>41</v>
      </c>
      <c r="C33" s="32">
        <v>0</v>
      </c>
      <c r="D33" s="60">
        <f>E37</f>
        <v>0.56269999999999998</v>
      </c>
      <c r="E33" s="33">
        <v>1.7</v>
      </c>
      <c r="F33" s="25">
        <v>19.5</v>
      </c>
      <c r="G33" s="60">
        <f>H37</f>
        <v>24.150000000000009</v>
      </c>
      <c r="H33" s="25">
        <v>21.8</v>
      </c>
      <c r="I33" s="62">
        <f>D33</f>
        <v>0.56269999999999998</v>
      </c>
      <c r="J33" s="61">
        <f>K33-I33</f>
        <v>23.58730000000001</v>
      </c>
      <c r="K33" s="55">
        <f>G33</f>
        <v>24.150000000000009</v>
      </c>
    </row>
    <row r="34" spans="2:11" x14ac:dyDescent="0.2">
      <c r="B34" s="10"/>
      <c r="C34" s="10" t="s">
        <v>13</v>
      </c>
      <c r="D34" s="11" t="s">
        <v>28</v>
      </c>
      <c r="E34" s="13" t="s">
        <v>5</v>
      </c>
      <c r="F34" s="11" t="s">
        <v>13</v>
      </c>
      <c r="G34" s="11" t="s">
        <v>28</v>
      </c>
      <c r="H34" s="11" t="s">
        <v>5</v>
      </c>
      <c r="I34" s="10" t="s">
        <v>13</v>
      </c>
      <c r="J34" s="11" t="s">
        <v>51</v>
      </c>
      <c r="K34" s="13" t="s">
        <v>5</v>
      </c>
    </row>
    <row r="35" spans="2:11" x14ac:dyDescent="0.2">
      <c r="B35" s="14" t="s">
        <v>39</v>
      </c>
      <c r="C35" s="14">
        <f>E31-C31</f>
        <v>0.9</v>
      </c>
      <c r="D35" s="15">
        <f>C35/1000</f>
        <v>8.9999999999999998E-4</v>
      </c>
      <c r="E35" s="20">
        <f>D35*D30</f>
        <v>0.2979</v>
      </c>
      <c r="F35" s="15">
        <f>H31-F31</f>
        <v>0.90000000000000036</v>
      </c>
      <c r="G35" s="15">
        <f>F35/1000</f>
        <v>9.0000000000000041E-4</v>
      </c>
      <c r="H35" s="15">
        <f>G35*G30</f>
        <v>9.4500000000000046</v>
      </c>
      <c r="I35" s="14">
        <f>K31+I31</f>
        <v>9.7479000000000049</v>
      </c>
      <c r="J35" s="15"/>
      <c r="K35" s="20"/>
    </row>
    <row r="36" spans="2:11" x14ac:dyDescent="0.2">
      <c r="B36" s="14" t="s">
        <v>21</v>
      </c>
      <c r="C36" s="14">
        <f t="shared" ref="C36:C37" si="0">E32-C32</f>
        <v>0.5</v>
      </c>
      <c r="D36" s="15">
        <f t="shared" ref="D36:D37" si="1">C36/1000</f>
        <v>5.0000000000000001E-4</v>
      </c>
      <c r="E36" s="20">
        <f>D36*D30</f>
        <v>0.16550000000000001</v>
      </c>
      <c r="F36" s="15">
        <f>H32-F32</f>
        <v>0.59999999999999964</v>
      </c>
      <c r="G36" s="15">
        <f t="shared" ref="G36:G37" si="2">F36/1000</f>
        <v>5.9999999999999962E-4</v>
      </c>
      <c r="H36" s="15">
        <f>G36*G30</f>
        <v>6.2999999999999963</v>
      </c>
      <c r="I36" s="14">
        <f>K32+I32</f>
        <v>6.465499999999996</v>
      </c>
      <c r="J36" s="15"/>
      <c r="K36" s="20"/>
    </row>
    <row r="37" spans="2:11" x14ac:dyDescent="0.2">
      <c r="B37" s="21" t="s">
        <v>41</v>
      </c>
      <c r="C37" s="21">
        <f t="shared" si="0"/>
        <v>1.7</v>
      </c>
      <c r="D37" s="23">
        <f t="shared" si="1"/>
        <v>1.6999999999999999E-3</v>
      </c>
      <c r="E37" s="24">
        <f>D37*D30</f>
        <v>0.56269999999999998</v>
      </c>
      <c r="F37" s="23">
        <f>H33-F33</f>
        <v>2.3000000000000007</v>
      </c>
      <c r="G37" s="23">
        <f>F37/1000</f>
        <v>2.3000000000000008E-3</v>
      </c>
      <c r="H37" s="23">
        <f>G37*G30</f>
        <v>24.150000000000009</v>
      </c>
      <c r="I37" s="21">
        <f>K33+I33</f>
        <v>24.712700000000009</v>
      </c>
      <c r="J37" s="23"/>
      <c r="K37" s="24"/>
    </row>
    <row r="39" spans="2:11" x14ac:dyDescent="0.2">
      <c r="C39" s="28" t="s">
        <v>52</v>
      </c>
      <c r="D39" s="28"/>
      <c r="E39" s="28"/>
    </row>
    <row r="40" spans="2:11" x14ac:dyDescent="0.2">
      <c r="C40" t="s">
        <v>53</v>
      </c>
      <c r="D40" t="s">
        <v>54</v>
      </c>
      <c r="E40" t="s">
        <v>55</v>
      </c>
    </row>
    <row r="41" spans="2:11" x14ac:dyDescent="0.2">
      <c r="C41" s="4">
        <v>2885</v>
      </c>
      <c r="D41" s="3">
        <f>(E41-C41)*0.66666</f>
        <v>5076.6158999999998</v>
      </c>
      <c r="E41" s="4">
        <v>10500</v>
      </c>
    </row>
    <row r="42" spans="2:11" x14ac:dyDescent="0.2">
      <c r="C42" s="28" t="s">
        <v>56</v>
      </c>
      <c r="D42" s="28"/>
      <c r="E42" s="28"/>
    </row>
    <row r="43" spans="2:11" x14ac:dyDescent="0.2">
      <c r="C43" s="4">
        <v>3000</v>
      </c>
      <c r="D43" s="63">
        <f>D41</f>
        <v>5076.6158999999998</v>
      </c>
      <c r="E43" s="4">
        <v>6000</v>
      </c>
      <c r="G43" s="3"/>
    </row>
    <row r="44" spans="2:11" x14ac:dyDescent="0.2">
      <c r="B44" t="s">
        <v>0</v>
      </c>
      <c r="C44" s="4">
        <v>40</v>
      </c>
      <c r="D44" s="63">
        <f>C50</f>
        <v>53.844105999999996</v>
      </c>
      <c r="E44" s="4">
        <v>60</v>
      </c>
    </row>
    <row r="45" spans="2:11" x14ac:dyDescent="0.2">
      <c r="B45" t="s">
        <v>2</v>
      </c>
      <c r="C45" s="4">
        <v>9</v>
      </c>
      <c r="D45" s="63">
        <f>E50</f>
        <v>13.8454371</v>
      </c>
      <c r="E45" s="4">
        <v>16</v>
      </c>
    </row>
    <row r="46" spans="2:11" x14ac:dyDescent="0.2">
      <c r="C46">
        <f>E43-C43</f>
        <v>3000</v>
      </c>
    </row>
    <row r="47" spans="2:11" x14ac:dyDescent="0.2">
      <c r="B47" t="s">
        <v>16</v>
      </c>
      <c r="C47" s="1">
        <f>(E44-C44)/C46</f>
        <v>6.6666666666666671E-3</v>
      </c>
      <c r="E47" s="1">
        <f>(E45-C45)/C46</f>
        <v>2.3333333333333335E-3</v>
      </c>
    </row>
    <row r="48" spans="2:11" x14ac:dyDescent="0.2">
      <c r="C48">
        <f>C47*(D43-C43)</f>
        <v>13.844106</v>
      </c>
      <c r="E48">
        <f>E47*(D43-C43)</f>
        <v>4.8454370999999998</v>
      </c>
    </row>
    <row r="49" spans="3:5" x14ac:dyDescent="0.2">
      <c r="C49" s="2">
        <f>C48+C44</f>
        <v>53.844105999999996</v>
      </c>
      <c r="E49" s="2">
        <f>E48+C45</f>
        <v>13.8454371</v>
      </c>
    </row>
    <row r="50" spans="3:5" x14ac:dyDescent="0.2">
      <c r="C50" s="3">
        <f>C49</f>
        <v>53.844105999999996</v>
      </c>
      <c r="E50" s="3">
        <f>E49</f>
        <v>13.8454371</v>
      </c>
    </row>
    <row r="51" spans="3:5" x14ac:dyDescent="0.2">
      <c r="C51" t="s">
        <v>60</v>
      </c>
      <c r="E51" t="s">
        <v>61</v>
      </c>
    </row>
  </sheetData>
  <mergeCells count="14">
    <mergeCell ref="C39:E39"/>
    <mergeCell ref="C42:E42"/>
    <mergeCell ref="D8:E8"/>
    <mergeCell ref="F8:G8"/>
    <mergeCell ref="H8:I8"/>
    <mergeCell ref="C29:E29"/>
    <mergeCell ref="F29:H29"/>
    <mergeCell ref="I29:K29"/>
    <mergeCell ref="B2:B4"/>
    <mergeCell ref="C2:F2"/>
    <mergeCell ref="H2:I2"/>
    <mergeCell ref="C3:D3"/>
    <mergeCell ref="E3:F3"/>
    <mergeCell ref="H3:I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1602-2978-F743-AF84-813BE094AD41}">
  <dimension ref="B2:I30"/>
  <sheetViews>
    <sheetView zoomScale="120" zoomScaleNormal="120" workbookViewId="0">
      <selection activeCell="E6" sqref="E6"/>
    </sheetView>
  </sheetViews>
  <sheetFormatPr baseColWidth="10" defaultRowHeight="16" x14ac:dyDescent="0.2"/>
  <sheetData>
    <row r="2" spans="2:9" x14ac:dyDescent="0.2">
      <c r="B2" s="35" t="s">
        <v>7</v>
      </c>
      <c r="C2" s="29" t="s">
        <v>1</v>
      </c>
      <c r="D2" s="27"/>
      <c r="E2" s="11" t="s">
        <v>35</v>
      </c>
      <c r="F2" s="42">
        <v>500</v>
      </c>
      <c r="G2" s="43"/>
    </row>
    <row r="3" spans="2:9" x14ac:dyDescent="0.2">
      <c r="B3" s="36"/>
      <c r="C3" s="50">
        <v>0</v>
      </c>
      <c r="D3" s="51">
        <v>10</v>
      </c>
      <c r="E3" s="15" t="s">
        <v>31</v>
      </c>
      <c r="F3" s="30">
        <v>3</v>
      </c>
      <c r="G3" s="34"/>
    </row>
    <row r="4" spans="2:9" x14ac:dyDescent="0.2">
      <c r="B4" s="37"/>
      <c r="C4" s="29" t="s">
        <v>36</v>
      </c>
      <c r="D4" s="27"/>
      <c r="E4" s="23" t="s">
        <v>32</v>
      </c>
      <c r="F4" s="52">
        <f>F18</f>
        <v>1476.25</v>
      </c>
      <c r="G4" s="53"/>
    </row>
    <row r="5" spans="2:9" x14ac:dyDescent="0.2">
      <c r="B5" s="32">
        <v>0</v>
      </c>
      <c r="C5" s="25">
        <v>1352</v>
      </c>
      <c r="D5" s="33">
        <v>1461</v>
      </c>
      <c r="E5" s="5"/>
      <c r="F5" s="54"/>
      <c r="G5" s="54"/>
    </row>
    <row r="6" spans="2:9" x14ac:dyDescent="0.2">
      <c r="B6" s="31">
        <v>1000</v>
      </c>
      <c r="C6" s="22">
        <v>1443</v>
      </c>
      <c r="D6" s="41">
        <v>1559</v>
      </c>
      <c r="E6" s="5"/>
      <c r="F6" s="54"/>
      <c r="G6" s="54"/>
    </row>
    <row r="8" spans="2:9" x14ac:dyDescent="0.2">
      <c r="B8" s="10"/>
      <c r="C8" s="11"/>
      <c r="D8" s="26" t="s">
        <v>23</v>
      </c>
      <c r="E8" s="26"/>
      <c r="F8" s="26">
        <f>F3</f>
        <v>3</v>
      </c>
      <c r="G8" s="26"/>
      <c r="H8" s="26" t="s">
        <v>24</v>
      </c>
      <c r="I8" s="27"/>
    </row>
    <row r="9" spans="2:9" x14ac:dyDescent="0.2">
      <c r="B9" s="14"/>
      <c r="C9" s="15"/>
      <c r="D9" s="15"/>
      <c r="E9" s="15"/>
      <c r="F9" s="15"/>
      <c r="G9" s="15"/>
      <c r="H9" s="15"/>
      <c r="I9" s="20"/>
    </row>
    <row r="10" spans="2:9" x14ac:dyDescent="0.2">
      <c r="B10" s="14" t="s">
        <v>22</v>
      </c>
      <c r="C10" s="15">
        <f>B5</f>
        <v>0</v>
      </c>
      <c r="D10" s="15">
        <f>C5</f>
        <v>1352</v>
      </c>
      <c r="E10" s="15"/>
      <c r="F10" s="15">
        <f>(H10-D10)/C15</f>
        <v>10.9</v>
      </c>
      <c r="G10" s="15"/>
      <c r="H10" s="15">
        <f>D5</f>
        <v>1461</v>
      </c>
      <c r="I10" s="20"/>
    </row>
    <row r="11" spans="2:9" x14ac:dyDescent="0.2">
      <c r="B11" s="14" t="s">
        <v>22</v>
      </c>
      <c r="C11" s="15">
        <f>B6</f>
        <v>1000</v>
      </c>
      <c r="D11" s="15">
        <f>C6</f>
        <v>1443</v>
      </c>
      <c r="E11" s="15"/>
      <c r="F11" s="15">
        <f>F10*F8</f>
        <v>32.700000000000003</v>
      </c>
      <c r="G11" s="15"/>
      <c r="H11" s="15">
        <f>D6</f>
        <v>1559</v>
      </c>
      <c r="I11" s="20"/>
    </row>
    <row r="12" spans="2:9" x14ac:dyDescent="0.2">
      <c r="B12" s="14" t="s">
        <v>26</v>
      </c>
      <c r="C12" s="15">
        <f>C11-C10</f>
        <v>1000</v>
      </c>
      <c r="D12" s="15">
        <f>D11-D10</f>
        <v>91</v>
      </c>
      <c r="E12" s="15"/>
      <c r="F12" s="15">
        <f>H10-F11</f>
        <v>1428.3</v>
      </c>
      <c r="G12" s="15"/>
      <c r="H12" s="15">
        <f>H11-H10</f>
        <v>98</v>
      </c>
      <c r="I12" s="20"/>
    </row>
    <row r="13" spans="2:9" x14ac:dyDescent="0.2">
      <c r="B13" s="14" t="s">
        <v>28</v>
      </c>
      <c r="C13" s="15"/>
      <c r="D13" s="15">
        <f>D12/C12</f>
        <v>9.0999999999999998E-2</v>
      </c>
      <c r="E13" s="15"/>
      <c r="F13" s="15">
        <f>(H11-D11)/C15</f>
        <v>11.6</v>
      </c>
      <c r="G13" s="15"/>
      <c r="H13" s="15">
        <f>H12/C12</f>
        <v>9.8000000000000004E-2</v>
      </c>
      <c r="I13" s="20"/>
    </row>
    <row r="14" spans="2:9" x14ac:dyDescent="0.2">
      <c r="B14" s="14" t="s">
        <v>37</v>
      </c>
      <c r="C14" s="54">
        <f>F2</f>
        <v>500</v>
      </c>
      <c r="D14" s="15">
        <f>C14-C10</f>
        <v>500</v>
      </c>
      <c r="E14" s="15"/>
      <c r="F14" s="15">
        <f>F13*F8</f>
        <v>34.799999999999997</v>
      </c>
      <c r="G14" s="15"/>
      <c r="H14" s="15">
        <f>C14-C10</f>
        <v>500</v>
      </c>
      <c r="I14" s="20"/>
    </row>
    <row r="15" spans="2:9" x14ac:dyDescent="0.2">
      <c r="B15" s="14" t="s">
        <v>29</v>
      </c>
      <c r="C15" s="15">
        <f>D3-C3</f>
        <v>10</v>
      </c>
      <c r="D15" s="15">
        <f>D14*D13</f>
        <v>45.5</v>
      </c>
      <c r="E15" s="15"/>
      <c r="F15" s="15">
        <f>H11-F14</f>
        <v>1524.2</v>
      </c>
      <c r="G15" s="15"/>
      <c r="H15" s="15">
        <f>H13*H14</f>
        <v>49</v>
      </c>
      <c r="I15" s="20"/>
    </row>
    <row r="16" spans="2:9" x14ac:dyDescent="0.2">
      <c r="B16" s="14"/>
      <c r="C16" s="15"/>
      <c r="D16" s="18">
        <f>D15+D10</f>
        <v>1397.5</v>
      </c>
      <c r="E16" s="15"/>
      <c r="F16" s="15">
        <f>(H16-D16)/C15</f>
        <v>11.25</v>
      </c>
      <c r="G16" s="15"/>
      <c r="H16" s="18">
        <f>H15+H10</f>
        <v>1510</v>
      </c>
      <c r="I16" s="20"/>
    </row>
    <row r="17" spans="2:9" x14ac:dyDescent="0.2">
      <c r="B17" s="14"/>
      <c r="C17" s="15"/>
      <c r="D17" s="56"/>
      <c r="E17" s="18"/>
      <c r="F17" s="18">
        <f>F16*F8</f>
        <v>33.75</v>
      </c>
      <c r="G17" s="18"/>
      <c r="H17" s="56"/>
      <c r="I17" s="20"/>
    </row>
    <row r="18" spans="2:9" x14ac:dyDescent="0.2">
      <c r="B18" s="21"/>
      <c r="C18" s="23"/>
      <c r="D18" s="23"/>
      <c r="E18" s="23"/>
      <c r="F18" s="48">
        <f>H16-F17</f>
        <v>1476.25</v>
      </c>
      <c r="G18" s="48"/>
      <c r="H18" s="23"/>
      <c r="I18" s="24"/>
    </row>
    <row r="24" spans="2:9" x14ac:dyDescent="0.2">
      <c r="E24" s="15"/>
      <c r="F24" s="15"/>
      <c r="G24" s="15"/>
    </row>
    <row r="25" spans="2:9" x14ac:dyDescent="0.2">
      <c r="E25" s="15"/>
      <c r="F25" s="15"/>
      <c r="G25" s="15"/>
    </row>
    <row r="26" spans="2:9" x14ac:dyDescent="0.2">
      <c r="B26" s="15"/>
      <c r="C26" s="15"/>
      <c r="D26" s="15"/>
      <c r="E26" s="15"/>
      <c r="F26" s="15"/>
      <c r="G26" s="15"/>
    </row>
    <row r="27" spans="2:9" x14ac:dyDescent="0.2">
      <c r="E27" s="15"/>
      <c r="F27" s="15"/>
      <c r="G27" s="15"/>
    </row>
    <row r="28" spans="2:9" x14ac:dyDescent="0.2">
      <c r="E28" s="15"/>
      <c r="F28" s="15"/>
      <c r="G28" s="15"/>
    </row>
    <row r="29" spans="2:9" x14ac:dyDescent="0.2">
      <c r="E29" s="15"/>
    </row>
    <row r="30" spans="2:9" x14ac:dyDescent="0.2">
      <c r="B30" s="15"/>
      <c r="C30" s="15"/>
      <c r="D30" s="15"/>
      <c r="E30" s="15"/>
    </row>
  </sheetData>
  <mergeCells count="9">
    <mergeCell ref="D8:E8"/>
    <mergeCell ref="F8:G8"/>
    <mergeCell ref="H8:I8"/>
    <mergeCell ref="C2:D2"/>
    <mergeCell ref="F4:G4"/>
    <mergeCell ref="C4:D4"/>
    <mergeCell ref="B2:B4"/>
    <mergeCell ref="F2:G2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00F1-C506-9D4A-96F2-E30DE4D2A4C9}">
  <dimension ref="B2:I30"/>
  <sheetViews>
    <sheetView zoomScale="150" zoomScaleNormal="150" workbookViewId="0">
      <selection activeCell="I5" sqref="I5"/>
    </sheetView>
  </sheetViews>
  <sheetFormatPr baseColWidth="10" defaultRowHeight="16" x14ac:dyDescent="0.2"/>
  <sheetData>
    <row r="2" spans="2:9" x14ac:dyDescent="0.2">
      <c r="B2" s="35" t="s">
        <v>7</v>
      </c>
      <c r="C2" s="29" t="s">
        <v>1</v>
      </c>
      <c r="D2" s="26"/>
      <c r="E2" s="26"/>
      <c r="F2" s="27"/>
      <c r="G2" s="10" t="s">
        <v>33</v>
      </c>
      <c r="H2" s="42">
        <v>10500</v>
      </c>
      <c r="I2" s="43"/>
    </row>
    <row r="3" spans="2:9" x14ac:dyDescent="0.2">
      <c r="B3" s="36"/>
      <c r="C3" s="38">
        <v>-30</v>
      </c>
      <c r="D3" s="39"/>
      <c r="E3" s="39">
        <v>0</v>
      </c>
      <c r="F3" s="40"/>
      <c r="G3" s="14" t="s">
        <v>59</v>
      </c>
      <c r="H3" s="30">
        <v>-6</v>
      </c>
      <c r="I3" s="34"/>
    </row>
    <row r="4" spans="2:9" x14ac:dyDescent="0.2">
      <c r="B4" s="37"/>
      <c r="C4" s="46" t="s">
        <v>19</v>
      </c>
      <c r="D4" s="46" t="s">
        <v>30</v>
      </c>
      <c r="E4" s="46" t="s">
        <v>19</v>
      </c>
      <c r="F4" s="47" t="s">
        <v>30</v>
      </c>
      <c r="G4" s="21" t="s">
        <v>32</v>
      </c>
      <c r="H4" s="65">
        <f>F18</f>
        <v>174.55</v>
      </c>
      <c r="I4" s="45">
        <f>G18</f>
        <v>16</v>
      </c>
    </row>
    <row r="5" spans="2:9" x14ac:dyDescent="0.2">
      <c r="B5" s="32">
        <v>10000</v>
      </c>
      <c r="C5" s="25">
        <v>169</v>
      </c>
      <c r="D5" s="25">
        <v>16</v>
      </c>
      <c r="E5" s="25">
        <v>175</v>
      </c>
      <c r="F5" s="33">
        <v>16</v>
      </c>
    </row>
    <row r="6" spans="2:9" x14ac:dyDescent="0.2">
      <c r="B6" s="31">
        <v>12000</v>
      </c>
      <c r="C6" s="22">
        <v>172</v>
      </c>
      <c r="D6" s="22">
        <v>16</v>
      </c>
      <c r="E6" s="22">
        <v>178</v>
      </c>
      <c r="F6" s="41">
        <v>16</v>
      </c>
    </row>
    <row r="8" spans="2:9" x14ac:dyDescent="0.2">
      <c r="B8" s="10"/>
      <c r="C8" s="11"/>
      <c r="D8" s="26" t="s">
        <v>23</v>
      </c>
      <c r="E8" s="26"/>
      <c r="F8" s="26">
        <f>H3</f>
        <v>-6</v>
      </c>
      <c r="G8" s="26"/>
      <c r="H8" s="26" t="s">
        <v>24</v>
      </c>
      <c r="I8" s="27"/>
    </row>
    <row r="9" spans="2:9" x14ac:dyDescent="0.2">
      <c r="B9" s="14"/>
      <c r="C9" s="15"/>
      <c r="D9" s="15" t="s">
        <v>20</v>
      </c>
      <c r="E9" s="15" t="s">
        <v>25</v>
      </c>
      <c r="F9" s="15" t="s">
        <v>20</v>
      </c>
      <c r="G9" s="15" t="s">
        <v>25</v>
      </c>
      <c r="H9" s="15" t="s">
        <v>20</v>
      </c>
      <c r="I9" s="20" t="s">
        <v>25</v>
      </c>
    </row>
    <row r="10" spans="2:9" x14ac:dyDescent="0.2">
      <c r="B10" s="14" t="s">
        <v>22</v>
      </c>
      <c r="C10" s="15">
        <f>B5</f>
        <v>10000</v>
      </c>
      <c r="D10" s="15">
        <f>C5</f>
        <v>169</v>
      </c>
      <c r="E10" s="15">
        <f>D5</f>
        <v>16</v>
      </c>
      <c r="F10" s="15">
        <f>(H10-D10)/C15</f>
        <v>0.2</v>
      </c>
      <c r="G10" s="15">
        <f>(I10-E10)/C15</f>
        <v>0</v>
      </c>
      <c r="H10" s="15">
        <f>E5</f>
        <v>175</v>
      </c>
      <c r="I10" s="20">
        <f>F5</f>
        <v>16</v>
      </c>
    </row>
    <row r="11" spans="2:9" x14ac:dyDescent="0.2">
      <c r="B11" s="14" t="s">
        <v>22</v>
      </c>
      <c r="C11" s="15">
        <f>B6</f>
        <v>12000</v>
      </c>
      <c r="D11" s="15">
        <f>C6</f>
        <v>172</v>
      </c>
      <c r="E11" s="15">
        <f>D6</f>
        <v>16</v>
      </c>
      <c r="F11" s="15">
        <f>F10*F8</f>
        <v>-1.2000000000000002</v>
      </c>
      <c r="G11" s="15">
        <f>G10*F8</f>
        <v>0</v>
      </c>
      <c r="H11" s="15">
        <f>E6</f>
        <v>178</v>
      </c>
      <c r="I11" s="20">
        <f>F6</f>
        <v>16</v>
      </c>
    </row>
    <row r="12" spans="2:9" x14ac:dyDescent="0.2">
      <c r="B12" s="14" t="s">
        <v>26</v>
      </c>
      <c r="C12" s="15">
        <f>C11-C10</f>
        <v>2000</v>
      </c>
      <c r="D12" s="15">
        <f>D11-D10</f>
        <v>3</v>
      </c>
      <c r="E12" s="15">
        <f>E11-E10</f>
        <v>0</v>
      </c>
      <c r="F12" s="15">
        <f>H10+F11</f>
        <v>173.8</v>
      </c>
      <c r="G12" s="15">
        <f>I10+G11</f>
        <v>16</v>
      </c>
      <c r="H12" s="15">
        <f>H11-H10</f>
        <v>3</v>
      </c>
      <c r="I12" s="20">
        <f>I10-I11</f>
        <v>0</v>
      </c>
    </row>
    <row r="13" spans="2:9" x14ac:dyDescent="0.2">
      <c r="B13" s="14" t="s">
        <v>28</v>
      </c>
      <c r="C13" s="15"/>
      <c r="D13" s="15">
        <f>D12/C12</f>
        <v>1.5E-3</v>
      </c>
      <c r="E13" s="15">
        <f>E12/C12</f>
        <v>0</v>
      </c>
      <c r="F13" s="15">
        <f>(H11-D11)/C15</f>
        <v>0.2</v>
      </c>
      <c r="G13" s="15">
        <f>(I11-E11)/C15</f>
        <v>0</v>
      </c>
      <c r="H13" s="15">
        <f>H12/C12</f>
        <v>1.5E-3</v>
      </c>
      <c r="I13" s="20">
        <f>I12/C12</f>
        <v>0</v>
      </c>
    </row>
    <row r="14" spans="2:9" x14ac:dyDescent="0.2">
      <c r="B14" s="14" t="s">
        <v>27</v>
      </c>
      <c r="C14" s="54">
        <f>H2</f>
        <v>10500</v>
      </c>
      <c r="D14" s="15">
        <f>C14-C10</f>
        <v>500</v>
      </c>
      <c r="E14" s="15">
        <f>C14-C10</f>
        <v>500</v>
      </c>
      <c r="F14" s="15">
        <f>F13*F8</f>
        <v>-1.2000000000000002</v>
      </c>
      <c r="G14" s="15">
        <f>G13*F8</f>
        <v>0</v>
      </c>
      <c r="H14" s="15">
        <f>C14-C10</f>
        <v>500</v>
      </c>
      <c r="I14" s="20">
        <f>C14-C10</f>
        <v>500</v>
      </c>
    </row>
    <row r="15" spans="2:9" x14ac:dyDescent="0.2">
      <c r="B15" s="14" t="s">
        <v>29</v>
      </c>
      <c r="C15" s="15">
        <f>E3-C3</f>
        <v>30</v>
      </c>
      <c r="D15" s="15">
        <f>D14*D13</f>
        <v>0.75</v>
      </c>
      <c r="E15" s="15">
        <f>E13*E14</f>
        <v>0</v>
      </c>
      <c r="F15" s="15">
        <f>H11+F14</f>
        <v>176.8</v>
      </c>
      <c r="G15" s="15">
        <f>I11+G14</f>
        <v>16</v>
      </c>
      <c r="H15" s="15">
        <f>H13*H14</f>
        <v>0.75</v>
      </c>
      <c r="I15" s="20">
        <f>I13*I14</f>
        <v>0</v>
      </c>
    </row>
    <row r="16" spans="2:9" x14ac:dyDescent="0.2">
      <c r="B16" s="14"/>
      <c r="C16" s="15"/>
      <c r="D16" s="15">
        <f>D15+D10</f>
        <v>169.75</v>
      </c>
      <c r="E16" s="15">
        <f>E15+E10</f>
        <v>16</v>
      </c>
      <c r="F16" s="15">
        <f>(H17-D17)/C15</f>
        <v>0.2</v>
      </c>
      <c r="G16" s="15">
        <f>(I17-E17)/C15</f>
        <v>0</v>
      </c>
      <c r="H16" s="15">
        <f>H15+H10</f>
        <v>175.75</v>
      </c>
      <c r="I16" s="20">
        <f>I15+I10</f>
        <v>16</v>
      </c>
    </row>
    <row r="17" spans="2:9" x14ac:dyDescent="0.2">
      <c r="B17" s="14"/>
      <c r="C17" s="15"/>
      <c r="D17" s="19">
        <f>D16</f>
        <v>169.75</v>
      </c>
      <c r="E17" s="18">
        <f>E16</f>
        <v>16</v>
      </c>
      <c r="F17" s="18">
        <f>F16*F8</f>
        <v>-1.2000000000000002</v>
      </c>
      <c r="G17" s="18">
        <f>G16*F8</f>
        <v>0</v>
      </c>
      <c r="H17" s="19">
        <f>H16</f>
        <v>175.75</v>
      </c>
      <c r="I17" s="20">
        <f>I16</f>
        <v>16</v>
      </c>
    </row>
    <row r="18" spans="2:9" x14ac:dyDescent="0.2">
      <c r="B18" s="21"/>
      <c r="C18" s="23"/>
      <c r="D18" s="23"/>
      <c r="E18" s="23"/>
      <c r="F18" s="48">
        <f>H17+F17</f>
        <v>174.55</v>
      </c>
      <c r="G18" s="48">
        <f>I17+G17</f>
        <v>16</v>
      </c>
      <c r="H18" s="23"/>
      <c r="I18" s="24"/>
    </row>
    <row r="24" spans="2:9" x14ac:dyDescent="0.2">
      <c r="E24" s="15"/>
      <c r="F24" s="15"/>
      <c r="G24" s="15"/>
    </row>
    <row r="25" spans="2:9" x14ac:dyDescent="0.2">
      <c r="E25" s="15"/>
      <c r="F25" s="15"/>
      <c r="G25" s="15"/>
    </row>
    <row r="26" spans="2:9" x14ac:dyDescent="0.2">
      <c r="B26" s="15"/>
      <c r="C26" s="15"/>
      <c r="D26" s="15"/>
      <c r="E26" s="15"/>
      <c r="F26" s="15"/>
      <c r="G26" s="15"/>
    </row>
    <row r="27" spans="2:9" x14ac:dyDescent="0.2">
      <c r="E27" s="15"/>
      <c r="F27" s="15"/>
      <c r="G27" s="15"/>
    </row>
    <row r="28" spans="2:9" x14ac:dyDescent="0.2">
      <c r="E28" s="15"/>
      <c r="F28" s="15"/>
      <c r="G28" s="15"/>
    </row>
    <row r="29" spans="2:9" x14ac:dyDescent="0.2">
      <c r="E29" s="15"/>
    </row>
    <row r="30" spans="2:9" x14ac:dyDescent="0.2">
      <c r="B30" s="15"/>
      <c r="C30" s="15"/>
      <c r="D30" s="15"/>
      <c r="E30" s="15"/>
    </row>
  </sheetData>
  <mergeCells count="9">
    <mergeCell ref="H3:I3"/>
    <mergeCell ref="H2:I2"/>
    <mergeCell ref="D8:E8"/>
    <mergeCell ref="F8:G8"/>
    <mergeCell ref="H8:I8"/>
    <mergeCell ref="B2:B4"/>
    <mergeCell ref="C2:F2"/>
    <mergeCell ref="C3:D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53B-5060-A342-A676-EDFB5B861602}">
  <dimension ref="A3:J23"/>
  <sheetViews>
    <sheetView zoomScale="120" zoomScaleNormal="120" workbookViewId="0">
      <selection activeCell="E20" sqref="E20"/>
    </sheetView>
  </sheetViews>
  <sheetFormatPr baseColWidth="10" defaultRowHeight="16" x14ac:dyDescent="0.2"/>
  <cols>
    <col min="1" max="1" width="13.83203125" customWidth="1"/>
    <col min="5" max="5" width="11.6640625" bestFit="1" customWidth="1"/>
    <col min="6" max="6" width="12.83203125" customWidth="1"/>
  </cols>
  <sheetData>
    <row r="3" spans="1:10" x14ac:dyDescent="0.2">
      <c r="B3" s="49" t="s">
        <v>34</v>
      </c>
      <c r="C3" s="11" t="s">
        <v>3</v>
      </c>
      <c r="D3" s="11" t="s">
        <v>4</v>
      </c>
      <c r="E3" s="11" t="s">
        <v>6</v>
      </c>
      <c r="F3" s="11" t="s">
        <v>16</v>
      </c>
      <c r="G3" s="11" t="s">
        <v>13</v>
      </c>
      <c r="H3" s="26" t="s">
        <v>8</v>
      </c>
      <c r="I3" s="27"/>
    </row>
    <row r="4" spans="1:10" x14ac:dyDescent="0.2">
      <c r="B4" s="14" t="s">
        <v>0</v>
      </c>
      <c r="C4" s="25">
        <v>70</v>
      </c>
      <c r="D4" s="25">
        <v>70</v>
      </c>
      <c r="E4" s="15">
        <f>C4-D4</f>
        <v>0</v>
      </c>
      <c r="F4" s="16">
        <f>E4/3000</f>
        <v>0</v>
      </c>
      <c r="G4" s="17">
        <f>F4*E7</f>
        <v>0</v>
      </c>
      <c r="H4" s="18">
        <f>D4+G4</f>
        <v>70</v>
      </c>
      <c r="I4" s="64">
        <f>H4</f>
        <v>70</v>
      </c>
    </row>
    <row r="5" spans="1:10" x14ac:dyDescent="0.2">
      <c r="B5" s="14" t="s">
        <v>2</v>
      </c>
      <c r="C5" s="25">
        <v>20</v>
      </c>
      <c r="D5" s="25">
        <v>16</v>
      </c>
      <c r="E5" s="15">
        <f>C5-D5</f>
        <v>4</v>
      </c>
      <c r="F5" s="16">
        <f>E5/3000</f>
        <v>1.3333333333333333E-3</v>
      </c>
      <c r="G5" s="17">
        <f>F5*E7</f>
        <v>2</v>
      </c>
      <c r="H5" s="18">
        <f>D5+G5</f>
        <v>18</v>
      </c>
      <c r="I5" s="64">
        <f>H5</f>
        <v>18</v>
      </c>
    </row>
    <row r="6" spans="1:10" x14ac:dyDescent="0.2">
      <c r="B6" s="14"/>
      <c r="C6" t="s">
        <v>14</v>
      </c>
      <c r="D6" t="s">
        <v>15</v>
      </c>
      <c r="F6" s="10"/>
      <c r="G6" s="11"/>
      <c r="H6" s="11"/>
      <c r="I6" s="12"/>
    </row>
    <row r="7" spans="1:10" x14ac:dyDescent="0.2">
      <c r="B7" s="21" t="s">
        <v>7</v>
      </c>
      <c r="C7" s="22">
        <v>10500</v>
      </c>
      <c r="D7" s="22">
        <v>9000</v>
      </c>
      <c r="E7" s="24">
        <f>C7-D7</f>
        <v>1500</v>
      </c>
    </row>
    <row r="11" spans="1:10" x14ac:dyDescent="0.2">
      <c r="A11" s="15"/>
      <c r="B11" s="15"/>
      <c r="C11" s="15"/>
      <c r="D11" s="15"/>
      <c r="E11" s="15"/>
      <c r="F11" s="15"/>
      <c r="G11" s="15"/>
      <c r="H11" s="19"/>
      <c r="I11" s="15"/>
    </row>
    <row r="12" spans="1:10" x14ac:dyDescent="0.2">
      <c r="A12" s="15"/>
      <c r="B12" s="49" t="s">
        <v>18</v>
      </c>
      <c r="C12" s="11" t="s">
        <v>10</v>
      </c>
      <c r="D12" s="11" t="s">
        <v>11</v>
      </c>
      <c r="E12" s="11" t="s">
        <v>6</v>
      </c>
      <c r="F12" s="57" t="s">
        <v>12</v>
      </c>
      <c r="G12" s="58" t="s">
        <v>1</v>
      </c>
      <c r="H12" s="11" t="s">
        <v>17</v>
      </c>
      <c r="I12" s="68" t="s">
        <v>9</v>
      </c>
      <c r="J12" s="13" t="s">
        <v>17</v>
      </c>
    </row>
    <row r="13" spans="1:10" x14ac:dyDescent="0.2">
      <c r="B13" s="21" t="s">
        <v>7</v>
      </c>
      <c r="C13" s="22">
        <v>10500</v>
      </c>
      <c r="D13" s="22">
        <v>9000</v>
      </c>
      <c r="E13" s="23">
        <f>C13-D13</f>
        <v>1500</v>
      </c>
      <c r="F13" s="23">
        <f>E13/1000*2</f>
        <v>3</v>
      </c>
      <c r="G13" s="22">
        <v>2</v>
      </c>
      <c r="H13" s="23">
        <f>G13-F13</f>
        <v>-1</v>
      </c>
      <c r="I13" s="70">
        <f>I16</f>
        <v>-6</v>
      </c>
      <c r="J13" s="24">
        <f>H13-I13</f>
        <v>5</v>
      </c>
    </row>
    <row r="14" spans="1:10" x14ac:dyDescent="0.2">
      <c r="A14" s="5"/>
      <c r="B14" s="5"/>
      <c r="C14" s="5"/>
      <c r="D14" s="5"/>
      <c r="E14" s="6"/>
      <c r="F14" s="7"/>
      <c r="G14" s="8"/>
      <c r="H14" s="9"/>
      <c r="I14" s="69">
        <f>C13/1000</f>
        <v>10.5</v>
      </c>
    </row>
    <row r="15" spans="1:10" x14ac:dyDescent="0.2">
      <c r="A15" s="5"/>
      <c r="B15" s="5"/>
      <c r="D15" s="9"/>
      <c r="E15" s="5"/>
      <c r="F15" s="5"/>
      <c r="G15" s="5"/>
      <c r="H15" s="9"/>
      <c r="I15" s="66">
        <f>(I14*2)-15</f>
        <v>6</v>
      </c>
    </row>
    <row r="16" spans="1:10" x14ac:dyDescent="0.2">
      <c r="A16" s="5"/>
      <c r="B16" s="5"/>
      <c r="D16" s="5"/>
      <c r="E16" s="5"/>
      <c r="F16" s="5"/>
      <c r="G16" s="5"/>
      <c r="H16" s="9"/>
      <c r="I16" s="67">
        <f>I15*-1</f>
        <v>-6</v>
      </c>
    </row>
    <row r="17" spans="1:9" x14ac:dyDescent="0.2">
      <c r="A17" s="5"/>
      <c r="B17" s="5"/>
      <c r="D17" s="5"/>
      <c r="E17" s="5"/>
      <c r="F17" s="5"/>
      <c r="G17" s="5"/>
      <c r="H17" s="9"/>
      <c r="I17" s="5"/>
    </row>
    <row r="18" spans="1:9" x14ac:dyDescent="0.2">
      <c r="A18" s="5"/>
      <c r="B18" s="5"/>
      <c r="C18" s="5"/>
      <c r="D18" s="5"/>
      <c r="E18" s="6"/>
      <c r="F18" s="7"/>
      <c r="G18" s="8"/>
      <c r="H18" s="9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9"/>
    </row>
    <row r="20" spans="1:9" x14ac:dyDescent="0.2">
      <c r="A20" s="5"/>
      <c r="B20" s="5"/>
      <c r="C20" s="5"/>
      <c r="D20" s="5"/>
      <c r="E20" s="5"/>
      <c r="F20" s="5"/>
      <c r="G20" s="5"/>
      <c r="H20" s="9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9"/>
      <c r="I21" s="5"/>
    </row>
    <row r="22" spans="1:9" x14ac:dyDescent="0.2">
      <c r="A22" s="5"/>
      <c r="B22" s="5"/>
      <c r="C22" s="5"/>
      <c r="D22" s="5"/>
      <c r="E22" s="6"/>
      <c r="F22" s="7"/>
      <c r="G22" s="8"/>
      <c r="H22" s="9"/>
      <c r="I22" s="5"/>
    </row>
    <row r="23" spans="1:9" x14ac:dyDescent="0.2">
      <c r="A23" s="5"/>
      <c r="B23" s="5"/>
      <c r="C23" s="5"/>
      <c r="D23" s="5"/>
      <c r="E23" s="5"/>
      <c r="F23" s="5"/>
      <c r="G23" s="5"/>
      <c r="H23" s="5"/>
      <c r="I23" s="5"/>
    </row>
  </sheetData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 Information</vt:lpstr>
      <vt:lpstr>TOC WIP</vt:lpstr>
      <vt:lpstr>Takeoff landing distance</vt:lpstr>
      <vt:lpstr>Cruise performance</vt:lpstr>
      <vt:lpstr>Wind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McReynolds, Brendan</dc:creator>
  <cp:lastModifiedBy>McReynolds, Brendan</cp:lastModifiedBy>
  <dcterms:created xsi:type="dcterms:W3CDTF">2022-01-15T22:49:43Z</dcterms:created>
  <dcterms:modified xsi:type="dcterms:W3CDTF">2022-01-27T23:19:55Z</dcterms:modified>
</cp:coreProperties>
</file>