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rted" sheetId="1" r:id="rId3"/>
    <sheet state="visible" name="Other Sources" sheetId="2" r:id="rId4"/>
    <sheet state="hidden" name="Illustration calculations" sheetId="3" r:id="rId5"/>
  </sheets>
  <definedNames/>
  <calcPr/>
</workbook>
</file>

<file path=xl/sharedStrings.xml><?xml version="1.0" encoding="utf-8"?>
<sst xmlns="http://schemas.openxmlformats.org/spreadsheetml/2006/main" count="266" uniqueCount="203">
  <si>
    <t>Category</t>
  </si>
  <si>
    <t>https://www.theatlantic.com/health/archive/2017/06/america-has-the-third-worst-level-of-health-inequality-in-the-world/529158/</t>
  </si>
  <si>
    <t>Factor</t>
  </si>
  <si>
    <t>Federal Spend</t>
  </si>
  <si>
    <t>Description</t>
  </si>
  <si>
    <t>Source</t>
  </si>
  <si>
    <t>Date</t>
  </si>
  <si>
    <t>State Spend</t>
  </si>
  <si>
    <t>Other Spend</t>
  </si>
  <si>
    <t>Combined Sources Spend</t>
  </si>
  <si>
    <t>Notes</t>
  </si>
  <si>
    <t>Total spending</t>
  </si>
  <si>
    <t>OECD Measure Name</t>
  </si>
  <si>
    <t>US Rank</t>
  </si>
  <si>
    <t>Sample size</t>
  </si>
  <si>
    <t>Reverse score</t>
  </si>
  <si>
    <t>Adjusted rank (higher is better)</t>
  </si>
  <si>
    <t>Percentile (higher number better)</t>
  </si>
  <si>
    <t>Notes for graphic</t>
  </si>
  <si>
    <t xml:space="preserve">Socioeconomic circumstance </t>
  </si>
  <si>
    <t>https://data.unicef.org/topic/child-health/immunization/</t>
  </si>
  <si>
    <t xml:space="preserve">Incarceration </t>
  </si>
  <si>
    <t>Education and reentry spending</t>
  </si>
  <si>
    <t>https://www.congress.gov/115/plaws/publ31/PLAW-115publ31.pdf</t>
  </si>
  <si>
    <t>https://www.cdc.gov/tobacco/data_statistics/fact_sheets/fast_facts/index.htm</t>
  </si>
  <si>
    <t>(Total state spend) 42.8 * ( percentage spent on "other expenditures" which includes reentry spending) .17= 7.2</t>
  </si>
  <si>
    <t>https://storage.googleapis.com/vera-web-assets/downloads/Publications/price-of-prisons-2015-state-spending-trends/legacy_downloads/the-price-of-prisons-2015-state-spending-trends.pdf</t>
  </si>
  <si>
    <t>Incarceration rate</t>
  </si>
  <si>
    <t>https://www.oecd-ilibrary.org/docserver/soc_glance-2016-29-en.pdf?expires=1543938021&amp;id=id&amp;accname=guest&amp;checksum=976A7F1DE9A4221D64AA5498D51CF7AD</t>
  </si>
  <si>
    <t>State estimate for reentry includes spending for "other expenses"</t>
  </si>
  <si>
    <t>Early childhood education</t>
  </si>
  <si>
    <t xml:space="preserve">ChildCare block grant  (8.1) + Head start (9.8) + Preschool development grant (.25) + Special education grants for infants (.47) + special education grants for pre school (.38 </t>
  </si>
  <si>
    <t>https://www.acf.hhs.gov/occ/resource/fiscal-year-2018-federal-child-care-and-related-appropriations</t>
  </si>
  <si>
    <t>Percent</t>
  </si>
  <si>
    <t>State spending on early childhood edu</t>
  </si>
  <si>
    <t>Total for each category</t>
  </si>
  <si>
    <t>http://nieer.org/wp-content/uploads/2018/07/State-of-Preschool-2017-Full-7-16-18.pdf</t>
  </si>
  <si>
    <t>Degree Shift by category</t>
  </si>
  <si>
    <t>Cumulative shift</t>
  </si>
  <si>
    <t>Enrollment rate in early childhood education</t>
  </si>
  <si>
    <t>https://www.oecd.org/unitedstates/CN%20-%20United%20States.pdf</t>
  </si>
  <si>
    <t xml:space="preserve">Low income </t>
  </si>
  <si>
    <t xml:space="preserve">College graduation </t>
  </si>
  <si>
    <t>(Supplemental Security Income) 63.7 + (Earned income tax credit)  68.3 + Temporary assistance for needy families ( TANF)  + 16.7</t>
  </si>
  <si>
    <t xml:space="preserve">High school graduation </t>
  </si>
  <si>
    <t>https://www.ssa.gov/budget/FY18Files/2018BO.pdf 
https://www.taxpolicycenter.org/model-estimates/earned-income-tax-credit-eitc-expansion-options-march-2017/options-expand-earned</t>
  </si>
  <si>
    <t xml:space="preserve">Family and social support </t>
  </si>
  <si>
    <t>Percentage low income wage earners</t>
  </si>
  <si>
    <t>https://data.oecd.org/earnwage/wage-levels.htm</t>
  </si>
  <si>
    <t xml:space="preserve">Unemploymment </t>
  </si>
  <si>
    <t xml:space="preserve">Work conditions </t>
  </si>
  <si>
    <t xml:space="preserve">Genetics </t>
  </si>
  <si>
    <t>Private institution spending</t>
  </si>
  <si>
    <t>https://nces.ed.gov/FastFacts/display.asp?id=75</t>
  </si>
  <si>
    <t>Genomics in medicine</t>
  </si>
  <si>
    <t>Direct to consumer genomics</t>
  </si>
  <si>
    <t>Public education spending for universities</t>
  </si>
  <si>
    <t>Medical care</t>
  </si>
  <si>
    <t>Vaccines for vulnerable population</t>
  </si>
  <si>
    <t>Tertiary education graduation rate</t>
  </si>
  <si>
    <t>https://data.oecd.org/eduatt/graduation-rate.htm</t>
  </si>
  <si>
    <t xml:space="preserve">Pharmaceuticals </t>
  </si>
  <si>
    <t>Estimated private institution spending</t>
  </si>
  <si>
    <t>Outpatient care</t>
  </si>
  <si>
    <t>https://nces.ed.gov/FastFacts/display.asp?id=55 .  https://nces.ed.gov/programs/digest/d13/tables/dt13_205.50.asp</t>
  </si>
  <si>
    <t>Hospital care</t>
  </si>
  <si>
    <t>Public education  spending on elementary and secondary school</t>
  </si>
  <si>
    <t>https://nces.ed.gov/fastfacts/display.asp?id=66</t>
  </si>
  <si>
    <t>Insurance for vulnerable populations</t>
  </si>
  <si>
    <t xml:space="preserve">Research and development </t>
  </si>
  <si>
    <t xml:space="preserve">Environment </t>
  </si>
  <si>
    <t>6.1 million (private school students) * 10,940 (estimated cost per student)</t>
  </si>
  <si>
    <t xml:space="preserve">Pollution </t>
  </si>
  <si>
    <t>Secondary graduation rate</t>
  </si>
  <si>
    <t>Administration for Children and Families budget</t>
  </si>
  <si>
    <t>https://www.hhs.gov/about/budget/fy2018/budget-in-brief/acf/mandatory/index.html</t>
  </si>
  <si>
    <t xml:space="preserve">Housing problem </t>
  </si>
  <si>
    <t xml:space="preserve">Transportation quality </t>
  </si>
  <si>
    <t xml:space="preserve">Crime level </t>
  </si>
  <si>
    <t>Green space</t>
  </si>
  <si>
    <t xml:space="preserve">Behavior </t>
  </si>
  <si>
    <t xml:space="preserve">State spending on child welfare </t>
  </si>
  <si>
    <t>https://www.childtrends.org/wp-content/uploads/2018/06/Federal-and-State-Local-Child-Welfare-Agency-Spending-per-child_ChildTrends_June2018.pdf</t>
  </si>
  <si>
    <t>Smoking</t>
  </si>
  <si>
    <t>Sexual activity</t>
  </si>
  <si>
    <t xml:space="preserve">Satisfaction level </t>
  </si>
  <si>
    <t xml:space="preserve">Quality of social support networks </t>
  </si>
  <si>
    <t>http://www.oecd.org/els/family/SF_1_1_Family_size_and_composition.pdf</t>
  </si>
  <si>
    <t>See excel spreadsheet for calculations</t>
  </si>
  <si>
    <t xml:space="preserve">Physical activity </t>
  </si>
  <si>
    <t xml:space="preserve">Diet </t>
  </si>
  <si>
    <t xml:space="preserve">Unemployment </t>
  </si>
  <si>
    <t xml:space="preserve">Drug abuse </t>
  </si>
  <si>
    <t xml:space="preserve">Motor vehicle behavior </t>
  </si>
  <si>
    <t xml:space="preserve">Spending on unemployment insurance. This trustfund is a joint administered by Federal and State governments. Table s3 </t>
  </si>
  <si>
    <t>https://www.gpo.gov/fdsys/pkg/BUDGET-2018-BUD/pdf/BUDGET-2018-BUD.pdf</t>
  </si>
  <si>
    <t xml:space="preserve">Alcohol use </t>
  </si>
  <si>
    <t>Unemployment rate</t>
  </si>
  <si>
    <t>https://data.oecd.org/migration/native-born-unemployment.htm</t>
  </si>
  <si>
    <t>Gun behavior</t>
  </si>
  <si>
    <t xml:space="preserve">Workplace safety </t>
  </si>
  <si>
    <t>Occupational Safety and Health Administration budget</t>
  </si>
  <si>
    <t>Occupational risk rate in DALYS</t>
  </si>
  <si>
    <t>https://vizhub.healthdata.org/gbd-compare/</t>
  </si>
  <si>
    <t>Research and Medical genomics</t>
  </si>
  <si>
    <t>Total genomics spend estimated minus direct to consumer ( -.1)</t>
  </si>
  <si>
    <t>https://www.marketsandmarkets.com/PressReleases/genomics</t>
  </si>
  <si>
    <t>No rank data</t>
  </si>
  <si>
    <t>Direct to consumer estimate</t>
  </si>
  <si>
    <t>https://www.genome.gov/27570940/april-20-directtoconsumer-genomic-testing/</t>
  </si>
  <si>
    <t>Vaccines</t>
  </si>
  <si>
    <t>CDC vaccine spending for vulnerable children</t>
  </si>
  <si>
    <t>https://www.hhs.gov/about/budget/fy2018/budget-in-brief/cdc/index.html</t>
  </si>
  <si>
    <t>Childhood vaccinations rates</t>
  </si>
  <si>
    <t>https://data.oecd.org/healthcare/child-vaccination-rates.htm</t>
  </si>
  <si>
    <t>All spending across public private</t>
  </si>
  <si>
    <t>https://www.cdc.gov/nchs/data/hus/2017/094.pdf</t>
  </si>
  <si>
    <t>Professional services</t>
  </si>
  <si>
    <t>Preventable asthma and COPD admissions</t>
  </si>
  <si>
    <t>https://www.oecd-ilibrary.org/social-issues-migration-health/health-at-a-glance-2017_health_glance-2017-en</t>
  </si>
  <si>
    <t>Thirty day mortality after hospital admission for acute myocardial infarction rate. Pg 111</t>
  </si>
  <si>
    <t xml:space="preserve">Subsidy for people under 65 (ACA + Medicaid) </t>
  </si>
  <si>
    <t>https://www.cbo.gov/publication/53826</t>
  </si>
  <si>
    <t>Uninsured rate</t>
  </si>
  <si>
    <t>Publication output</t>
  </si>
  <si>
    <t>https://www.ncbi.nlm.nih.gov/pmc/articles/PMC5470885/</t>
  </si>
  <si>
    <t>EPA budget. Includes air and water programs</t>
  </si>
  <si>
    <t>https://www.epa.gov/sites/production/files/2017-05/documents/fy-2018-budget-in-brief.pdf</t>
  </si>
  <si>
    <t>Air pollution</t>
  </si>
  <si>
    <t>https://stats.oecd.org/index.aspx?DataSetCode=BLI</t>
  </si>
  <si>
    <t>Only measures air quality because water quality is subjective measure</t>
  </si>
  <si>
    <t>Housing and Urban Development budget</t>
  </si>
  <si>
    <t>https://www.hud.gov/sites/documents/FY_18_CJS_COMBINED.PDF</t>
  </si>
  <si>
    <t xml:space="preserve">Estimated housing assistance for low income individuals </t>
  </si>
  <si>
    <t>https://nlihc.org/sites/default/files/Housing-Assistance-2008.pdf</t>
  </si>
  <si>
    <t>Homeless population rate</t>
  </si>
  <si>
    <t>http://www.oecd.org/els/family/HC3-1-Homeless-population.pdf</t>
  </si>
  <si>
    <t xml:space="preserve">Transportation </t>
  </si>
  <si>
    <t>Public spending on transport</t>
  </si>
  <si>
    <t>https://www.cbo.gov/system/files?file=2018-10/54539-Infrastructure.pdf</t>
  </si>
  <si>
    <t>Transportation Infrastructure quality</t>
  </si>
  <si>
    <t>https://lpi.worldbank.org/international/global</t>
  </si>
  <si>
    <t>US transportation infrastructure quality</t>
  </si>
  <si>
    <t xml:space="preserve">Crime </t>
  </si>
  <si>
    <t>Department of Justice budget</t>
  </si>
  <si>
    <t xml:space="preserve">
https://www.justice.gov/jmd/page/file/968216/download</t>
  </si>
  <si>
    <t>State spending on policing</t>
  </si>
  <si>
    <t>https://www.census.gov/data/tables/2017/econ/state/historical-tables.html</t>
  </si>
  <si>
    <t>Homicide rate</t>
  </si>
  <si>
    <t>National Park Service, Bureau of Land Management and Fish and Wildlife Services ( 1.1 + 2.8 + 2.6)</t>
  </si>
  <si>
    <t>https://www.doi.gov/sites/doi.gov/files/uploads/fy2018_bib_bh003.pdf</t>
  </si>
  <si>
    <t>Spending on parks and rec</t>
  </si>
  <si>
    <t>https://stats.oecd.org/index.aspx?DataSetCode=BLI#</t>
  </si>
  <si>
    <t>Health and Human Services section for tobacco and alcohol * Note smoking and alcohol share spending</t>
  </si>
  <si>
    <t>https://www.hhs.gov/about/budget/fy2018/budget-in-brief/samhsa/index.html</t>
  </si>
  <si>
    <t>State tobacco spend</t>
  </si>
  <si>
    <t>https://www.tobaccofreekids.org/assets/images/content/2017_State_Report.pdf</t>
  </si>
  <si>
    <t>Daily smoking rate</t>
  </si>
  <si>
    <t>https://data.oecd.org/healthrisk/daily-smokers.htm#indicator-chart</t>
  </si>
  <si>
    <t>Alcohol and smoking share $2.4 in spending</t>
  </si>
  <si>
    <t>STI prevention by Health and Human Services</t>
  </si>
  <si>
    <t>Public supported family planning and contraceptive</t>
  </si>
  <si>
    <t>Sexually transmitted infections rate</t>
  </si>
  <si>
    <t>https://www.ncbi.nlm.nih.gov/pmc/articles/PMC4672879/#pone.0143304.s005</t>
  </si>
  <si>
    <t>Compared to regional estimates</t>
  </si>
  <si>
    <t xml:space="preserve">Spend on yoga, tai chi, qigong classes, and relaxation techniques  </t>
  </si>
  <si>
    <t>https://nccih.nih.gov/news/camstats/costs/costdatafs.htm</t>
  </si>
  <si>
    <t>Life satisfaction</t>
  </si>
  <si>
    <t>https://stats.oecd.org/index.aspx?DataSetCode=HEALTH_LVNG</t>
  </si>
  <si>
    <t xml:space="preserve">CDC chronic disease budget. Not exclusive to obesity </t>
  </si>
  <si>
    <t>https://www.cdc.gov/budget/documents/fy2018/fy-2018-cdc-congressional-justification.pdf</t>
  </si>
  <si>
    <t>US weight loss industry</t>
  </si>
  <si>
    <t>https://www.ibisworld.com/industry-trends/market-research-reports/arts-entertainment-recreation/gym-health-fitness-clubs.html</t>
  </si>
  <si>
    <t>Moderate physical exercise</t>
  </si>
  <si>
    <t>https://public.tableau.com/profile/tina.norris#!/vizhome/FIGURE7_1/Dashboard7_1
https://www.oecd-ilibrary.org/docserver/health_glance_eur-2016-30-en.pdf?expires=1544108180&amp;id=id&amp;accname=guest&amp;checksum=9CE5446CB8CE25AE7E8F0F4BB37025B6</t>
  </si>
  <si>
    <t>USDA food nutrition programs</t>
  </si>
  <si>
    <t>https://www.obpa.usda.gov/32fns2019notes.pdf</t>
  </si>
  <si>
    <t xml:space="preserve">US diet industry </t>
  </si>
  <si>
    <t>http://businessresearcher.sagepub.com/sbr-1946-105904-2881576/20180305/the-diet-industry#overview-section</t>
  </si>
  <si>
    <t>Daily fat consumption</t>
  </si>
  <si>
    <t>See excel spreadsheet</t>
  </si>
  <si>
    <t>National drug control budget</t>
  </si>
  <si>
    <t>https://www.whitehouse.gov/sites/whitehouse.gov/files/ondcp/Fact_Sheets/FY2018-Budget-Highlights.pdf</t>
  </si>
  <si>
    <t>State spending on combating drug abuse ( excludes medical care)</t>
  </si>
  <si>
    <t>https://www.pewtrusts.org/~/media/assets/2015/03/substanceusedisordersandtheroleofthestates.pdf</t>
  </si>
  <si>
    <t>Drug related mortality per capita</t>
  </si>
  <si>
    <t>http://www.unodc.org/wdr2017/en/maps-and-graphs.html</t>
  </si>
  <si>
    <t>Federal motor carrier safety administration, National High Transportation Safety Administration, Highway safety improvement program ( .7 + .9 + .25)</t>
  </si>
  <si>
    <t>https://www.transportation.gov/sites/dot.gov/files/docs/mission/budget/281076/fiscal-year-2018-budget-highlights-book_0.pdf</t>
  </si>
  <si>
    <t>Road deaths per capita</t>
  </si>
  <si>
    <t>https://data.oecd.org/transport/road-accidents.htm#indicator-chart</t>
  </si>
  <si>
    <t xml:space="preserve">HHS section for tobacco and alcohol * Note smoking and alcohol share spending </t>
  </si>
  <si>
    <t>Alcohol consumption per capita</t>
  </si>
  <si>
    <t>https://data.oecd.org/healthrisk/alcohol-consumption.htm#indicator-chart</t>
  </si>
  <si>
    <t xml:space="preserve">NIH grant for gun research. Less than .1 </t>
  </si>
  <si>
    <t>https://labblog.uofmhealth.org/industry-dx/nih-funds-a-research-consortium-to-address-firearm-deaths-among-us-children-and-teens</t>
  </si>
  <si>
    <t xml:space="preserve">Everytown for gun safety ( .016) Brady campaign to stop gun violence(.002) + Giffords law center (.001) + Coalition to stop gun violence( .017) </t>
  </si>
  <si>
    <t xml:space="preserve">Collection of top non profits </t>
  </si>
  <si>
    <t>Gun deaths rate</t>
  </si>
  <si>
    <t>https://www.amjmed.com/article/S0002-9343(15)01030-X/full text</t>
  </si>
  <si>
    <t>Estimated spending based upon top advocacy groups</t>
  </si>
  <si>
    <t>Total across all spend</t>
  </si>
  <si>
    <t xml:space="preserve">* In some cases state spending could not be found. 
The total spending in these areas is unlikely to exceed 50B,  given that we know the high level categories for state spending.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</si>
</sst>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b/>
      <sz val="10.0"/>
    </font>
    <font>
      <sz val="10.0"/>
    </font>
    <font>
      <u/>
      <color rgb="FF0000FF"/>
    </font>
    <font>
      <u/>
      <sz val="10.0"/>
      <color rgb="FF000000"/>
      <name val="Arial"/>
    </font>
    <font>
      <color rgb="FF000000"/>
      <name val="Arial"/>
    </font>
    <font>
      <u/>
      <sz val="10.0"/>
      <color rgb="FF0000FF"/>
    </font>
    <font>
      <name val="Arial"/>
    </font>
    <font>
      <sz val="10.0"/>
      <name val="Arial"/>
    </font>
    <font>
      <b/>
    </font>
    <font/>
    <font>
      <u/>
      <sz val="10.0"/>
      <color rgb="FF1155CC"/>
      <name val="Arial"/>
    </font>
    <font>
      <sz val="11.0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000000"/>
      <name val="Arial"/>
    </font>
    <font>
      <u/>
      <color rgb="FF000000"/>
      <name val="Arial"/>
    </font>
    <font>
      <u/>
      <color rgb="FF000000"/>
      <name val="Arial"/>
    </font>
    <font>
      <b/>
      <name val="Arial"/>
    </font>
    <font>
      <u/>
      <color rgb="FF1155CC"/>
      <name val="Arial"/>
    </font>
    <font>
      <u/>
      <sz val="11.0"/>
      <color rgb="FF1155CC"/>
      <name val="Arial"/>
    </font>
    <font>
      <u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3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3" fontId="1" numFmtId="0" xfId="0" applyFont="1"/>
    <xf borderId="0" fillId="3" fontId="2" numFmtId="1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horizontal="right" vertical="bottom"/>
    </xf>
    <xf borderId="0" fillId="0" fontId="2" numFmtId="1" xfId="0" applyFont="1" applyNumberFormat="1"/>
    <xf borderId="0" fillId="0" fontId="8" numFmtId="0" xfId="0" applyAlignment="1" applyFont="1">
      <alignment horizontal="right" vertical="bottom"/>
    </xf>
    <xf borderId="0" fillId="5" fontId="1" numFmtId="0" xfId="0" applyAlignment="1" applyFill="1" applyFont="1">
      <alignment readingOrder="0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readingOrder="0"/>
    </xf>
    <xf borderId="0" fillId="3" fontId="10" numFmtId="0" xfId="0" applyFont="1"/>
    <xf borderId="0" fillId="0" fontId="11" numFmtId="0" xfId="0" applyAlignment="1" applyFont="1">
      <alignment shrinkToFit="0" vertical="bottom" wrapText="1"/>
    </xf>
    <xf borderId="0" fillId="0" fontId="10" numFmtId="0" xfId="0" applyAlignment="1" applyFont="1">
      <alignment readingOrder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vertical="bottom" wrapText="1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0"/>
    </xf>
    <xf borderId="0" fillId="4" fontId="0" numFmtId="0" xfId="0" applyAlignment="1" applyFont="1">
      <alignment horizontal="left" readingOrder="0"/>
    </xf>
    <xf borderId="0" fillId="0" fontId="5" numFmtId="0" xfId="0" applyAlignment="1" applyFont="1">
      <alignment shrinkToFit="0" vertical="bottom" wrapText="1"/>
    </xf>
    <xf borderId="0" fillId="0" fontId="10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14" numFmtId="0" xfId="0" applyAlignment="1" applyFont="1">
      <alignment shrinkToFit="0" vertical="bottom" wrapText="1"/>
    </xf>
    <xf borderId="0" fillId="0" fontId="7" numFmtId="0" xfId="0" applyAlignment="1" applyFont="1">
      <alignment horizontal="right" vertical="bottom"/>
    </xf>
    <xf borderId="0" fillId="0" fontId="10" numFmtId="0" xfId="0" applyAlignment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vertical="bottom" wrapText="1"/>
    </xf>
    <xf borderId="0" fillId="4" fontId="17" numFmtId="0" xfId="0" applyAlignment="1" applyFont="1">
      <alignment shrinkToFit="0" vertical="bottom" wrapText="1"/>
    </xf>
    <xf borderId="0" fillId="3" fontId="18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3" fontId="1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9" numFmtId="0" xfId="0" applyAlignment="1" applyFont="1">
      <alignment readingOrder="0" shrinkToFit="0" vertical="bottom" wrapText="1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shrinkToFit="0" vertical="bottom" wrapText="1"/>
    </xf>
    <xf borderId="1" fillId="0" fontId="7" numFmtId="0" xfId="0" applyAlignment="1" applyBorder="1" applyFont="1">
      <alignment shrinkToFit="0" vertical="bottom" wrapText="0"/>
    </xf>
    <xf borderId="0" fillId="0" fontId="20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21" numFmtId="0" xfId="0" applyAlignment="1" applyFont="1">
      <alignment readingOrder="0" shrinkToFit="0" vertical="bottom" wrapText="1"/>
    </xf>
    <xf borderId="0" fillId="0" fontId="12" numFmtId="0" xfId="0" applyAlignment="1" applyFont="1">
      <alignment shrinkToFit="0" vertical="bottom" wrapText="1"/>
    </xf>
    <xf borderId="0" fillId="3" fontId="22" numFmtId="0" xfId="0" applyAlignment="1" applyFont="1">
      <alignment horizontal="right" readingOrder="0"/>
    </xf>
    <xf borderId="0" fillId="0" fontId="0" numFmtId="0" xfId="0" applyAlignment="1" applyFont="1">
      <alignment readingOrder="0" shrinkToFit="0" vertical="bottom" wrapText="0"/>
    </xf>
    <xf borderId="0" fillId="4" fontId="23" numFmtId="0" xfId="0" applyAlignment="1" applyFont="1">
      <alignment horizontal="left" readingOrder="0" shrinkToFit="0" wrapText="1"/>
    </xf>
    <xf borderId="0" fillId="4" fontId="24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4" fontId="0" numFmtId="0" xfId="0" applyAlignment="1" applyFont="1">
      <alignment horizontal="left" readingOrder="0" shrinkToFit="0" wrapText="1"/>
    </xf>
    <xf borderId="0" fillId="4" fontId="0" numFmtId="0" xfId="0" applyAlignment="1" applyFont="1">
      <alignment readingOrder="0" shrinkToFit="0" vertical="bottom" wrapText="1"/>
    </xf>
    <xf borderId="0" fillId="4" fontId="25" numFmtId="0" xfId="0" applyAlignment="1" applyFont="1">
      <alignment horizontal="left" readingOrder="0" shrinkToFit="0" wrapText="1"/>
    </xf>
    <xf borderId="0" fillId="4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4" fontId="26" numFmtId="0" xfId="0" applyAlignment="1" applyFont="1">
      <alignment shrinkToFit="0" vertical="bottom" wrapText="1"/>
    </xf>
    <xf borderId="0" fillId="3" fontId="0" numFmtId="0" xfId="0" applyAlignment="1" applyFont="1">
      <alignment horizontal="right" shrinkToFit="0" vertical="bottom" wrapText="0"/>
    </xf>
    <xf borderId="0" fillId="3" fontId="8" numFmtId="0" xfId="0" applyAlignment="1" applyFont="1">
      <alignment shrinkToFit="0" vertical="bottom" wrapText="1"/>
    </xf>
    <xf borderId="0" fillId="3" fontId="27" numFmtId="0" xfId="0" applyAlignment="1" applyFont="1">
      <alignment shrinkToFit="0" vertical="bottom" wrapText="1"/>
    </xf>
    <xf borderId="0" fillId="3" fontId="8" numFmtId="0" xfId="0" applyAlignment="1" applyFont="1">
      <alignment horizontal="right" vertical="bottom"/>
    </xf>
    <xf borderId="0" fillId="0" fontId="28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shrinkToFit="0" vertical="bottom" wrapText="1"/>
    </xf>
    <xf borderId="0" fillId="0" fontId="7" numFmtId="0" xfId="0" applyAlignment="1" applyFont="1">
      <alignment shrinkToFit="0" vertical="bottom" wrapText="1"/>
    </xf>
    <xf borderId="0" fillId="0" fontId="29" numFmtId="0" xfId="0" applyAlignment="1" applyFont="1">
      <alignment shrinkToFit="0" vertical="bottom" wrapText="1"/>
    </xf>
    <xf borderId="0" fillId="0" fontId="30" numFmtId="0" xfId="0" applyAlignment="1" applyFont="1">
      <alignment shrinkToFit="0" vertical="bottom" wrapText="1"/>
    </xf>
    <xf borderId="0" fillId="3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7" numFmtId="1" xfId="0" applyAlignment="1" applyFont="1" applyNumberFormat="1">
      <alignment horizontal="right" vertical="bottom"/>
    </xf>
    <xf borderId="1" fillId="0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vertical="bottom" wrapText="0"/>
    </xf>
    <xf borderId="0" fillId="0" fontId="31" numFmtId="0" xfId="0" applyAlignment="1" applyFont="1">
      <alignment readingOrder="0" shrinkToFit="0" vertical="bottom" wrapText="1"/>
    </xf>
    <xf borderId="0" fillId="4" fontId="5" numFmtId="0" xfId="0" applyAlignment="1" applyFont="1">
      <alignment shrinkToFit="0" vertical="bottom" wrapText="0"/>
    </xf>
    <xf borderId="0" fillId="4" fontId="5" numFmtId="0" xfId="0" applyAlignment="1" applyFont="1">
      <alignment readingOrder="0" shrinkToFit="0" vertical="bottom" wrapText="1"/>
    </xf>
    <xf borderId="0" fillId="0" fontId="3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nlihc.org/sites/default/files/Housing-Assistance-2008.pdf" TargetMode="External"/><Relationship Id="rId22" Type="http://schemas.openxmlformats.org/officeDocument/2006/relationships/hyperlink" Target="https://lpi.worldbank.org/international/global" TargetMode="External"/><Relationship Id="rId21" Type="http://schemas.openxmlformats.org/officeDocument/2006/relationships/hyperlink" Target="https://www.cbo.gov/system/files?file=2018-10/54539-Infrastructure.pdf" TargetMode="External"/><Relationship Id="rId24" Type="http://schemas.openxmlformats.org/officeDocument/2006/relationships/hyperlink" Target="https://www.census.gov/data/tables/2017/econ/state/historical-tables.html" TargetMode="External"/><Relationship Id="rId23" Type="http://schemas.openxmlformats.org/officeDocument/2006/relationships/hyperlink" Target="https://www.justice.gov/jmd/page/file/968216/download" TargetMode="External"/><Relationship Id="rId1" Type="http://schemas.openxmlformats.org/officeDocument/2006/relationships/hyperlink" Target="https://www.congress.gov/115/plaws/publ31/PLAW-115publ31.pdf" TargetMode="External"/><Relationship Id="rId2" Type="http://schemas.openxmlformats.org/officeDocument/2006/relationships/hyperlink" Target="https://storage.googleapis.com/vera-web-assets/downloads/Publications/price-of-prisons-2015-state-spending-trends/legacy_downloads/the-price-of-prisons-2015-state-spending-trends.pdf" TargetMode="External"/><Relationship Id="rId3" Type="http://schemas.openxmlformats.org/officeDocument/2006/relationships/hyperlink" Target="https://www.oecd-ilibrary.org/docserver/soc_glance-2016-29-en.pdf?expires=1543938021&amp;id=id&amp;accname=guest&amp;checksum=976A7F1DE9A4221D64AA5498D51CF7AD" TargetMode="External"/><Relationship Id="rId4" Type="http://schemas.openxmlformats.org/officeDocument/2006/relationships/hyperlink" Target="https://www.acf.hhs.gov/occ/resource/fiscal-year-2018-federal-child-care-and-related-appropriations" TargetMode="External"/><Relationship Id="rId9" Type="http://schemas.openxmlformats.org/officeDocument/2006/relationships/hyperlink" Target="https://nces.ed.gov/fastfacts/display.asp?id=66" TargetMode="External"/><Relationship Id="rId26" Type="http://schemas.openxmlformats.org/officeDocument/2006/relationships/hyperlink" Target="https://www.census.gov/data/tables/2017/econ/state/historical-tables.html" TargetMode="External"/><Relationship Id="rId25" Type="http://schemas.openxmlformats.org/officeDocument/2006/relationships/hyperlink" Target="https://www.doi.gov/sites/doi.gov/files/uploads/fy2018_bib_bh003.pdf" TargetMode="External"/><Relationship Id="rId28" Type="http://schemas.openxmlformats.org/officeDocument/2006/relationships/hyperlink" Target="https://www.tobaccofreekids.org/assets/images/content/2017_State_Report.pdf" TargetMode="External"/><Relationship Id="rId27" Type="http://schemas.openxmlformats.org/officeDocument/2006/relationships/hyperlink" Target="https://stats.oecd.org/index.aspx?DataSetCode=BLI#" TargetMode="External"/><Relationship Id="rId5" Type="http://schemas.openxmlformats.org/officeDocument/2006/relationships/hyperlink" Target="http://nieer.org/wp-content/uploads/2018/07/State-of-Preschool-2017-Full-7-16-18.pdf" TargetMode="External"/><Relationship Id="rId6" Type="http://schemas.openxmlformats.org/officeDocument/2006/relationships/hyperlink" Target="https://www.oecd.org/unitedstates/CN%20-%20United%20States.pdf" TargetMode="External"/><Relationship Id="rId29" Type="http://schemas.openxmlformats.org/officeDocument/2006/relationships/hyperlink" Target="https://nccih.nih.gov/news/camstats/costs/costdatafs.htm" TargetMode="External"/><Relationship Id="rId7" Type="http://schemas.openxmlformats.org/officeDocument/2006/relationships/hyperlink" Target="https://nces.ed.gov/FastFacts/display.asp?id=75" TargetMode="External"/><Relationship Id="rId8" Type="http://schemas.openxmlformats.org/officeDocument/2006/relationships/hyperlink" Target="https://nces.ed.gov/FastFacts/display.asp?id=75" TargetMode="External"/><Relationship Id="rId31" Type="http://schemas.openxmlformats.org/officeDocument/2006/relationships/hyperlink" Target="https://www.cdc.gov/budget/documents/fy2018/fy-2018-cdc-congressional-justification.pdf" TargetMode="External"/><Relationship Id="rId30" Type="http://schemas.openxmlformats.org/officeDocument/2006/relationships/hyperlink" Target="https://stats.oecd.org/index.aspx?DataSetCode=HEALTH_LVNG" TargetMode="External"/><Relationship Id="rId11" Type="http://schemas.openxmlformats.org/officeDocument/2006/relationships/hyperlink" Target="https://www.childtrends.org/wp-content/uploads/2018/06/Federal-and-State-Local-Child-Welfare-Agency-Spending-per-child_ChildTrends_June2018.pdf" TargetMode="External"/><Relationship Id="rId33" Type="http://schemas.openxmlformats.org/officeDocument/2006/relationships/hyperlink" Target="https://www.obpa.usda.gov/32fns2019notes.pdf" TargetMode="External"/><Relationship Id="rId10" Type="http://schemas.openxmlformats.org/officeDocument/2006/relationships/hyperlink" Target="https://www.hhs.gov/about/budget/fy2018/budget-in-brief/acf/mandatory/index.html" TargetMode="External"/><Relationship Id="rId32" Type="http://schemas.openxmlformats.org/officeDocument/2006/relationships/hyperlink" Target="https://www.ibisworld.com/industry-trends/market-research-reports/arts-entertainment-recreation/gym-health-fitness-clubs.html" TargetMode="External"/><Relationship Id="rId13" Type="http://schemas.openxmlformats.org/officeDocument/2006/relationships/hyperlink" Target="https://www.genome.gov/27570940/april-20-directtoconsumer-genomic-testing/" TargetMode="External"/><Relationship Id="rId35" Type="http://schemas.openxmlformats.org/officeDocument/2006/relationships/hyperlink" Target="https://stats.oecd.org/index.aspx?DataSetCode=HEALTH_LVNG" TargetMode="External"/><Relationship Id="rId12" Type="http://schemas.openxmlformats.org/officeDocument/2006/relationships/hyperlink" Target="https://www.marketsandmarkets.com/PressReleases/genomics" TargetMode="External"/><Relationship Id="rId34" Type="http://schemas.openxmlformats.org/officeDocument/2006/relationships/hyperlink" Target="http://businessresearcher.sagepub.com/sbr-1946-105904-2881576/20180305/the-diet-industry" TargetMode="External"/><Relationship Id="rId15" Type="http://schemas.openxmlformats.org/officeDocument/2006/relationships/hyperlink" Target="https://data.oecd.org/healthcare/child-vaccination-rates.htm" TargetMode="External"/><Relationship Id="rId37" Type="http://schemas.openxmlformats.org/officeDocument/2006/relationships/hyperlink" Target="http://www.unodc.org/wdr2017/en/maps-and-graphs.html" TargetMode="External"/><Relationship Id="rId14" Type="http://schemas.openxmlformats.org/officeDocument/2006/relationships/hyperlink" Target="https://www.hhs.gov/about/budget/fy2018/budget-in-brief/cdc/index.html" TargetMode="External"/><Relationship Id="rId36" Type="http://schemas.openxmlformats.org/officeDocument/2006/relationships/hyperlink" Target="https://www.pewtrusts.org/~/media/assets/2015/03/substanceusedisordersandtheroleofthestates.pdf" TargetMode="External"/><Relationship Id="rId17" Type="http://schemas.openxmlformats.org/officeDocument/2006/relationships/hyperlink" Target="https://www.oecd-ilibrary.org/social-issues-migration-health/health-at-a-glance-2017_health_glance-2017-en" TargetMode="External"/><Relationship Id="rId39" Type="http://schemas.openxmlformats.org/officeDocument/2006/relationships/hyperlink" Target="https://labblog.uofmhealth.org/industry-dx/nih-funds-a-research-consortium-to-address-firearm-deaths-among-us-children-and-teens" TargetMode="External"/><Relationship Id="rId16" Type="http://schemas.openxmlformats.org/officeDocument/2006/relationships/hyperlink" Target="https://www.oecd-ilibrary.org/social-issues-migration-health/health-at-a-glance-2017_health_glance-2017-en" TargetMode="External"/><Relationship Id="rId38" Type="http://schemas.openxmlformats.org/officeDocument/2006/relationships/hyperlink" Target="https://www.transportation.gov/sites/dot.gov/files/docs/mission/budget/281076/fiscal-year-2018-budget-highlights-book_0.pdf" TargetMode="External"/><Relationship Id="rId19" Type="http://schemas.openxmlformats.org/officeDocument/2006/relationships/hyperlink" Target="https://www.hud.gov/sites/documents/FY_18_CJS_COMBINED.PDF" TargetMode="External"/><Relationship Id="rId18" Type="http://schemas.openxmlformats.org/officeDocument/2006/relationships/hyperlink" Target="https://www.oecd-ilibrary.org/social-issues-migration-health/health-at-a-glance-2017_health_glance-2017-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atlantic.com/health/archive/2017/06/america-has-the-third-worst-level-of-health-inequality-in-the-world/529158/" TargetMode="External"/><Relationship Id="rId2" Type="http://schemas.openxmlformats.org/officeDocument/2006/relationships/hyperlink" Target="https://data.unicef.org/topic/child-health/immunization/" TargetMode="External"/><Relationship Id="rId3" Type="http://schemas.openxmlformats.org/officeDocument/2006/relationships/hyperlink" Target="https://www.cdc.gov/tobacco/data_statistics/fact_sheets/fast_facts/index.ht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0.57"/>
    <col customWidth="1" min="2" max="2" width="30.71"/>
    <col customWidth="1" min="4" max="4" width="38.29"/>
    <col customWidth="1" min="5" max="5" width="36.29"/>
    <col customWidth="1" min="6" max="6" width="11.71"/>
    <col customWidth="1" min="7" max="7" width="11.86"/>
    <col customWidth="1" min="8" max="8" width="25.71"/>
    <col customWidth="1" min="9" max="9" width="31.71"/>
    <col customWidth="1" min="10" max="10" width="8.0"/>
    <col customWidth="1" min="11" max="11" width="14.43"/>
    <col customWidth="1" min="12" max="12" width="19.29"/>
    <col customWidth="1" min="13" max="13" width="32.29"/>
    <col customWidth="1" min="15" max="15" width="25.0"/>
    <col customWidth="1" min="16" max="16" width="29.57"/>
    <col customWidth="1" min="17" max="17" width="27.29"/>
    <col customWidth="1" min="19" max="19" width="24.71"/>
    <col customWidth="1" min="21" max="21" width="9.71"/>
    <col customWidth="1" min="22" max="22" width="8.43"/>
    <col customWidth="1" min="23" max="23" width="33.14"/>
    <col customWidth="1" min="24" max="24" width="9.86"/>
    <col customWidth="1" min="25" max="25" width="12.0"/>
    <col customWidth="1" min="26" max="26" width="34.14"/>
    <col customWidth="1" min="27" max="27" width="21.29"/>
    <col customWidth="1" min="28" max="28" width="13.29"/>
    <col customWidth="1" min="29" max="29" width="29.57"/>
    <col customWidth="1" min="30" max="30" width="10.14"/>
    <col customWidth="1" min="31" max="31" width="24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4</v>
      </c>
      <c r="M1" s="1" t="s">
        <v>5</v>
      </c>
      <c r="N1" s="1" t="s">
        <v>6</v>
      </c>
      <c r="O1" s="1" t="s">
        <v>9</v>
      </c>
      <c r="P1" s="1" t="s">
        <v>4</v>
      </c>
      <c r="Q1" s="1" t="s">
        <v>5</v>
      </c>
      <c r="R1" s="1" t="s">
        <v>6</v>
      </c>
      <c r="S1" s="1" t="s">
        <v>10</v>
      </c>
      <c r="T1" s="1" t="s">
        <v>11</v>
      </c>
      <c r="U1" s="2"/>
      <c r="V1" s="2"/>
      <c r="W1" s="1" t="s">
        <v>12</v>
      </c>
      <c r="X1" s="1" t="s">
        <v>13</v>
      </c>
      <c r="Y1" s="1" t="s">
        <v>14</v>
      </c>
      <c r="Z1" s="1" t="s">
        <v>5</v>
      </c>
      <c r="AA1" s="1" t="s">
        <v>10</v>
      </c>
      <c r="AB1" s="1" t="s">
        <v>15</v>
      </c>
      <c r="AC1" s="1" t="s">
        <v>16</v>
      </c>
      <c r="AD1" s="1" t="s">
        <v>17</v>
      </c>
      <c r="AE1" s="1" t="s">
        <v>18</v>
      </c>
    </row>
    <row r="2">
      <c r="A2" s="3" t="s">
        <v>19</v>
      </c>
      <c r="B2" s="4"/>
      <c r="C2" s="4"/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7">
        <f>sum(T3:T10)</f>
        <v>1561.91</v>
      </c>
      <c r="U2" s="4"/>
      <c r="V2" s="4"/>
      <c r="W2" s="4"/>
      <c r="X2" s="4"/>
      <c r="Y2" s="4"/>
      <c r="Z2" s="4"/>
      <c r="AA2" s="4"/>
      <c r="AB2" s="4"/>
      <c r="AC2" s="4"/>
      <c r="AD2" s="8"/>
      <c r="AE2" s="4"/>
    </row>
    <row r="3">
      <c r="A3" s="9"/>
      <c r="B3" s="10" t="s">
        <v>21</v>
      </c>
      <c r="C3" s="10">
        <v>0.07</v>
      </c>
      <c r="D3" s="11" t="s">
        <v>22</v>
      </c>
      <c r="E3" s="12" t="s">
        <v>23</v>
      </c>
      <c r="F3" s="10">
        <v>2017.0</v>
      </c>
      <c r="G3" s="10">
        <v>7.2</v>
      </c>
      <c r="H3" s="13" t="s">
        <v>25</v>
      </c>
      <c r="I3" s="14" t="s">
        <v>26</v>
      </c>
      <c r="J3" s="10">
        <v>2015.0</v>
      </c>
      <c r="K3" s="15"/>
      <c r="L3" s="15"/>
      <c r="M3" s="11"/>
      <c r="N3" s="15"/>
      <c r="O3" s="15"/>
      <c r="P3" s="15"/>
      <c r="Q3" s="16"/>
      <c r="R3" s="15"/>
      <c r="S3" s="11"/>
      <c r="T3" s="17">
        <f t="shared" ref="T3:T10" si="1">C3+G3+K3+O3</f>
        <v>7.27</v>
      </c>
      <c r="U3" s="15"/>
      <c r="V3" s="15"/>
      <c r="W3" s="10" t="s">
        <v>27</v>
      </c>
      <c r="X3" s="10">
        <v>1.0</v>
      </c>
      <c r="Y3" s="10">
        <v>35.0</v>
      </c>
      <c r="Z3" s="14" t="s">
        <v>28</v>
      </c>
      <c r="AA3" s="16"/>
      <c r="AB3" s="10">
        <v>1.0</v>
      </c>
      <c r="AC3">
        <f t="shared" ref="AC3:AC10" si="2">if(AB3&gt;0,X3,Y3-X3+1)</f>
        <v>1</v>
      </c>
      <c r="AD3" s="18">
        <f t="shared" ref="AD3:AD10" si="3">100-(1-AC3/Y3)*100</f>
        <v>2.857142857</v>
      </c>
      <c r="AE3" s="11" t="s">
        <v>29</v>
      </c>
    </row>
    <row r="4">
      <c r="A4" s="9"/>
      <c r="B4" s="10" t="s">
        <v>30</v>
      </c>
      <c r="C4" s="10">
        <f>8.1+9.8+0.25 + 0.47+0.38</f>
        <v>19</v>
      </c>
      <c r="D4" s="11" t="s">
        <v>31</v>
      </c>
      <c r="E4" s="14" t="s">
        <v>32</v>
      </c>
      <c r="F4" s="10">
        <v>2018.0</v>
      </c>
      <c r="G4" s="19">
        <v>7.6</v>
      </c>
      <c r="H4" s="21" t="s">
        <v>34</v>
      </c>
      <c r="I4" s="24" t="s">
        <v>36</v>
      </c>
      <c r="J4" s="19">
        <v>2017.0</v>
      </c>
      <c r="K4" s="15"/>
      <c r="L4" s="15"/>
      <c r="M4" s="16"/>
      <c r="N4" s="15"/>
      <c r="O4" s="15"/>
      <c r="P4" s="16"/>
      <c r="Q4" s="16"/>
      <c r="R4" s="15"/>
      <c r="S4" s="16"/>
      <c r="T4" s="17">
        <f t="shared" si="1"/>
        <v>26.6</v>
      </c>
      <c r="U4" s="15"/>
      <c r="V4" s="15"/>
      <c r="W4" s="10" t="s">
        <v>39</v>
      </c>
      <c r="X4" s="10">
        <v>26.0</v>
      </c>
      <c r="Y4" s="10">
        <v>35.0</v>
      </c>
      <c r="Z4" s="14" t="s">
        <v>40</v>
      </c>
      <c r="AA4" s="16"/>
      <c r="AB4" s="10">
        <v>1.0</v>
      </c>
      <c r="AC4">
        <f t="shared" si="2"/>
        <v>26</v>
      </c>
      <c r="AD4" s="18">
        <f t="shared" si="3"/>
        <v>74.28571429</v>
      </c>
      <c r="AE4" s="16"/>
    </row>
    <row r="5">
      <c r="A5" s="9"/>
      <c r="B5" s="10" t="s">
        <v>41</v>
      </c>
      <c r="C5" s="26">
        <f>63.7+ 68.3 + 16.7</f>
        <v>148.7</v>
      </c>
      <c r="D5" s="27" t="s">
        <v>43</v>
      </c>
      <c r="E5" s="28" t="s">
        <v>45</v>
      </c>
      <c r="F5" s="10">
        <v>2017.0</v>
      </c>
      <c r="G5" s="15"/>
      <c r="H5" s="16"/>
      <c r="I5" s="16"/>
      <c r="J5" s="15"/>
      <c r="K5" s="15"/>
      <c r="L5" s="15"/>
      <c r="M5" s="16"/>
      <c r="N5" s="15"/>
      <c r="O5" s="15"/>
      <c r="P5" s="16"/>
      <c r="Q5" s="16"/>
      <c r="R5" s="15"/>
      <c r="S5" s="16"/>
      <c r="T5" s="17">
        <f t="shared" si="1"/>
        <v>148.7</v>
      </c>
      <c r="U5" s="15"/>
      <c r="V5" s="15"/>
      <c r="W5" s="10" t="s">
        <v>47</v>
      </c>
      <c r="X5" s="10">
        <v>3.0</v>
      </c>
      <c r="Y5" s="10">
        <v>35.0</v>
      </c>
      <c r="Z5" s="30" t="s">
        <v>48</v>
      </c>
      <c r="AA5" s="16"/>
      <c r="AB5" s="10">
        <v>1.0</v>
      </c>
      <c r="AC5">
        <f t="shared" si="2"/>
        <v>3</v>
      </c>
      <c r="AD5" s="18">
        <f t="shared" si="3"/>
        <v>8.571428571</v>
      </c>
      <c r="AE5" s="11"/>
    </row>
    <row r="6">
      <c r="A6" s="9"/>
      <c r="B6" s="10" t="s">
        <v>42</v>
      </c>
      <c r="C6" s="26"/>
      <c r="D6" s="28"/>
      <c r="F6" s="31"/>
      <c r="G6" s="32"/>
      <c r="H6" s="33"/>
      <c r="I6" s="31"/>
      <c r="J6" s="15"/>
      <c r="K6" s="32">
        <v>189.0</v>
      </c>
      <c r="L6" s="33" t="s">
        <v>52</v>
      </c>
      <c r="M6" s="31" t="s">
        <v>53</v>
      </c>
      <c r="N6" s="19">
        <v>2015.0</v>
      </c>
      <c r="O6" s="34">
        <v>355.0</v>
      </c>
      <c r="P6" s="36" t="s">
        <v>56</v>
      </c>
      <c r="Q6" s="39" t="s">
        <v>53</v>
      </c>
      <c r="R6" s="40">
        <v>2015.0</v>
      </c>
      <c r="S6" s="16"/>
      <c r="T6" s="17">
        <f t="shared" si="1"/>
        <v>544</v>
      </c>
      <c r="U6" s="15"/>
      <c r="V6" s="15"/>
      <c r="W6" s="10" t="s">
        <v>59</v>
      </c>
      <c r="X6" s="10">
        <v>9.0</v>
      </c>
      <c r="Y6" s="10">
        <v>35.0</v>
      </c>
      <c r="Z6" s="30" t="s">
        <v>60</v>
      </c>
      <c r="AA6" s="16"/>
      <c r="AB6" s="15"/>
      <c r="AC6">
        <f t="shared" si="2"/>
        <v>27</v>
      </c>
      <c r="AD6" s="18">
        <f t="shared" si="3"/>
        <v>77.14285714</v>
      </c>
      <c r="AE6" s="41"/>
    </row>
    <row r="7">
      <c r="A7" s="9"/>
      <c r="B7" s="10" t="s">
        <v>44</v>
      </c>
      <c r="C7" s="26"/>
      <c r="D7" s="27"/>
      <c r="F7" s="42"/>
      <c r="G7" s="32"/>
      <c r="H7" s="33"/>
      <c r="I7" s="33"/>
      <c r="J7" s="15"/>
      <c r="K7" s="32">
        <v>66.7</v>
      </c>
      <c r="L7" s="43" t="s">
        <v>62</v>
      </c>
      <c r="M7" s="33" t="s">
        <v>64</v>
      </c>
      <c r="N7" s="19">
        <v>2012.0</v>
      </c>
      <c r="O7" s="34">
        <v>668.0</v>
      </c>
      <c r="P7" s="44" t="s">
        <v>66</v>
      </c>
      <c r="Q7" s="46" t="s">
        <v>67</v>
      </c>
      <c r="R7" s="40">
        <v>2015.0</v>
      </c>
      <c r="S7" s="43" t="s">
        <v>71</v>
      </c>
      <c r="T7" s="17">
        <f t="shared" si="1"/>
        <v>734.7</v>
      </c>
      <c r="U7" s="15"/>
      <c r="V7" s="15"/>
      <c r="W7" s="10" t="s">
        <v>73</v>
      </c>
      <c r="X7" s="10">
        <v>26.0</v>
      </c>
      <c r="Y7" s="10">
        <v>35.0</v>
      </c>
      <c r="Z7" s="30" t="s">
        <v>60</v>
      </c>
      <c r="AA7" s="16"/>
      <c r="AB7" s="15"/>
      <c r="AC7">
        <f t="shared" si="2"/>
        <v>10</v>
      </c>
      <c r="AD7" s="18">
        <f t="shared" si="3"/>
        <v>28.57142857</v>
      </c>
      <c r="AE7" s="41"/>
    </row>
    <row r="8">
      <c r="A8" s="9"/>
      <c r="B8" s="29" t="s">
        <v>46</v>
      </c>
      <c r="C8" s="34">
        <v>34.8</v>
      </c>
      <c r="D8" s="44" t="s">
        <v>74</v>
      </c>
      <c r="E8" s="47" t="s">
        <v>75</v>
      </c>
      <c r="F8" s="49">
        <v>2018.0</v>
      </c>
      <c r="G8" s="17">
        <v>16.3</v>
      </c>
      <c r="H8" s="51" t="s">
        <v>81</v>
      </c>
      <c r="I8" s="55" t="s">
        <v>82</v>
      </c>
      <c r="J8" s="56">
        <v>2014.0</v>
      </c>
      <c r="K8" s="54"/>
      <c r="L8" s="54"/>
      <c r="M8" s="57"/>
      <c r="N8" s="54"/>
      <c r="O8" s="54"/>
      <c r="P8" s="57"/>
      <c r="Q8" s="57"/>
      <c r="R8" s="54"/>
      <c r="S8" s="54"/>
      <c r="T8" s="17">
        <f t="shared" si="1"/>
        <v>51.1</v>
      </c>
      <c r="U8" s="54"/>
      <c r="V8" s="54"/>
      <c r="W8" s="29" t="s">
        <v>86</v>
      </c>
      <c r="X8" s="49">
        <v>23.0</v>
      </c>
      <c r="Y8" s="49">
        <v>35.0</v>
      </c>
      <c r="Z8" s="59" t="s">
        <v>87</v>
      </c>
      <c r="AA8" s="60" t="s">
        <v>88</v>
      </c>
      <c r="AB8" s="17">
        <v>1.0</v>
      </c>
      <c r="AC8">
        <f t="shared" si="2"/>
        <v>23</v>
      </c>
      <c r="AD8" s="18">
        <f t="shared" si="3"/>
        <v>65.71428571</v>
      </c>
      <c r="AE8" s="41"/>
    </row>
    <row r="9">
      <c r="A9" s="9"/>
      <c r="B9" s="61" t="s">
        <v>91</v>
      </c>
      <c r="C9" s="62"/>
      <c r="D9" s="11"/>
      <c r="E9" s="63"/>
      <c r="F9" s="49"/>
      <c r="G9" s="54"/>
      <c r="H9" s="57"/>
      <c r="I9" s="57"/>
      <c r="J9" s="54"/>
      <c r="K9" s="54"/>
      <c r="L9" s="54"/>
      <c r="M9" s="57"/>
      <c r="N9" s="54"/>
      <c r="O9" s="34">
        <v>49.0</v>
      </c>
      <c r="P9" s="60" t="s">
        <v>94</v>
      </c>
      <c r="Q9" s="46" t="s">
        <v>95</v>
      </c>
      <c r="R9" s="17">
        <v>2018.0</v>
      </c>
      <c r="S9" s="54"/>
      <c r="T9" s="17">
        <f t="shared" si="1"/>
        <v>49</v>
      </c>
      <c r="U9" s="54"/>
      <c r="V9" s="54"/>
      <c r="W9" s="29" t="s">
        <v>97</v>
      </c>
      <c r="X9" s="49">
        <v>6.0</v>
      </c>
      <c r="Y9" s="49">
        <v>35.0</v>
      </c>
      <c r="Z9" s="64" t="s">
        <v>98</v>
      </c>
      <c r="AA9" s="57"/>
      <c r="AB9" s="54"/>
      <c r="AC9">
        <f t="shared" si="2"/>
        <v>30</v>
      </c>
      <c r="AD9" s="18">
        <f t="shared" si="3"/>
        <v>85.71428571</v>
      </c>
      <c r="AE9" s="41"/>
    </row>
    <row r="10">
      <c r="A10" s="9"/>
      <c r="B10" s="61" t="s">
        <v>100</v>
      </c>
      <c r="C10" s="34">
        <v>0.54</v>
      </c>
      <c r="D10" s="60" t="s">
        <v>101</v>
      </c>
      <c r="E10" s="41"/>
      <c r="F10" s="49">
        <v>2018.0</v>
      </c>
      <c r="G10" s="54"/>
      <c r="H10" s="57"/>
      <c r="I10" s="57"/>
      <c r="J10" s="54"/>
      <c r="K10" s="54"/>
      <c r="L10" s="54"/>
      <c r="M10" s="57"/>
      <c r="N10" s="54"/>
      <c r="O10" s="54"/>
      <c r="P10" s="57"/>
      <c r="Q10" s="57"/>
      <c r="R10" s="54"/>
      <c r="S10" s="54"/>
      <c r="T10" s="17">
        <f t="shared" si="1"/>
        <v>0.54</v>
      </c>
      <c r="U10" s="54"/>
      <c r="V10" s="54"/>
      <c r="W10" s="29" t="s">
        <v>102</v>
      </c>
      <c r="X10" s="56">
        <v>24.0</v>
      </c>
      <c r="Y10" s="56">
        <v>31.0</v>
      </c>
      <c r="Z10" s="64" t="s">
        <v>103</v>
      </c>
      <c r="AA10" s="60" t="s">
        <v>88</v>
      </c>
      <c r="AB10" s="17">
        <v>1.0</v>
      </c>
      <c r="AC10">
        <f t="shared" si="2"/>
        <v>24</v>
      </c>
      <c r="AD10" s="18">
        <f t="shared" si="3"/>
        <v>77.41935484</v>
      </c>
      <c r="AE10" s="57"/>
    </row>
    <row r="11">
      <c r="A11" s="3" t="s">
        <v>51</v>
      </c>
      <c r="B11" s="4"/>
      <c r="C11" s="4"/>
      <c r="D11" s="5"/>
      <c r="E11" s="5"/>
      <c r="F11" s="4"/>
      <c r="G11" s="4"/>
      <c r="H11" s="5"/>
      <c r="I11" s="5"/>
      <c r="J11" s="4"/>
      <c r="K11" s="4"/>
      <c r="L11" s="4"/>
      <c r="M11" s="5"/>
      <c r="N11" s="4"/>
      <c r="O11" s="4"/>
      <c r="P11" s="5"/>
      <c r="Q11" s="5"/>
      <c r="R11" s="4"/>
      <c r="S11" s="4"/>
      <c r="T11" s="7">
        <f>sum(T12:T13)</f>
        <v>14.8</v>
      </c>
      <c r="U11" s="4"/>
      <c r="V11" s="4"/>
      <c r="W11" s="4"/>
      <c r="X11" s="4"/>
      <c r="Y11" s="4"/>
      <c r="Z11" s="5"/>
      <c r="AA11" s="5"/>
      <c r="AB11" s="4"/>
      <c r="AC11" s="23"/>
      <c r="AD11" s="8"/>
      <c r="AE11" s="5"/>
    </row>
    <row r="12">
      <c r="A12" s="9"/>
      <c r="B12" s="10" t="s">
        <v>104</v>
      </c>
      <c r="C12" s="15"/>
      <c r="D12" s="16"/>
      <c r="E12" s="11"/>
      <c r="F12" s="15"/>
      <c r="G12" s="15"/>
      <c r="H12" s="16"/>
      <c r="I12" s="16"/>
      <c r="J12" s="15"/>
      <c r="K12" s="15"/>
      <c r="L12" s="15"/>
      <c r="M12" s="16"/>
      <c r="N12" s="15"/>
      <c r="O12" s="10">
        <v>14.7</v>
      </c>
      <c r="P12" s="11" t="s">
        <v>105</v>
      </c>
      <c r="Q12" s="14" t="s">
        <v>106</v>
      </c>
      <c r="R12" s="10">
        <v>2018.0</v>
      </c>
      <c r="S12" s="15"/>
      <c r="T12" s="17">
        <f t="shared" ref="T12:T13" si="4">C12+G12+K12+O12</f>
        <v>14.7</v>
      </c>
      <c r="U12" s="15"/>
      <c r="V12" s="15"/>
      <c r="W12" s="15"/>
      <c r="X12" s="15"/>
      <c r="Y12" s="15"/>
      <c r="Z12" s="16"/>
      <c r="AA12" s="16"/>
      <c r="AB12" s="15"/>
      <c r="AD12" s="18"/>
      <c r="AE12" s="11" t="s">
        <v>107</v>
      </c>
    </row>
    <row r="13">
      <c r="A13" s="9"/>
      <c r="B13" s="35" t="s">
        <v>55</v>
      </c>
      <c r="C13" s="15"/>
      <c r="D13" s="16"/>
      <c r="E13" s="16"/>
      <c r="F13" s="15"/>
      <c r="G13" s="15"/>
      <c r="H13" s="16"/>
      <c r="I13" s="16"/>
      <c r="J13" s="15"/>
      <c r="K13" s="15"/>
      <c r="L13" s="15"/>
      <c r="M13" s="16"/>
      <c r="N13" s="15"/>
      <c r="O13" s="10">
        <v>0.1</v>
      </c>
      <c r="P13" s="11" t="s">
        <v>108</v>
      </c>
      <c r="Q13" s="14" t="s">
        <v>109</v>
      </c>
      <c r="R13" s="10">
        <v>2017.0</v>
      </c>
      <c r="S13" s="15"/>
      <c r="T13" s="17">
        <f t="shared" si="4"/>
        <v>0.1</v>
      </c>
      <c r="U13" s="15"/>
      <c r="V13" s="15"/>
      <c r="W13" s="15"/>
      <c r="X13" s="15"/>
      <c r="Y13" s="15"/>
      <c r="Z13" s="16"/>
      <c r="AA13" s="16"/>
      <c r="AB13" s="15"/>
      <c r="AD13" s="18"/>
      <c r="AE13" s="11" t="s">
        <v>107</v>
      </c>
    </row>
    <row r="14">
      <c r="A14" s="3" t="s">
        <v>57</v>
      </c>
      <c r="B14" s="4"/>
      <c r="C14" s="4"/>
      <c r="D14" s="5"/>
      <c r="E14" s="5"/>
      <c r="F14" s="4"/>
      <c r="G14" s="4"/>
      <c r="H14" s="5"/>
      <c r="I14" s="5"/>
      <c r="J14" s="4"/>
      <c r="K14" s="4"/>
      <c r="L14" s="4"/>
      <c r="M14" s="5"/>
      <c r="N14" s="4"/>
      <c r="O14" s="4"/>
      <c r="P14" s="5"/>
      <c r="Q14" s="5"/>
      <c r="R14" s="4"/>
      <c r="S14" s="4"/>
      <c r="T14" s="65">
        <v>3337.2</v>
      </c>
      <c r="U14" s="4"/>
      <c r="V14" s="4"/>
      <c r="W14" s="4"/>
      <c r="X14" s="4"/>
      <c r="Y14" s="4"/>
      <c r="Z14" s="5"/>
      <c r="AA14" s="5"/>
      <c r="AB14" s="4"/>
      <c r="AC14" s="23"/>
      <c r="AD14" s="8"/>
      <c r="AE14" s="5"/>
    </row>
    <row r="15">
      <c r="A15" s="9"/>
      <c r="B15" s="10" t="s">
        <v>110</v>
      </c>
      <c r="C15" s="66">
        <v>4.4</v>
      </c>
      <c r="D15" s="11" t="s">
        <v>111</v>
      </c>
      <c r="E15" s="67" t="s">
        <v>112</v>
      </c>
      <c r="F15" s="10">
        <v>2018.0</v>
      </c>
      <c r="G15" s="15"/>
      <c r="H15" s="16"/>
      <c r="I15" s="16"/>
      <c r="J15" s="15"/>
      <c r="K15" s="15"/>
      <c r="L15" s="15"/>
      <c r="M15" s="16"/>
      <c r="N15" s="15"/>
      <c r="O15" s="26"/>
      <c r="P15" s="21"/>
      <c r="Q15" s="68"/>
      <c r="R15" s="19"/>
      <c r="S15" s="15"/>
      <c r="T15" s="17">
        <f t="shared" ref="T15:T20" si="5">C15+G15+K15+O15</f>
        <v>4.4</v>
      </c>
      <c r="U15" s="15"/>
      <c r="V15" s="15"/>
      <c r="W15" s="10" t="s">
        <v>113</v>
      </c>
      <c r="X15" s="10">
        <v>23.0</v>
      </c>
      <c r="Y15" s="10">
        <v>35.0</v>
      </c>
      <c r="Z15" s="14" t="s">
        <v>114</v>
      </c>
      <c r="AA15" s="16"/>
      <c r="AB15" s="15"/>
      <c r="AC15">
        <f>if(AB15&lt;1,Y15-X15+1,X15)</f>
        <v>13</v>
      </c>
      <c r="AD15" s="18">
        <f>100-(1-AC15/Y15)*100</f>
        <v>37.14285714</v>
      </c>
      <c r="AE15" s="16"/>
    </row>
    <row r="16">
      <c r="A16" s="9"/>
      <c r="B16" s="10" t="s">
        <v>61</v>
      </c>
      <c r="C16" s="66"/>
      <c r="D16" s="16"/>
      <c r="E16" s="67"/>
      <c r="F16" s="15"/>
      <c r="G16" s="15"/>
      <c r="H16" s="16"/>
      <c r="I16" s="16"/>
      <c r="J16" s="15"/>
      <c r="K16" s="15"/>
      <c r="L16" s="15"/>
      <c r="M16" s="16"/>
      <c r="N16" s="15"/>
      <c r="O16" s="26">
        <v>328.6</v>
      </c>
      <c r="P16" s="21" t="s">
        <v>115</v>
      </c>
      <c r="Q16" s="68" t="s">
        <v>116</v>
      </c>
      <c r="R16" s="19">
        <v>2016.0</v>
      </c>
      <c r="S16" s="15"/>
      <c r="T16" s="17">
        <f t="shared" si="5"/>
        <v>328.6</v>
      </c>
      <c r="U16" s="15"/>
      <c r="V16" s="15"/>
      <c r="W16" s="15"/>
      <c r="X16" s="10"/>
      <c r="Y16" s="10"/>
      <c r="Z16" s="16"/>
      <c r="AA16" s="16"/>
      <c r="AB16" s="15"/>
      <c r="AD16" s="18"/>
      <c r="AE16" s="11" t="s">
        <v>107</v>
      </c>
    </row>
    <row r="17">
      <c r="A17" s="9"/>
      <c r="B17" s="10" t="s">
        <v>63</v>
      </c>
      <c r="C17" s="69"/>
      <c r="D17" s="70"/>
      <c r="E17" s="67"/>
      <c r="F17" s="15"/>
      <c r="G17" s="15"/>
      <c r="H17" s="16"/>
      <c r="I17" s="16"/>
      <c r="J17" s="15"/>
      <c r="K17" s="15"/>
      <c r="L17" s="15"/>
      <c r="M17" s="16"/>
      <c r="N17" s="15"/>
      <c r="O17" s="32">
        <v>881.2</v>
      </c>
      <c r="P17" s="71" t="s">
        <v>117</v>
      </c>
      <c r="Q17" s="68" t="s">
        <v>116</v>
      </c>
      <c r="R17" s="19">
        <v>2016.0</v>
      </c>
      <c r="S17" s="15"/>
      <c r="T17" s="17">
        <f t="shared" si="5"/>
        <v>881.2</v>
      </c>
      <c r="U17" s="15"/>
      <c r="V17" s="15"/>
      <c r="W17" s="10" t="s">
        <v>118</v>
      </c>
      <c r="X17" s="10">
        <v>14.0</v>
      </c>
      <c r="Y17" s="10">
        <v>35.0</v>
      </c>
      <c r="Z17" s="72" t="s">
        <v>119</v>
      </c>
      <c r="AA17" s="16"/>
      <c r="AB17" s="10">
        <v>1.0</v>
      </c>
      <c r="AC17">
        <f t="shared" ref="AC17:AC20" si="6">if(AB17&lt;1,Y17-X17+1,X17)</f>
        <v>14</v>
      </c>
      <c r="AD17" s="18">
        <f t="shared" ref="AD17:AD20" si="7">100-(1-AC17/Y17)*100</f>
        <v>40</v>
      </c>
      <c r="AE17" s="16"/>
    </row>
    <row r="18">
      <c r="A18" s="9"/>
      <c r="B18" s="10" t="s">
        <v>65</v>
      </c>
      <c r="C18" s="15"/>
      <c r="D18" s="57"/>
      <c r="E18" s="67"/>
      <c r="F18" s="15"/>
      <c r="G18" s="15"/>
      <c r="H18" s="16"/>
      <c r="I18" s="16"/>
      <c r="J18" s="15"/>
      <c r="K18" s="15"/>
      <c r="L18" s="15"/>
      <c r="M18" s="16"/>
      <c r="N18" s="15"/>
      <c r="O18" s="19">
        <v>1082.5</v>
      </c>
      <c r="P18" s="21" t="s">
        <v>115</v>
      </c>
      <c r="Q18" s="68" t="s">
        <v>116</v>
      </c>
      <c r="R18" s="19">
        <v>2016.0</v>
      </c>
      <c r="S18" s="15"/>
      <c r="T18" s="17">
        <f t="shared" si="5"/>
        <v>1082.5</v>
      </c>
      <c r="U18" s="15"/>
      <c r="V18" s="15"/>
      <c r="W18" s="35" t="s">
        <v>120</v>
      </c>
      <c r="X18" s="10">
        <v>18.0</v>
      </c>
      <c r="Y18" s="10">
        <v>35.0</v>
      </c>
      <c r="Z18" s="72" t="s">
        <v>119</v>
      </c>
      <c r="AA18" s="16"/>
      <c r="AB18" s="10">
        <v>1.0</v>
      </c>
      <c r="AC18">
        <f t="shared" si="6"/>
        <v>18</v>
      </c>
      <c r="AD18" s="18">
        <f t="shared" si="7"/>
        <v>51.42857143</v>
      </c>
      <c r="AE18" s="16"/>
    </row>
    <row r="19">
      <c r="A19" s="9"/>
      <c r="B19" s="45" t="s">
        <v>68</v>
      </c>
      <c r="C19" s="54"/>
      <c r="E19" s="73"/>
      <c r="F19" s="54"/>
      <c r="G19" s="54"/>
      <c r="H19" s="57"/>
      <c r="I19" s="57"/>
      <c r="J19" s="54"/>
      <c r="K19" s="54"/>
      <c r="L19" s="54"/>
      <c r="M19" s="57"/>
      <c r="N19" s="54"/>
      <c r="O19" s="54">
        <v>685.0</v>
      </c>
      <c r="P19" s="74" t="s">
        <v>121</v>
      </c>
      <c r="Q19" s="75" t="s">
        <v>122</v>
      </c>
      <c r="R19" s="17">
        <v>2018.0</v>
      </c>
      <c r="S19" s="54"/>
      <c r="T19" s="17">
        <f t="shared" si="5"/>
        <v>685</v>
      </c>
      <c r="U19" s="54"/>
      <c r="V19" s="54"/>
      <c r="W19" s="29" t="s">
        <v>123</v>
      </c>
      <c r="X19" s="49">
        <v>2.0</v>
      </c>
      <c r="Y19" s="49">
        <v>35.0</v>
      </c>
      <c r="Z19" s="76" t="s">
        <v>119</v>
      </c>
      <c r="AA19" s="57"/>
      <c r="AB19" s="49">
        <v>1.0</v>
      </c>
      <c r="AC19">
        <f t="shared" si="6"/>
        <v>2</v>
      </c>
      <c r="AD19" s="18">
        <f t="shared" si="7"/>
        <v>5.714285714</v>
      </c>
      <c r="AE19" s="57"/>
    </row>
    <row r="20">
      <c r="A20" s="9"/>
      <c r="B20" s="29" t="s">
        <v>69</v>
      </c>
      <c r="C20" s="54"/>
      <c r="D20" s="57"/>
      <c r="E20" s="73"/>
      <c r="F20" s="54"/>
      <c r="G20" s="54"/>
      <c r="H20" s="57"/>
      <c r="I20" s="57"/>
      <c r="J20" s="54"/>
      <c r="K20" s="54"/>
      <c r="L20" s="54"/>
      <c r="M20" s="57"/>
      <c r="N20" s="54"/>
      <c r="O20" s="34">
        <v>171.8</v>
      </c>
      <c r="P20" s="57" t="s">
        <v>115</v>
      </c>
      <c r="Q20" s="47" t="s">
        <v>116</v>
      </c>
      <c r="R20" s="17">
        <v>2016.0</v>
      </c>
      <c r="S20" s="54"/>
      <c r="T20" s="17">
        <f t="shared" si="5"/>
        <v>171.8</v>
      </c>
      <c r="U20" s="54"/>
      <c r="V20" s="54"/>
      <c r="W20" s="29" t="s">
        <v>124</v>
      </c>
      <c r="X20" s="49">
        <v>1.0</v>
      </c>
      <c r="Y20" s="49">
        <v>14.0</v>
      </c>
      <c r="Z20" s="64" t="s">
        <v>125</v>
      </c>
      <c r="AA20" s="57"/>
      <c r="AB20" s="29"/>
      <c r="AC20">
        <f t="shared" si="6"/>
        <v>14</v>
      </c>
      <c r="AD20" s="18">
        <f t="shared" si="7"/>
        <v>100</v>
      </c>
      <c r="AE20" s="57"/>
    </row>
    <row r="21">
      <c r="A21" s="3" t="s">
        <v>70</v>
      </c>
      <c r="B21" s="4"/>
      <c r="C21" s="4"/>
      <c r="D21" s="5"/>
      <c r="E21" s="5"/>
      <c r="F21" s="4"/>
      <c r="G21" s="4"/>
      <c r="H21" s="5"/>
      <c r="I21" s="5"/>
      <c r="J21" s="4"/>
      <c r="K21" s="4"/>
      <c r="L21" s="4"/>
      <c r="M21" s="5"/>
      <c r="N21" s="4"/>
      <c r="O21" s="77"/>
      <c r="P21" s="78"/>
      <c r="Q21" s="79"/>
      <c r="R21" s="80"/>
      <c r="S21" s="4"/>
      <c r="T21" s="7">
        <f>sum(T22:T26)</f>
        <v>403.9</v>
      </c>
      <c r="U21" s="4"/>
      <c r="V21" s="4"/>
      <c r="W21" s="4"/>
      <c r="X21" s="4"/>
      <c r="Y21" s="4"/>
      <c r="Z21" s="5"/>
      <c r="AA21" s="5"/>
      <c r="AB21" s="4"/>
      <c r="AC21" s="23"/>
      <c r="AD21" s="8"/>
      <c r="AE21" s="5"/>
    </row>
    <row r="22">
      <c r="A22" s="15"/>
      <c r="B22" s="10" t="s">
        <v>72</v>
      </c>
      <c r="C22" s="10">
        <v>5.7</v>
      </c>
      <c r="D22" s="11" t="s">
        <v>126</v>
      </c>
      <c r="E22" s="27" t="s">
        <v>127</v>
      </c>
      <c r="F22" s="10">
        <v>2018.0</v>
      </c>
      <c r="G22" s="15"/>
      <c r="H22" s="16"/>
      <c r="I22" s="16"/>
      <c r="J22" s="15"/>
      <c r="K22" s="15"/>
      <c r="L22" s="15"/>
      <c r="M22" s="16"/>
      <c r="N22" s="15"/>
      <c r="O22" s="26"/>
      <c r="P22" s="21"/>
      <c r="Q22" s="68"/>
      <c r="R22" s="19"/>
      <c r="S22" s="15"/>
      <c r="T22" s="17">
        <f t="shared" ref="T22:T26" si="8">C22+G22+K22+O22</f>
        <v>5.7</v>
      </c>
      <c r="U22" s="15"/>
      <c r="V22" s="15"/>
      <c r="W22" s="10" t="s">
        <v>128</v>
      </c>
      <c r="X22" s="10">
        <v>27.0</v>
      </c>
      <c r="Y22" s="10">
        <v>35.0</v>
      </c>
      <c r="Z22" s="30" t="s">
        <v>129</v>
      </c>
      <c r="AA22" s="11" t="s">
        <v>130</v>
      </c>
      <c r="AB22" s="10">
        <v>1.0</v>
      </c>
      <c r="AC22">
        <f t="shared" ref="AC22:AC26" si="9">if(AB22&lt;1,Y22-X22+1,X22)</f>
        <v>27</v>
      </c>
      <c r="AD22" s="18">
        <f t="shared" ref="AD22:AD26" si="10">100-(1-AC22/Y22)*100</f>
        <v>77.14285714</v>
      </c>
      <c r="AE22" s="16"/>
    </row>
    <row r="23">
      <c r="A23" s="15"/>
      <c r="B23" s="10" t="s">
        <v>76</v>
      </c>
      <c r="C23" s="32">
        <v>40.8</v>
      </c>
      <c r="D23" s="43" t="s">
        <v>131</v>
      </c>
      <c r="E23" s="31" t="s">
        <v>132</v>
      </c>
      <c r="F23" s="10">
        <v>2018.0</v>
      </c>
      <c r="G23" s="10">
        <v>1.7</v>
      </c>
      <c r="H23" s="11" t="s">
        <v>133</v>
      </c>
      <c r="I23" s="14" t="s">
        <v>134</v>
      </c>
      <c r="J23" s="10">
        <v>2008.0</v>
      </c>
      <c r="K23" s="15"/>
      <c r="L23" s="15"/>
      <c r="M23" s="16"/>
      <c r="N23" s="15"/>
      <c r="O23" s="15"/>
      <c r="P23" s="16"/>
      <c r="Q23" s="16"/>
      <c r="R23" s="15"/>
      <c r="S23" s="15"/>
      <c r="T23" s="17">
        <f t="shared" si="8"/>
        <v>42.5</v>
      </c>
      <c r="U23" s="15"/>
      <c r="V23" s="15"/>
      <c r="W23" s="10" t="s">
        <v>135</v>
      </c>
      <c r="X23" s="10">
        <v>11.0</v>
      </c>
      <c r="Y23" s="10">
        <v>31.0</v>
      </c>
      <c r="Z23" s="30" t="s">
        <v>136</v>
      </c>
      <c r="AA23" s="11"/>
      <c r="AB23" s="10">
        <v>1.0</v>
      </c>
      <c r="AC23">
        <f t="shared" si="9"/>
        <v>11</v>
      </c>
      <c r="AD23" s="18">
        <f t="shared" si="10"/>
        <v>35.48387097</v>
      </c>
      <c r="AE23" s="16"/>
    </row>
    <row r="24">
      <c r="A24" s="15"/>
      <c r="B24" s="10" t="s">
        <v>137</v>
      </c>
      <c r="C24" s="15"/>
      <c r="D24" s="16"/>
      <c r="E24" s="16"/>
      <c r="F24" s="15"/>
      <c r="G24" s="15"/>
      <c r="H24" s="16"/>
      <c r="I24" s="16"/>
      <c r="J24" s="15"/>
      <c r="K24" s="15"/>
      <c r="L24" s="15"/>
      <c r="M24" s="16"/>
      <c r="N24" s="15"/>
      <c r="O24" s="32">
        <v>247.0</v>
      </c>
      <c r="P24" s="28" t="s">
        <v>138</v>
      </c>
      <c r="Q24" s="42" t="s">
        <v>139</v>
      </c>
      <c r="R24" s="81">
        <v>2017.0</v>
      </c>
      <c r="S24" s="15"/>
      <c r="T24" s="17">
        <f t="shared" si="8"/>
        <v>247</v>
      </c>
      <c r="U24" s="15"/>
      <c r="V24" s="15"/>
      <c r="W24" s="10" t="s">
        <v>140</v>
      </c>
      <c r="X24" s="10">
        <v>9.0</v>
      </c>
      <c r="Y24" s="10">
        <v>35.0</v>
      </c>
      <c r="Z24" s="14" t="s">
        <v>141</v>
      </c>
      <c r="AA24" s="11"/>
      <c r="AB24" s="15"/>
      <c r="AC24">
        <f t="shared" si="9"/>
        <v>27</v>
      </c>
      <c r="AD24" s="18">
        <f t="shared" si="10"/>
        <v>77.14285714</v>
      </c>
      <c r="AE24" s="11" t="s">
        <v>142</v>
      </c>
    </row>
    <row r="25">
      <c r="A25" s="15"/>
      <c r="B25" s="61" t="s">
        <v>143</v>
      </c>
      <c r="C25" s="34">
        <v>27.7</v>
      </c>
      <c r="D25" s="36" t="s">
        <v>144</v>
      </c>
      <c r="E25" s="39" t="s">
        <v>145</v>
      </c>
      <c r="F25" s="82">
        <v>2018.0</v>
      </c>
      <c r="G25" s="17">
        <v>68.0</v>
      </c>
      <c r="H25" s="57" t="s">
        <v>146</v>
      </c>
      <c r="I25" s="47" t="s">
        <v>147</v>
      </c>
      <c r="J25" s="17">
        <v>2017.0</v>
      </c>
      <c r="K25" s="54"/>
      <c r="L25" s="54"/>
      <c r="M25" s="57"/>
      <c r="N25" s="54"/>
      <c r="O25" s="17"/>
      <c r="P25" s="60"/>
      <c r="Q25" s="47"/>
      <c r="R25" s="49"/>
      <c r="S25" s="54"/>
      <c r="T25" s="17">
        <f t="shared" si="8"/>
        <v>95.7</v>
      </c>
      <c r="U25" s="54"/>
      <c r="V25" s="54"/>
      <c r="W25" s="29" t="s">
        <v>148</v>
      </c>
      <c r="X25" s="49">
        <v>3.0</v>
      </c>
      <c r="Y25" s="49">
        <v>35.0</v>
      </c>
      <c r="Z25" s="64" t="s">
        <v>129</v>
      </c>
      <c r="AA25" s="83"/>
      <c r="AB25" s="17">
        <v>1.0</v>
      </c>
      <c r="AC25">
        <f t="shared" si="9"/>
        <v>3</v>
      </c>
      <c r="AD25" s="18">
        <f t="shared" si="10"/>
        <v>8.571428571</v>
      </c>
      <c r="AE25" s="16"/>
    </row>
    <row r="26">
      <c r="A26" s="15"/>
      <c r="B26" s="29" t="s">
        <v>79</v>
      </c>
      <c r="C26" s="17">
        <v>6.5</v>
      </c>
      <c r="D26" s="60" t="s">
        <v>149</v>
      </c>
      <c r="E26" s="55" t="s">
        <v>150</v>
      </c>
      <c r="F26" s="17">
        <v>2018.0</v>
      </c>
      <c r="G26" s="17">
        <v>6.5</v>
      </c>
      <c r="H26" s="57" t="s">
        <v>151</v>
      </c>
      <c r="I26" s="84" t="s">
        <v>147</v>
      </c>
      <c r="J26" s="17">
        <v>2018.0</v>
      </c>
      <c r="K26" s="54"/>
      <c r="L26" s="54"/>
      <c r="M26" s="57"/>
      <c r="N26" s="54"/>
      <c r="O26" s="54"/>
      <c r="P26" s="57"/>
      <c r="Q26" s="57"/>
      <c r="R26" s="29"/>
      <c r="S26" s="54"/>
      <c r="T26" s="17">
        <f t="shared" si="8"/>
        <v>13</v>
      </c>
      <c r="U26" s="54"/>
      <c r="V26" s="54"/>
      <c r="W26" s="29" t="s">
        <v>79</v>
      </c>
      <c r="X26" s="49">
        <v>11.0</v>
      </c>
      <c r="Y26" s="49">
        <v>36.0</v>
      </c>
      <c r="Z26" s="85" t="s">
        <v>152</v>
      </c>
      <c r="AA26" s="60" t="s">
        <v>88</v>
      </c>
      <c r="AB26" s="54"/>
      <c r="AC26">
        <f t="shared" si="9"/>
        <v>26</v>
      </c>
      <c r="AD26" s="18">
        <f t="shared" si="10"/>
        <v>72.22222222</v>
      </c>
      <c r="AE26" s="57"/>
    </row>
    <row r="27">
      <c r="A27" s="50" t="s">
        <v>80</v>
      </c>
      <c r="B27" s="52"/>
      <c r="C27" s="52"/>
      <c r="D27" s="86"/>
      <c r="E27" s="86"/>
      <c r="F27" s="52"/>
      <c r="G27" s="52"/>
      <c r="H27" s="86"/>
      <c r="I27" s="86"/>
      <c r="J27" s="52"/>
      <c r="K27" s="52"/>
      <c r="L27" s="52"/>
      <c r="M27" s="86"/>
      <c r="N27" s="52"/>
      <c r="O27" s="52"/>
      <c r="P27" s="86"/>
      <c r="Q27" s="86"/>
      <c r="R27" s="52"/>
      <c r="S27" s="52"/>
      <c r="T27" s="48">
        <f>sum(T28:T36)</f>
        <v>260.021</v>
      </c>
      <c r="U27" s="52"/>
      <c r="V27" s="52"/>
      <c r="W27" s="52"/>
      <c r="X27" s="52"/>
      <c r="Y27" s="52"/>
      <c r="Z27" s="86"/>
      <c r="AA27" s="86"/>
      <c r="AB27" s="52"/>
      <c r="AC27" s="52"/>
      <c r="AD27" s="52"/>
      <c r="AE27" s="86"/>
    </row>
    <row r="28">
      <c r="A28" s="54"/>
      <c r="B28" s="54" t="s">
        <v>83</v>
      </c>
      <c r="C28" s="17">
        <v>1.2</v>
      </c>
      <c r="D28" s="60" t="s">
        <v>153</v>
      </c>
      <c r="E28" s="46" t="s">
        <v>154</v>
      </c>
      <c r="F28" s="17">
        <v>2018.0</v>
      </c>
      <c r="G28" s="40">
        <v>0.721</v>
      </c>
      <c r="H28" s="74" t="s">
        <v>155</v>
      </c>
      <c r="I28" s="39" t="s">
        <v>156</v>
      </c>
      <c r="J28" s="17">
        <v>2018.0</v>
      </c>
      <c r="K28" s="54"/>
      <c r="L28" s="54"/>
      <c r="M28" s="57"/>
      <c r="N28" s="54"/>
      <c r="O28" s="54"/>
      <c r="P28" s="57"/>
      <c r="Q28" s="57"/>
      <c r="R28" s="54"/>
      <c r="S28" s="54"/>
      <c r="T28" s="17">
        <f t="shared" ref="T28:T35" si="11">C28+G28+K28+O28</f>
        <v>1.921</v>
      </c>
      <c r="U28" s="54"/>
      <c r="V28" s="54"/>
      <c r="W28" s="87" t="s">
        <v>157</v>
      </c>
      <c r="X28" s="88">
        <v>30.0</v>
      </c>
      <c r="Y28" s="88">
        <v>35.0</v>
      </c>
      <c r="Z28" s="39" t="s">
        <v>158</v>
      </c>
      <c r="AA28" s="57"/>
      <c r="AB28" s="88">
        <v>1.0</v>
      </c>
      <c r="AC28" s="17">
        <f t="shared" ref="AC28:AC36" si="12">if(AB28&gt;0,X28,Y28-X28+1)</f>
        <v>30</v>
      </c>
      <c r="AD28" s="89">
        <f t="shared" ref="AD28:AD36" si="13">100-(1-AC28/Y28)*100</f>
        <v>85.71428571</v>
      </c>
      <c r="AE28" s="90" t="s">
        <v>159</v>
      </c>
    </row>
    <row r="29">
      <c r="A29" s="54"/>
      <c r="B29" s="54" t="s">
        <v>84</v>
      </c>
      <c r="C29" s="17">
        <v>1.1</v>
      </c>
      <c r="D29" s="60" t="s">
        <v>160</v>
      </c>
      <c r="E29" s="46" t="s">
        <v>112</v>
      </c>
      <c r="F29" s="17">
        <v>2018.0</v>
      </c>
      <c r="G29" s="54"/>
      <c r="H29" s="57"/>
      <c r="I29" s="57"/>
      <c r="J29" s="54"/>
      <c r="K29" s="54"/>
      <c r="L29" s="54"/>
      <c r="M29" s="57"/>
      <c r="N29" s="54"/>
      <c r="O29" s="17">
        <v>2.2</v>
      </c>
      <c r="P29" s="91" t="s">
        <v>161</v>
      </c>
      <c r="Q29" s="57"/>
      <c r="R29" s="17">
        <v>2010.0</v>
      </c>
      <c r="S29" s="54"/>
      <c r="T29" s="17">
        <f t="shared" si="11"/>
        <v>3.3</v>
      </c>
      <c r="U29" s="54"/>
      <c r="V29" s="54"/>
      <c r="W29" s="87" t="s">
        <v>162</v>
      </c>
      <c r="X29" s="88">
        <v>2.0</v>
      </c>
      <c r="Y29" s="88">
        <v>6.0</v>
      </c>
      <c r="Z29" s="39" t="s">
        <v>163</v>
      </c>
      <c r="AA29" s="74" t="s">
        <v>164</v>
      </c>
      <c r="AB29" s="88">
        <v>1.0</v>
      </c>
      <c r="AC29" s="17">
        <f t="shared" si="12"/>
        <v>2</v>
      </c>
      <c r="AD29" s="89">
        <f t="shared" si="13"/>
        <v>33.33333333</v>
      </c>
      <c r="AE29" s="92" t="s">
        <v>107</v>
      </c>
    </row>
    <row r="30">
      <c r="A30" s="54"/>
      <c r="B30" s="54" t="s">
        <v>85</v>
      </c>
      <c r="C30" s="54"/>
      <c r="D30" s="57"/>
      <c r="E30" s="57"/>
      <c r="F30" s="54"/>
      <c r="G30" s="54"/>
      <c r="H30" s="54"/>
      <c r="I30" s="57"/>
      <c r="J30" s="54"/>
      <c r="K30" s="54"/>
      <c r="L30" s="54"/>
      <c r="M30" s="57"/>
      <c r="N30" s="54"/>
      <c r="O30" s="17">
        <v>4.3</v>
      </c>
      <c r="P30" s="60" t="s">
        <v>165</v>
      </c>
      <c r="Q30" s="84" t="s">
        <v>166</v>
      </c>
      <c r="R30" s="17">
        <v>2007.0</v>
      </c>
      <c r="S30" s="54"/>
      <c r="T30" s="17">
        <f t="shared" si="11"/>
        <v>4.3</v>
      </c>
      <c r="U30" s="54"/>
      <c r="V30" s="54"/>
      <c r="W30" s="87" t="s">
        <v>167</v>
      </c>
      <c r="X30" s="88">
        <v>18.0</v>
      </c>
      <c r="Y30" s="88">
        <v>36.0</v>
      </c>
      <c r="Z30" s="39" t="s">
        <v>168</v>
      </c>
      <c r="AA30" s="57"/>
      <c r="AB30" s="54"/>
      <c r="AC30" s="17">
        <f t="shared" si="12"/>
        <v>19</v>
      </c>
      <c r="AD30" s="89">
        <f t="shared" si="13"/>
        <v>52.77777778</v>
      </c>
      <c r="AE30" s="54"/>
    </row>
    <row r="31">
      <c r="A31" s="54"/>
      <c r="B31" s="54" t="s">
        <v>89</v>
      </c>
      <c r="C31" s="17">
        <v>1.0</v>
      </c>
      <c r="D31" s="60" t="s">
        <v>169</v>
      </c>
      <c r="E31" s="84" t="s">
        <v>170</v>
      </c>
      <c r="F31" s="17">
        <v>2018.0</v>
      </c>
      <c r="G31" s="54"/>
      <c r="H31" s="54"/>
      <c r="I31" s="57"/>
      <c r="J31" s="54"/>
      <c r="K31" s="17">
        <v>32.0</v>
      </c>
      <c r="L31" s="57" t="s">
        <v>171</v>
      </c>
      <c r="M31" s="84" t="s">
        <v>172</v>
      </c>
      <c r="N31" s="17">
        <v>2018.0</v>
      </c>
      <c r="O31" s="54"/>
      <c r="P31" s="57"/>
      <c r="Q31" s="57"/>
      <c r="R31" s="54"/>
      <c r="S31" s="54"/>
      <c r="T31" s="17">
        <f t="shared" si="11"/>
        <v>33</v>
      </c>
      <c r="U31" s="54"/>
      <c r="V31" s="54"/>
      <c r="W31" s="87" t="s">
        <v>173</v>
      </c>
      <c r="X31" s="88">
        <v>19.0</v>
      </c>
      <c r="Y31" s="88">
        <v>23.0</v>
      </c>
      <c r="Z31" s="39" t="s">
        <v>174</v>
      </c>
      <c r="AA31" s="57"/>
      <c r="AB31" s="87"/>
      <c r="AC31" s="17">
        <f t="shared" si="12"/>
        <v>5</v>
      </c>
      <c r="AD31" s="89">
        <f t="shared" si="13"/>
        <v>21.73913043</v>
      </c>
      <c r="AE31" s="54"/>
    </row>
    <row r="32">
      <c r="A32" s="54"/>
      <c r="B32" s="54" t="s">
        <v>90</v>
      </c>
      <c r="C32" s="17">
        <v>107.0</v>
      </c>
      <c r="D32" s="57" t="s">
        <v>175</v>
      </c>
      <c r="E32" s="84" t="s">
        <v>176</v>
      </c>
      <c r="F32" s="17">
        <v>2017.0</v>
      </c>
      <c r="G32" s="54"/>
      <c r="H32" s="54"/>
      <c r="I32" s="57"/>
      <c r="J32" s="54"/>
      <c r="K32" s="17">
        <v>70.3</v>
      </c>
      <c r="L32" s="57" t="s">
        <v>177</v>
      </c>
      <c r="M32" s="84" t="s">
        <v>178</v>
      </c>
      <c r="N32" s="17">
        <v>2018.0</v>
      </c>
      <c r="O32" s="54"/>
      <c r="P32" s="57"/>
      <c r="Q32" s="57"/>
      <c r="R32" s="54"/>
      <c r="S32" s="54"/>
      <c r="T32" s="17">
        <f t="shared" si="11"/>
        <v>177.3</v>
      </c>
      <c r="U32" s="54"/>
      <c r="V32" s="54"/>
      <c r="W32" s="87" t="s">
        <v>179</v>
      </c>
      <c r="X32" s="88">
        <v>3.0</v>
      </c>
      <c r="Y32" s="88">
        <v>36.0</v>
      </c>
      <c r="Z32" s="39" t="s">
        <v>168</v>
      </c>
      <c r="AA32" s="51" t="s">
        <v>180</v>
      </c>
      <c r="AB32" s="88">
        <v>1.0</v>
      </c>
      <c r="AC32" s="17">
        <f t="shared" si="12"/>
        <v>3</v>
      </c>
      <c r="AD32" s="89">
        <f t="shared" si="13"/>
        <v>8.333333333</v>
      </c>
      <c r="AE32" s="54"/>
    </row>
    <row r="33">
      <c r="A33" s="54"/>
      <c r="B33" s="54" t="s">
        <v>92</v>
      </c>
      <c r="C33" s="40">
        <v>27.2</v>
      </c>
      <c r="D33" s="63" t="s">
        <v>181</v>
      </c>
      <c r="E33" s="46" t="s">
        <v>182</v>
      </c>
      <c r="F33" s="17">
        <v>2018.0</v>
      </c>
      <c r="G33" s="61">
        <v>7.6</v>
      </c>
      <c r="H33" s="60" t="s">
        <v>183</v>
      </c>
      <c r="I33" s="93" t="s">
        <v>184</v>
      </c>
      <c r="J33" s="61">
        <v>2009.0</v>
      </c>
      <c r="K33" s="54"/>
      <c r="L33" s="54"/>
      <c r="M33" s="57"/>
      <c r="N33" s="54"/>
      <c r="O33" s="54"/>
      <c r="P33" s="57"/>
      <c r="Q33" s="57"/>
      <c r="R33" s="54"/>
      <c r="S33" s="54"/>
      <c r="T33" s="17">
        <f t="shared" si="11"/>
        <v>34.8</v>
      </c>
      <c r="U33" s="54"/>
      <c r="V33" s="54"/>
      <c r="W33" s="94" t="s">
        <v>185</v>
      </c>
      <c r="X33" s="88">
        <v>1.0</v>
      </c>
      <c r="Y33" s="88">
        <v>30.0</v>
      </c>
      <c r="Z33" s="47" t="s">
        <v>186</v>
      </c>
      <c r="AA33" s="54"/>
      <c r="AB33" s="88">
        <v>1.0</v>
      </c>
      <c r="AC33" s="17">
        <f t="shared" si="12"/>
        <v>1</v>
      </c>
      <c r="AD33" s="89">
        <f t="shared" si="13"/>
        <v>3.333333333</v>
      </c>
      <c r="AE33" s="54"/>
    </row>
    <row r="34">
      <c r="A34" s="54"/>
      <c r="B34" s="54" t="s">
        <v>93</v>
      </c>
      <c r="C34" s="56">
        <v>4.1</v>
      </c>
      <c r="D34" s="95" t="s">
        <v>187</v>
      </c>
      <c r="E34" s="47" t="s">
        <v>188</v>
      </c>
      <c r="F34" s="17">
        <v>2018.0</v>
      </c>
      <c r="G34" s="54"/>
      <c r="H34" s="54"/>
      <c r="I34" s="57"/>
      <c r="J34" s="54"/>
      <c r="K34" s="54"/>
      <c r="L34" s="54"/>
      <c r="M34" s="57"/>
      <c r="N34" s="54"/>
      <c r="O34" s="17"/>
      <c r="P34" s="90"/>
      <c r="Q34" s="57"/>
      <c r="R34" s="17"/>
      <c r="S34" s="91"/>
      <c r="T34" s="17">
        <f t="shared" si="11"/>
        <v>4.1</v>
      </c>
      <c r="U34" s="54"/>
      <c r="V34" s="54"/>
      <c r="W34" s="87" t="s">
        <v>189</v>
      </c>
      <c r="X34" s="88">
        <v>1.0</v>
      </c>
      <c r="Y34" s="88">
        <v>35.0</v>
      </c>
      <c r="Z34" s="74" t="s">
        <v>190</v>
      </c>
      <c r="AA34" s="54"/>
      <c r="AB34" s="88">
        <v>1.0</v>
      </c>
      <c r="AC34" s="17">
        <f t="shared" si="12"/>
        <v>1</v>
      </c>
      <c r="AD34" s="89">
        <f t="shared" si="13"/>
        <v>2.857142857</v>
      </c>
      <c r="AE34" s="54"/>
    </row>
    <row r="35">
      <c r="A35" s="54"/>
      <c r="B35" s="54" t="s">
        <v>96</v>
      </c>
      <c r="C35" s="17">
        <v>1.2</v>
      </c>
      <c r="D35" s="60" t="s">
        <v>191</v>
      </c>
      <c r="E35" s="46" t="s">
        <v>154</v>
      </c>
      <c r="F35" s="17">
        <v>2018.0</v>
      </c>
      <c r="G35" s="54"/>
      <c r="H35" s="54"/>
      <c r="I35" s="57"/>
      <c r="J35" s="54"/>
      <c r="K35" s="54"/>
      <c r="L35" s="54"/>
      <c r="M35" s="57"/>
      <c r="N35" s="54"/>
      <c r="O35" s="54"/>
      <c r="P35" s="54"/>
      <c r="Q35" s="57"/>
      <c r="R35" s="54"/>
      <c r="S35" s="54"/>
      <c r="T35" s="17">
        <f t="shared" si="11"/>
        <v>1.2</v>
      </c>
      <c r="U35" s="54"/>
      <c r="V35" s="54"/>
      <c r="W35" s="87" t="s">
        <v>192</v>
      </c>
      <c r="X35" s="88">
        <v>18.0</v>
      </c>
      <c r="Y35" s="88">
        <v>35.0</v>
      </c>
      <c r="Z35" s="39" t="s">
        <v>193</v>
      </c>
      <c r="AA35" s="54"/>
      <c r="AB35" s="88">
        <v>1.0</v>
      </c>
      <c r="AC35" s="17">
        <f t="shared" si="12"/>
        <v>18</v>
      </c>
      <c r="AD35" s="89">
        <f t="shared" si="13"/>
        <v>51.42857143</v>
      </c>
      <c r="AE35" s="90" t="s">
        <v>159</v>
      </c>
    </row>
    <row r="36">
      <c r="A36" s="54"/>
      <c r="B36" s="54" t="s">
        <v>99</v>
      </c>
      <c r="C36" s="56">
        <v>0.05</v>
      </c>
      <c r="D36" s="60" t="s">
        <v>194</v>
      </c>
      <c r="E36" s="84" t="s">
        <v>195</v>
      </c>
      <c r="F36" s="17">
        <v>2018.0</v>
      </c>
      <c r="G36" s="54"/>
      <c r="H36" s="54"/>
      <c r="I36" s="57"/>
      <c r="J36" s="54"/>
      <c r="K36" s="54"/>
      <c r="L36" s="54"/>
      <c r="M36" s="57"/>
      <c r="N36" s="54"/>
      <c r="O36" s="17">
        <v>0.036</v>
      </c>
      <c r="P36" s="90" t="s">
        <v>196</v>
      </c>
      <c r="Q36" s="54"/>
      <c r="R36" s="17">
        <v>2017.0</v>
      </c>
      <c r="S36" s="91" t="s">
        <v>197</v>
      </c>
      <c r="T36" s="17">
        <v>0.1</v>
      </c>
      <c r="U36" s="54"/>
      <c r="V36" s="54"/>
      <c r="W36" s="87" t="s">
        <v>198</v>
      </c>
      <c r="X36" s="88">
        <v>1.0</v>
      </c>
      <c r="Y36" s="88">
        <v>34.0</v>
      </c>
      <c r="Z36" s="96" t="s">
        <v>199</v>
      </c>
      <c r="AA36" s="54"/>
      <c r="AB36" s="88">
        <v>1.0</v>
      </c>
      <c r="AC36" s="17">
        <f t="shared" si="12"/>
        <v>1</v>
      </c>
      <c r="AD36" s="89">
        <f t="shared" si="13"/>
        <v>2.941176471</v>
      </c>
      <c r="AE36" s="90" t="s">
        <v>200</v>
      </c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  <c r="Q37" s="15"/>
      <c r="R37" s="15"/>
      <c r="S37" s="15"/>
      <c r="T37" s="97" t="s">
        <v>201</v>
      </c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15"/>
      <c r="B38" s="10"/>
      <c r="C38" s="15"/>
      <c r="D38" s="15"/>
      <c r="E38" s="15"/>
      <c r="F38" s="15"/>
      <c r="G38" s="10" t="s">
        <v>202</v>
      </c>
      <c r="H38" s="15"/>
      <c r="I38" s="15"/>
      <c r="J38" s="15"/>
      <c r="K38" s="15"/>
      <c r="L38" s="15"/>
      <c r="M38" s="16"/>
      <c r="N38" s="15"/>
      <c r="O38" s="15"/>
      <c r="P38" s="15"/>
      <c r="Q38" s="15"/>
      <c r="R38" s="15"/>
      <c r="S38" s="15"/>
      <c r="T38" s="15">
        <f>sum(T21,T14,T11,T2,T27)</f>
        <v>5577.831</v>
      </c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6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6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6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6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6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6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6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</row>
  </sheetData>
  <hyperlinks>
    <hyperlink r:id="rId1" ref="E3"/>
    <hyperlink r:id="rId2" ref="I3"/>
    <hyperlink r:id="rId3" ref="Z3"/>
    <hyperlink r:id="rId4" ref="E4"/>
    <hyperlink r:id="rId5" ref="I4"/>
    <hyperlink r:id="rId6" ref="Z4"/>
    <hyperlink r:id="rId7" ref="M6"/>
    <hyperlink r:id="rId8" ref="Q6"/>
    <hyperlink r:id="rId9" ref="Q7"/>
    <hyperlink r:id="rId10" ref="E8"/>
    <hyperlink r:id="rId11" ref="I8"/>
    <hyperlink r:id="rId12" ref="Q12"/>
    <hyperlink r:id="rId13" ref="Q13"/>
    <hyperlink r:id="rId14" ref="E15"/>
    <hyperlink r:id="rId15" ref="Z15"/>
    <hyperlink r:id="rId16" ref="Z17"/>
    <hyperlink r:id="rId17" ref="Z18"/>
    <hyperlink r:id="rId18" ref="Z19"/>
    <hyperlink r:id="rId19" ref="E23"/>
    <hyperlink r:id="rId20" ref="I23"/>
    <hyperlink r:id="rId21" ref="Q24"/>
    <hyperlink r:id="rId22" ref="Z24"/>
    <hyperlink r:id="rId23" ref="E25"/>
    <hyperlink r:id="rId24" ref="I25"/>
    <hyperlink r:id="rId25" ref="E26"/>
    <hyperlink r:id="rId26" ref="I26"/>
    <hyperlink r:id="rId27" ref="Z26"/>
    <hyperlink r:id="rId28" ref="I28"/>
    <hyperlink r:id="rId29" ref="Q30"/>
    <hyperlink r:id="rId30" ref="Z30"/>
    <hyperlink r:id="rId31" ref="E31"/>
    <hyperlink r:id="rId32" ref="M31"/>
    <hyperlink r:id="rId33" ref="E32"/>
    <hyperlink r:id="rId34" location="overview-section" ref="M32"/>
    <hyperlink r:id="rId35" ref="Z32"/>
    <hyperlink r:id="rId36" ref="I33"/>
    <hyperlink r:id="rId37" ref="Z33"/>
    <hyperlink r:id="rId38" ref="E34"/>
    <hyperlink r:id="rId39" ref="E36"/>
  </hyperlinks>
  <printOptions gridLines="1" horizontalCentered="1"/>
  <pageMargins bottom="0.75" footer="0.0" header="0.0" left="0.7" right="0.7" top="0.75"/>
  <pageSetup fitToHeight="0" cellComments="atEnd" orientation="landscape" pageOrder="overThenDown" paperHeight="15in" paperWidth="36in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</v>
      </c>
    </row>
    <row r="2">
      <c r="A2" s="6" t="s">
        <v>20</v>
      </c>
    </row>
    <row r="3">
      <c r="A3" s="6" t="s">
        <v>24</v>
      </c>
    </row>
  </sheetData>
  <hyperlinks>
    <hyperlink r:id="rId1" ref="A1"/>
    <hyperlink r:id="rId2" ref="A2"/>
    <hyperlink r:id="rId3" ref="A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29"/>
    <col customWidth="1" min="5" max="5" width="19.57"/>
  </cols>
  <sheetData>
    <row r="1">
      <c r="A1" s="20" t="s">
        <v>33</v>
      </c>
      <c r="B1" s="20" t="s">
        <v>0</v>
      </c>
      <c r="C1" s="20" t="s">
        <v>2</v>
      </c>
      <c r="D1" s="22" t="s">
        <v>35</v>
      </c>
      <c r="E1" s="22" t="s">
        <v>37</v>
      </c>
      <c r="F1" s="22" t="s">
        <v>38</v>
      </c>
    </row>
    <row r="2">
      <c r="A2" s="3">
        <v>23.0</v>
      </c>
      <c r="B2" s="3" t="s">
        <v>19</v>
      </c>
      <c r="C2" s="4"/>
      <c r="D2" s="23">
        <f>COUNTA(C3:C10)</f>
        <v>8</v>
      </c>
      <c r="E2" s="23"/>
      <c r="F2" s="23"/>
    </row>
    <row r="3">
      <c r="A3" s="9"/>
      <c r="B3" s="9"/>
      <c r="C3" s="10" t="s">
        <v>21</v>
      </c>
      <c r="E3" s="25">
        <f>(A2/D2)*0.01* 360</f>
        <v>10.35</v>
      </c>
      <c r="F3">
        <f>E3/2</f>
        <v>5.175</v>
      </c>
    </row>
    <row r="4">
      <c r="A4" s="9"/>
      <c r="B4" s="9"/>
      <c r="C4" s="10" t="s">
        <v>30</v>
      </c>
      <c r="E4" s="25">
        <v>10.35</v>
      </c>
      <c r="F4">
        <f t="shared" ref="F4:F10" si="1">sum($E$4:E4)+0.5*$E$3</f>
        <v>15.525</v>
      </c>
    </row>
    <row r="5">
      <c r="A5" s="9"/>
      <c r="B5" s="9"/>
      <c r="C5" s="10" t="s">
        <v>41</v>
      </c>
      <c r="E5" s="25">
        <v>10.35</v>
      </c>
      <c r="F5">
        <f t="shared" si="1"/>
        <v>25.875</v>
      </c>
    </row>
    <row r="6">
      <c r="A6" s="9"/>
      <c r="B6" s="9"/>
      <c r="C6" s="10" t="s">
        <v>42</v>
      </c>
      <c r="E6" s="25">
        <v>10.35</v>
      </c>
      <c r="F6">
        <f t="shared" si="1"/>
        <v>36.225</v>
      </c>
    </row>
    <row r="7">
      <c r="A7" s="9"/>
      <c r="B7" s="9"/>
      <c r="C7" s="10" t="s">
        <v>44</v>
      </c>
      <c r="E7" s="25">
        <v>10.35</v>
      </c>
      <c r="F7">
        <f t="shared" si="1"/>
        <v>46.575</v>
      </c>
    </row>
    <row r="8">
      <c r="A8" s="9"/>
      <c r="B8" s="9"/>
      <c r="C8" s="29" t="s">
        <v>46</v>
      </c>
      <c r="E8" s="25">
        <v>10.35</v>
      </c>
      <c r="F8">
        <f t="shared" si="1"/>
        <v>56.925</v>
      </c>
    </row>
    <row r="9">
      <c r="A9" s="9"/>
      <c r="B9" s="9"/>
      <c r="C9" s="29" t="s">
        <v>49</v>
      </c>
      <c r="E9" s="25">
        <v>10.35</v>
      </c>
      <c r="F9">
        <f t="shared" si="1"/>
        <v>67.275</v>
      </c>
    </row>
    <row r="10">
      <c r="A10" s="9"/>
      <c r="B10" s="9"/>
      <c r="C10" s="29" t="s">
        <v>50</v>
      </c>
      <c r="E10" s="25">
        <v>10.35</v>
      </c>
      <c r="F10">
        <f t="shared" si="1"/>
        <v>77.625</v>
      </c>
    </row>
    <row r="11">
      <c r="A11" s="3">
        <v>21.0</v>
      </c>
      <c r="B11" s="3" t="s">
        <v>51</v>
      </c>
      <c r="C11" s="4"/>
      <c r="D11" s="23">
        <f>COUNTA(C12:C13)</f>
        <v>2</v>
      </c>
      <c r="E11" s="23"/>
      <c r="F11" s="23"/>
    </row>
    <row r="12">
      <c r="A12" s="9"/>
      <c r="B12" s="9"/>
      <c r="C12" s="10" t="s">
        <v>54</v>
      </c>
      <c r="E12" s="25">
        <f>(A11/D11)*0.01* 360</f>
        <v>37.8</v>
      </c>
      <c r="F12">
        <f t="shared" ref="F12:F13" si="2">sum($E$3:E11)+0.5*$E$12</f>
        <v>101.7</v>
      </c>
    </row>
    <row r="13">
      <c r="A13" s="9"/>
      <c r="B13" s="9"/>
      <c r="C13" s="35" t="s">
        <v>55</v>
      </c>
      <c r="E13" s="37">
        <v>37.8</v>
      </c>
      <c r="F13">
        <f t="shared" si="2"/>
        <v>139.5</v>
      </c>
    </row>
    <row r="14">
      <c r="A14" s="3">
        <v>11.0</v>
      </c>
      <c r="B14" s="3" t="s">
        <v>57</v>
      </c>
      <c r="C14" s="4"/>
      <c r="D14" s="23">
        <f>COUNTA(C15:C20)</f>
        <v>6</v>
      </c>
      <c r="E14" s="38"/>
    </row>
    <row r="15">
      <c r="A15" s="9"/>
      <c r="B15" s="9"/>
      <c r="C15" s="10" t="s">
        <v>58</v>
      </c>
      <c r="E15" s="37">
        <v>6.6</v>
      </c>
      <c r="F15">
        <f t="shared" ref="F15:F20" si="3">sum($E$3:E14)+0.5*$E$15</f>
        <v>161.7</v>
      </c>
    </row>
    <row r="16">
      <c r="A16" s="9"/>
      <c r="B16" s="9"/>
      <c r="C16" s="10" t="s">
        <v>61</v>
      </c>
      <c r="E16" s="37">
        <v>6.6</v>
      </c>
      <c r="F16">
        <f t="shared" si="3"/>
        <v>168.3</v>
      </c>
    </row>
    <row r="17">
      <c r="A17" s="9"/>
      <c r="B17" s="9"/>
      <c r="C17" s="10" t="s">
        <v>63</v>
      </c>
      <c r="E17" s="37">
        <v>6.6</v>
      </c>
      <c r="F17">
        <f t="shared" si="3"/>
        <v>174.9</v>
      </c>
    </row>
    <row r="18">
      <c r="A18" s="9"/>
      <c r="B18" s="9"/>
      <c r="C18" s="10" t="s">
        <v>65</v>
      </c>
      <c r="E18" s="37">
        <v>6.6</v>
      </c>
      <c r="F18">
        <f t="shared" si="3"/>
        <v>181.5</v>
      </c>
    </row>
    <row r="19">
      <c r="A19" s="9"/>
      <c r="B19" s="9"/>
      <c r="C19" s="45" t="s">
        <v>68</v>
      </c>
      <c r="E19" s="37">
        <v>6.6</v>
      </c>
      <c r="F19">
        <f t="shared" si="3"/>
        <v>188.1</v>
      </c>
    </row>
    <row r="20">
      <c r="A20" s="9"/>
      <c r="B20" s="9"/>
      <c r="C20" s="29" t="s">
        <v>69</v>
      </c>
      <c r="E20" s="37">
        <v>6.6</v>
      </c>
      <c r="F20">
        <f t="shared" si="3"/>
        <v>194.7</v>
      </c>
    </row>
    <row r="21">
      <c r="A21" s="3">
        <v>7.0</v>
      </c>
      <c r="B21" s="3" t="s">
        <v>70</v>
      </c>
      <c r="C21" s="4"/>
      <c r="D21" s="23">
        <f>COUNTA(C22:C26)</f>
        <v>5</v>
      </c>
      <c r="E21" s="23"/>
    </row>
    <row r="22">
      <c r="A22" s="15"/>
      <c r="B22" s="15"/>
      <c r="C22" s="10" t="s">
        <v>72</v>
      </c>
      <c r="E22" s="25">
        <f>(A21/D21)*0.01* 360</f>
        <v>5.04</v>
      </c>
      <c r="F22">
        <f t="shared" ref="F22:F26" si="4">sum($E$3:E21)+0.5*$E$22</f>
        <v>200.52</v>
      </c>
    </row>
    <row r="23">
      <c r="A23" s="15"/>
      <c r="B23" s="15"/>
      <c r="C23" s="10" t="s">
        <v>76</v>
      </c>
      <c r="E23" s="37">
        <v>5.039999999999999</v>
      </c>
      <c r="F23">
        <f t="shared" si="4"/>
        <v>205.56</v>
      </c>
    </row>
    <row r="24">
      <c r="A24" s="15"/>
      <c r="B24" s="15"/>
      <c r="C24" s="10" t="s">
        <v>77</v>
      </c>
      <c r="E24" s="37">
        <v>5.039999999999999</v>
      </c>
      <c r="F24">
        <f t="shared" si="4"/>
        <v>210.6</v>
      </c>
    </row>
    <row r="25">
      <c r="A25" s="15"/>
      <c r="B25" s="15"/>
      <c r="C25" s="29" t="s">
        <v>78</v>
      </c>
      <c r="E25" s="37">
        <v>5.039999999999999</v>
      </c>
      <c r="F25">
        <f t="shared" si="4"/>
        <v>215.64</v>
      </c>
    </row>
    <row r="26">
      <c r="A26" s="15"/>
      <c r="B26" s="15"/>
      <c r="C26" s="29" t="s">
        <v>79</v>
      </c>
      <c r="E26" s="37">
        <v>5.039999999999999</v>
      </c>
      <c r="F26">
        <f t="shared" si="4"/>
        <v>220.68</v>
      </c>
    </row>
    <row r="27">
      <c r="A27" s="48">
        <v>38.0</v>
      </c>
      <c r="B27" s="50" t="s">
        <v>80</v>
      </c>
      <c r="C27" s="52"/>
      <c r="D27" s="53">
        <f>COUNTA(C28:C36)</f>
        <v>9</v>
      </c>
      <c r="E27" s="23"/>
    </row>
    <row r="28">
      <c r="A28" s="54"/>
      <c r="B28" s="54"/>
      <c r="C28" s="54" t="s">
        <v>83</v>
      </c>
      <c r="D28" s="54"/>
      <c r="E28" s="25">
        <f>(A27/D27)*0.01* 360</f>
        <v>15.2</v>
      </c>
      <c r="F28">
        <f t="shared" ref="F28:F36" si="5">sum($E$3:E27)+0.5*$E$28</f>
        <v>230.8</v>
      </c>
    </row>
    <row r="29">
      <c r="A29" s="54"/>
      <c r="B29" s="54"/>
      <c r="C29" s="54" t="s">
        <v>84</v>
      </c>
      <c r="D29" s="54"/>
      <c r="E29" s="37">
        <v>15.200000000000001</v>
      </c>
      <c r="F29">
        <f t="shared" si="5"/>
        <v>246</v>
      </c>
    </row>
    <row r="30">
      <c r="A30" s="54"/>
      <c r="B30" s="54"/>
      <c r="C30" s="58" t="s">
        <v>85</v>
      </c>
      <c r="D30" s="54"/>
      <c r="E30" s="37">
        <v>15.200000000000001</v>
      </c>
      <c r="F30">
        <f t="shared" si="5"/>
        <v>261.2</v>
      </c>
    </row>
    <row r="31">
      <c r="A31" s="54"/>
      <c r="B31" s="54"/>
      <c r="C31" s="54" t="s">
        <v>89</v>
      </c>
      <c r="D31" s="54"/>
      <c r="E31" s="37">
        <v>15.200000000000001</v>
      </c>
      <c r="F31">
        <f t="shared" si="5"/>
        <v>276.4</v>
      </c>
    </row>
    <row r="32">
      <c r="A32" s="54"/>
      <c r="B32" s="54"/>
      <c r="C32" s="54" t="s">
        <v>90</v>
      </c>
      <c r="D32" s="54"/>
      <c r="E32" s="37">
        <v>15.200000000000001</v>
      </c>
      <c r="F32">
        <f t="shared" si="5"/>
        <v>291.6</v>
      </c>
    </row>
    <row r="33">
      <c r="A33" s="54"/>
      <c r="B33" s="54"/>
      <c r="C33" s="54" t="s">
        <v>92</v>
      </c>
      <c r="D33" s="54"/>
      <c r="E33" s="37">
        <v>15.200000000000001</v>
      </c>
      <c r="F33">
        <f t="shared" si="5"/>
        <v>306.8</v>
      </c>
    </row>
    <row r="34">
      <c r="A34" s="54"/>
      <c r="B34" s="54"/>
      <c r="C34" s="58" t="s">
        <v>93</v>
      </c>
      <c r="D34" s="54"/>
      <c r="E34" s="37">
        <v>15.200000000000001</v>
      </c>
      <c r="F34">
        <f t="shared" si="5"/>
        <v>322</v>
      </c>
    </row>
    <row r="35">
      <c r="A35" s="54"/>
      <c r="B35" s="54"/>
      <c r="C35" s="54" t="s">
        <v>96</v>
      </c>
      <c r="D35" s="54"/>
      <c r="E35" s="37">
        <v>15.200000000000001</v>
      </c>
      <c r="F35">
        <f t="shared" si="5"/>
        <v>337.2</v>
      </c>
    </row>
    <row r="36">
      <c r="A36" s="54"/>
      <c r="B36" s="54"/>
      <c r="C36" s="54" t="s">
        <v>99</v>
      </c>
      <c r="D36" s="54"/>
      <c r="E36" s="37">
        <v>15.200000000000001</v>
      </c>
      <c r="F36">
        <f t="shared" si="5"/>
        <v>352.4</v>
      </c>
    </row>
  </sheetData>
  <drawing r:id="rId1"/>
</worksheet>
</file>