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 Thinkpad\Documents\GitHub\MilwaukeeM18-2-CarJack\"/>
    </mc:Choice>
  </mc:AlternateContent>
  <xr:revisionPtr revIDLastSave="0" documentId="13_ncr:1_{FC05F71B-5BBF-4B28-9AE1-9349AB134721}" xr6:coauthVersionLast="47" xr6:coauthVersionMax="47" xr10:uidLastSave="{00000000-0000-0000-0000-000000000000}"/>
  <bookViews>
    <workbookView xWindow="0" yWindow="600" windowWidth="11520" windowHeight="12360" activeTab="1" xr2:uid="{B81C6F19-3F67-4DC4-A35B-199AB7048977}"/>
  </bookViews>
  <sheets>
    <sheet name="Komparator mit Hysterese" sheetId="1" r:id="rId1"/>
    <sheet name="SIC43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5" i="2" s="1"/>
  <c r="G7" i="2" s="1"/>
  <c r="C5" i="2"/>
  <c r="C8" i="2"/>
  <c r="G9" i="2"/>
  <c r="G7" i="1" l="1"/>
  <c r="G6" i="1"/>
  <c r="I6" i="1"/>
  <c r="I5" i="1"/>
  <c r="G5" i="1"/>
  <c r="I4" i="1"/>
  <c r="G4" i="1"/>
  <c r="C6" i="1"/>
</calcChain>
</file>

<file path=xl/sharedStrings.xml><?xml version="1.0" encoding="utf-8"?>
<sst xmlns="http://schemas.openxmlformats.org/spreadsheetml/2006/main" count="47" uniqueCount="36">
  <si>
    <t>low</t>
  </si>
  <si>
    <t>high</t>
  </si>
  <si>
    <t>Hysteresis</t>
  </si>
  <si>
    <t>V_T</t>
  </si>
  <si>
    <t>V_supply</t>
  </si>
  <si>
    <t>val</t>
  </si>
  <si>
    <t>R_T</t>
  </si>
  <si>
    <t>R_B</t>
  </si>
  <si>
    <t>I_Bias+</t>
  </si>
  <si>
    <t>R_H</t>
  </si>
  <si>
    <t>R_T + R_B</t>
  </si>
  <si>
    <t>nach:</t>
  </si>
  <si>
    <t>https://www.analog.com/en/analog-dialogue/articles/adding-hysteresis-for-smooth-undervoltage-and-overvoltage-lockout.html</t>
  </si>
  <si>
    <t>V_THR-off</t>
  </si>
  <si>
    <t>S</t>
  </si>
  <si>
    <t>kHz</t>
  </si>
  <si>
    <t>f_sw</t>
  </si>
  <si>
    <t>%</t>
  </si>
  <si>
    <t>L-Ripple</t>
  </si>
  <si>
    <t>kOhm</t>
  </si>
  <si>
    <t>R_FB_L</t>
  </si>
  <si>
    <t>F</t>
  </si>
  <si>
    <t>C_in_min</t>
  </si>
  <si>
    <t>V</t>
  </si>
  <si>
    <t>V_pk</t>
  </si>
  <si>
    <t>C_out_min</t>
  </si>
  <si>
    <t>V_FB</t>
  </si>
  <si>
    <t>H</t>
  </si>
  <si>
    <t>L_out</t>
  </si>
  <si>
    <t>A</t>
  </si>
  <si>
    <t>I_out_rip</t>
  </si>
  <si>
    <t>I_out_max</t>
  </si>
  <si>
    <t>DutyCycle</t>
  </si>
  <si>
    <t>V_out</t>
  </si>
  <si>
    <t>R_FB_H</t>
  </si>
  <si>
    <t>V_in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</si>
</sst>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1" fontId="0" fillId="0" borderId="0" xfId="0" applyNumberFormat="1"/>
    <xf numFmtId="11" fontId="0" fillId="0" borderId="0" xfId="1" applyNumberFormat="1" applyFont="1"/>
    <xf numFmtId="0" fontId="0" fillId="2" borderId="0" xfId="0" applyFill="1"/>
    <xf numFmtId="2" fontId="0" fillId="0" borderId="0" xfId="0" applyNumberFormat="1"/>
    <xf numFmtId="0" fontId="0" fillId="3" borderId="0" xfId="0" applyFill="1"/>
    <xf numFmtId="2" fontId="0" fillId="2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15</xdr:row>
      <xdr:rowOff>180975</xdr:rowOff>
    </xdr:from>
    <xdr:to>
      <xdr:col>8</xdr:col>
      <xdr:colOff>324704</xdr:colOff>
      <xdr:row>34</xdr:row>
      <xdr:rowOff>86217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F883418-A57E-EB3D-417B-DC58E29791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3038475"/>
          <a:ext cx="6115904" cy="35247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0484-A071-4D78-B42F-FECE05B7234E}">
  <dimension ref="A2:I40"/>
  <sheetViews>
    <sheetView zoomScale="130" zoomScaleNormal="130" workbookViewId="0">
      <selection activeCell="C8" sqref="C8"/>
    </sheetView>
  </sheetViews>
  <sheetFormatPr defaultColWidth="11.5546875" defaultRowHeight="14.4" x14ac:dyDescent="0.3"/>
  <sheetData>
    <row r="2" spans="1:9" x14ac:dyDescent="0.3">
      <c r="B2" t="s">
        <v>0</v>
      </c>
      <c r="C2" t="s">
        <v>5</v>
      </c>
      <c r="D2" t="s">
        <v>1</v>
      </c>
      <c r="G2" t="s">
        <v>0</v>
      </c>
      <c r="H2" t="s">
        <v>5</v>
      </c>
      <c r="I2" t="s">
        <v>1</v>
      </c>
    </row>
    <row r="3" spans="1:9" x14ac:dyDescent="0.3">
      <c r="A3" t="s">
        <v>4</v>
      </c>
      <c r="B3">
        <v>17.5</v>
      </c>
      <c r="D3">
        <v>18</v>
      </c>
      <c r="F3" t="s">
        <v>9</v>
      </c>
    </row>
    <row r="4" spans="1:9" x14ac:dyDescent="0.3">
      <c r="A4" t="s">
        <v>2</v>
      </c>
      <c r="C4">
        <v>0.5</v>
      </c>
      <c r="F4" t="s">
        <v>10</v>
      </c>
      <c r="G4" s="2">
        <f>B3/$C$6</f>
        <v>175000</v>
      </c>
      <c r="H4" s="2"/>
      <c r="I4" s="2">
        <f t="shared" ref="I4" si="0">D3/$C$6</f>
        <v>180000</v>
      </c>
    </row>
    <row r="5" spans="1:9" x14ac:dyDescent="0.3">
      <c r="A5" t="s">
        <v>3</v>
      </c>
      <c r="C5">
        <v>8.1999999999999993</v>
      </c>
      <c r="F5" t="s">
        <v>7</v>
      </c>
      <c r="G5" s="1">
        <f>($C$5*G$4)/B$3</f>
        <v>81999.999999999985</v>
      </c>
      <c r="H5" s="1"/>
      <c r="I5" s="1">
        <f>($C$5*I$4)/D$3</f>
        <v>81999.999999999985</v>
      </c>
    </row>
    <row r="6" spans="1:9" x14ac:dyDescent="0.3">
      <c r="A6" t="s">
        <v>8</v>
      </c>
      <c r="C6">
        <f>1*10^-4</f>
        <v>1E-4</v>
      </c>
      <c r="F6" t="s">
        <v>6</v>
      </c>
      <c r="G6" s="1">
        <f>((B$3-$C$5)*G$4)/B$3</f>
        <v>93000.000000000015</v>
      </c>
      <c r="H6" s="1"/>
      <c r="I6" s="1">
        <f t="shared" ref="I6" si="1">((D$3-$C$5)*I$4)/D$3</f>
        <v>98000.000000000015</v>
      </c>
    </row>
    <row r="7" spans="1:9" x14ac:dyDescent="0.3">
      <c r="A7" t="s">
        <v>9</v>
      </c>
      <c r="C7">
        <v>1000000</v>
      </c>
      <c r="F7" t="s">
        <v>13</v>
      </c>
      <c r="G7">
        <f>$C$5*(1+($G6/((G5*C7)/(G5+C7))))</f>
        <v>18.262600000000003</v>
      </c>
    </row>
    <row r="9" spans="1:9" x14ac:dyDescent="0.3">
      <c r="G9" s="1"/>
    </row>
    <row r="40" spans="1:2" x14ac:dyDescent="0.3">
      <c r="A40" t="s">
        <v>11</v>
      </c>
      <c r="B40" t="s">
        <v>12</v>
      </c>
    </row>
  </sheetData>
  <pageMargins left="0.7" right="0.7" top="0.78740157499999996" bottom="0.78740157499999996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2FCF-1518-4831-9D6B-47BCE21FE848}">
  <dimension ref="A1:H15"/>
  <sheetViews>
    <sheetView tabSelected="1" workbookViewId="0">
      <selection activeCell="J13" sqref="J13"/>
    </sheetView>
  </sheetViews>
  <sheetFormatPr defaultRowHeight="14.4" x14ac:dyDescent="0.3"/>
  <sheetData>
    <row r="1" spans="1:8" x14ac:dyDescent="0.3">
      <c r="A1" t="s">
        <v>14</v>
      </c>
    </row>
    <row r="2" spans="1:8" x14ac:dyDescent="0.3">
      <c r="B2" t="s">
        <v>35</v>
      </c>
      <c r="C2" s="6">
        <v>21</v>
      </c>
      <c r="D2" t="s">
        <v>23</v>
      </c>
      <c r="F2" t="s">
        <v>34</v>
      </c>
      <c r="G2" s="5">
        <f>($C$12*($C$3-$C$7))/$C$7</f>
        <v>104.96666666666668</v>
      </c>
      <c r="H2" t="s">
        <v>19</v>
      </c>
    </row>
    <row r="3" spans="1:8" x14ac:dyDescent="0.3">
      <c r="B3" t="s">
        <v>33</v>
      </c>
      <c r="C3" s="3">
        <v>14</v>
      </c>
      <c r="D3" t="s">
        <v>23</v>
      </c>
      <c r="F3" t="s">
        <v>32</v>
      </c>
      <c r="G3" s="5">
        <f>$C$3/$C$2</f>
        <v>0.66666666666666663</v>
      </c>
      <c r="H3" t="s">
        <v>17</v>
      </c>
    </row>
    <row r="4" spans="1:8" x14ac:dyDescent="0.3">
      <c r="B4" t="s">
        <v>31</v>
      </c>
      <c r="C4" s="3">
        <v>15</v>
      </c>
      <c r="D4" t="s">
        <v>29</v>
      </c>
    </row>
    <row r="5" spans="1:8" x14ac:dyDescent="0.3">
      <c r="B5" t="s">
        <v>30</v>
      </c>
      <c r="C5" s="5">
        <f>C4*C13/100</f>
        <v>7.5</v>
      </c>
      <c r="D5" t="s">
        <v>29</v>
      </c>
      <c r="F5" t="s">
        <v>28</v>
      </c>
      <c r="G5" s="5">
        <f>((C2-C3)*G3)/(C13*C4*C15)</f>
        <v>1.2444444444444443E-5</v>
      </c>
      <c r="H5" t="s">
        <v>27</v>
      </c>
    </row>
    <row r="7" spans="1:8" x14ac:dyDescent="0.3">
      <c r="B7" t="s">
        <v>26</v>
      </c>
      <c r="C7">
        <v>0.6</v>
      </c>
      <c r="D7" t="s">
        <v>23</v>
      </c>
      <c r="F7" t="s">
        <v>25</v>
      </c>
      <c r="G7" s="5">
        <f>((G5*(C4+0.5*C5)^2))/(C8^2-C3^2)</f>
        <v>1.7857142857142855E-5</v>
      </c>
      <c r="H7" t="s">
        <v>21</v>
      </c>
    </row>
    <row r="8" spans="1:8" x14ac:dyDescent="0.3">
      <c r="B8" t="s">
        <v>24</v>
      </c>
      <c r="C8" s="4">
        <f>C2</f>
        <v>21</v>
      </c>
      <c r="D8" t="s">
        <v>23</v>
      </c>
    </row>
    <row r="9" spans="1:8" x14ac:dyDescent="0.3">
      <c r="F9" t="s">
        <v>22</v>
      </c>
      <c r="G9" s="1">
        <f>C4*(G3*(1-G3))/(C2*C15)</f>
        <v>3.1746031746031746E-4</v>
      </c>
      <c r="H9" t="s">
        <v>21</v>
      </c>
    </row>
    <row r="12" spans="1:8" x14ac:dyDescent="0.3">
      <c r="B12" t="s">
        <v>20</v>
      </c>
      <c r="C12" s="3">
        <v>4.7</v>
      </c>
      <c r="D12" t="s">
        <v>19</v>
      </c>
    </row>
    <row r="13" spans="1:8" x14ac:dyDescent="0.3">
      <c r="B13" t="s">
        <v>18</v>
      </c>
      <c r="C13" s="3">
        <v>50</v>
      </c>
      <c r="D13" t="s">
        <v>17</v>
      </c>
    </row>
    <row r="15" spans="1:8" x14ac:dyDescent="0.3">
      <c r="B15" t="s">
        <v>16</v>
      </c>
      <c r="C15" s="3">
        <v>500</v>
      </c>
      <c r="D1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Komparator mit Hysterese</vt:lpstr>
      <vt:lpstr>SIC431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Desktop</dc:creator>
  <cp:lastModifiedBy>Luca Thinkpad</cp:lastModifiedBy>
  <dcterms:created xsi:type="dcterms:W3CDTF">2023-04-16T11:28:53Z</dcterms:created>
  <dcterms:modified xsi:type="dcterms:W3CDTF">2023-05-19T08:11:09Z</dcterms:modified>
</cp:coreProperties>
</file>