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o/Documents/TekTeamOne/Administratie/Planning/"/>
    </mc:Choice>
  </mc:AlternateContent>
  <bookViews>
    <workbookView xWindow="0" yWindow="440" windowWidth="33600" windowHeight="19740"/>
  </bookViews>
  <sheets>
    <sheet name="Urenverantwoording" sheetId="1" r:id="rId1"/>
    <sheet name="Taken" sheetId="2" r:id="rId2"/>
    <sheet name="Weekoverzicht" sheetId="3" r:id="rId3"/>
    <sheet name="Dagindeling" sheetId="5" r:id="rId4"/>
    <sheet name="Op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H2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2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25" i="3"/>
  <c r="J38" i="3"/>
  <c r="J39" i="3"/>
  <c r="J40" i="3"/>
  <c r="J41" i="3"/>
  <c r="J42" i="3"/>
  <c r="J43" i="3"/>
  <c r="J44" i="3"/>
  <c r="C43" i="3"/>
  <c r="G29" i="3"/>
  <c r="B44" i="3"/>
  <c r="D44" i="3"/>
  <c r="F44" i="3"/>
  <c r="H44" i="3"/>
  <c r="K44" i="3"/>
  <c r="K38" i="3"/>
  <c r="K39" i="3"/>
  <c r="K40" i="3"/>
  <c r="K41" i="3"/>
  <c r="K42" i="3"/>
  <c r="K43" i="3"/>
  <c r="K29" i="3"/>
  <c r="K30" i="3"/>
  <c r="K31" i="3"/>
  <c r="K32" i="3"/>
  <c r="K33" i="3"/>
  <c r="K34" i="3"/>
  <c r="H35" i="3"/>
  <c r="D35" i="3"/>
  <c r="B35" i="3"/>
  <c r="F35" i="3"/>
  <c r="K35" i="3"/>
  <c r="K28" i="3"/>
  <c r="J28" i="3"/>
  <c r="J29" i="3"/>
  <c r="J30" i="3"/>
  <c r="J31" i="3"/>
  <c r="J32" i="3"/>
  <c r="J33" i="3"/>
  <c r="J35" i="3"/>
  <c r="J16" i="3"/>
  <c r="J17" i="3"/>
  <c r="J18" i="3"/>
  <c r="J19" i="3"/>
  <c r="J20" i="3"/>
  <c r="J21" i="3"/>
  <c r="J22" i="3"/>
  <c r="J23" i="3"/>
  <c r="J24" i="3"/>
  <c r="J25" i="3"/>
  <c r="K18" i="3"/>
  <c r="K19" i="3"/>
  <c r="K20" i="3"/>
  <c r="K21" i="3"/>
  <c r="K22" i="3"/>
  <c r="K23" i="3"/>
  <c r="K24" i="3"/>
  <c r="K25" i="3"/>
  <c r="K17" i="3"/>
  <c r="K16" i="3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C33" i="3"/>
  <c r="E33" i="3"/>
  <c r="G33" i="3"/>
  <c r="I33" i="3"/>
  <c r="C32" i="3"/>
  <c r="E32" i="3"/>
  <c r="G32" i="3"/>
  <c r="I32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8" i="3"/>
  <c r="I39" i="3"/>
  <c r="I40" i="3"/>
  <c r="G30" i="3"/>
  <c r="I41" i="3"/>
  <c r="G31" i="3"/>
  <c r="I42" i="3"/>
  <c r="G34" i="3"/>
  <c r="I43" i="3"/>
  <c r="I38" i="3"/>
  <c r="G39" i="3"/>
  <c r="E29" i="3"/>
  <c r="G40" i="3"/>
  <c r="E30" i="3"/>
  <c r="G41" i="3"/>
  <c r="E31" i="3"/>
  <c r="G42" i="3"/>
  <c r="E34" i="3"/>
  <c r="G43" i="3"/>
  <c r="E28" i="3"/>
  <c r="G38" i="3"/>
  <c r="E39" i="3"/>
  <c r="C29" i="3"/>
  <c r="E40" i="3"/>
  <c r="C30" i="3"/>
  <c r="E41" i="3"/>
  <c r="C31" i="3"/>
  <c r="E42" i="3"/>
  <c r="C34" i="3"/>
  <c r="E43" i="3"/>
  <c r="C28" i="3"/>
  <c r="E38" i="3"/>
  <c r="C39" i="3"/>
  <c r="C40" i="3"/>
  <c r="C41" i="3"/>
  <c r="C42" i="3"/>
  <c r="C38" i="3"/>
  <c r="B47" i="3"/>
  <c r="C35" i="3"/>
  <c r="C44" i="3"/>
  <c r="C47" i="3"/>
  <c r="D47" i="3"/>
  <c r="E35" i="3"/>
  <c r="E44" i="3"/>
  <c r="E47" i="3"/>
  <c r="F47" i="3"/>
  <c r="G35" i="3"/>
  <c r="G44" i="3"/>
  <c r="G47" i="3"/>
  <c r="H47" i="3"/>
  <c r="I28" i="3"/>
  <c r="I29" i="3"/>
  <c r="I30" i="3"/>
  <c r="I31" i="3"/>
  <c r="I34" i="3"/>
  <c r="I35" i="3"/>
  <c r="I47" i="3"/>
  <c r="C4" i="3"/>
  <c r="C5" i="3"/>
  <c r="C6" i="3"/>
  <c r="C7" i="3"/>
  <c r="C8" i="3"/>
  <c r="C9" i="3"/>
  <c r="C10" i="3"/>
  <c r="C48" i="3"/>
  <c r="D10" i="3"/>
  <c r="D48" i="3"/>
  <c r="E4" i="3"/>
  <c r="E5" i="3"/>
  <c r="E6" i="3"/>
  <c r="E7" i="3"/>
  <c r="E8" i="3"/>
  <c r="E9" i="3"/>
  <c r="E10" i="3"/>
  <c r="E48" i="3"/>
  <c r="F10" i="3"/>
  <c r="F48" i="3"/>
  <c r="G4" i="3"/>
  <c r="G5" i="3"/>
  <c r="G6" i="3"/>
  <c r="G7" i="3"/>
  <c r="G8" i="3"/>
  <c r="G9" i="3"/>
  <c r="G10" i="3"/>
  <c r="G48" i="3"/>
  <c r="H10" i="3"/>
  <c r="H48" i="3"/>
  <c r="I4" i="3"/>
  <c r="I5" i="3"/>
  <c r="I6" i="3"/>
  <c r="I7" i="3"/>
  <c r="I8" i="3"/>
  <c r="I9" i="3"/>
  <c r="I10" i="3"/>
  <c r="I48" i="3"/>
  <c r="B10" i="3"/>
  <c r="B48" i="3"/>
</calcChain>
</file>

<file path=xl/sharedStrings.xml><?xml version="1.0" encoding="utf-8"?>
<sst xmlns="http://schemas.openxmlformats.org/spreadsheetml/2006/main" count="441" uniqueCount="81">
  <si>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</si>
  <si>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</si>
  <si>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</si>
  <si>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</si>
  <si>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</si>
  <si>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</si>
  <si>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</si>
  <si>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</si>
  <si>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</si>
  <si>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</si>
  <si>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</si>
  <si>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</si>
  <si>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</si>
  <si>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</si>
  <si>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</si>
  <si>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</si>
  <si>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</si>
  <si>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</si>
  <si>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</si>
  <si>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</si>
  <si>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</si>
  <si>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</si>
  <si>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</si>
  <si>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</si>
  <si>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</si>
  <si>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</si>
  <si>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</si>
  <si>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</si>
  <si>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</si>
  <si>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</si>
  <si>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</si>
  <si>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</si>
  <si>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</si>
  <si>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Planning met Marten Wensink bespreken</t>
  </si>
  <si>
    <t>Requirements Analyse met Marten Wensink bespreken</t>
  </si>
  <si>
    <t>Requirements Analyse aanpassen conform de eisen van Marten Wensink</t>
  </si>
  <si>
    <t>Testen</t>
  </si>
  <si>
    <t>Nul-versie ontvangen testen</t>
  </si>
  <si>
    <t>Planning aanpassen conform de eisen van Marten Wensink</t>
  </si>
  <si>
    <t>Software Architecture Solution</t>
  </si>
  <si>
    <t>Bestuderen software architecture en opzet eigen software architecture</t>
  </si>
  <si>
    <t>STD's maken</t>
  </si>
  <si>
    <t>Objectlijst maken</t>
  </si>
  <si>
    <t>Opmaak &amp; Indeling</t>
  </si>
  <si>
    <t>Opzet onderzoek</t>
  </si>
  <si>
    <t>Gepland</t>
  </si>
  <si>
    <t>Totaal Uren</t>
  </si>
  <si>
    <t>Pre projectweken</t>
  </si>
  <si>
    <t>Subtotaal</t>
  </si>
  <si>
    <t>Projectweken</t>
  </si>
  <si>
    <t>Code documentatie</t>
  </si>
  <si>
    <t>Demoplan</t>
  </si>
  <si>
    <t>Lasergun</t>
  </si>
  <si>
    <t>Presentatie</t>
  </si>
  <si>
    <t>Bronvermelding</t>
  </si>
  <si>
    <t>Inhoud</t>
  </si>
  <si>
    <t>Review</t>
  </si>
  <si>
    <t>Onverwacht</t>
  </si>
  <si>
    <t>Totaal gepland</t>
  </si>
  <si>
    <t>Totaal ingepland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</si>
  <si>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</si>
  <si>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</si>
  <si>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</si>
  <si>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</si>
  <si>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</si>
  <si>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</si>
  <si>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</si>
  <si>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</si>
  <si>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</si>
  <si>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</si>
  <si>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</si>
  <si>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</si>
  <si>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</si>
  <si>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</si>
  <si>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</si>
  <si>
    <t>STD's afmaken</t>
  </si>
  <si>
    <t>Bedenken welke RTOS'en er gebruikt gaan worden</t>
  </si>
  <si>
    <t>Administratie van de afgelopen tijd samengevoegd tot totale tijd</t>
  </si>
  <si>
    <t>STD's samenvoegen</t>
  </si>
  <si>
    <t>Class diagram maken</t>
  </si>
  <si>
    <t>Inhoud van onderzoek bepalen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</si>
</sst>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1" applyFont="1" applyFill="1" applyBorder="1"/>
    <xf numFmtId="16" fontId="2" fillId="5" borderId="6" xfId="1" applyNumberFormat="1" applyFont="1" applyFill="1" applyBorder="1" applyAlignment="1">
      <alignment horizontal="left"/>
    </xf>
    <xf numFmtId="0" fontId="8" fillId="0" borderId="1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." xfId="0" builtinId="0"/>
    <cellStyle name="Standaard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pane ySplit="1" topLeftCell="A79" activePane="bottomLeft" state="frozen"/>
      <selection pane="bottomLeft" activeCell="E97" sqref="E97"/>
    </sheetView>
  </sheetViews>
  <sheetFormatPr baseColWidth="10" defaultColWidth="8.83203125" defaultRowHeight="15" x14ac:dyDescent="0.2"/>
  <cols>
    <col min="1" max="1" width="24" bestFit="1" customWidth="1"/>
    <col min="2" max="2" width="7.1640625" bestFit="1" customWidth="1"/>
    <col min="3" max="3" width="5.5" bestFit="1" customWidth="1"/>
    <col min="4" max="4" width="28.33203125" style="3" bestFit="1" customWidth="1"/>
    <col min="5" max="5" width="55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 x14ac:dyDescent="0.2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 x14ac:dyDescent="0.2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 x14ac:dyDescent="0.2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 x14ac:dyDescent="0.2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 x14ac:dyDescent="0.2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 x14ac:dyDescent="0.2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 x14ac:dyDescent="0.2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 x14ac:dyDescent="0.2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 x14ac:dyDescent="0.2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 x14ac:dyDescent="0.2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 x14ac:dyDescent="0.2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 x14ac:dyDescent="0.2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 x14ac:dyDescent="0.2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 x14ac:dyDescent="0.2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 x14ac:dyDescent="0.2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 x14ac:dyDescent="0.2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 x14ac:dyDescent="0.2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 x14ac:dyDescent="0.2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 x14ac:dyDescent="0.2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 x14ac:dyDescent="0.2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 x14ac:dyDescent="0.2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 x14ac:dyDescent="0.2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 x14ac:dyDescent="0.2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 x14ac:dyDescent="0.2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 x14ac:dyDescent="0.2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 x14ac:dyDescent="0.2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 x14ac:dyDescent="0.2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 x14ac:dyDescent="0.2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 x14ac:dyDescent="0.2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 x14ac:dyDescent="0.2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 x14ac:dyDescent="0.2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 x14ac:dyDescent="0.2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 x14ac:dyDescent="0.2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 x14ac:dyDescent="0.2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 x14ac:dyDescent="0.2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 x14ac:dyDescent="0.2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 x14ac:dyDescent="0.2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 x14ac:dyDescent="0.2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 x14ac:dyDescent="0.2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 x14ac:dyDescent="0.2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 x14ac:dyDescent="0.2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 x14ac:dyDescent="0.2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 x14ac:dyDescent="0.2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 x14ac:dyDescent="0.2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 x14ac:dyDescent="0.2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 x14ac:dyDescent="0.2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 x14ac:dyDescent="0.2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 x14ac:dyDescent="0.2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 x14ac:dyDescent="0.2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 x14ac:dyDescent="0.2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 x14ac:dyDescent="0.2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 x14ac:dyDescent="0.2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 x14ac:dyDescent="0.2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 x14ac:dyDescent="0.2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 x14ac:dyDescent="0.2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 x14ac:dyDescent="0.2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 x14ac:dyDescent="0.2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 x14ac:dyDescent="0.2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 x14ac:dyDescent="0.2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 x14ac:dyDescent="0.2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 x14ac:dyDescent="0.2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 x14ac:dyDescent="0.2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 x14ac:dyDescent="0.2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 x14ac:dyDescent="0.2">
      <c r="A66" t="s">
        <v>13</v>
      </c>
      <c r="B66" t="s">
        <v>6</v>
      </c>
      <c r="C66">
        <v>6</v>
      </c>
      <c r="D66" s="3">
        <v>42662</v>
      </c>
      <c r="E66" t="s">
        <v>32</v>
      </c>
    </row>
    <row r="67" spans="1:5" x14ac:dyDescent="0.2">
      <c r="A67" t="s">
        <v>26</v>
      </c>
      <c r="B67" t="s">
        <v>6</v>
      </c>
      <c r="C67">
        <v>0.5</v>
      </c>
      <c r="D67" s="3">
        <v>42667</v>
      </c>
      <c r="E67" t="s">
        <v>33</v>
      </c>
    </row>
    <row r="68" spans="1:5" x14ac:dyDescent="0.2">
      <c r="A68" t="s">
        <v>26</v>
      </c>
      <c r="B68" t="s">
        <v>20</v>
      </c>
      <c r="C68">
        <v>0.5</v>
      </c>
      <c r="D68" s="3">
        <v>42667</v>
      </c>
      <c r="E68" t="s">
        <v>33</v>
      </c>
    </row>
    <row r="69" spans="1:5" x14ac:dyDescent="0.2">
      <c r="A69" t="s">
        <v>26</v>
      </c>
      <c r="B69" t="s">
        <v>19</v>
      </c>
      <c r="C69">
        <v>0.5</v>
      </c>
      <c r="D69" s="3">
        <v>42667</v>
      </c>
      <c r="E69" t="s">
        <v>33</v>
      </c>
    </row>
    <row r="70" spans="1:5" x14ac:dyDescent="0.2">
      <c r="A70" t="s">
        <v>13</v>
      </c>
      <c r="B70" t="s">
        <v>6</v>
      </c>
      <c r="C70">
        <v>0.5</v>
      </c>
      <c r="D70" s="3">
        <v>42667</v>
      </c>
      <c r="E70" t="s">
        <v>34</v>
      </c>
    </row>
    <row r="71" spans="1:5" x14ac:dyDescent="0.2">
      <c r="A71" t="s">
        <v>13</v>
      </c>
      <c r="B71" t="s">
        <v>20</v>
      </c>
      <c r="C71">
        <v>0.5</v>
      </c>
      <c r="D71" s="3">
        <v>42667</v>
      </c>
      <c r="E71" t="s">
        <v>34</v>
      </c>
    </row>
    <row r="72" spans="1:5" x14ac:dyDescent="0.2">
      <c r="A72" t="s">
        <v>13</v>
      </c>
      <c r="B72" t="s">
        <v>19</v>
      </c>
      <c r="C72">
        <v>0.5</v>
      </c>
      <c r="D72" s="3">
        <v>42667</v>
      </c>
      <c r="E72" t="s">
        <v>34</v>
      </c>
    </row>
    <row r="73" spans="1:5" x14ac:dyDescent="0.2">
      <c r="A73" t="s">
        <v>13</v>
      </c>
      <c r="B73" t="s">
        <v>6</v>
      </c>
      <c r="C73">
        <v>1</v>
      </c>
      <c r="D73" s="3">
        <v>42667</v>
      </c>
      <c r="E73" t="s">
        <v>35</v>
      </c>
    </row>
    <row r="74" spans="1:5" x14ac:dyDescent="0.2">
      <c r="A74" t="s">
        <v>36</v>
      </c>
      <c r="B74" t="s">
        <v>6</v>
      </c>
      <c r="C74">
        <v>1.5</v>
      </c>
      <c r="D74" s="3">
        <v>42667</v>
      </c>
      <c r="E74" t="s">
        <v>37</v>
      </c>
    </row>
    <row r="75" spans="1:5" x14ac:dyDescent="0.2">
      <c r="A75" t="s">
        <v>36</v>
      </c>
      <c r="B75" t="s">
        <v>20</v>
      </c>
      <c r="C75">
        <v>1.5</v>
      </c>
      <c r="D75" s="3">
        <v>42667</v>
      </c>
      <c r="E75" t="s">
        <v>37</v>
      </c>
    </row>
    <row r="76" spans="1:5" x14ac:dyDescent="0.2">
      <c r="A76" t="s">
        <v>36</v>
      </c>
      <c r="B76" t="s">
        <v>19</v>
      </c>
      <c r="C76">
        <v>1.5</v>
      </c>
      <c r="D76" s="3">
        <v>42667</v>
      </c>
      <c r="E76" t="s">
        <v>37</v>
      </c>
    </row>
    <row r="77" spans="1:5" x14ac:dyDescent="0.2">
      <c r="A77" t="s">
        <v>26</v>
      </c>
      <c r="B77" t="s">
        <v>20</v>
      </c>
      <c r="C77">
        <v>1</v>
      </c>
      <c r="D77" s="3">
        <v>42667</v>
      </c>
      <c r="E77" t="s">
        <v>38</v>
      </c>
    </row>
    <row r="78" spans="1:5" x14ac:dyDescent="0.2">
      <c r="A78" t="s">
        <v>39</v>
      </c>
      <c r="B78" t="s">
        <v>19</v>
      </c>
      <c r="C78">
        <v>1</v>
      </c>
      <c r="D78" s="3">
        <v>42667</v>
      </c>
      <c r="E78" t="s">
        <v>40</v>
      </c>
    </row>
    <row r="79" spans="1:5" x14ac:dyDescent="0.2">
      <c r="A79" t="s">
        <v>39</v>
      </c>
      <c r="B79" t="s">
        <v>6</v>
      </c>
      <c r="C79">
        <v>6</v>
      </c>
      <c r="D79" s="3">
        <v>42668</v>
      </c>
      <c r="E79" t="s">
        <v>41</v>
      </c>
    </row>
    <row r="80" spans="1:5" x14ac:dyDescent="0.2">
      <c r="A80" t="s">
        <v>39</v>
      </c>
      <c r="B80" t="s">
        <v>20</v>
      </c>
      <c r="C80">
        <v>6</v>
      </c>
      <c r="D80" s="3">
        <v>42668</v>
      </c>
      <c r="E80" t="s">
        <v>41</v>
      </c>
    </row>
    <row r="81" spans="1:5" x14ac:dyDescent="0.2">
      <c r="A81" t="s">
        <v>39</v>
      </c>
      <c r="B81" t="s">
        <v>19</v>
      </c>
      <c r="C81">
        <v>6</v>
      </c>
      <c r="D81" s="3">
        <v>42668</v>
      </c>
      <c r="E81" t="s">
        <v>42</v>
      </c>
    </row>
    <row r="82" spans="1:5" x14ac:dyDescent="0.2">
      <c r="A82" t="s">
        <v>39</v>
      </c>
      <c r="B82" t="s">
        <v>24</v>
      </c>
      <c r="C82">
        <v>6</v>
      </c>
      <c r="D82" s="3">
        <v>42668</v>
      </c>
      <c r="E82" t="s">
        <v>42</v>
      </c>
    </row>
    <row r="83" spans="1:5" x14ac:dyDescent="0.2">
      <c r="A83" t="s">
        <v>43</v>
      </c>
      <c r="B83" t="s">
        <v>6</v>
      </c>
      <c r="C83">
        <v>1</v>
      </c>
      <c r="D83" s="3">
        <v>42668</v>
      </c>
      <c r="E83" t="s">
        <v>44</v>
      </c>
    </row>
    <row r="84" spans="1:5" x14ac:dyDescent="0.2">
      <c r="A84" t="s">
        <v>43</v>
      </c>
      <c r="B84" t="s">
        <v>20</v>
      </c>
      <c r="C84">
        <v>1</v>
      </c>
      <c r="D84" s="3">
        <v>42668</v>
      </c>
      <c r="E84" t="s">
        <v>44</v>
      </c>
    </row>
    <row r="85" spans="1:5" x14ac:dyDescent="0.2">
      <c r="A85" t="s">
        <v>43</v>
      </c>
      <c r="B85" t="s">
        <v>19</v>
      </c>
      <c r="C85">
        <v>1</v>
      </c>
      <c r="D85" s="3">
        <v>42668</v>
      </c>
      <c r="E85" t="s">
        <v>44</v>
      </c>
    </row>
    <row r="86" spans="1:5" x14ac:dyDescent="0.2">
      <c r="A86" t="s">
        <v>43</v>
      </c>
      <c r="B86" t="s">
        <v>24</v>
      </c>
      <c r="C86">
        <v>1</v>
      </c>
      <c r="D86" s="3">
        <v>42668</v>
      </c>
      <c r="E86" t="s">
        <v>44</v>
      </c>
    </row>
    <row r="87" spans="1:5" x14ac:dyDescent="0.2">
      <c r="A87" t="s">
        <v>39</v>
      </c>
      <c r="B87" t="s">
        <v>6</v>
      </c>
      <c r="C87">
        <v>4.5</v>
      </c>
      <c r="D87" s="3">
        <v>42669</v>
      </c>
      <c r="E87" t="s">
        <v>75</v>
      </c>
    </row>
    <row r="88" spans="1:5" x14ac:dyDescent="0.2">
      <c r="A88" t="s">
        <v>39</v>
      </c>
      <c r="B88" t="s">
        <v>20</v>
      </c>
      <c r="C88">
        <v>2.5</v>
      </c>
      <c r="D88" s="3">
        <v>42669</v>
      </c>
      <c r="E88" t="s">
        <v>75</v>
      </c>
    </row>
    <row r="89" spans="1:5" x14ac:dyDescent="0.2">
      <c r="A89" t="s">
        <v>39</v>
      </c>
      <c r="B89" t="s">
        <v>19</v>
      </c>
      <c r="C89">
        <v>4.5</v>
      </c>
      <c r="D89" s="3">
        <v>42669</v>
      </c>
      <c r="E89" t="s">
        <v>75</v>
      </c>
    </row>
    <row r="90" spans="1:5" x14ac:dyDescent="0.2">
      <c r="A90" t="s">
        <v>39</v>
      </c>
      <c r="B90" t="s">
        <v>24</v>
      </c>
      <c r="C90">
        <v>4.5</v>
      </c>
      <c r="D90" s="3">
        <v>42669</v>
      </c>
      <c r="E90" t="s">
        <v>75</v>
      </c>
    </row>
    <row r="91" spans="1:5" x14ac:dyDescent="0.2">
      <c r="A91" t="s">
        <v>55</v>
      </c>
      <c r="B91" t="s">
        <v>19</v>
      </c>
      <c r="C91">
        <v>2</v>
      </c>
      <c r="D91" s="3">
        <v>42669</v>
      </c>
      <c r="E91" t="s">
        <v>76</v>
      </c>
    </row>
    <row r="92" spans="1:5" x14ac:dyDescent="0.2">
      <c r="A92" t="s">
        <v>55</v>
      </c>
      <c r="B92" t="s">
        <v>24</v>
      </c>
      <c r="C92">
        <v>2</v>
      </c>
      <c r="D92" s="3">
        <v>42669</v>
      </c>
      <c r="E92" t="s">
        <v>76</v>
      </c>
    </row>
    <row r="93" spans="1:5" x14ac:dyDescent="0.2">
      <c r="A93" t="s">
        <v>8</v>
      </c>
      <c r="B93" t="s">
        <v>6</v>
      </c>
      <c r="C93">
        <v>1</v>
      </c>
      <c r="D93" s="3">
        <v>42670</v>
      </c>
      <c r="E93" t="s">
        <v>77</v>
      </c>
    </row>
    <row r="94" spans="1:5" x14ac:dyDescent="0.2">
      <c r="A94" t="s">
        <v>39</v>
      </c>
      <c r="B94" t="s">
        <v>6</v>
      </c>
      <c r="C94">
        <v>0.5</v>
      </c>
      <c r="D94" s="3">
        <v>42670</v>
      </c>
      <c r="E94" t="s">
        <v>78</v>
      </c>
    </row>
    <row r="95" spans="1:5" x14ac:dyDescent="0.2">
      <c r="A95" t="s">
        <v>39</v>
      </c>
      <c r="B95" t="s">
        <v>6</v>
      </c>
      <c r="C95">
        <v>5.5</v>
      </c>
      <c r="D95" s="3">
        <v>42670</v>
      </c>
      <c r="E95" t="s">
        <v>79</v>
      </c>
    </row>
    <row r="96" spans="1:5" x14ac:dyDescent="0.2">
      <c r="A96" t="s">
        <v>55</v>
      </c>
      <c r="B96" t="s">
        <v>6</v>
      </c>
      <c r="C96">
        <v>1</v>
      </c>
      <c r="D96" s="3">
        <v>42670</v>
      </c>
      <c r="E96" t="s">
        <v>80</v>
      </c>
    </row>
  </sheetData>
  <sortState ref="A2:E55">
    <sortCondition ref="B2:B55"/>
  </sortState>
  <dataValidations count="1">
    <dataValidation type="date" allowBlank="1" showInputMessage="1" showErrorMessage="1" sqref="D1:D1048576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Taken!$D$3:$D$7</xm:f>
          </x14:formula1>
          <xm:sqref>B4916:B1048576</xm:sqref>
        </x14:dataValidation>
        <x14:dataValidation type="list" allowBlank="1" showInputMessage="1" showErrorMessage="1">
          <x14:formula1>
            <xm:f>Taken!$A$3:$A$44</xm:f>
          </x14:formula1>
          <xm:sqref>A4684:A1048576</xm:sqref>
        </x14:dataValidation>
        <x14:dataValidation type="list" allowBlank="1" showInputMessage="1" showErrorMessage="1">
          <x14:formula1>
            <xm:f>Opties!$B$1:$B$4</xm:f>
          </x14:formula1>
          <xm:sqref>B2:B4915</xm:sqref>
        </x14:dataValidation>
        <x14:dataValidation type="list" allowBlank="1" showInputMessage="1" showErrorMessage="1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4.5" bestFit="1" customWidth="1"/>
    <col min="2" max="2" width="11" bestFit="1" customWidth="1"/>
    <col min="3" max="3" width="13.33203125" customWidth="1"/>
    <col min="5" max="5" width="26.6640625" bestFit="1" customWidth="1"/>
    <col min="6" max="6" width="9.33203125" bestFit="1" customWidth="1"/>
    <col min="7" max="7" width="11.6640625" bestFit="1" customWidth="1"/>
  </cols>
  <sheetData>
    <row r="1" spans="1:3" x14ac:dyDescent="0.2">
      <c r="A1" t="s">
        <v>0</v>
      </c>
      <c r="B1" t="s">
        <v>45</v>
      </c>
      <c r="C1" t="s">
        <v>46</v>
      </c>
    </row>
    <row r="2" spans="1:3" x14ac:dyDescent="0.2">
      <c r="A2" s="35" t="s">
        <v>47</v>
      </c>
      <c r="B2" s="35"/>
      <c r="C2" s="35"/>
    </row>
    <row r="3" spans="1:3" x14ac:dyDescent="0.2">
      <c r="A3" t="s">
        <v>8</v>
      </c>
      <c r="C3">
        <f>SUMIF(Urenverantwoording!A2:A1048576,Taken!A3,Urenverantwoording!C2:C1048576)</f>
        <v>9.5</v>
      </c>
    </row>
    <row r="4" spans="1:3" x14ac:dyDescent="0.2">
      <c r="A4" t="s">
        <v>5</v>
      </c>
      <c r="C4">
        <f>SUMIF(Urenverantwoording!A2:A1048576,Taken!A4,Urenverantwoording!C2:C1048576)</f>
        <v>32</v>
      </c>
    </row>
    <row r="5" spans="1:3" x14ac:dyDescent="0.2">
      <c r="A5" t="s">
        <v>10</v>
      </c>
      <c r="C5">
        <f>SUMIF(Urenverantwoording!A2:A1048576,Taken!A5,Urenverantwoording!C2:C1048576)</f>
        <v>20.5</v>
      </c>
    </row>
    <row r="6" spans="1:3" s="5" customFormat="1" x14ac:dyDescent="0.2">
      <c r="A6" s="5" t="s">
        <v>26</v>
      </c>
      <c r="C6" s="5">
        <f>SUMIF(Urenverantwoording!$A$2:$A$1048576,Taken!A6,Urenverantwoording!$C$2:$C$1048576)</f>
        <v>16.5</v>
      </c>
    </row>
    <row r="7" spans="1:3" s="5" customFormat="1" x14ac:dyDescent="0.2">
      <c r="A7" s="5" t="s">
        <v>13</v>
      </c>
      <c r="C7" s="5">
        <f>SUMIF(Urenverantwoording!A2:A1048576,Taken!A7,Urenverantwoording!C2:C1048576)</f>
        <v>22</v>
      </c>
    </row>
    <row r="8" spans="1:3" s="5" customFormat="1" x14ac:dyDescent="0.2">
      <c r="A8" s="5" t="s">
        <v>16</v>
      </c>
      <c r="C8" s="5">
        <f>SUMIF(Urenverantwoording!A2:A1048576,Taken!A8,Urenverantwoording!C2:C1048576)</f>
        <v>53</v>
      </c>
    </row>
    <row r="9" spans="1:3" s="5" customFormat="1" x14ac:dyDescent="0.2">
      <c r="A9" s="5" t="s">
        <v>48</v>
      </c>
      <c r="C9" s="5">
        <f>SUM(C3:C8)</f>
        <v>153.5</v>
      </c>
    </row>
    <row r="10" spans="1:3" s="5" customFormat="1" x14ac:dyDescent="0.2">
      <c r="A10" s="34" t="s">
        <v>49</v>
      </c>
      <c r="B10" s="34"/>
      <c r="C10" s="34"/>
    </row>
    <row r="11" spans="1:3" x14ac:dyDescent="0.2">
      <c r="A11" s="4" t="s">
        <v>39</v>
      </c>
      <c r="B11">
        <v>38</v>
      </c>
      <c r="C11" s="5">
        <f>SUMIF(Urenverantwoording!A2:A1048576,Taken!A11,Urenverantwoording!C2:C1048576)</f>
        <v>47</v>
      </c>
    </row>
    <row r="12" spans="1:3" x14ac:dyDescent="0.2">
      <c r="A12" s="4" t="s">
        <v>29</v>
      </c>
      <c r="B12">
        <v>128</v>
      </c>
      <c r="C12" s="5">
        <f>SUMIF(Urenverantwoording!A2:A1048576,Taken!A12,Urenverantwoording!C2:C1048576)</f>
        <v>23</v>
      </c>
    </row>
    <row r="13" spans="1:3" x14ac:dyDescent="0.2">
      <c r="A13" s="4" t="s">
        <v>36</v>
      </c>
      <c r="B13">
        <v>38</v>
      </c>
      <c r="C13" s="5">
        <f>SUMIF(Urenverantwoording!A2:A1048576,Taken!A13,Urenverantwoording!C2:C1048576)</f>
        <v>4.5</v>
      </c>
    </row>
    <row r="14" spans="1:3" x14ac:dyDescent="0.2">
      <c r="A14" s="4" t="s">
        <v>50</v>
      </c>
      <c r="B14">
        <v>14</v>
      </c>
      <c r="C14" s="5">
        <f>SUMIF(Urenverantwoording!A2:A1048576,Taken!A14,Urenverantwoording!C2:C1048576)</f>
        <v>0</v>
      </c>
    </row>
    <row r="15" spans="1:3" x14ac:dyDescent="0.2">
      <c r="A15" s="6" t="s">
        <v>51</v>
      </c>
      <c r="B15">
        <v>14</v>
      </c>
      <c r="C15" s="5">
        <f>SUMIF(Urenverantwoording!$A$2:$A$1048576,Taken!A15,Urenverantwoording!$C$2:$C$1048576)</f>
        <v>0</v>
      </c>
    </row>
    <row r="16" spans="1:3" x14ac:dyDescent="0.2">
      <c r="A16" s="6" t="s">
        <v>52</v>
      </c>
      <c r="B16">
        <v>17</v>
      </c>
      <c r="C16" s="5">
        <f>SUMIF(Urenverantwoording!$A$2:$A$1048576,Taken!A16,Urenverantwoording!$C$2:$C$1048576)</f>
        <v>0</v>
      </c>
    </row>
    <row r="17" spans="1:3" x14ac:dyDescent="0.2">
      <c r="A17" s="6" t="s">
        <v>53</v>
      </c>
      <c r="B17">
        <v>14</v>
      </c>
      <c r="C17" s="5">
        <f>SUMIF(Urenverantwoording!$A$2:$A$1048576,Taken!A17,Urenverantwoording!$C$2:$C$1048576)</f>
        <v>0</v>
      </c>
    </row>
    <row r="18" spans="1:3" x14ac:dyDescent="0.2">
      <c r="A18" s="7" t="s">
        <v>43</v>
      </c>
      <c r="B18">
        <v>8</v>
      </c>
      <c r="C18" s="5">
        <f>SUMIF(Urenverantwoording!$A$2:$A$1048576,Taken!A18,Urenverantwoording!$C$2:$C$1048576)</f>
        <v>4</v>
      </c>
    </row>
    <row r="19" spans="1:3" x14ac:dyDescent="0.2">
      <c r="A19" s="7" t="s">
        <v>54</v>
      </c>
      <c r="B19">
        <v>5</v>
      </c>
      <c r="C19" s="5">
        <f>SUMIF(Urenverantwoording!$A$2:$A$1048576,Taken!A19,Urenverantwoording!$C$2:$C$1048576)</f>
        <v>0</v>
      </c>
    </row>
    <row r="20" spans="1:3" x14ac:dyDescent="0.2">
      <c r="A20" s="7" t="s">
        <v>55</v>
      </c>
      <c r="B20">
        <v>16</v>
      </c>
      <c r="C20" s="5">
        <f>SUMIF(Urenverantwoording!$A$2:$A$1048576,Taken!A20,Urenverantwoording!$C$2:$C$1048576)</f>
        <v>5</v>
      </c>
    </row>
    <row r="21" spans="1:3" ht="16.5" customHeight="1" x14ac:dyDescent="0.2">
      <c r="A21" s="7" t="s">
        <v>56</v>
      </c>
      <c r="B21">
        <v>8</v>
      </c>
      <c r="C21" s="5">
        <f>SUMIF(Urenverantwoording!$A$2:$A$1048576,Taken!A21,Urenverantwoording!$C$2:$C$1048576)</f>
        <v>0</v>
      </c>
    </row>
    <row r="22" spans="1:3" ht="16.5" customHeight="1" x14ac:dyDescent="0.2">
      <c r="A22" s="5" t="s">
        <v>57</v>
      </c>
      <c r="B22">
        <v>20</v>
      </c>
      <c r="C22" s="5"/>
    </row>
    <row r="23" spans="1:3" x14ac:dyDescent="0.2">
      <c r="A23" s="5" t="s">
        <v>48</v>
      </c>
      <c r="B23">
        <f>SUM(B11:B22)</f>
        <v>320</v>
      </c>
      <c r="C23">
        <f>SUM(C11:C21)</f>
        <v>83.5</v>
      </c>
    </row>
  </sheetData>
  <mergeCells count="2">
    <mergeCell ref="A10:C10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15" zoomScaleNormal="115" zoomScalePageLayoutView="115" workbookViewId="0">
      <pane ySplit="1" topLeftCell="A5" activePane="bottomLeft" state="frozen"/>
      <selection pane="bottomLeft" activeCell="D30" sqref="D30"/>
    </sheetView>
  </sheetViews>
  <sheetFormatPr baseColWidth="10" defaultColWidth="8.83203125" defaultRowHeight="15" x14ac:dyDescent="0.2"/>
  <cols>
    <col min="1" max="1" width="23.1640625" bestFit="1" customWidth="1"/>
    <col min="3" max="3" width="9.5" bestFit="1" customWidth="1"/>
    <col min="7" max="7" width="9.5" bestFit="1" customWidth="1"/>
    <col min="10" max="10" width="24" bestFit="1" customWidth="1"/>
    <col min="11" max="11" width="27" bestFit="1" customWidth="1"/>
  </cols>
  <sheetData>
    <row r="1" spans="1:11" s="29" customFormat="1" ht="29" x14ac:dyDescent="0.35">
      <c r="A1" s="30"/>
      <c r="B1" s="38" t="s">
        <v>19</v>
      </c>
      <c r="C1" s="38"/>
      <c r="D1" s="39" t="s">
        <v>6</v>
      </c>
      <c r="E1" s="39"/>
      <c r="F1" s="39" t="s">
        <v>24</v>
      </c>
      <c r="G1" s="39"/>
      <c r="H1" s="39" t="s">
        <v>20</v>
      </c>
      <c r="I1" s="39"/>
      <c r="J1" s="29" t="s">
        <v>58</v>
      </c>
      <c r="K1" s="29" t="s">
        <v>59</v>
      </c>
    </row>
    <row r="2" spans="1:11" ht="26" thickBot="1" x14ac:dyDescent="0.3">
      <c r="A2" s="36" t="s">
        <v>60</v>
      </c>
      <c r="B2" s="36"/>
      <c r="C2" s="36"/>
      <c r="D2" s="36"/>
      <c r="E2" s="36"/>
      <c r="F2" s="36"/>
      <c r="G2" s="36"/>
      <c r="H2" s="36"/>
      <c r="I2" s="36"/>
    </row>
    <row r="3" spans="1:11" ht="27" x14ac:dyDescent="0.2">
      <c r="A3" s="11" t="s">
        <v>61</v>
      </c>
      <c r="B3" s="12" t="s">
        <v>62</v>
      </c>
      <c r="C3" s="12" t="s">
        <v>63</v>
      </c>
      <c r="D3" s="12" t="s">
        <v>62</v>
      </c>
      <c r="E3" s="12" t="s">
        <v>63</v>
      </c>
      <c r="F3" s="12" t="s">
        <v>62</v>
      </c>
      <c r="G3" s="12" t="s">
        <v>63</v>
      </c>
      <c r="H3" s="12" t="s">
        <v>62</v>
      </c>
      <c r="I3" s="13" t="s">
        <v>63</v>
      </c>
    </row>
    <row r="4" spans="1:11" x14ac:dyDescent="0.2">
      <c r="A4" s="14" t="s">
        <v>16</v>
      </c>
      <c r="B4" s="9">
        <v>0</v>
      </c>
      <c r="C4" s="9">
        <f>SUMIFS(Urenverantwoording!$C$2:$C$1048576,Urenverantwoording!$A$2:$A$1048576,A4,Urenverantwoording!$B$2:$B$1048576,$B$1,Urenverantwoording!$D$2:$D$1048576,"&lt;" &amp; DATE(2016,10,24))</f>
        <v>14</v>
      </c>
      <c r="D4" s="9">
        <v>0</v>
      </c>
      <c r="E4" s="9">
        <f>SUMIFS(Urenverantwoording!$C$2:$C$1048576,Urenverantwoording!$A$2:$A$1048576,A4,Urenverantwoording!$B$2:$B$1048576,$D$1,Urenverantwoording!$D$2:$D$1048576,"&lt;" &amp; DATE(2016,10,24))</f>
        <v>4</v>
      </c>
      <c r="F4" s="9">
        <v>0</v>
      </c>
      <c r="G4" s="9">
        <f>SUMIFS(Urenverantwoording!$C$2:$C$1048576,Urenverantwoording!$A$2:$A$1048576,A4,Urenverantwoording!$B$2:$B$1048576,$F$1,Urenverantwoording!$D$2:$D$1048576,"&lt;" &amp; DATE(2016,10,24))</f>
        <v>27</v>
      </c>
      <c r="H4" s="9">
        <v>0</v>
      </c>
      <c r="I4" s="15">
        <f>SUMIFS(Urenverantwoording!$C$2:$C$1048576,Urenverantwoording!$A$2:$A$1048576,A4,Urenverantwoording!$B$2:$B$1048576,$H$1,Urenverantwoording!$D$2:$D$1048576,"&lt;" &amp; DATE(2016,10,24))</f>
        <v>8</v>
      </c>
    </row>
    <row r="5" spans="1:11" x14ac:dyDescent="0.2">
      <c r="A5" s="14" t="s">
        <v>26</v>
      </c>
      <c r="B5" s="9">
        <v>0</v>
      </c>
      <c r="C5" s="9">
        <f>SUMIFS(Urenverantwoording!$C$2:$C$1048576,Urenverantwoording!$A$2:$A$1048576,A5,Urenverantwoording!$B$2:$B$1048576,$B$1,Urenverantwoording!$D$2:$D$1048576,"&lt;" &amp; DATE(2016,10,24))</f>
        <v>0</v>
      </c>
      <c r="D5" s="9">
        <v>0</v>
      </c>
      <c r="E5" s="9">
        <f>SUMIFS(Urenverantwoording!$C$2:$C$1048576,Urenverantwoording!$A$2:$A$1048576,A5,Urenverantwoording!$B$2:$B$1048576,$D$1,Urenverantwoording!$D$2:$D$1048576,"&lt;" &amp; DATE(2016,10,24))</f>
        <v>7</v>
      </c>
      <c r="F5" s="9">
        <v>0</v>
      </c>
      <c r="G5" s="9">
        <f>SUMIFS(Urenverantwoording!$C$2:$C$1048576,Urenverantwoording!$A$2:$A$1048576,A5,Urenverantwoording!$B$2:$B$1048576,$F$1,Urenverantwoording!$D$2:$D$1048576,"&lt;" &amp; DATE(2016,10,24))</f>
        <v>0</v>
      </c>
      <c r="H5" s="9">
        <v>0</v>
      </c>
      <c r="I5" s="15">
        <f>SUMIFS(Urenverantwoording!$C$2:$C$1048576,Urenverantwoording!$A$2:$A$1048576,A5,Urenverantwoording!$B$2:$B$1048576,$H$1,Urenverantwoording!$D$2:$D$1048576,"&lt;" &amp; DATE(2016,10,24))</f>
        <v>7</v>
      </c>
    </row>
    <row r="6" spans="1:11" x14ac:dyDescent="0.2">
      <c r="A6" s="14" t="s">
        <v>13</v>
      </c>
      <c r="B6" s="9">
        <v>0</v>
      </c>
      <c r="C6" s="9">
        <f>SUMIFS(Urenverantwoording!$C$2:$C$1048576,Urenverantwoording!$A$2:$A$1048576,A6,Urenverantwoording!$B$2:$B$1048576,$B$1,Urenverantwoording!$D$2:$D$1048576,"&lt;" &amp; DATE(2016,10,24))</f>
        <v>4</v>
      </c>
      <c r="D6" s="9">
        <v>0</v>
      </c>
      <c r="E6" s="9">
        <f>SUMIFS(Urenverantwoording!$C$2:$C$1048576,Urenverantwoording!$A$2:$A$1048576,A6,Urenverantwoording!$B$2:$B$1048576,$D$1,Urenverantwoording!$D$2:$D$1048576,"&lt;" &amp; DATE(2016,10,24))</f>
        <v>10.5</v>
      </c>
      <c r="F6" s="9">
        <v>0</v>
      </c>
      <c r="G6" s="9">
        <f>SUMIFS(Urenverantwoording!$C$2:$C$1048576,Urenverantwoording!$A$2:$A$1048576,A6,Urenverantwoording!$B$2:$B$1048576,$F$1,Urenverantwoording!$D$2:$D$1048576,"&lt;" &amp; DATE(2016,10,24))</f>
        <v>4.5</v>
      </c>
      <c r="H6" s="9">
        <v>0</v>
      </c>
      <c r="I6" s="15">
        <f>SUMIFS(Urenverantwoording!$C$2:$C$1048576,Urenverantwoording!$A$2:$A$1048576,A6,Urenverantwoording!$B$2:$B$1048576,$H$1,Urenverantwoording!$D$2:$D$1048576,"&lt;" &amp; DATE(2016,10,24))</f>
        <v>0.5</v>
      </c>
    </row>
    <row r="7" spans="1:11" x14ac:dyDescent="0.2">
      <c r="A7" s="14" t="s">
        <v>5</v>
      </c>
      <c r="B7" s="9">
        <v>0</v>
      </c>
      <c r="C7" s="9">
        <f>SUMIFS(Urenverantwoording!$C$2:$C$1048576,Urenverantwoording!$A$2:$A$1048576,A7,Urenverantwoording!$B$2:$B$1048576,$B$1,Urenverantwoording!$D$2:$D$1048576,"&lt;" &amp; DATE(2016,10,24))</f>
        <v>8</v>
      </c>
      <c r="D7" s="9">
        <v>0</v>
      </c>
      <c r="E7" s="9">
        <f>SUMIFS(Urenverantwoording!$C$2:$C$1048576,Urenverantwoording!$A$2:$A$1048576,A7,Urenverantwoording!$B$2:$B$1048576,$D$1,Urenverantwoording!$D$2:$D$1048576,"&lt;" &amp; DATE(2016,10,24))</f>
        <v>8</v>
      </c>
      <c r="F7" s="9">
        <v>0</v>
      </c>
      <c r="G7" s="9">
        <f>SUMIFS(Urenverantwoording!$C$2:$C$1048576,Urenverantwoording!$A$2:$A$1048576,A7,Urenverantwoording!$B$2:$B$1048576,$F$1,Urenverantwoording!$D$2:$D$1048576,"&lt;" &amp; DATE(2016,10,24))</f>
        <v>8</v>
      </c>
      <c r="H7" s="9">
        <v>0</v>
      </c>
      <c r="I7" s="15">
        <f>SUMIFS(Urenverantwoording!$C$2:$C$1048576,Urenverantwoording!$A$2:$A$1048576,A7,Urenverantwoording!$B$2:$B$1048576,$H$1,Urenverantwoording!$D$2:$D$1048576,"&lt;" &amp; DATE(2016,10,24))</f>
        <v>8</v>
      </c>
    </row>
    <row r="8" spans="1:11" x14ac:dyDescent="0.2">
      <c r="A8" s="14" t="s">
        <v>10</v>
      </c>
      <c r="B8" s="9">
        <v>0</v>
      </c>
      <c r="C8" s="9">
        <f>SUMIFS(Urenverantwoording!$C$2:$C$1048576,Urenverantwoording!$A$2:$A$1048576,A8,Urenverantwoording!$B$2:$B$1048576,$B$1,Urenverantwoording!$D$2:$D$1048576,"&lt;" &amp; DATE(2016,10,24))</f>
        <v>7.5</v>
      </c>
      <c r="D8" s="9">
        <v>0</v>
      </c>
      <c r="E8" s="9">
        <f>SUMIFS(Urenverantwoording!$C$2:$C$1048576,Urenverantwoording!$A$2:$A$1048576,A8,Urenverantwoording!$B$2:$B$1048576,$D$1,Urenverantwoording!$D$2:$D$1048576,"&lt;" &amp; DATE(2016,10,24))</f>
        <v>5.5</v>
      </c>
      <c r="F8" s="9">
        <v>0</v>
      </c>
      <c r="G8" s="9">
        <f>SUMIFS(Urenverantwoording!$C$2:$C$1048576,Urenverantwoording!$A$2:$A$1048576,A8,Urenverantwoording!$B$2:$B$1048576,$F$1,Urenverantwoording!$D$2:$D$1048576,"&lt;" &amp; DATE(2016,10,24))</f>
        <v>4.5</v>
      </c>
      <c r="H8" s="9">
        <v>0</v>
      </c>
      <c r="I8" s="15">
        <f>SUMIFS(Urenverantwoording!$C$2:$C$1048576,Urenverantwoording!$A$2:$A$1048576,A8,Urenverantwoording!$B$2:$B$1048576,$H$1,Urenverantwoording!$D$2:$D$1048576,"&lt;" &amp; DATE(2016,10,24))</f>
        <v>3</v>
      </c>
    </row>
    <row r="9" spans="1:11" x14ac:dyDescent="0.2">
      <c r="A9" s="14" t="s">
        <v>8</v>
      </c>
      <c r="B9" s="9">
        <v>0</v>
      </c>
      <c r="C9" s="9">
        <f>SUMIFS(Urenverantwoording!$C$2:$C$1048576,Urenverantwoording!$A$2:$A$1048576,A9,Urenverantwoording!$B$2:$B$1048576,$B$1,Urenverantwoording!$D$2:$D$1048576,"&lt;" &amp; DATE(2016,10,24))</f>
        <v>1</v>
      </c>
      <c r="D9" s="9">
        <v>0</v>
      </c>
      <c r="E9" s="9">
        <f>SUMIFS(Urenverantwoording!$C$2:$C$1048576,Urenverantwoording!$A$2:$A$1048576,A9,Urenverantwoording!$B$2:$B$1048576,$D$1,Urenverantwoording!$D$2:$D$1048576,"&lt;" &amp; DATE(2016,10,24))</f>
        <v>1</v>
      </c>
      <c r="F9" s="9">
        <v>0</v>
      </c>
      <c r="G9" s="9">
        <f>SUMIFS(Urenverantwoording!$C$2:$C$1048576,Urenverantwoording!$A$2:$A$1048576,A9,Urenverantwoording!$B$2:$B$1048576,$F$1,Urenverantwoording!$D$2:$D$1048576,"&lt;" &amp; DATE(2016,10,24))</f>
        <v>1</v>
      </c>
      <c r="H9" s="9">
        <v>0</v>
      </c>
      <c r="I9" s="15">
        <f>SUMIFS(Urenverantwoording!$C$2:$C$1048576,Urenverantwoording!$A$2:$A$1048576,A9,Urenverantwoording!$B$2:$B$1048576,$H$1,Urenverantwoording!$D$2:$D$1048576,"&lt;" &amp; DATE(2016,10,24))</f>
        <v>5.5</v>
      </c>
    </row>
    <row r="10" spans="1:11" ht="16" thickBot="1" x14ac:dyDescent="0.25">
      <c r="A10" s="16" t="s">
        <v>64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6" thickBot="1" x14ac:dyDescent="0.3">
      <c r="A11" s="36" t="s">
        <v>65</v>
      </c>
      <c r="B11" s="36"/>
      <c r="C11" s="36"/>
      <c r="D11" s="36"/>
      <c r="E11" s="36"/>
      <c r="F11" s="36"/>
      <c r="G11" s="36"/>
      <c r="H11" s="36"/>
      <c r="I11" s="36"/>
    </row>
    <row r="12" spans="1:11" ht="27" x14ac:dyDescent="0.2">
      <c r="A12" s="11" t="s">
        <v>61</v>
      </c>
      <c r="B12" s="12" t="s">
        <v>62</v>
      </c>
      <c r="C12" s="12" t="s">
        <v>63</v>
      </c>
      <c r="D12" s="12" t="s">
        <v>62</v>
      </c>
      <c r="E12" s="12" t="s">
        <v>63</v>
      </c>
      <c r="F12" s="12" t="s">
        <v>62</v>
      </c>
      <c r="G12" s="12" t="s">
        <v>63</v>
      </c>
      <c r="H12" s="12" t="s">
        <v>62</v>
      </c>
      <c r="I12" s="13" t="s">
        <v>63</v>
      </c>
    </row>
    <row r="13" spans="1:11" x14ac:dyDescent="0.2">
      <c r="A13" s="32" t="s">
        <v>13</v>
      </c>
      <c r="B13" s="9">
        <v>0</v>
      </c>
      <c r="C13" s="9">
        <f>SUMIFS(Urenverantwoording!$C$2:$C$1048576,Urenverantwoording!$A$2:$A$1048576,A13,Urenverantwoording!$B$2:$B$1048576,$B$1,Urenverantwoording!$D$2:$D$1048576,"&gt;=" &amp; DATE(2016,10,24),Urenverantwoording!$D$2:$D$1048576,"&lt;" &amp; DATE(2016,10,31))</f>
        <v>0.5</v>
      </c>
      <c r="D13" s="9">
        <v>0</v>
      </c>
      <c r="E13" s="9">
        <f>SUMIFS(Urenverantwoording!$C$2:$C$1048576,Urenverantwoording!$A$2:$A$1048576,A13,Urenverantwoording!$B$2:$B$1048576,$D$1,Urenverantwoording!$D$2:$D$1048576,"&gt;=" &amp; DATE(2016,10,24),Urenverantwoording!$D$2:$D$1048576,"&lt;" &amp; DATE(2016,10,31))</f>
        <v>1.5</v>
      </c>
      <c r="F13" s="9">
        <v>0</v>
      </c>
      <c r="G13" s="9">
        <f>SUMIFS(Urenverantwoording!$C$2:$C$1048576,Urenverantwoording!$A$2:$A$1048576,A13,Urenverantwoording!$B$2:$B$1048576,$F$1,Urenverantwoording!$D$2:$D$1048576,"&gt;=" &amp; DATE(2016,10,24),Urenverantwoording!$D$2:$D$1048576,"&lt;" &amp; DATE(2016,10,31))</f>
        <v>0</v>
      </c>
      <c r="H13" s="9">
        <v>0</v>
      </c>
      <c r="I13" s="15">
        <f>SUMIFS(Urenverantwoording!$C$2:$C$1048576,Urenverantwoording!$A$2:$A$1048576,A13,Urenverantwoording!$B$2:$B$1048576,$H$1,Urenverantwoording!$D$2:$D$1048576,"&gt;=" &amp; DATE(2016,10,24),Urenverantwoording!$D$2:$D$1048576,"&lt;" &amp; DATE(2016,10,31))</f>
        <v>0.5</v>
      </c>
    </row>
    <row r="14" spans="1:11" x14ac:dyDescent="0.2">
      <c r="A14" s="14" t="s">
        <v>26</v>
      </c>
      <c r="B14" s="9">
        <v>0</v>
      </c>
      <c r="C14" s="9">
        <f>SUMIFS(Urenverantwoording!$C$2:$C$1048576,Urenverantwoording!$A$2:$A$1048576,A14,Urenverantwoording!$B$2:$B$1048576,$B$1,Urenverantwoording!$D$2:$D$1048576,"&gt;=" &amp; DATE(2016,10,24),Urenverantwoording!$D$2:$D$1048576,"&lt;" &amp; DATE(2016,10,31))</f>
        <v>0.5</v>
      </c>
      <c r="D14" s="9">
        <v>0</v>
      </c>
      <c r="E14" s="9">
        <f>SUMIFS(Urenverantwoording!$C$2:$C$1048576,Urenverantwoording!$A$2:$A$1048576,A14,Urenverantwoording!$B$2:$B$1048576,$D$1,Urenverantwoording!$D$2:$D$1048576,"&gt;=" &amp; DATE(2016,10,24),Urenverantwoording!$D$2:$D$1048576,"&lt;" &amp; DATE(2016,10,31))</f>
        <v>0.5</v>
      </c>
      <c r="F14" s="9">
        <v>0</v>
      </c>
      <c r="G14" s="9">
        <f>SUMIFS(Urenverantwoording!$C$2:$C$1048576,Urenverantwoording!$A$2:$A$1048576,A14,Urenverantwoording!$B$2:$B$1048576,$F$1,Urenverantwoording!$D$2:$D$1048576,"&gt;=" &amp; DATE(2016,10,24),Urenverantwoording!$D$2:$D$1048576,"&lt;" &amp; DATE(2016,10,31))</f>
        <v>0</v>
      </c>
      <c r="H14" s="9">
        <v>0</v>
      </c>
      <c r="I14" s="15">
        <f>SUMIFS(Urenverantwoording!$C$2:$C$1048576,Urenverantwoording!$A$2:$A$1048576,A14,Urenverantwoording!$B$2:$B$1048576,$H$1,Urenverantwoording!$D$2:$D$1048576,"&gt;=" &amp; DATE(2016,10,24),Urenverantwoording!$D$2:$D$1048576,"&lt;" &amp; DATE(2016,10,31))</f>
        <v>1.5</v>
      </c>
    </row>
    <row r="15" spans="1:11" x14ac:dyDescent="0.2">
      <c r="A15" s="14" t="s">
        <v>8</v>
      </c>
      <c r="B15" s="9">
        <v>0</v>
      </c>
      <c r="C15" s="9">
        <f>SUMIFS(Urenverantwoording!$C$2:$C$1048576,Urenverantwoording!$A$2:$A$1048576,A15,Urenverantwoording!$B$2:$B$1048576,$B$1,Urenverantwoording!$D$2:$D$1048576,"&gt;=" &amp; DATE(2016,10,24),Urenverantwoording!$D$2:$D$1048576,"&lt;" &amp; DATE(2016,10,31))</f>
        <v>0</v>
      </c>
      <c r="D15" s="9">
        <v>0</v>
      </c>
      <c r="E15" s="9">
        <f>SUMIFS(Urenverantwoording!$C$2:$C$1048576,Urenverantwoording!$A$2:$A$1048576,A15,Urenverantwoording!$B$2:$B$1048576,$D$1,Urenverantwoording!$D$2:$D$1048576,"&gt;=" &amp; DATE(2016,10,24),Urenverantwoording!$D$2:$D$1048576,"&lt;" &amp; DATE(2016,10,31))</f>
        <v>1</v>
      </c>
      <c r="F15" s="9">
        <v>0</v>
      </c>
      <c r="G15" s="9">
        <f>SUMIFS(Urenverantwoording!$C$2:$C$1048576,Urenverantwoording!$A$2:$A$1048576,A15,Urenverantwoording!$B$2:$B$1048576,$F$1,Urenverantwoording!$D$2:$D$1048576,"&gt;=" &amp; DATE(2016,10,24),Urenverantwoording!$D$2:$D$1048576,"&lt;" &amp; DATE(2016,10,31))</f>
        <v>0</v>
      </c>
      <c r="H15" s="9">
        <v>0</v>
      </c>
      <c r="I15" s="15">
        <f>SUMIFS(Urenverantwoording!$C$2:$C$1048576,Urenverantwoording!$A$2:$A$1048576,A15,Urenverantwoording!$B$2:$B$1048576,$H$1,Urenverantwoording!$D$2:$D$1048576,"&gt;=" &amp; DATE(2016,10,24),Urenverantwoording!$D$2:$D$1048576,"&lt;" &amp; DATE(2016,10,31))</f>
        <v>0</v>
      </c>
    </row>
    <row r="16" spans="1:11" x14ac:dyDescent="0.2">
      <c r="A16" s="4" t="s">
        <v>29</v>
      </c>
      <c r="B16" s="9">
        <v>24</v>
      </c>
      <c r="C16" s="9">
        <f>SUMIFS(Urenverantwoording!$C$2:$C$1048576,Urenverantwoording!$A$2:$A$1048576,A16,Urenverantwoording!$B$2:$B$1048576,$B$1,Urenverantwoording!$D$2:$D$1048576,"&gt;=" &amp; DATE(2016,10,24),Urenverantwoording!$D$2:$D$1048576,"&lt;" &amp; DATE(2016,10,31))</f>
        <v>9</v>
      </c>
      <c r="D16" s="9">
        <v>8</v>
      </c>
      <c r="E16" s="9">
        <f>SUMIFS(Urenverantwoording!$C$2:$C$1048576,Urenverantwoording!$A$2:$A$1048576,A16,Urenverantwoording!$B$2:$B$1048576,$D$1,Urenverantwoording!$D$2:$D$1048576,"&gt;=" &amp; DATE(2016,10,24),Urenverantwoording!$D$2:$D$1048576,"&lt;" &amp; DATE(2016,10,31))</f>
        <v>0</v>
      </c>
      <c r="F16" s="9">
        <v>24</v>
      </c>
      <c r="G16" s="9">
        <f>SUMIFS(Urenverantwoording!$C$2:$C$1048576,Urenverantwoording!$A$2:$A$1048576,A16,Urenverantwoording!$B$2:$B$1048576,$F$1,Urenverantwoording!$D$2:$D$1048576,"&gt;=" &amp; DATE(2016,10,24),Urenverantwoording!$D$2:$D$1048576,"&lt;" &amp; DATE(2016,10,31))</f>
        <v>9</v>
      </c>
      <c r="H16" s="9">
        <v>8</v>
      </c>
      <c r="I16" s="15">
        <f>SUMIFS(Urenverantwoording!$C$2:$C$1048576,Urenverantwoording!$A$2:$A$1048576,A16,Urenverantwoording!$B$2:$B$1048576,$H$1,Urenverantwoording!$D$2:$D$1048576,"&gt;=" &amp; DATE(2016,10,24),Urenverantwoording!$D$2:$D$1048576,"&lt;" &amp; DATE(2016,10,31))</f>
        <v>5</v>
      </c>
      <c r="J16" s="8">
        <f>SUM(Dagindeling!C3,Dagindeling!E3,Dagindeling!G3,Dagindeling!I3,Dagindeling!K3)</f>
        <v>64</v>
      </c>
      <c r="K16" s="8">
        <f>SUM(B16,D16,F16,H16)</f>
        <v>64</v>
      </c>
    </row>
    <row r="17" spans="1:11" x14ac:dyDescent="0.2">
      <c r="A17" s="4" t="s">
        <v>36</v>
      </c>
      <c r="B17" s="9">
        <v>3</v>
      </c>
      <c r="C17" s="9">
        <f>SUMIFS(Urenverantwoording!$C$2:$C$1048576,Urenverantwoording!$A$2:$A$1048576,A17,Urenverantwoording!$B$2:$B$1048576,$B$1,Urenverantwoording!$D$2:$D$1048576,"&gt;=" &amp; DATE(2016,10,24),Urenverantwoording!$D$2:$D$1048576,"&lt;" &amp; DATE(2016,10,31))</f>
        <v>1.5</v>
      </c>
      <c r="D17" s="9">
        <v>5</v>
      </c>
      <c r="E17" s="9">
        <f>SUMIFS(Urenverantwoording!$C$2:$C$1048576,Urenverantwoording!$A$2:$A$1048576,A17,Urenverantwoording!$B$2:$B$1048576,$D$1,Urenverantwoording!$D$2:$D$1048576,"&gt;=" &amp; DATE(2016,10,24),Urenverantwoording!$D$2:$D$1048576,"&lt;" &amp; DATE(2016,10,31))</f>
        <v>1.5</v>
      </c>
      <c r="F17" s="9">
        <v>3</v>
      </c>
      <c r="G17" s="9">
        <f>SUMIFS(Urenverantwoording!$C$2:$C$1048576,Urenverantwoording!$A$2:$A$1048576,A17,Urenverantwoording!$B$2:$B$1048576,$F$1,Urenverantwoording!$D$2:$D$1048576,"&gt;=" &amp; DATE(2016,10,24),Urenverantwoording!$D$2:$D$1048576,"&lt;" &amp; DATE(2016,10,31))</f>
        <v>0</v>
      </c>
      <c r="H17" s="9">
        <v>5</v>
      </c>
      <c r="I17" s="15">
        <f>SUMIFS(Urenverantwoording!$C$2:$C$1048576,Urenverantwoording!$A$2:$A$1048576,A17,Urenverantwoording!$B$2:$B$1048576,$H$1,Urenverantwoording!$D$2:$D$1048576,"&gt;=" &amp; DATE(2016,10,24),Urenverantwoording!$D$2:$D$1048576,"&lt;" &amp; DATE(2016,10,31))</f>
        <v>1.5</v>
      </c>
      <c r="J17" s="8">
        <f>SUM(Dagindeling!C4,Dagindeling!E4,Dagindeling!G4,Dagindeling!I4,Dagindeling!K4)</f>
        <v>16</v>
      </c>
      <c r="K17" s="8">
        <f>SUM(B17,D17,F17,H17)</f>
        <v>16</v>
      </c>
    </row>
    <row r="18" spans="1:11" x14ac:dyDescent="0.2">
      <c r="A18" s="31" t="s">
        <v>55</v>
      </c>
      <c r="B18" s="9">
        <v>1</v>
      </c>
      <c r="C18" s="9">
        <f>SUMIFS(Urenverantwoording!$C$2:$C$1048576,Urenverantwoording!$A$2:$A$1048576,A18,Urenverantwoording!$B$2:$B$1048576,$B$1,Urenverantwoording!$D$2:$D$1048576,"&gt;=" &amp; DATE(2016,10,24),Urenverantwoording!$D$2:$D$1048576,"&lt;" &amp; DATE(2016,10,31))</f>
        <v>2</v>
      </c>
      <c r="D18" s="9">
        <v>8</v>
      </c>
      <c r="E18" s="9">
        <f>SUMIFS(Urenverantwoording!$C$2:$C$1048576,Urenverantwoording!$A$2:$A$1048576,A18,Urenverantwoording!$B$2:$B$1048576,$D$1,Urenverantwoording!$D$2:$D$1048576,"&gt;=" &amp; DATE(2016,10,24),Urenverantwoording!$D$2:$D$1048576,"&lt;" &amp; DATE(2016,10,31))</f>
        <v>1</v>
      </c>
      <c r="F18" s="9">
        <v>1</v>
      </c>
      <c r="G18" s="9">
        <f>SUMIFS(Urenverantwoording!$C$2:$C$1048576,Urenverantwoording!$A$2:$A$1048576,A18,Urenverantwoording!$B$2:$B$1048576,$F$1,Urenverantwoording!$D$2:$D$1048576,"&gt;=" &amp; DATE(2016,10,24),Urenverantwoording!$D$2:$D$1048576,"&lt;" &amp; DATE(2016,10,31))</f>
        <v>2</v>
      </c>
      <c r="H18" s="9">
        <v>8</v>
      </c>
      <c r="I18" s="15">
        <f>SUMIFS(Urenverantwoording!$C$2:$C$1048576,Urenverantwoording!$A$2:$A$1048576,A18,Urenverantwoording!$B$2:$B$1048576,$H$1,Urenverantwoording!$D$2:$D$1048576,"&gt;=" &amp; DATE(2016,10,24),Urenverantwoording!$D$2:$D$1048576,"&lt;" &amp; DATE(2016,10,31))</f>
        <v>0</v>
      </c>
      <c r="J18" s="8">
        <f>SUM(Dagindeling!C11,Dagindeling!E11,Dagindeling!G11,Dagindeling!I11,Dagindeling!K11)</f>
        <v>18</v>
      </c>
      <c r="K18" s="8">
        <f t="shared" ref="K18:K44" si="1">SUM(B18,D18,F18,H18)</f>
        <v>18</v>
      </c>
    </row>
    <row r="19" spans="1:11" x14ac:dyDescent="0.2">
      <c r="A19" s="31" t="s">
        <v>54</v>
      </c>
      <c r="B19" s="9">
        <v>0</v>
      </c>
      <c r="C19" s="9">
        <f>SUMIFS(Urenverantwoording!$C$2:$C$1048576,Urenverantwoording!$A$2:$A$1048576,A19,Urenverantwoording!$B$2:$B$1048576,$B$1,Urenverantwoording!$D$2:$D$1048576,"&gt;=" &amp; DATE(2016,10,24),Urenverantwoording!$D$2:$D$1048576,"&lt;" &amp; DATE(2016,10,31))</f>
        <v>0</v>
      </c>
      <c r="D19" s="9">
        <v>1.5</v>
      </c>
      <c r="E19" s="9">
        <f>SUMIFS(Urenverantwoording!$C$2:$C$1048576,Urenverantwoording!$A$2:$A$1048576,A19,Urenverantwoording!$B$2:$B$1048576,$D$1,Urenverantwoording!$D$2:$D$1048576,"&gt;=" &amp; DATE(2016,10,24),Urenverantwoording!$D$2:$D$1048576,"&lt;" &amp; DATE(2016,10,31))</f>
        <v>0</v>
      </c>
      <c r="F19" s="9">
        <v>0</v>
      </c>
      <c r="G19" s="9">
        <f>SUMIFS(Urenverantwoording!$C$2:$C$1048576,Urenverantwoording!$A$2:$A$1048576,A19,Urenverantwoording!$B$2:$B$1048576,$F$1,Urenverantwoording!$D$2:$D$1048576,"&gt;=" &amp; DATE(2016,10,24),Urenverantwoording!$D$2:$D$1048576,"&lt;" &amp; DATE(2016,10,31))</f>
        <v>0</v>
      </c>
      <c r="H19" s="9">
        <v>1.5</v>
      </c>
      <c r="I19" s="15">
        <f>SUMIFS(Urenverantwoording!$C$2:$C$1048576,Urenverantwoording!$A$2:$A$1048576,A19,Urenverantwoording!$B$2:$B$1048576,$H$1,Urenverantwoording!$D$2:$D$1048576,"&gt;=" &amp; DATE(2016,10,24),Urenverantwoording!$D$2:$D$1048576,"&lt;" &amp; DATE(2016,10,31))</f>
        <v>0</v>
      </c>
      <c r="J19" s="8">
        <f>SUM(Dagindeling!C10,Dagindeling!E10,Dagindeling!G10,Dagindeling!I10,Dagindeling!K10)</f>
        <v>3</v>
      </c>
      <c r="K19" s="8">
        <f t="shared" si="1"/>
        <v>3</v>
      </c>
    </row>
    <row r="20" spans="1:11" x14ac:dyDescent="0.2">
      <c r="A20" s="31" t="s">
        <v>56</v>
      </c>
      <c r="B20" s="9">
        <v>0.5</v>
      </c>
      <c r="C20" s="9">
        <f>SUMIFS(Urenverantwoording!$C$2:$C$1048576,Urenverantwoording!$A$2:$A$1048576,A20,Urenverantwoording!$B$2:$B$1048576,$B$1,Urenverantwoording!$D$2:$D$1048576,"&gt;=" &amp; DATE(2016,10,24),Urenverantwoording!$D$2:$D$1048576,"&lt;" &amp; DATE(2016,10,31))</f>
        <v>0</v>
      </c>
      <c r="D20" s="9">
        <v>1</v>
      </c>
      <c r="E20" s="9">
        <f>SUMIFS(Urenverantwoording!$C$2:$C$1048576,Urenverantwoording!$A$2:$A$1048576,A20,Urenverantwoording!$B$2:$B$1048576,$D$1,Urenverantwoording!$D$2:$D$1048576,"&gt;=" &amp; DATE(2016,10,24),Urenverantwoording!$D$2:$D$1048576,"&lt;" &amp; DATE(2016,10,31))</f>
        <v>0</v>
      </c>
      <c r="F20" s="9">
        <v>0.5</v>
      </c>
      <c r="G20" s="9">
        <f>SUMIFS(Urenverantwoording!$C$2:$C$1048576,Urenverantwoording!$A$2:$A$1048576,A20,Urenverantwoording!$B$2:$B$1048576,$F$1,Urenverantwoording!$D$2:$D$1048576,"&gt;=" &amp; DATE(2016,10,24),Urenverantwoording!$D$2:$D$1048576,"&lt;" &amp; DATE(2016,10,31))</f>
        <v>0</v>
      </c>
      <c r="H20" s="9">
        <v>1</v>
      </c>
      <c r="I20" s="15">
        <f>SUMIFS(Urenverantwoording!$C$2:$C$1048576,Urenverantwoording!$A$2:$A$1048576,A20,Urenverantwoording!$B$2:$B$1048576,$H$1,Urenverantwoording!$D$2:$D$1048576,"&gt;=" &amp; DATE(2016,10,24),Urenverantwoording!$D$2:$D$1048576,"&lt;" &amp; DATE(2016,10,31))</f>
        <v>0</v>
      </c>
      <c r="J20" s="8">
        <f>SUM(Dagindeling!C12,Dagindeling!E12,Dagindeling!G12,Dagindeling!I12,Dagindeling!K12)</f>
        <v>3</v>
      </c>
      <c r="K20" s="8">
        <f t="shared" si="1"/>
        <v>3</v>
      </c>
    </row>
    <row r="21" spans="1:11" x14ac:dyDescent="0.2">
      <c r="A21" s="31" t="s">
        <v>43</v>
      </c>
      <c r="B21" s="9">
        <v>1</v>
      </c>
      <c r="C21" s="9">
        <f>SUMIFS(Urenverantwoording!$C$2:$C$1048576,Urenverantwoording!$A$2:$A$1048576,A21,Urenverantwoording!$B$2:$B$1048576,$B$1,Urenverantwoording!$D$2:$D$1048576,"&gt;=" &amp; DATE(2016,10,24),Urenverantwoording!$D$2:$D$1048576,"&lt;" &amp; DATE(2016,10,31))</f>
        <v>1</v>
      </c>
      <c r="D21" s="9">
        <v>3</v>
      </c>
      <c r="E21" s="9">
        <f>SUMIFS(Urenverantwoording!$C$2:$C$1048576,Urenverantwoording!$A$2:$A$1048576,A21,Urenverantwoording!$B$2:$B$1048576,$D$1,Urenverantwoording!$D$2:$D$1048576,"&gt;=" &amp; DATE(2016,10,24),Urenverantwoording!$D$2:$D$1048576,"&lt;" &amp; DATE(2016,10,31))</f>
        <v>1</v>
      </c>
      <c r="F21" s="9">
        <v>1</v>
      </c>
      <c r="G21" s="9">
        <f>SUMIFS(Urenverantwoording!$C$2:$C$1048576,Urenverantwoording!$A$2:$A$1048576,A21,Urenverantwoording!$B$2:$B$1048576,$F$1,Urenverantwoording!$D$2:$D$1048576,"&gt;=" &amp; DATE(2016,10,24),Urenverantwoording!$D$2:$D$1048576,"&lt;" &amp; DATE(2016,10,31))</f>
        <v>1</v>
      </c>
      <c r="H21" s="9">
        <v>3</v>
      </c>
      <c r="I21" s="15">
        <f>SUMIFS(Urenverantwoording!$C$2:$C$1048576,Urenverantwoording!$A$2:$A$1048576,A21,Urenverantwoording!$B$2:$B$1048576,$H$1,Urenverantwoording!$D$2:$D$1048576,"&gt;=" &amp; DATE(2016,10,24),Urenverantwoording!$D$2:$D$1048576,"&lt;" &amp; DATE(2016,10,31))</f>
        <v>1</v>
      </c>
      <c r="J21" s="8">
        <f>SUM(Dagindeling!C9,Dagindeling!E9,Dagindeling!G9,Dagindeling!I9,Dagindeling!K9)</f>
        <v>8</v>
      </c>
      <c r="K21" s="8">
        <f t="shared" si="1"/>
        <v>8</v>
      </c>
    </row>
    <row r="22" spans="1:11" x14ac:dyDescent="0.2">
      <c r="A22" s="4" t="s">
        <v>50</v>
      </c>
      <c r="B22" s="9">
        <v>1</v>
      </c>
      <c r="C22" s="9">
        <f>SUMIFS(Urenverantwoording!$C$2:$C$1048576,Urenverantwoording!$A$2:$A$1048576,A22,Urenverantwoording!$B$2:$B$1048576,$B$1,Urenverantwoording!$D$2:$D$1048576,"&gt;=" &amp; DATE(2016,10,24),Urenverantwoording!$D$2:$D$1048576,"&lt;" &amp; DATE(2016,10,31))</f>
        <v>0</v>
      </c>
      <c r="D22" s="9">
        <v>1</v>
      </c>
      <c r="E22" s="9">
        <f>SUMIFS(Urenverantwoording!$C$2:$C$1048576,Urenverantwoording!$A$2:$A$1048576,A22,Urenverantwoording!$B$2:$B$1048576,$D$1,Urenverantwoording!$D$2:$D$1048576,"&gt;=" &amp; DATE(2016,10,24),Urenverantwoording!$D$2:$D$1048576,"&lt;" &amp; DATE(2016,10,31))</f>
        <v>0</v>
      </c>
      <c r="F22" s="9">
        <v>1</v>
      </c>
      <c r="G22" s="9">
        <f>SUMIFS(Urenverantwoording!$C$2:$C$1048576,Urenverantwoording!$A$2:$A$1048576,A22,Urenverantwoording!$B$2:$B$1048576,$F$1,Urenverantwoording!$D$2:$D$1048576,"&gt;=" &amp; DATE(2016,10,24),Urenverantwoording!$D$2:$D$1048576,"&lt;" &amp; DATE(2016,10,31))</f>
        <v>0</v>
      </c>
      <c r="H22" s="9">
        <v>1</v>
      </c>
      <c r="I22" s="15">
        <f>SUMIFS(Urenverantwoording!$C$2:$C$1048576,Urenverantwoording!$A$2:$A$1048576,A22,Urenverantwoording!$B$2:$B$1048576,$H$1,Urenverantwoording!$D$2:$D$1048576,"&gt;=" &amp; DATE(2016,10,24),Urenverantwoording!$D$2:$D$1048576,"&lt;" &amp; DATE(2016,10,31))</f>
        <v>0</v>
      </c>
      <c r="J22" s="8">
        <f>SUM(Dagindeling!C5,Dagindeling!E5,Dagindeling!G5,Dagindeling!I5,Dagindeling!K5)</f>
        <v>4</v>
      </c>
      <c r="K22" s="8">
        <f t="shared" si="1"/>
        <v>4</v>
      </c>
    </row>
    <row r="23" spans="1:11" x14ac:dyDescent="0.2">
      <c r="A23" s="6" t="s">
        <v>52</v>
      </c>
      <c r="B23" s="9">
        <v>1.5</v>
      </c>
      <c r="C23" s="9">
        <f>SUMIFS(Urenverantwoording!$C$2:$C$1048576,Urenverantwoording!$A$2:$A$1048576,A23,Urenverantwoording!$B$2:$B$1048576,$B$1,Urenverantwoording!$D$2:$D$1048576,"&gt;=" &amp; DATE(2016,10,24),Urenverantwoording!$D$2:$D$1048576,"&lt;" &amp; DATE(2016,10,31))</f>
        <v>0</v>
      </c>
      <c r="D23" s="9">
        <v>0.5</v>
      </c>
      <c r="E23" s="9">
        <f>SUMIFS(Urenverantwoording!$C$2:$C$1048576,Urenverantwoording!$A$2:$A$1048576,A23,Urenverantwoording!$B$2:$B$1048576,$D$1,Urenverantwoording!$D$2:$D$1048576,"&gt;=" &amp; DATE(2016,10,24),Urenverantwoording!$D$2:$D$1048576,"&lt;" &amp; DATE(2016,10,31))</f>
        <v>0</v>
      </c>
      <c r="F23" s="9">
        <v>1.5</v>
      </c>
      <c r="G23" s="9">
        <f>SUMIFS(Urenverantwoording!$C$2:$C$1048576,Urenverantwoording!$A$2:$A$1048576,A23,Urenverantwoording!$B$2:$B$1048576,$F$1,Urenverantwoording!$D$2:$D$1048576,"&gt;=" &amp; DATE(2016,10,24),Urenverantwoording!$D$2:$D$1048576,"&lt;" &amp; DATE(2016,10,31))</f>
        <v>0</v>
      </c>
      <c r="H23" s="9">
        <v>0.5</v>
      </c>
      <c r="I23" s="15">
        <f>SUMIFS(Urenverantwoording!$C$2:$C$1048576,Urenverantwoording!$A$2:$A$1048576,A23,Urenverantwoording!$B$2:$B$1048576,$H$1,Urenverantwoording!$D$2:$D$1048576,"&gt;=" &amp; DATE(2016,10,24),Urenverantwoording!$D$2:$D$1048576,"&lt;" &amp; DATE(2016,10,31))</f>
        <v>0</v>
      </c>
      <c r="J23" s="8">
        <f>SUM(Dagindeling!C7,Dagindeling!E7,Dagindeling!G7,Dagindeling!I7,Dagindeling!K7)</f>
        <v>4</v>
      </c>
      <c r="K23" s="8">
        <f t="shared" si="1"/>
        <v>4</v>
      </c>
    </row>
    <row r="24" spans="1:11" x14ac:dyDescent="0.2">
      <c r="A24" s="4" t="s">
        <v>39</v>
      </c>
      <c r="B24" s="9">
        <v>8</v>
      </c>
      <c r="C24" s="9">
        <f>SUMIFS(Urenverantwoording!$C$2:$C$1048576,Urenverantwoording!$A$2:$A$1048576,A24,Urenverantwoording!$B$2:$B$1048576,$B$1,Urenverantwoording!$D$2:$D$1048576,"&gt;=" &amp; DATE(2016,10,24),Urenverantwoording!$D$2:$D$1048576,"&lt;" &amp; DATE(2016,10,31))</f>
        <v>11.5</v>
      </c>
      <c r="D24" s="9">
        <v>11</v>
      </c>
      <c r="E24" s="9">
        <f>SUMIFS(Urenverantwoording!$C$2:$C$1048576,Urenverantwoording!$A$2:$A$1048576,A24,Urenverantwoording!$B$2:$B$1048576,$D$1,Urenverantwoording!$D$2:$D$1048576,"&gt;=" &amp; DATE(2016,10,24),Urenverantwoording!$D$2:$D$1048576,"&lt;" &amp; DATE(2016,10,31))</f>
        <v>16.5</v>
      </c>
      <c r="F24" s="9">
        <v>8</v>
      </c>
      <c r="G24" s="9">
        <f>SUMIFS(Urenverantwoording!$C$2:$C$1048576,Urenverantwoording!$A$2:$A$1048576,A24,Urenverantwoording!$B$2:$B$1048576,$F$1,Urenverantwoording!$D$2:$D$1048576,"&gt;=" &amp; DATE(2016,10,24),Urenverantwoording!$D$2:$D$1048576,"&lt;" &amp; DATE(2016,10,31))</f>
        <v>10.5</v>
      </c>
      <c r="H24" s="9">
        <v>11</v>
      </c>
      <c r="I24" s="15">
        <f>SUMIFS(Urenverantwoording!$C$2:$C$1048576,Urenverantwoording!$A$2:$A$1048576,A24,Urenverantwoording!$B$2:$B$1048576,$H$1,Urenverantwoording!$D$2:$D$1048576,"&gt;=" &amp; DATE(2016,10,24),Urenverantwoording!$D$2:$D$1048576,"&lt;" &amp; DATE(2016,10,31))</f>
        <v>8.5</v>
      </c>
      <c r="J24" s="8">
        <f>SUM(Dagindeling!C2,Dagindeling!E2,Dagindeling!G2,Dagindeling!I2,Dagindeling!K2)</f>
        <v>38</v>
      </c>
      <c r="K24" s="8">
        <f t="shared" si="1"/>
        <v>38</v>
      </c>
    </row>
    <row r="25" spans="1:11" ht="16" thickBot="1" x14ac:dyDescent="0.25">
      <c r="A25" s="16" t="s">
        <v>66</v>
      </c>
      <c r="B25" s="17">
        <f t="shared" ref="B25:I25" si="2">SUM(B13:B24)</f>
        <v>40</v>
      </c>
      <c r="C25" s="9">
        <f t="shared" si="2"/>
        <v>26</v>
      </c>
      <c r="D25" s="17">
        <f t="shared" si="2"/>
        <v>39</v>
      </c>
      <c r="E25" s="9">
        <f t="shared" si="2"/>
        <v>23</v>
      </c>
      <c r="F25" s="17">
        <f t="shared" si="2"/>
        <v>40</v>
      </c>
      <c r="G25" s="9">
        <f t="shared" si="2"/>
        <v>22.5</v>
      </c>
      <c r="H25" s="17">
        <f t="shared" si="2"/>
        <v>39</v>
      </c>
      <c r="I25" s="9">
        <f t="shared" si="2"/>
        <v>18</v>
      </c>
      <c r="J25" s="8">
        <f>SUM(J16:J24)</f>
        <v>158</v>
      </c>
      <c r="K25" s="8">
        <f t="shared" si="1"/>
        <v>158</v>
      </c>
    </row>
    <row r="26" spans="1:11" ht="26" thickBot="1" x14ac:dyDescent="0.3">
      <c r="A26" s="36" t="s">
        <v>67</v>
      </c>
      <c r="B26" s="36"/>
      <c r="C26" s="36"/>
      <c r="D26" s="36"/>
      <c r="E26" s="36"/>
      <c r="F26" s="36"/>
      <c r="G26" s="36"/>
      <c r="H26" s="36"/>
      <c r="I26" s="36"/>
      <c r="K26" s="8"/>
    </row>
    <row r="27" spans="1:11" ht="27" x14ac:dyDescent="0.2">
      <c r="A27" s="11" t="s">
        <v>61</v>
      </c>
      <c r="B27" s="12" t="s">
        <v>62</v>
      </c>
      <c r="C27" s="12" t="s">
        <v>63</v>
      </c>
      <c r="D27" s="12" t="s">
        <v>62</v>
      </c>
      <c r="E27" s="12" t="s">
        <v>63</v>
      </c>
      <c r="F27" s="12" t="s">
        <v>62</v>
      </c>
      <c r="G27" s="12" t="s">
        <v>63</v>
      </c>
      <c r="H27" s="12" t="s">
        <v>62</v>
      </c>
      <c r="I27" s="13" t="s">
        <v>63</v>
      </c>
      <c r="K27" s="8"/>
    </row>
    <row r="28" spans="1:11" x14ac:dyDescent="0.2">
      <c r="A28" s="31" t="s">
        <v>54</v>
      </c>
      <c r="B28" s="9">
        <v>0</v>
      </c>
      <c r="C28" s="9">
        <f>SUMIFS(Urenverantwoording!$C$2:$C$1048576,Urenverantwoording!$A$2:$A$1048576,A28,Urenverantwoording!$B$2:$B$1048576,$B$1,Urenverantwoording!$D$2:$D$1048576,"&gt;=" &amp; DATE(2016,10,31),Urenverantwoording!$D$2:$D$1048576,"&lt;" &amp; DATE(2016,11,7))</f>
        <v>0</v>
      </c>
      <c r="D28" s="9">
        <v>0.5</v>
      </c>
      <c r="E28" s="9">
        <f>SUMIFS(Urenverantwoording!$C$2:$C$1048576,Urenverantwoording!$A$2:$A$1048576,A28,Urenverantwoording!$B$2:$B$1048576,$D$1,Urenverantwoording!$D$2:$D$1048576,"&gt;=" &amp; DATE(2016,10,31),Urenverantwoording!$D$2:$D$1048576,"&lt;" &amp; DATE(2016,11,7))</f>
        <v>0</v>
      </c>
      <c r="F28" s="9">
        <v>0</v>
      </c>
      <c r="G28" s="9">
        <f>SUMIFS(Urenverantwoording!$C$2:$C$1048576,Urenverantwoording!$A$2:$A$1048576,A28,Urenverantwoording!$B$2:$B$1048576,$F$1,Urenverantwoording!$D$2:$D$1048576,"&gt;=" &amp; DATE(2016,10,31),Urenverantwoording!$D$2:$D$1048576,"&lt;" &amp; DATE(2016,11,7))</f>
        <v>0</v>
      </c>
      <c r="H28" s="9">
        <v>0.5</v>
      </c>
      <c r="I28" s="15">
        <f>SUMIFS(Urenverantwoording!$C$2:$C$1048576,Urenverantwoording!$A$2:$A$1048576,A28,Urenverantwoording!$B$2:$B$1048576,$H$1,Urenverantwoording!$D$2:$D$1048576,"&gt;=" &amp; DATE(2016,10,31),Urenverantwoording!$D$2:$D$1048576,"&lt;" &amp; DATE(2016,11,7))</f>
        <v>0</v>
      </c>
      <c r="J28" s="8">
        <f>SUM(Dagindeling!Q10,Dagindeling!S10)</f>
        <v>1</v>
      </c>
      <c r="K28" s="8">
        <f t="shared" si="1"/>
        <v>1</v>
      </c>
    </row>
    <row r="29" spans="1:11" x14ac:dyDescent="0.2">
      <c r="A29" s="31" t="s">
        <v>56</v>
      </c>
      <c r="B29" s="9">
        <v>1</v>
      </c>
      <c r="C29" s="9">
        <f>SUMIFS(Urenverantwoording!$C$2:$C$1048576,Urenverantwoording!$A$2:$A$1048576,A29,Urenverantwoording!$B$2:$B$1048576,$B$1,Urenverantwoording!$D$2:$D$1048576,"&gt;=" &amp; DATE(2016,10,31),Urenverantwoording!$D$2:$D$1048576,"&lt;" &amp; DATE(2016,11,7))</f>
        <v>0</v>
      </c>
      <c r="D29" s="9">
        <v>1</v>
      </c>
      <c r="E29" s="9">
        <f>SUMIFS(Urenverantwoording!$C$2:$C$1048576,Urenverantwoording!$A$2:$A$1048576,A29,Urenverantwoording!$B$2:$B$1048576,$D$1,Urenverantwoording!$D$2:$D$1048576,"&gt;=" &amp; DATE(2016,10,31),Urenverantwoording!$D$2:$D$1048576,"&lt;" &amp; DATE(2016,11,7))</f>
        <v>0</v>
      </c>
      <c r="F29" s="9">
        <v>1</v>
      </c>
      <c r="G29" s="9">
        <f>SUMIFS(Urenverantwoording!$C$2:$C$1048576,Urenverantwoording!$A$2:$A$1048576,A29,Urenverantwoording!$B$2:$B$1048576,$F$1,Urenverantwoording!$D$2:$D$1048576,"&gt;=" &amp; DATE(2016,10,31),Urenverantwoording!$D$2:$D$1048576,"&lt;" &amp; DATE(2016,11,7))</f>
        <v>0</v>
      </c>
      <c r="H29" s="9">
        <v>1</v>
      </c>
      <c r="I29" s="15">
        <f>SUMIFS(Urenverantwoording!$C$2:$C$1048576,Urenverantwoording!$A$2:$A$1048576,A29,Urenverantwoording!$B$2:$B$1048576,$H$1,Urenverantwoording!$D$2:$D$1048576,"&gt;=" &amp; DATE(2016,10,31),Urenverantwoording!$D$2:$D$1048576,"&lt;" &amp; DATE(2016,11,7))</f>
        <v>0</v>
      </c>
      <c r="J29" s="8">
        <f>SUM(Dagindeling!Q12,Dagindeling!S12)</f>
        <v>4</v>
      </c>
      <c r="K29" s="8">
        <f t="shared" si="1"/>
        <v>4</v>
      </c>
    </row>
    <row r="30" spans="1:11" x14ac:dyDescent="0.2">
      <c r="A30" s="4" t="s">
        <v>29</v>
      </c>
      <c r="B30" s="9">
        <v>10</v>
      </c>
      <c r="C30" s="9">
        <f>SUMIFS(Urenverantwoording!$C$2:$C$1048576,Urenverantwoording!$A$2:$A$1048576,A30,Urenverantwoording!$B$2:$B$1048576,$B$1,Urenverantwoording!$D$2:$D$1048576,"&gt;=" &amp; DATE(2016,10,31),Urenverantwoording!$D$2:$D$1048576,"&lt;" &amp; DATE(2016,11,7))</f>
        <v>0</v>
      </c>
      <c r="D30" s="9">
        <v>10</v>
      </c>
      <c r="E30" s="9">
        <f>SUMIFS(Urenverantwoording!$C$2:$C$1048576,Urenverantwoording!$A$2:$A$1048576,A30,Urenverantwoording!$B$2:$B$1048576,$D$1,Urenverantwoording!$D$2:$D$1048576,"&gt;=" &amp; DATE(2016,10,31),Urenverantwoording!$D$2:$D$1048576,"&lt;" &amp; DATE(2016,11,7))</f>
        <v>0</v>
      </c>
      <c r="F30" s="9">
        <v>10</v>
      </c>
      <c r="G30" s="9">
        <f>SUMIFS(Urenverantwoording!$C$2:$C$1048576,Urenverantwoording!$A$2:$A$1048576,A30,Urenverantwoording!$B$2:$B$1048576,$F$1,Urenverantwoording!$D$2:$D$1048576,"&gt;=" &amp; DATE(2016,10,31),Urenverantwoording!$D$2:$D$1048576,"&lt;" &amp; DATE(2016,11,7))</f>
        <v>0</v>
      </c>
      <c r="H30" s="9">
        <v>10</v>
      </c>
      <c r="I30" s="15">
        <f>SUMIFS(Urenverantwoording!$C$2:$C$1048576,Urenverantwoording!$A$2:$A$1048576,A30,Urenverantwoording!$B$2:$B$1048576,$H$1,Urenverantwoording!$D$2:$D$1048576,"&gt;=" &amp; DATE(2016,10,31),Urenverantwoording!$D$2:$D$1048576,"&lt;" &amp; DATE(2016,11,7))</f>
        <v>0</v>
      </c>
      <c r="J30" s="8">
        <f>SUM(Dagindeling!Q3,Dagindeling!S3)</f>
        <v>40</v>
      </c>
      <c r="K30" s="8">
        <f t="shared" si="1"/>
        <v>40</v>
      </c>
    </row>
    <row r="31" spans="1:11" x14ac:dyDescent="0.2">
      <c r="A31" s="4" t="s">
        <v>36</v>
      </c>
      <c r="B31" s="9">
        <v>1</v>
      </c>
      <c r="C31" s="9">
        <f>SUMIFS(Urenverantwoording!$C$2:$C$1048576,Urenverantwoording!$A$2:$A$1048576,A31,Urenverantwoording!$B$2:$B$1048576,$B$1,Urenverantwoording!$D$2:$D$1048576,"&gt;=" &amp; DATE(2016,10,31),Urenverantwoording!$D$2:$D$1048576,"&lt;" &amp; DATE(2016,11,7))</f>
        <v>0</v>
      </c>
      <c r="D31" s="9">
        <v>1</v>
      </c>
      <c r="E31" s="9">
        <f>SUMIFS(Urenverantwoording!$C$2:$C$1048576,Urenverantwoording!$A$2:$A$1048576,A31,Urenverantwoording!$B$2:$B$1048576,$D$1,Urenverantwoording!$D$2:$D$1048576,"&gt;=" &amp; DATE(2016,10,31),Urenverantwoording!$D$2:$D$1048576,"&lt;" &amp; DATE(2016,11,7))</f>
        <v>0</v>
      </c>
      <c r="F31" s="9">
        <v>1</v>
      </c>
      <c r="G31" s="9">
        <f>SUMIFS(Urenverantwoording!$C$2:$C$1048576,Urenverantwoording!$A$2:$A$1048576,A31,Urenverantwoording!$B$2:$B$1048576,$F$1,Urenverantwoording!$D$2:$D$1048576,"&gt;=" &amp; DATE(2016,10,31),Urenverantwoording!$D$2:$D$1048576,"&lt;" &amp; DATE(2016,11,7))</f>
        <v>0</v>
      </c>
      <c r="H31" s="9">
        <v>1</v>
      </c>
      <c r="I31" s="15">
        <f>SUMIFS(Urenverantwoording!$C$2:$C$1048576,Urenverantwoording!$A$2:$A$1048576,A31,Urenverantwoording!$B$2:$B$1048576,$H$1,Urenverantwoording!$D$2:$D$1048576,"&gt;=" &amp; DATE(2016,10,31),Urenverantwoording!$D$2:$D$1048576,"&lt;" &amp; DATE(2016,11,7))</f>
        <v>0</v>
      </c>
      <c r="J31" s="8">
        <f>SUM(Dagindeling!Q4,Dagindeling!S4)</f>
        <v>4</v>
      </c>
      <c r="K31" s="8">
        <f t="shared" si="1"/>
        <v>4</v>
      </c>
    </row>
    <row r="32" spans="1:11" x14ac:dyDescent="0.2">
      <c r="A32" s="6" t="s">
        <v>52</v>
      </c>
      <c r="B32" s="9">
        <v>1.5</v>
      </c>
      <c r="C32" s="9">
        <f>SUMIFS(Urenverantwoording!$C$2:$C$1048576,Urenverantwoording!$A$2:$A$1048576,A32,Urenverantwoording!$B$2:$B$1048576,$B$1,Urenverantwoording!$D$2:$D$1048576,"&gt;=" &amp; DATE(2016,10,31),Urenverantwoording!$D$2:$D$1048576,"&lt;" &amp; DATE(2016,11,7))</f>
        <v>0</v>
      </c>
      <c r="D32" s="9">
        <v>1</v>
      </c>
      <c r="E32" s="9">
        <f>SUMIFS(Urenverantwoording!$C$2:$C$1048576,Urenverantwoording!$A$2:$A$1048576,A32,Urenverantwoording!$B$2:$B$1048576,$D$1,Urenverantwoording!$D$2:$D$1048576,"&gt;=" &amp; DATE(2016,10,31),Urenverantwoording!$D$2:$D$1048576,"&lt;" &amp; DATE(2016,11,7))</f>
        <v>0</v>
      </c>
      <c r="F32" s="9">
        <v>1.5</v>
      </c>
      <c r="G32" s="9">
        <f>SUMIFS(Urenverantwoording!$C$2:$C$1048576,Urenverantwoording!$A$2:$A$1048576,A32,Urenverantwoording!$B$2:$B$1048576,$F$1,Urenverantwoording!$D$2:$D$1048576,"&gt;=" &amp; DATE(2016,10,31),Urenverantwoording!$D$2:$D$1048576,"&lt;" &amp; DATE(2016,11,7))</f>
        <v>0</v>
      </c>
      <c r="H32" s="9">
        <v>1</v>
      </c>
      <c r="I32" s="15">
        <f>SUMIFS(Urenverantwoording!$C$2:$C$1048576,Urenverantwoording!$A$2:$A$1048576,A32,Urenverantwoording!$B$2:$B$1048576,$H$1,Urenverantwoording!$D$2:$D$1048576,"&gt;=" &amp; DATE(2016,10,31),Urenverantwoording!$D$2:$D$1048576,"&lt;" &amp; DATE(2016,11,7))</f>
        <v>0</v>
      </c>
      <c r="J32" s="8">
        <f>SUM(Dagindeling!Q7,Dagindeling!S7)</f>
        <v>5</v>
      </c>
      <c r="K32" s="8">
        <f t="shared" si="1"/>
        <v>5</v>
      </c>
    </row>
    <row r="33" spans="1:11" x14ac:dyDescent="0.2">
      <c r="A33" s="4" t="s">
        <v>50</v>
      </c>
      <c r="B33" s="9">
        <v>1</v>
      </c>
      <c r="C33" s="9">
        <f>SUMIFS(Urenverantwoording!$C$2:$C$1048576,Urenverantwoording!$A$2:$A$1048576,A33,Urenverantwoording!$B$2:$B$1048576,$B$1,Urenverantwoording!$D$2:$D$1048576,"&gt;=" &amp; DATE(2016,10,31),Urenverantwoording!$D$2:$D$1048576,"&lt;" &amp; DATE(2016,11,7))</f>
        <v>0</v>
      </c>
      <c r="D33" s="9">
        <v>0.5</v>
      </c>
      <c r="E33" s="9">
        <f>SUMIFS(Urenverantwoording!$C$2:$C$1048576,Urenverantwoording!$A$2:$A$1048576,A33,Urenverantwoording!$B$2:$B$1048576,$D$1,Urenverantwoording!$D$2:$D$1048576,"&gt;=" &amp; DATE(2016,10,31),Urenverantwoording!$D$2:$D$1048576,"&lt;" &amp; DATE(2016,11,7))</f>
        <v>0</v>
      </c>
      <c r="F33" s="9">
        <v>1</v>
      </c>
      <c r="G33" s="9">
        <f>SUMIFS(Urenverantwoording!$C$2:$C$1048576,Urenverantwoording!$A$2:$A$1048576,A33,Urenverantwoording!$B$2:$B$1048576,$F$1,Urenverantwoording!$D$2:$D$1048576,"&gt;=" &amp; DATE(2016,10,31),Urenverantwoording!$D$2:$D$1048576,"&lt;" &amp; DATE(2016,11,7))</f>
        <v>0</v>
      </c>
      <c r="H33" s="9">
        <v>0.5</v>
      </c>
      <c r="I33" s="15">
        <f>SUMIFS(Urenverantwoording!$C$2:$C$1048576,Urenverantwoording!$A$2:$A$1048576,A33,Urenverantwoording!$B$2:$B$1048576,$H$1,Urenverantwoording!$D$2:$D$1048576,"&gt;=" &amp; DATE(2016,10,31),Urenverantwoording!$D$2:$D$1048576,"&lt;" &amp; DATE(2016,11,7))</f>
        <v>0</v>
      </c>
      <c r="J33" s="8">
        <f>SUM(Dagindeling!Q5,Dagindeling!S5)</f>
        <v>3</v>
      </c>
      <c r="K33" s="8">
        <f t="shared" si="1"/>
        <v>3</v>
      </c>
    </row>
    <row r="34" spans="1:11" x14ac:dyDescent="0.2">
      <c r="A34" s="19" t="s">
        <v>8</v>
      </c>
      <c r="B34" s="9">
        <v>0</v>
      </c>
      <c r="C34" s="9">
        <f>SUMIFS(Urenverantwoording!$C$2:$C$1048576,Urenverantwoording!$A$2:$A$1048576,A34,Urenverantwoording!$B$2:$B$1048576,$B$1,Urenverantwoording!$D$2:$D$1048576,"&gt;=" &amp; DATE(2016,10,31),Urenverantwoording!$D$2:$D$1048576,"&lt;" &amp; DATE(2016,11,7))</f>
        <v>0</v>
      </c>
      <c r="D34" s="9">
        <v>0</v>
      </c>
      <c r="E34" s="9">
        <f>SUMIFS(Urenverantwoording!$C$2:$C$1048576,Urenverantwoording!$A$2:$A$1048576,A34,Urenverantwoording!$B$2:$B$1048576,$D$1,Urenverantwoording!$D$2:$D$1048576,"&gt;=" &amp; DATE(2016,10,31),Urenverantwoording!$D$2:$D$1048576,"&lt;" &amp; DATE(2016,11,7))</f>
        <v>0</v>
      </c>
      <c r="F34" s="9">
        <v>0</v>
      </c>
      <c r="G34" s="9">
        <f>SUMIFS(Urenverantwoording!$C$2:$C$1048576,Urenverantwoording!$A$2:$A$1048576,A34,Urenverantwoording!$B$2:$B$1048576,$F$1,Urenverantwoording!$D$2:$D$1048576,"&gt;=" &amp; DATE(2016,10,31),Urenverantwoording!$D$2:$D$1048576,"&lt;" &amp; DATE(2016,11,7))</f>
        <v>0</v>
      </c>
      <c r="H34" s="9">
        <v>0</v>
      </c>
      <c r="I34" s="15">
        <f>SUMIFS(Urenverantwoording!$C$2:$C$1048576,Urenverantwoording!$A$2:$A$1048576,A34,Urenverantwoording!$B$2:$B$1048576,$H$1,Urenverantwoording!$D$2:$D$1048576,"&gt;=" &amp; DATE(2016,10,31),Urenverantwoording!$D$2:$D$1048576,"&lt;" &amp; DATE(2016,11,7))</f>
        <v>0</v>
      </c>
      <c r="J34">
        <v>0</v>
      </c>
      <c r="K34" s="8">
        <f t="shared" si="1"/>
        <v>0</v>
      </c>
    </row>
    <row r="35" spans="1:11" ht="16" thickBot="1" x14ac:dyDescent="0.25">
      <c r="A35" s="16" t="s">
        <v>68</v>
      </c>
      <c r="B35" s="17">
        <f t="shared" ref="B35:I35" si="3">SUM(B27:B34)</f>
        <v>14.5</v>
      </c>
      <c r="C35" s="10">
        <f t="shared" si="3"/>
        <v>0</v>
      </c>
      <c r="D35" s="17">
        <f t="shared" si="3"/>
        <v>14</v>
      </c>
      <c r="E35" s="10">
        <f t="shared" si="3"/>
        <v>0</v>
      </c>
      <c r="F35" s="17">
        <f t="shared" si="3"/>
        <v>14.5</v>
      </c>
      <c r="G35" s="10">
        <f t="shared" si="3"/>
        <v>0</v>
      </c>
      <c r="H35" s="17">
        <f t="shared" si="3"/>
        <v>14</v>
      </c>
      <c r="I35" s="10">
        <f t="shared" si="3"/>
        <v>0</v>
      </c>
      <c r="J35" s="8">
        <f>SUM(J28:J33)</f>
        <v>57</v>
      </c>
      <c r="K35" s="8">
        <f t="shared" si="1"/>
        <v>57</v>
      </c>
    </row>
    <row r="36" spans="1:11" ht="26" thickBot="1" x14ac:dyDescent="0.3">
      <c r="A36" s="37" t="s">
        <v>69</v>
      </c>
      <c r="B36" s="37"/>
      <c r="C36" s="37"/>
      <c r="D36" s="37"/>
      <c r="E36" s="37"/>
      <c r="F36" s="37"/>
      <c r="G36" s="37"/>
      <c r="H36" s="37"/>
      <c r="I36" s="37"/>
      <c r="K36" s="8"/>
    </row>
    <row r="37" spans="1:11" ht="27" x14ac:dyDescent="0.2">
      <c r="A37" s="11" t="s">
        <v>61</v>
      </c>
      <c r="B37" s="12" t="s">
        <v>62</v>
      </c>
      <c r="C37" s="12" t="s">
        <v>63</v>
      </c>
      <c r="D37" s="12" t="s">
        <v>62</v>
      </c>
      <c r="E37" s="12" t="s">
        <v>63</v>
      </c>
      <c r="F37" s="12" t="s">
        <v>62</v>
      </c>
      <c r="G37" s="12" t="s">
        <v>63</v>
      </c>
      <c r="H37" s="12" t="s">
        <v>62</v>
      </c>
      <c r="I37" s="13" t="s">
        <v>63</v>
      </c>
      <c r="K37" s="8"/>
    </row>
    <row r="38" spans="1:11" x14ac:dyDescent="0.2">
      <c r="A38" s="6" t="s">
        <v>52</v>
      </c>
      <c r="B38" s="9">
        <v>2</v>
      </c>
      <c r="C38" s="9">
        <f>SUMIFS(Urenverantwoording!$C$2:$C$1048576,Urenverantwoording!$A$2:$A$1048576,A28,Urenverantwoording!$B$2:$B$1048576,$B$1,Urenverantwoording!$D$2:$D$1048576,"&gt;=" &amp; DATE(2016,11,7),Urenverantwoording!$D$2:$D$1048576,"&lt;" &amp; DATE(2016,11,12))</f>
        <v>0</v>
      </c>
      <c r="D38" s="9">
        <v>2</v>
      </c>
      <c r="E38" s="9">
        <f>SUMIFS(Urenverantwoording!$C$2:$C$1048576,Urenverantwoording!$A$2:$A$1048576,C28,Urenverantwoording!$B$2:$B$1048576,$D$1,Urenverantwoording!$D$2:$D$1048576,"&gt;=" &amp; DATE(2016,11,7),Urenverantwoording!$D$2:$D$1048576,"&lt;" &amp; DATE(2016,11,12))</f>
        <v>0</v>
      </c>
      <c r="F38" s="9">
        <v>2</v>
      </c>
      <c r="G38" s="9">
        <f>SUMIFS(Urenverantwoording!$C$2:$C$1048576,Urenverantwoording!$A$2:$A$1048576,E28,Urenverantwoording!$B$2:$B$1048576,$F$1,Urenverantwoording!$D$2:$D$1048576,"&gt;=" &amp; DATE(2016,11,7),Urenverantwoording!$D$2:$D$1048576,"&lt;" &amp; DATE(2016,11,12))</f>
        <v>0</v>
      </c>
      <c r="H38" s="9">
        <v>2</v>
      </c>
      <c r="I38" s="15">
        <f>SUMIFS(Urenverantwoording!$C$2:$C$1048576,Urenverantwoording!$A$2:$A$1048576,G28,Urenverantwoording!$B$2:$B$1048576,$H$1,Urenverantwoording!$D$2:$D$1048576,"&gt;=" &amp; DATE(2016,11,7),Urenverantwoording!$D$2:$D$1048576,"&lt;" &amp; DATE(2016,11,12))</f>
        <v>0</v>
      </c>
      <c r="J38" s="8">
        <f>SUM(Dagindeling!AE7,Dagindeling!AG7,Dagindeling!AI7,Dagindeling!AK7,Dagindeling!AM7)</f>
        <v>8</v>
      </c>
      <c r="K38" s="8">
        <f t="shared" si="1"/>
        <v>8</v>
      </c>
    </row>
    <row r="39" spans="1:11" x14ac:dyDescent="0.2">
      <c r="A39" s="6" t="s">
        <v>51</v>
      </c>
      <c r="B39" s="9">
        <v>3</v>
      </c>
      <c r="C39" s="9">
        <f>SUMIFS(Urenverantwoording!$C$2:$C$1048576,Urenverantwoording!$A$2:$A$1048576,#REF!,Urenverantwoording!$B$2:$B$1048576,$B$1,Urenverantwoording!$D$2:$D$1048576,"&gt;=" &amp; DATE(2016,11,7),Urenverantwoording!$D$2:$D$1048576,"&lt;" &amp; DATE(2016,11,12))</f>
        <v>0</v>
      </c>
      <c r="D39" s="9">
        <v>4</v>
      </c>
      <c r="E39" s="9">
        <f>SUMIFS(Urenverantwoording!$C$2:$C$1048576,Urenverantwoording!$A$2:$A$1048576,#REF!,Urenverantwoording!$B$2:$B$1048576,$D$1,Urenverantwoording!$D$2:$D$1048576,"&gt;=" &amp; DATE(2016,11,7),Urenverantwoording!$D$2:$D$1048576,"&lt;" &amp; DATE(2016,11,12))</f>
        <v>0</v>
      </c>
      <c r="F39" s="9">
        <v>3</v>
      </c>
      <c r="G39" s="9">
        <f>SUMIFS(Urenverantwoording!$C$2:$C$1048576,Urenverantwoording!$A$2:$A$1048576,#REF!,Urenverantwoording!$B$2:$B$1048576,$F$1,Urenverantwoording!$D$2:$D$1048576,"&gt;=" &amp; DATE(2016,11,7),Urenverantwoording!$D$2:$D$1048576,"&lt;" &amp; DATE(2016,11,12))</f>
        <v>0</v>
      </c>
      <c r="H39" s="9">
        <v>4</v>
      </c>
      <c r="I39" s="15">
        <f>SUMIFS(Urenverantwoording!$C$2:$C$1048576,Urenverantwoording!$A$2:$A$1048576,#REF!,Urenverantwoording!$B$2:$B$1048576,$H$1,Urenverantwoording!$D$2:$D$1048576,"&gt;=" &amp; DATE(2016,11,7),Urenverantwoording!$D$2:$D$1048576,"&lt;" &amp; DATE(2016,11,12))</f>
        <v>0</v>
      </c>
      <c r="J39" s="8">
        <f>SUM(Dagindeling!AE6,Dagindeling!AG6,Dagindeling!AI6,Dagindeling!AK6,Dagindeling!AM6)</f>
        <v>14</v>
      </c>
      <c r="K39" s="8">
        <f t="shared" si="1"/>
        <v>14</v>
      </c>
    </row>
    <row r="40" spans="1:11" x14ac:dyDescent="0.2">
      <c r="A40" s="4" t="s">
        <v>36</v>
      </c>
      <c r="B40" s="9">
        <v>5</v>
      </c>
      <c r="C40" s="9">
        <f>SUMIFS(Urenverantwoording!$C$2:$C$1048576,Urenverantwoording!$A$2:$A$1048576,A29,Urenverantwoording!$B$2:$B$1048576,$B$1,Urenverantwoording!$D$2:$D$1048576,"&gt;=" &amp; DATE(2016,11,7),Urenverantwoording!$D$2:$D$1048576,"&lt;" &amp; DATE(2016,11,12))</f>
        <v>0</v>
      </c>
      <c r="D40" s="9">
        <v>4</v>
      </c>
      <c r="E40" s="9">
        <f>SUMIFS(Urenverantwoording!$C$2:$C$1048576,Urenverantwoording!$A$2:$A$1048576,C29,Urenverantwoording!$B$2:$B$1048576,$D$1,Urenverantwoording!$D$2:$D$1048576,"&gt;=" &amp; DATE(2016,11,7),Urenverantwoording!$D$2:$D$1048576,"&lt;" &amp; DATE(2016,11,12))</f>
        <v>0</v>
      </c>
      <c r="F40" s="9">
        <v>5</v>
      </c>
      <c r="G40" s="9">
        <f>SUMIFS(Urenverantwoording!$C$2:$C$1048576,Urenverantwoording!$A$2:$A$1048576,E29,Urenverantwoording!$B$2:$B$1048576,$F$1,Urenverantwoording!$D$2:$D$1048576,"&gt;=" &amp; DATE(2016,11,7),Urenverantwoording!$D$2:$D$1048576,"&lt;" &amp; DATE(2016,11,12))</f>
        <v>0</v>
      </c>
      <c r="H40" s="9">
        <v>4</v>
      </c>
      <c r="I40" s="15">
        <f>SUMIFS(Urenverantwoording!$C$2:$C$1048576,Urenverantwoording!$A$2:$A$1048576,G29,Urenverantwoording!$B$2:$B$1048576,$H$1,Urenverantwoording!$D$2:$D$1048576,"&gt;=" &amp; DATE(2016,11,7),Urenverantwoording!$D$2:$D$1048576,"&lt;" &amp; DATE(2016,11,12))</f>
        <v>0</v>
      </c>
      <c r="J40" s="8">
        <f>SUM(Dagindeling!AE4,Dagindeling!AG4,Dagindeling!AI4,Dagindeling!AK4,Dagindeling!AM4)</f>
        <v>18</v>
      </c>
      <c r="K40" s="8">
        <f t="shared" si="1"/>
        <v>18</v>
      </c>
    </row>
    <row r="41" spans="1:11" x14ac:dyDescent="0.2">
      <c r="A41" s="4" t="s">
        <v>29</v>
      </c>
      <c r="B41" s="9">
        <v>7</v>
      </c>
      <c r="C41" s="9">
        <f>SUMIFS(Urenverantwoording!$C$2:$C$1048576,Urenverantwoording!$A$2:$A$1048576,A30,Urenverantwoording!$B$2:$B$1048576,$B$1,Urenverantwoording!$D$2:$D$1048576,"&gt;=" &amp; DATE(2016,11,7),Urenverantwoording!$D$2:$D$1048576,"&lt;" &amp; DATE(2016,11,12))</f>
        <v>0</v>
      </c>
      <c r="D41" s="9">
        <v>5</v>
      </c>
      <c r="E41" s="9">
        <f>SUMIFS(Urenverantwoording!$C$2:$C$1048576,Urenverantwoording!$A$2:$A$1048576,C30,Urenverantwoording!$B$2:$B$1048576,$D$1,Urenverantwoording!$D$2:$D$1048576,"&gt;=" &amp; DATE(2016,11,7),Urenverantwoording!$D$2:$D$1048576,"&lt;" &amp; DATE(2016,11,12))</f>
        <v>0</v>
      </c>
      <c r="F41" s="9">
        <v>7</v>
      </c>
      <c r="G41" s="9">
        <f>SUMIFS(Urenverantwoording!$C$2:$C$1048576,Urenverantwoording!$A$2:$A$1048576,E30,Urenverantwoording!$B$2:$B$1048576,$F$1,Urenverantwoording!$D$2:$D$1048576,"&gt;=" &amp; DATE(2016,11,7),Urenverantwoording!$D$2:$D$1048576,"&lt;" &amp; DATE(2016,11,12))</f>
        <v>0</v>
      </c>
      <c r="H41" s="9">
        <v>5</v>
      </c>
      <c r="I41" s="15">
        <f>SUMIFS(Urenverantwoording!$C$2:$C$1048576,Urenverantwoording!$A$2:$A$1048576,G30,Urenverantwoording!$B$2:$B$1048576,$H$1,Urenverantwoording!$D$2:$D$1048576,"&gt;=" &amp; DATE(2016,11,7),Urenverantwoording!$D$2:$D$1048576,"&lt;" &amp; DATE(2016,11,12))</f>
        <v>0</v>
      </c>
      <c r="J41" s="8">
        <f>SUM(Dagindeling!AE3,Dagindeling!AG3,Dagindeling!AI3,Dagindeling!AK3,Dagindeling!AM3)</f>
        <v>24</v>
      </c>
      <c r="K41" s="8">
        <f t="shared" si="1"/>
        <v>24</v>
      </c>
    </row>
    <row r="42" spans="1:11" x14ac:dyDescent="0.2">
      <c r="A42" s="4" t="s">
        <v>50</v>
      </c>
      <c r="B42" s="9">
        <v>1</v>
      </c>
      <c r="C42" s="9">
        <f>SUMIFS(Urenverantwoording!$C$2:$C$1048576,Urenverantwoording!$A$2:$A$1048576,A31,Urenverantwoording!$B$2:$B$1048576,$B$1,Urenverantwoording!$D$2:$D$1048576,"&gt;=" &amp; DATE(2016,11,7),Urenverantwoording!$D$2:$D$1048576,"&lt;" &amp; DATE(2016,11,12))</f>
        <v>0</v>
      </c>
      <c r="D42" s="9">
        <v>2.5</v>
      </c>
      <c r="E42" s="9">
        <f>SUMIFS(Urenverantwoording!$C$2:$C$1048576,Urenverantwoording!$A$2:$A$1048576,C31,Urenverantwoording!$B$2:$B$1048576,$D$1,Urenverantwoording!$D$2:$D$1048576,"&gt;=" &amp; DATE(2016,11,7),Urenverantwoording!$D$2:$D$1048576,"&lt;" &amp; DATE(2016,11,12))</f>
        <v>0</v>
      </c>
      <c r="F42" s="9">
        <v>1</v>
      </c>
      <c r="G42" s="9">
        <f>SUMIFS(Urenverantwoording!$C$2:$C$1048576,Urenverantwoording!$A$2:$A$1048576,E31,Urenverantwoording!$B$2:$B$1048576,$F$1,Urenverantwoording!$D$2:$D$1048576,"&gt;=" &amp; DATE(2016,11,7),Urenverantwoording!$D$2:$D$1048576,"&lt;" &amp; DATE(2016,11,12))</f>
        <v>0</v>
      </c>
      <c r="H42" s="9">
        <v>2.5</v>
      </c>
      <c r="I42" s="15">
        <f>SUMIFS(Urenverantwoording!$C$2:$C$1048576,Urenverantwoording!$A$2:$A$1048576,G31,Urenverantwoording!$B$2:$B$1048576,$H$1,Urenverantwoording!$D$2:$D$1048576,"&gt;=" &amp; DATE(2016,11,7),Urenverantwoording!$D$2:$D$1048576,"&lt;" &amp; DATE(2016,11,12))</f>
        <v>0</v>
      </c>
      <c r="J42" s="8">
        <f>SUM(Dagindeling!AE5,Dagindeling!AG5,Dagindeling!AI5,Dagindeling!AK5,Dagindeling!AM5)</f>
        <v>7</v>
      </c>
      <c r="K42" s="8">
        <f t="shared" si="1"/>
        <v>7</v>
      </c>
    </row>
    <row r="43" spans="1:11" x14ac:dyDescent="0.2">
      <c r="A43" s="6" t="s">
        <v>53</v>
      </c>
      <c r="B43" s="9">
        <v>3</v>
      </c>
      <c r="C43" s="9">
        <f>SUMIFS(Urenverantwoording!$C$2:$C$1048576,Urenverantwoording!$A$2:$A$1048576,A34,Urenverantwoording!$B$2:$B$1048576,$B$1,Urenverantwoording!$D$2:$D$1048576,"&gt;=" &amp; DATE(2016,11,7),Urenverantwoording!$D$2:$D$1048576,"&lt;" &amp; DATE(2016,11,12))</f>
        <v>0</v>
      </c>
      <c r="D43" s="9">
        <v>4</v>
      </c>
      <c r="E43" s="9">
        <f>SUMIFS(Urenverantwoording!$C$2:$C$1048576,Urenverantwoording!$A$2:$A$1048576,C34,Urenverantwoording!$B$2:$B$1048576,$D$1,Urenverantwoording!$D$2:$D$1048576,"&gt;=" &amp; DATE(2016,11,7),Urenverantwoording!$D$2:$D$1048576,"&lt;" &amp; DATE(2016,11,12))</f>
        <v>0</v>
      </c>
      <c r="F43" s="9">
        <v>3</v>
      </c>
      <c r="G43" s="9">
        <f>SUMIFS(Urenverantwoording!$C$2:$C$1048576,Urenverantwoording!$A$2:$A$1048576,E34,Urenverantwoording!$B$2:$B$1048576,$F$1,Urenverantwoording!$D$2:$D$1048576,"&gt;=" &amp; DATE(2016,11,7),Urenverantwoording!$D$2:$D$1048576,"&lt;" &amp; DATE(2016,11,12))</f>
        <v>0</v>
      </c>
      <c r="H43" s="9">
        <v>4</v>
      </c>
      <c r="I43" s="15">
        <f>SUMIFS(Urenverantwoording!$C$2:$C$1048576,Urenverantwoording!$A$2:$A$1048576,G34,Urenverantwoording!$B$2:$B$1048576,$H$1,Urenverantwoording!$D$2:$D$1048576,"&gt;=" &amp; DATE(2016,11,7),Urenverantwoording!$D$2:$D$1048576,"&lt;" &amp; DATE(2016,11,12))</f>
        <v>0</v>
      </c>
      <c r="J43" s="8">
        <f>SUM(Dagindeling!AE8,Dagindeling!AG8,Dagindeling!AI8,Dagindeling!AK8,Dagindeling!AM8)</f>
        <v>14</v>
      </c>
      <c r="K43" s="8">
        <f t="shared" si="1"/>
        <v>14</v>
      </c>
    </row>
    <row r="44" spans="1:11" ht="16" thickBot="1" x14ac:dyDescent="0.25">
      <c r="A44" s="16" t="s">
        <v>70</v>
      </c>
      <c r="B44" s="17">
        <f t="shared" ref="B44:H44" si="4">SUM(B37:B43)</f>
        <v>21</v>
      </c>
      <c r="C44" s="17">
        <f t="shared" si="4"/>
        <v>0</v>
      </c>
      <c r="D44" s="17">
        <f t="shared" si="4"/>
        <v>21.5</v>
      </c>
      <c r="E44" s="17">
        <f t="shared" si="4"/>
        <v>0</v>
      </c>
      <c r="F44" s="17">
        <f t="shared" si="4"/>
        <v>21</v>
      </c>
      <c r="G44" s="17">
        <f t="shared" si="4"/>
        <v>0</v>
      </c>
      <c r="H44" s="17">
        <f t="shared" si="4"/>
        <v>21.5</v>
      </c>
      <c r="I44" s="18">
        <v>0</v>
      </c>
      <c r="J44" s="8">
        <f>SUM(J38:J43)</f>
        <v>85</v>
      </c>
      <c r="K44" s="8">
        <f t="shared" si="1"/>
        <v>85</v>
      </c>
    </row>
    <row r="45" spans="1:11" ht="26" thickBot="1" x14ac:dyDescent="0.3">
      <c r="A45" s="37" t="s">
        <v>71</v>
      </c>
      <c r="B45" s="37"/>
      <c r="C45" s="37"/>
      <c r="D45" s="37"/>
      <c r="E45" s="37"/>
      <c r="F45" s="37"/>
      <c r="G45" s="37"/>
      <c r="H45" s="37"/>
      <c r="I45" s="37"/>
    </row>
    <row r="46" spans="1:11" ht="27" x14ac:dyDescent="0.2">
      <c r="A46" s="20" t="s">
        <v>61</v>
      </c>
      <c r="B46" s="21" t="s">
        <v>62</v>
      </c>
      <c r="C46" s="21" t="s">
        <v>63</v>
      </c>
      <c r="D46" s="21" t="s">
        <v>62</v>
      </c>
      <c r="E46" s="21" t="s">
        <v>63</v>
      </c>
      <c r="F46" s="21" t="s">
        <v>62</v>
      </c>
      <c r="G46" s="21" t="s">
        <v>63</v>
      </c>
      <c r="H46" s="21" t="s">
        <v>62</v>
      </c>
      <c r="I46" s="22" t="s">
        <v>63</v>
      </c>
    </row>
    <row r="47" spans="1:11" s="25" customFormat="1" x14ac:dyDescent="0.2">
      <c r="A47" s="23" t="s">
        <v>72</v>
      </c>
      <c r="B47" s="24">
        <f t="shared" ref="B47:I47" si="5">SUM(B25,B35,B44)</f>
        <v>75.5</v>
      </c>
      <c r="C47" s="10">
        <f t="shared" si="5"/>
        <v>26</v>
      </c>
      <c r="D47" s="24">
        <f t="shared" si="5"/>
        <v>74.5</v>
      </c>
      <c r="E47" s="10">
        <f t="shared" si="5"/>
        <v>23</v>
      </c>
      <c r="F47" s="24">
        <f t="shared" si="5"/>
        <v>75.5</v>
      </c>
      <c r="G47" s="10">
        <f t="shared" si="5"/>
        <v>22.5</v>
      </c>
      <c r="H47" s="24">
        <f t="shared" si="5"/>
        <v>74.5</v>
      </c>
      <c r="I47" s="10">
        <f t="shared" si="5"/>
        <v>18</v>
      </c>
      <c r="J47" s="33"/>
      <c r="K47" s="33"/>
    </row>
    <row r="48" spans="1:11" s="25" customFormat="1" ht="16" thickBot="1" x14ac:dyDescent="0.25">
      <c r="A48" s="26" t="s">
        <v>73</v>
      </c>
      <c r="B48" s="27">
        <f t="shared" ref="B48:I48" si="6">SUM(B47,B10)</f>
        <v>75.5</v>
      </c>
      <c r="C48" s="27">
        <f t="shared" si="6"/>
        <v>60.5</v>
      </c>
      <c r="D48" s="27">
        <f t="shared" si="6"/>
        <v>74.5</v>
      </c>
      <c r="E48" s="27">
        <f t="shared" si="6"/>
        <v>59</v>
      </c>
      <c r="F48" s="27">
        <f t="shared" si="6"/>
        <v>75.5</v>
      </c>
      <c r="G48" s="27">
        <f t="shared" si="6"/>
        <v>67.5</v>
      </c>
      <c r="H48" s="27">
        <f t="shared" si="6"/>
        <v>74.5</v>
      </c>
      <c r="I48" s="28">
        <f t="shared" si="6"/>
        <v>50</v>
      </c>
      <c r="J48" s="33"/>
      <c r="K48" s="33"/>
    </row>
  </sheetData>
  <mergeCells count="9">
    <mergeCell ref="A11:I11"/>
    <mergeCell ref="A26:I26"/>
    <mergeCell ref="A36:I36"/>
    <mergeCell ref="A45:I45"/>
    <mergeCell ref="B1:C1"/>
    <mergeCell ref="D1:E1"/>
    <mergeCell ref="F1:G1"/>
    <mergeCell ref="H1:I1"/>
    <mergeCell ref="A2:I2"/>
  </mergeCells>
  <conditionalFormatting sqref="C38:C43 E38:E43 G38:G43 I38:I43 I14:I24 G14:G24 C14:C24 C28:C34 E28:E34 G28:G34 I28:I34">
    <cfRule type="cellIs" dxfId="61" priority="75" operator="lessThan">
      <formula>B14</formula>
    </cfRule>
  </conditionalFormatting>
  <conditionalFormatting sqref="E14:E24">
    <cfRule type="cellIs" dxfId="60" priority="73" operator="lessThan">
      <formula>D14</formula>
    </cfRule>
  </conditionalFormatting>
  <conditionalFormatting sqref="I35">
    <cfRule type="cellIs" dxfId="59" priority="57" operator="lessThan">
      <formula>H35</formula>
    </cfRule>
  </conditionalFormatting>
  <conditionalFormatting sqref="G35">
    <cfRule type="cellIs" dxfId="58" priority="56" operator="lessThan">
      <formula>F35</formula>
    </cfRule>
  </conditionalFormatting>
  <conditionalFormatting sqref="E35">
    <cfRule type="cellIs" dxfId="57" priority="55" operator="lessThan">
      <formula>D35</formula>
    </cfRule>
  </conditionalFormatting>
  <conditionalFormatting sqref="C35">
    <cfRule type="cellIs" dxfId="56" priority="54" operator="lessThan">
      <formula>B35</formula>
    </cfRule>
  </conditionalFormatting>
  <conditionalFormatting sqref="C44">
    <cfRule type="cellIs" dxfId="55" priority="53" operator="lessThan">
      <formula>B44</formula>
    </cfRule>
  </conditionalFormatting>
  <conditionalFormatting sqref="E44">
    <cfRule type="cellIs" dxfId="54" priority="52" operator="lessThan">
      <formula>D44</formula>
    </cfRule>
  </conditionalFormatting>
  <conditionalFormatting sqref="G44">
    <cfRule type="cellIs" dxfId="53" priority="51" operator="lessThan">
      <formula>F44</formula>
    </cfRule>
  </conditionalFormatting>
  <conditionalFormatting sqref="I44">
    <cfRule type="cellIs" dxfId="52" priority="50" operator="lessThan">
      <formula>H44</formula>
    </cfRule>
  </conditionalFormatting>
  <conditionalFormatting sqref="I47">
    <cfRule type="cellIs" dxfId="51" priority="49" operator="lessThan">
      <formula>H47</formula>
    </cfRule>
  </conditionalFormatting>
  <conditionalFormatting sqref="G47">
    <cfRule type="cellIs" dxfId="50" priority="48" operator="lessThan">
      <formula>F47</formula>
    </cfRule>
  </conditionalFormatting>
  <conditionalFormatting sqref="E47">
    <cfRule type="cellIs" dxfId="49" priority="47" operator="lessThan">
      <formula>D47</formula>
    </cfRule>
  </conditionalFormatting>
  <conditionalFormatting sqref="C47">
    <cfRule type="cellIs" dxfId="48" priority="46" operator="lessThan">
      <formula>B47</formula>
    </cfRule>
  </conditionalFormatting>
  <conditionalFormatting sqref="C25">
    <cfRule type="cellIs" dxfId="47" priority="45" operator="lessThan">
      <formula>B25</formula>
    </cfRule>
  </conditionalFormatting>
  <conditionalFormatting sqref="E25">
    <cfRule type="cellIs" dxfId="46" priority="44" operator="lessThan">
      <formula>D25</formula>
    </cfRule>
  </conditionalFormatting>
  <conditionalFormatting sqref="G25">
    <cfRule type="cellIs" dxfId="45" priority="43" operator="lessThan">
      <formula>F25</formula>
    </cfRule>
  </conditionalFormatting>
  <conditionalFormatting sqref="I25">
    <cfRule type="cellIs" dxfId="44" priority="42" operator="lessThan">
      <formula>H25</formula>
    </cfRule>
  </conditionalFormatting>
  <conditionalFormatting sqref="K16">
    <cfRule type="cellIs" dxfId="43" priority="13" operator="greaterThan">
      <formula>J16</formula>
    </cfRule>
    <cfRule type="cellIs" dxfId="42" priority="41" operator="lessThan">
      <formula>J16</formula>
    </cfRule>
  </conditionalFormatting>
  <conditionalFormatting sqref="K28">
    <cfRule type="cellIs" dxfId="41" priority="31" operator="lessThan">
      <formula>J28</formula>
    </cfRule>
  </conditionalFormatting>
  <conditionalFormatting sqref="K29">
    <cfRule type="cellIs" dxfId="40" priority="30" operator="lessThan">
      <formula>J29</formula>
    </cfRule>
  </conditionalFormatting>
  <conditionalFormatting sqref="K30">
    <cfRule type="cellIs" dxfId="39" priority="29" operator="lessThan">
      <formula>J30</formula>
    </cfRule>
  </conditionalFormatting>
  <conditionalFormatting sqref="K31">
    <cfRule type="cellIs" dxfId="38" priority="28" operator="lessThan">
      <formula>J31</formula>
    </cfRule>
  </conditionalFormatting>
  <conditionalFormatting sqref="K32">
    <cfRule type="cellIs" dxfId="37" priority="24" operator="lessThan">
      <formula>J32</formula>
    </cfRule>
  </conditionalFormatting>
  <conditionalFormatting sqref="K35">
    <cfRule type="cellIs" dxfId="36" priority="21" operator="lessThan">
      <formula>J35</formula>
    </cfRule>
  </conditionalFormatting>
  <conditionalFormatting sqref="K17:K25">
    <cfRule type="cellIs" dxfId="35" priority="11" operator="greaterThan">
      <formula>J17</formula>
    </cfRule>
    <cfRule type="cellIs" dxfId="34" priority="12" operator="lessThan">
      <formula>J17</formula>
    </cfRule>
  </conditionalFormatting>
  <conditionalFormatting sqref="K34">
    <cfRule type="cellIs" dxfId="33" priority="9" operator="greaterThan">
      <formula>J34</formula>
    </cfRule>
    <cfRule type="cellIs" dxfId="32" priority="10" operator="lessThan">
      <formula>J34</formula>
    </cfRule>
  </conditionalFormatting>
  <conditionalFormatting sqref="K33">
    <cfRule type="cellIs" dxfId="31" priority="7" operator="greaterThan">
      <formula>J33</formula>
    </cfRule>
    <cfRule type="cellIs" dxfId="30" priority="8" operator="lessThan">
      <formula>J33</formula>
    </cfRule>
  </conditionalFormatting>
  <conditionalFormatting sqref="K38:K44">
    <cfRule type="cellIs" dxfId="29" priority="5" operator="greaterThan">
      <formula>J38</formula>
    </cfRule>
    <cfRule type="cellIs" dxfId="28" priority="6" operator="lessThan">
      <formula>J38</formula>
    </cfRule>
  </conditionalFormatting>
  <conditionalFormatting sqref="E13">
    <cfRule type="cellIs" dxfId="27" priority="4" operator="lessThan">
      <formula>D13</formula>
    </cfRule>
  </conditionalFormatting>
  <conditionalFormatting sqref="G13">
    <cfRule type="cellIs" dxfId="26" priority="3" operator="lessThan">
      <formula>F13</formula>
    </cfRule>
  </conditionalFormatting>
  <conditionalFormatting sqref="I13">
    <cfRule type="cellIs" dxfId="25" priority="2" operator="lessThan">
      <formula>H13</formula>
    </cfRule>
  </conditionalFormatting>
  <conditionalFormatting sqref="C13">
    <cfRule type="cellIs" dxfId="24" priority="1" operator="lessThan">
      <formula>B13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Opties!$A$1:$A$17</xm:f>
          </x14:formula1>
          <xm:sqref>A4:A9 A14:A24 A38:A43 A28:A34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zoomScale="130" zoomScaleNormal="130" zoomScalePageLayoutView="130" workbookViewId="0">
      <pane xSplit="1" topLeftCell="B1" activePane="topRight" state="frozen"/>
      <selection pane="topRight" activeCell="D15" sqref="D15"/>
    </sheetView>
  </sheetViews>
  <sheetFormatPr baseColWidth="10" defaultColWidth="5.33203125" defaultRowHeight="15" x14ac:dyDescent="0.2"/>
  <cols>
    <col min="1" max="1" width="29" bestFit="1" customWidth="1"/>
    <col min="2" max="2" width="6.5" bestFit="1" customWidth="1"/>
    <col min="3" max="3" width="5.5" bestFit="1" customWidth="1"/>
    <col min="4" max="4" width="4.5" bestFit="1" customWidth="1"/>
    <col min="5" max="5" width="5.5" bestFit="1" customWidth="1"/>
    <col min="6" max="6" width="4.5" bestFit="1" customWidth="1"/>
    <col min="7" max="7" width="5.5" bestFit="1" customWidth="1"/>
    <col min="8" max="8" width="4.5" bestFit="1" customWidth="1"/>
    <col min="9" max="9" width="5.5" bestFit="1" customWidth="1"/>
    <col min="10" max="10" width="4.5" bestFit="1" customWidth="1"/>
    <col min="11" max="11" width="5.5" bestFit="1" customWidth="1"/>
    <col min="12" max="12" width="4.5" bestFit="1" customWidth="1"/>
    <col min="13" max="16" width="4.5" hidden="1" customWidth="1"/>
    <col min="17" max="17" width="5.5" bestFit="1" customWidth="1"/>
    <col min="18" max="18" width="4.5" bestFit="1" customWidth="1"/>
    <col min="19" max="19" width="5.5" bestFit="1" customWidth="1"/>
    <col min="20" max="20" width="4.5" bestFit="1" customWidth="1"/>
    <col min="21" max="30" width="4.5" hidden="1" customWidth="1"/>
    <col min="31" max="31" width="5.5" bestFit="1" customWidth="1"/>
    <col min="32" max="32" width="4.5" bestFit="1" customWidth="1"/>
    <col min="33" max="33" width="5.5" bestFit="1" customWidth="1"/>
    <col min="34" max="34" width="4.5" bestFit="1" customWidth="1"/>
    <col min="35" max="35" width="5.5" bestFit="1" customWidth="1"/>
    <col min="36" max="36" width="4.5" bestFit="1" customWidth="1"/>
    <col min="37" max="37" width="5.5" bestFit="1" customWidth="1"/>
    <col min="38" max="40" width="4.5" bestFit="1" customWidth="1"/>
  </cols>
  <sheetData>
    <row r="1" spans="1:40" x14ac:dyDescent="0.2">
      <c r="A1" t="s">
        <v>74</v>
      </c>
      <c r="C1" s="40">
        <f>DATE(2016,10,24)</f>
        <v>42667</v>
      </c>
      <c r="D1" s="40"/>
      <c r="E1" s="40">
        <v>42668</v>
      </c>
      <c r="F1" s="40"/>
      <c r="G1" s="40">
        <v>42669</v>
      </c>
      <c r="H1" s="40"/>
      <c r="I1" s="40">
        <v>42670</v>
      </c>
      <c r="J1" s="40"/>
      <c r="K1" s="40">
        <v>42671</v>
      </c>
      <c r="L1" s="40"/>
      <c r="M1" s="40">
        <v>42672</v>
      </c>
      <c r="N1" s="40"/>
      <c r="O1" s="40">
        <v>42673</v>
      </c>
      <c r="P1" s="40"/>
      <c r="Q1" s="40">
        <v>42674</v>
      </c>
      <c r="R1" s="40"/>
      <c r="S1" s="40">
        <v>42675</v>
      </c>
      <c r="T1" s="40"/>
      <c r="U1" s="40">
        <v>42676</v>
      </c>
      <c r="V1" s="40"/>
      <c r="W1" s="40">
        <v>42677</v>
      </c>
      <c r="X1" s="40"/>
      <c r="Y1" s="40">
        <v>42678</v>
      </c>
      <c r="Z1" s="40"/>
      <c r="AA1" s="40">
        <v>42679</v>
      </c>
      <c r="AB1" s="40"/>
      <c r="AC1" s="40">
        <v>42680</v>
      </c>
      <c r="AD1" s="40"/>
      <c r="AE1" s="40">
        <v>42681</v>
      </c>
      <c r="AF1" s="40"/>
      <c r="AG1" s="40">
        <v>42682</v>
      </c>
      <c r="AH1" s="40"/>
      <c r="AI1" s="40">
        <v>42683</v>
      </c>
      <c r="AJ1" s="40"/>
      <c r="AK1" s="40">
        <v>42684</v>
      </c>
      <c r="AL1" s="40"/>
      <c r="AM1" s="40">
        <v>42685</v>
      </c>
      <c r="AN1" s="40"/>
    </row>
    <row r="2" spans="1:40" x14ac:dyDescent="0.2">
      <c r="A2" t="s">
        <v>39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 x14ac:dyDescent="0.2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 x14ac:dyDescent="0.2">
      <c r="A4" t="s">
        <v>36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 x14ac:dyDescent="0.2">
      <c r="A5" t="s">
        <v>50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 x14ac:dyDescent="0.2">
      <c r="A6" t="s">
        <v>51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 x14ac:dyDescent="0.2">
      <c r="A7" t="s">
        <v>52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 x14ac:dyDescent="0.2">
      <c r="A8" t="s">
        <v>53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 x14ac:dyDescent="0.2">
      <c r="A9" t="s">
        <v>43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 x14ac:dyDescent="0.2">
      <c r="A10" t="s">
        <v>54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 x14ac:dyDescent="0.2">
      <c r="A11" t="s">
        <v>55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 x14ac:dyDescent="0.2">
      <c r="A12" t="s">
        <v>56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 x14ac:dyDescent="0.2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8</v>
      </c>
      <c r="B1" t="s">
        <v>19</v>
      </c>
    </row>
    <row r="2" spans="1:2" x14ac:dyDescent="0.2">
      <c r="A2" t="s">
        <v>5</v>
      </c>
      <c r="B2" t="s">
        <v>20</v>
      </c>
    </row>
    <row r="3" spans="1:2" x14ac:dyDescent="0.2">
      <c r="A3" t="s">
        <v>10</v>
      </c>
      <c r="B3" t="s">
        <v>6</v>
      </c>
    </row>
    <row r="4" spans="1:2" x14ac:dyDescent="0.2">
      <c r="A4" s="5" t="s">
        <v>26</v>
      </c>
      <c r="B4" t="s">
        <v>24</v>
      </c>
    </row>
    <row r="5" spans="1:2" x14ac:dyDescent="0.2">
      <c r="A5" s="5" t="s">
        <v>13</v>
      </c>
    </row>
    <row r="6" spans="1:2" x14ac:dyDescent="0.2">
      <c r="A6" s="5" t="s">
        <v>16</v>
      </c>
    </row>
    <row r="7" spans="1:2" x14ac:dyDescent="0.2">
      <c r="A7" s="4" t="s">
        <v>39</v>
      </c>
    </row>
    <row r="8" spans="1:2" x14ac:dyDescent="0.2">
      <c r="A8" s="4" t="s">
        <v>29</v>
      </c>
    </row>
    <row r="9" spans="1:2" x14ac:dyDescent="0.2">
      <c r="A9" s="4" t="s">
        <v>36</v>
      </c>
    </row>
    <row r="10" spans="1:2" x14ac:dyDescent="0.2">
      <c r="A10" s="4" t="s">
        <v>50</v>
      </c>
    </row>
    <row r="11" spans="1:2" x14ac:dyDescent="0.2">
      <c r="A11" s="6" t="s">
        <v>51</v>
      </c>
    </row>
    <row r="12" spans="1:2" x14ac:dyDescent="0.2">
      <c r="A12" s="6" t="s">
        <v>52</v>
      </c>
    </row>
    <row r="13" spans="1:2" x14ac:dyDescent="0.2">
      <c r="A13" s="6" t="s">
        <v>53</v>
      </c>
    </row>
    <row r="14" spans="1:2" x14ac:dyDescent="0.2">
      <c r="A14" s="7" t="s">
        <v>43</v>
      </c>
    </row>
    <row r="15" spans="1:2" x14ac:dyDescent="0.2">
      <c r="A15" s="7" t="s">
        <v>54</v>
      </c>
    </row>
    <row r="16" spans="1:2" x14ac:dyDescent="0.2">
      <c r="A16" s="7" t="s">
        <v>55</v>
      </c>
    </row>
    <row r="17" spans="1:1" x14ac:dyDescent="0.2">
      <c r="A17" s="7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Urenverantwoording</vt:lpstr>
      <vt:lpstr>Taken</vt:lpstr>
      <vt:lpstr>Weekoverzicht</vt:lpstr>
      <vt:lpstr>Dagindeling</vt:lpstr>
      <vt:lpstr>Opties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Microsoft Office-gebruiker</cp:lastModifiedBy>
  <cp:revision/>
  <dcterms:created xsi:type="dcterms:W3CDTF">2006-09-16T00:00:00Z</dcterms:created>
  <dcterms:modified xsi:type="dcterms:W3CDTF">2016-10-31T09:33:28Z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