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1A7CD420-4D11-4256-8848-3172309E6AEC}" xr6:coauthVersionLast="47" xr6:coauthVersionMax="47" xr10:uidLastSave="{00000000-0000-0000-0000-000000000000}"/>
  <bookViews>
    <workbookView xWindow="57480" yWindow="45" windowWidth="29040" windowHeight="15720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9" l="1"/>
  <c r="G5" i="9"/>
  <c r="I36" i="9"/>
  <c r="I36" i="8" a="1"/>
  <c r="I36" i="8"/>
  <c r="J37" i="8"/>
  <c r="W56" i="9"/>
  <c r="Y34" i="9"/>
  <c r="Y33" i="9"/>
  <c r="X29" i="9"/>
  <c r="W29" i="9"/>
  <c r="V29" i="9"/>
  <c r="E48" i="9" s="1"/>
  <c r="T29" i="9"/>
  <c r="AF13" i="9" s="1"/>
  <c r="S29" i="9"/>
  <c r="Q29" i="9"/>
  <c r="AE10" i="9" s="1"/>
  <c r="P29" i="9"/>
  <c r="E57" i="9" s="1"/>
  <c r="N29" i="9"/>
  <c r="E56" i="9" s="1"/>
  <c r="L29" i="9"/>
  <c r="E49" i="9" s="1"/>
  <c r="J29" i="9"/>
  <c r="E54" i="9" s="1"/>
  <c r="H29" i="9"/>
  <c r="F29" i="9"/>
  <c r="E51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3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T30" i="9" l="1"/>
  <c r="AF11" i="9"/>
  <c r="AF15" i="9"/>
  <c r="AH15" i="9" s="1"/>
  <c r="AF7" i="9"/>
  <c r="E55" i="9"/>
  <c r="AG7" i="9"/>
  <c r="J42" i="9"/>
  <c r="D42" i="9"/>
  <c r="E50" i="9"/>
  <c r="P34" i="9"/>
  <c r="AH7" i="9"/>
  <c r="AF14" i="9"/>
  <c r="AG15" i="9"/>
  <c r="F30" i="9"/>
  <c r="Z29" i="9"/>
  <c r="AB4" i="9"/>
  <c r="AB5" i="9" s="1"/>
  <c r="AF16" i="9"/>
  <c r="E52" i="9"/>
  <c r="C42" i="9"/>
  <c r="AB6" i="9"/>
  <c r="AH11" i="9"/>
  <c r="AF10" i="9"/>
  <c r="R30" i="9"/>
  <c r="Y29" i="9"/>
  <c r="AA4" i="9"/>
  <c r="AA5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D43" i="9" l="1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2" i="9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AE16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<sst xmlns="http://schemas.openxmlformats.org/spreadsheetml/2006/main" count="521" uniqueCount="113">
  <si>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</si>
  <si>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</si>
  <si>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</si>
  <si>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</si>
  <si>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</si>
  <si>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</si>
  <si>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</si>
  <si>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</si>
  <si>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</si>
  <si>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</si>
  <si>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</si>
  <si>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</si>
  <si>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</si>
  <si>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</si>
  <si>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</si>
  <si>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</si>
  <si>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</si>
  <si>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</si>
  <si>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</si>
  <si>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</si>
  <si>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</si>
  <si>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</si>
  <si>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</si>
  <si>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</si>
  <si>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</si>
  <si>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</si>
  <si>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</si>
  <si>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</si>
  <si>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</si>
  <si>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</si>
  <si>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</si>
  <si>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</si>
  <si>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</si>
  <si>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</si>
  <si>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</si>
  <si>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</si>
  <si>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</si>
  <si>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</si>
  <si>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</si>
  <si>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</si>
  <si>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</si>
  <si>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</si>
  <si>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</si>
  <si>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</si>
  <si>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</si>
  <si>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</si>
  <si>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</si>
  <si>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</si>
  <si>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</si>
  <si>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</si>
  <si>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</si>
  <si>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</si>
  <si>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</si>
  <si>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</si>
  <si>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</si>
  <si>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</si>
  <si>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</si>
  <si>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</si>
  <si>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</si>
  <si>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</si>
  <si>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</si>
  <si>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</si>
  <si>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</si>
  <si>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</si>
  <si>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</si>
  <si>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</si>
  <si>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</si>
  <si>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</si>
  <si>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</si>
  <si>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</si>
  <si>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</si>
  <si>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</si>
  <si>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</si>
  <si>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</si>
  <si>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</si>
  <si>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</si>
  <si>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</si>
  <si>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</si>
  <si>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</si>
  <si>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</si>
  <si>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</si>
  <si>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</si>
  <si>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</si>
  <si>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</si>
  <si>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</si>
  <si>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</si>
  <si>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</si>
  <si>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</si>
  <si>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</si>
  <si>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</si>
  <si>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</si>
  <si>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</si>
  <si>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</si>
  <si>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</si>
  <si>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</si>
  <si>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</si>
  <si>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</si>
  <si>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</si>
  <si>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</si>
  <si>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</si>
  <si>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</si>
  <si>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</si>
  <si>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</si>
  <si>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</si>
  <si>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</si>
  <si>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</si>
  <si>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</si>
  <si>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</si>
  <si>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</si>
  <si>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</si>
  <si>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4th June 2024</t>
  </si>
  <si>
    <t>Strikes for 2024 Season at 17th May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</si>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</sst>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7" fillId="5" borderId="2" xfId="0" applyFon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19</v>
      </c>
      <c r="F2" s="57"/>
      <c r="G2" s="57" t="s">
        <v>20</v>
      </c>
      <c r="H2" s="57"/>
      <c r="I2" s="57" t="s">
        <v>21</v>
      </c>
      <c r="J2" s="57"/>
      <c r="K2" s="57" t="s">
        <v>22</v>
      </c>
      <c r="L2" s="57"/>
      <c r="M2" s="57" t="s">
        <v>23</v>
      </c>
      <c r="N2" s="57"/>
      <c r="O2" s="57" t="s">
        <v>24</v>
      </c>
      <c r="P2" s="57"/>
      <c r="Q2" s="57" t="s">
        <v>25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2469.42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1774.69</v>
      </c>
      <c r="J30" s="59"/>
    </row>
    <row r="31" spans="2:27" x14ac:dyDescent="0.55000000000000004">
      <c r="I31" s="58">
        <f>I30-I29</f>
        <v>-694.73</v>
      </c>
      <c r="J31" s="59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9">
        <f>I33+I31</f>
        <v>505.27</v>
      </c>
      <c r="J34" s="59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57" t="s">
        <v>18</v>
      </c>
      <c r="D2" s="57"/>
      <c r="E2" s="57" t="s">
        <v>22</v>
      </c>
      <c r="F2" s="57"/>
      <c r="G2" s="67" t="s">
        <v>21</v>
      </c>
      <c r="H2" s="63"/>
      <c r="I2" s="57" t="s">
        <v>20</v>
      </c>
      <c r="J2" s="57"/>
      <c r="K2" s="57" t="s">
        <v>19</v>
      </c>
      <c r="L2" s="57"/>
      <c r="M2" s="57" t="s">
        <v>25</v>
      </c>
      <c r="N2" s="57"/>
      <c r="O2" s="57" t="s">
        <v>24</v>
      </c>
      <c r="P2" s="57"/>
      <c r="Q2" s="57" t="s">
        <v>23</v>
      </c>
      <c r="R2" s="57"/>
      <c r="S2" s="57" t="s">
        <v>26</v>
      </c>
      <c r="T2" s="57"/>
      <c r="U2" s="57" t="s">
        <v>27</v>
      </c>
      <c r="V2" s="64"/>
      <c r="W2" s="63" t="s">
        <v>28</v>
      </c>
      <c r="X2" s="57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0" t="s">
        <v>56</v>
      </c>
      <c r="G29" s="61"/>
      <c r="H29" s="62"/>
      <c r="I29" s="58">
        <f>C27+E27+G27+I27+K27+M27+O27+Q27+S27+U27</f>
        <v>1788.24</v>
      </c>
      <c r="J29" s="59"/>
    </row>
    <row r="30" spans="2:27" x14ac:dyDescent="0.55000000000000004">
      <c r="G30" s="65" t="s">
        <v>57</v>
      </c>
      <c r="H30" s="65"/>
      <c r="I30" s="58">
        <f>+D27+F27+H27+J27+L27+N27+P27+R27+T27+V27</f>
        <v>2492.1999999999998</v>
      </c>
      <c r="J30" s="59"/>
    </row>
    <row r="31" spans="2:27" x14ac:dyDescent="0.55000000000000004">
      <c r="I31" s="58">
        <f>I30-I29</f>
        <v>703.95999999999981</v>
      </c>
      <c r="J31" s="59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6">
        <f>I33+I31</f>
        <v>1303.9599999999998</v>
      </c>
      <c r="J34" s="66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23</v>
      </c>
      <c r="D2" s="57"/>
      <c r="E2" s="57" t="s">
        <v>20</v>
      </c>
      <c r="F2" s="57"/>
      <c r="G2" s="57" t="s">
        <v>19</v>
      </c>
      <c r="H2" s="57"/>
      <c r="I2" s="57" t="s">
        <v>21</v>
      </c>
      <c r="J2" s="57"/>
      <c r="K2" s="57" t="s">
        <v>22</v>
      </c>
      <c r="L2" s="57"/>
      <c r="M2" s="57" t="s">
        <v>26</v>
      </c>
      <c r="N2" s="57"/>
      <c r="O2" s="57" t="s">
        <v>24</v>
      </c>
      <c r="P2" s="57"/>
      <c r="Q2" s="57" t="s">
        <v>25</v>
      </c>
      <c r="R2" s="57"/>
      <c r="S2" s="57" t="s">
        <v>18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2521.33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2997.5899999999997</v>
      </c>
      <c r="J32" s="59"/>
    </row>
    <row r="33" spans="3:17" x14ac:dyDescent="0.55000000000000004">
      <c r="I33" s="58">
        <f>I32-I31</f>
        <v>476.25999999999976</v>
      </c>
      <c r="J33" s="59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6">
        <f>I35+I33</f>
        <v>2476.2599999999998</v>
      </c>
      <c r="J36" s="66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57" t="s">
        <v>26</v>
      </c>
      <c r="D2" s="57"/>
      <c r="E2" s="67" t="s">
        <v>20</v>
      </c>
      <c r="F2" s="63"/>
      <c r="G2" s="57" t="s">
        <v>23</v>
      </c>
      <c r="H2" s="57"/>
      <c r="I2" s="57" t="s">
        <v>19</v>
      </c>
      <c r="J2" s="57"/>
      <c r="K2" s="57" t="s">
        <v>18</v>
      </c>
      <c r="L2" s="57"/>
      <c r="M2" s="67" t="s">
        <v>22</v>
      </c>
      <c r="N2" s="63"/>
      <c r="O2" s="57" t="s">
        <v>25</v>
      </c>
      <c r="P2" s="57"/>
      <c r="Q2" s="57" t="s">
        <v>21</v>
      </c>
      <c r="R2" s="57"/>
      <c r="S2" s="57" t="s">
        <v>24</v>
      </c>
      <c r="T2" s="57"/>
      <c r="U2" s="57" t="s">
        <v>65</v>
      </c>
      <c r="V2" s="64"/>
      <c r="W2" s="57" t="s">
        <v>66</v>
      </c>
      <c r="X2" s="64"/>
      <c r="Y2" s="63" t="s">
        <v>28</v>
      </c>
      <c r="Z2" s="57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2462.73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1004.25</v>
      </c>
      <c r="J32" s="59"/>
    </row>
    <row r="33" spans="3:25" x14ac:dyDescent="0.55000000000000004">
      <c r="I33" s="58">
        <f>I32-I31</f>
        <v>-1458.48</v>
      </c>
      <c r="J33" s="59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6">
        <f>I36+I33+J37</f>
        <v>322.7800000000002</v>
      </c>
      <c r="J38" s="66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abSelected="1" workbookViewId="0">
      <selection activeCell="V46" sqref="V4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57" t="s">
        <v>100</v>
      </c>
      <c r="D2" s="57"/>
      <c r="E2" s="67" t="s">
        <v>101</v>
      </c>
      <c r="F2" s="63"/>
      <c r="G2" s="57" t="s">
        <v>102</v>
      </c>
      <c r="H2" s="57"/>
      <c r="I2" s="57" t="s">
        <v>103</v>
      </c>
      <c r="J2" s="57"/>
      <c r="K2" s="57" t="s">
        <v>104</v>
      </c>
      <c r="L2" s="57"/>
      <c r="M2" s="67" t="s">
        <v>105</v>
      </c>
      <c r="N2" s="63"/>
      <c r="O2" s="57" t="s">
        <v>106</v>
      </c>
      <c r="P2" s="57"/>
      <c r="Q2" s="57" t="s">
        <v>107</v>
      </c>
      <c r="R2" s="57"/>
      <c r="S2" s="57" t="s">
        <v>24</v>
      </c>
      <c r="T2" s="57"/>
      <c r="U2" s="57" t="s">
        <v>108</v>
      </c>
      <c r="V2" s="64"/>
      <c r="W2" s="57" t="s">
        <v>66</v>
      </c>
      <c r="X2" s="64"/>
      <c r="Y2" s="63" t="s">
        <v>28</v>
      </c>
      <c r="Z2" s="57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+G29+'Punters 2021'!Q27+'Punters 2020'!M27+'Punters club'!J6+'Punters 2022'!C29</f>
        <v>906</v>
      </c>
      <c r="AF7" s="44">
        <f>+H29+'Punters 2021'!R27+'Punters 2020'!N27+'Punters club'!K6+'Punters 2022'!D29</f>
        <v>534</v>
      </c>
      <c r="AG7" s="49">
        <f>+AF7-AE7</f>
        <v>-372</v>
      </c>
      <c r="AH7" s="47">
        <f>(AF7-AE7)/AE7</f>
        <v>-0.41059602649006621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+E29+'Punters 2021'!I27+'Punters 2020'!G27+'Punters club'!J7+'Punters 2022'!E29</f>
        <v>1038</v>
      </c>
      <c r="AF8" s="44">
        <f>+F29+'Punters 2021'!J27+'Punters 2020'!H27+'Punters club'!K7+'Punters 2022'!F29</f>
        <v>1019.77</v>
      </c>
      <c r="AG8" s="50">
        <f t="shared" ref="AG8:AG16" si="3">+AF8-AE8</f>
        <v>-18.230000000000018</v>
      </c>
      <c r="AH8" s="47">
        <f t="shared" ref="AH8:AH16" si="4">(AF8-AE8)/AE8</f>
        <v>-1.7562620423892117E-2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+I29+'Punters 2021'!K27+'Punters 2020'!E27+'Punters club'!J11+'Punters 2022'!G29</f>
        <v>1001.48</v>
      </c>
      <c r="AF9" s="44">
        <f>+J29+'Punters 2021'!L27+'Punters 2020'!F27+'Punters club'!K11+'Punters 2022'!H29</f>
        <v>961.4</v>
      </c>
      <c r="AG9" s="50">
        <f t="shared" si="3"/>
        <v>-40.080000000000041</v>
      </c>
      <c r="AH9" s="47">
        <f t="shared" si="4"/>
        <v>-4.0020769261493033E-2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+Q29+'Punters 2021'!G27+'Punters 2020'!I27+'Punters club'!J10+'Punters 2022'!I29</f>
        <v>1004.9</v>
      </c>
      <c r="AF10" s="44">
        <f>+R29+'Punters 2021'!H27+'Punters 2020'!J27+'Punters club'!K10+'Punters 2022'!J29</f>
        <v>1459.8999999999999</v>
      </c>
      <c r="AG10" s="50">
        <f t="shared" si="3"/>
        <v>454.99999999999989</v>
      </c>
      <c r="AH10" s="45">
        <f t="shared" si="4"/>
        <v>0.45278137128072432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+M29+'Punters 2021'!E27+'Punters 2020'!K27+'Punters 2022'!K29</f>
        <v>758</v>
      </c>
      <c r="AF11" s="44">
        <f>+N29+'Punters 2021'!F27+'Punters 2020'!L27+'Punters 2022'!L29</f>
        <v>190.75</v>
      </c>
      <c r="AG11" s="49">
        <f t="shared" si="3"/>
        <v>-567.25</v>
      </c>
      <c r="AH11" s="47">
        <f t="shared" si="4"/>
        <v>-0.74835092348284959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+C29+'Punters 2021'!S27+'Punters 2020'!S27+'Punters club'!J8+'Punters 2022'!M29</f>
        <v>1079.96</v>
      </c>
      <c r="AF12" s="44">
        <f>+D29+'Punters 2021'!T27+'Punters 2020'!T27+'Punters club'!K8+'Punters 2022'!N29</f>
        <v>564.32999999999993</v>
      </c>
      <c r="AG12" s="49">
        <f t="shared" si="3"/>
        <v>-515.63000000000011</v>
      </c>
      <c r="AH12" s="47">
        <f t="shared" si="4"/>
        <v>-0.47745286862476394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2021'!O27+'Punters 2020'!O27+'Punters club'!J9+'Punters 2022'!O29</f>
        <v>981.34</v>
      </c>
      <c r="AF13" s="44">
        <f>+T29+'Punters 2021'!P27+'Punters 2020'!P27+'Punters club'!K9+'Punters 2022'!P29</f>
        <v>323.25</v>
      </c>
      <c r="AG13" s="49">
        <f t="shared" si="3"/>
        <v>-658.09</v>
      </c>
      <c r="AH13" s="47">
        <f t="shared" si="4"/>
        <v>-0.67060346057431675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+O29+'Punters 2021'!M27+'Punters 2020'!Q27+'Punters club'!J5+'Punters 2022'!Q29</f>
        <v>1008</v>
      </c>
      <c r="AF14" s="44">
        <f>+P29+'Punters 2021'!N27+'Punters 2020'!R27+'Punters club'!K5+'Punters 2022'!R29</f>
        <v>872.47000000000014</v>
      </c>
      <c r="AG14" s="49">
        <f t="shared" si="3"/>
        <v>-135.52999999999986</v>
      </c>
      <c r="AH14" s="47">
        <f t="shared" si="4"/>
        <v>-0.13445436507936495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+K29+'Punters 2021'!C27+'Punters 2020'!C27+'Punters club'!J4+'Punters 2022'!S29</f>
        <v>1017.7</v>
      </c>
      <c r="AF15" s="44">
        <f>+L29+'Punters 2021'!D27+'Punters 2020'!D27+'Punters club'!K4+'Punters 2022'!T29</f>
        <v>1461.09</v>
      </c>
      <c r="AG15" s="50">
        <f t="shared" si="3"/>
        <v>443.38999999999987</v>
      </c>
      <c r="AH15" s="45">
        <f t="shared" si="4"/>
        <v>0.43567849071435577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+U29+'Punters 2022'!U29</f>
        <v>270</v>
      </c>
      <c r="AF16" s="44">
        <f>+V29+'Punters 2022'!V29</f>
        <v>86.25</v>
      </c>
      <c r="AG16" s="49">
        <f t="shared" si="3"/>
        <v>-183.75</v>
      </c>
      <c r="AH16" s="47">
        <f t="shared" si="4"/>
        <v>-0.68055555555555558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0</v>
      </c>
      <c r="Z17" s="35">
        <f t="shared" si="0"/>
        <v>0</v>
      </c>
      <c r="AA17" s="1">
        <f t="shared" si="2"/>
        <v>1113</v>
      </c>
      <c r="AB17" s="1">
        <f t="shared" si="2"/>
        <v>472.5</v>
      </c>
      <c r="AC17" s="1">
        <f t="shared" si="1"/>
        <v>-640.5</v>
      </c>
      <c r="AD17" s="1"/>
    </row>
    <row r="18" spans="2:30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7">
        <f t="shared" si="0"/>
        <v>0</v>
      </c>
      <c r="Z18" s="35">
        <f t="shared" si="0"/>
        <v>0</v>
      </c>
      <c r="AA18" s="1">
        <f t="shared" si="2"/>
        <v>1113</v>
      </c>
      <c r="AB18" s="1">
        <f t="shared" si="2"/>
        <v>472.5</v>
      </c>
      <c r="AC18" s="1">
        <f t="shared" si="1"/>
        <v>-640.5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7">
        <f t="shared" si="0"/>
        <v>0</v>
      </c>
      <c r="Z19" s="35">
        <f t="shared" si="0"/>
        <v>0</v>
      </c>
      <c r="AA19" s="1">
        <f t="shared" si="2"/>
        <v>1113</v>
      </c>
      <c r="AB19" s="1">
        <f t="shared" si="2"/>
        <v>472.5</v>
      </c>
      <c r="AC19" s="1">
        <f t="shared" si="1"/>
        <v>-640.5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0</v>
      </c>
      <c r="Z20" s="35">
        <f t="shared" si="0"/>
        <v>0</v>
      </c>
      <c r="AA20" s="1">
        <f t="shared" si="2"/>
        <v>1113</v>
      </c>
      <c r="AB20" s="1">
        <f t="shared" si="2"/>
        <v>472.5</v>
      </c>
      <c r="AC20" s="1">
        <f t="shared" si="1"/>
        <v>-640.5</v>
      </c>
      <c r="AD20" s="1"/>
    </row>
    <row r="21" spans="2:30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1113</v>
      </c>
      <c r="AB21" s="1">
        <f t="shared" si="2"/>
        <v>472.5</v>
      </c>
      <c r="AC21" s="1">
        <f t="shared" si="1"/>
        <v>-640.5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1113</v>
      </c>
      <c r="AB22" s="1">
        <f t="shared" si="5"/>
        <v>472.5</v>
      </c>
      <c r="AC22" s="1">
        <f t="shared" si="1"/>
        <v>-640.5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1113</v>
      </c>
      <c r="AB23" s="1">
        <f t="shared" si="5"/>
        <v>472.5</v>
      </c>
      <c r="AC23" s="1">
        <f t="shared" si="1"/>
        <v>-640.5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1113</v>
      </c>
      <c r="AB24" s="1">
        <f t="shared" si="5"/>
        <v>472.5</v>
      </c>
      <c r="AC24" s="1">
        <f t="shared" si="1"/>
        <v>-640.5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1113</v>
      </c>
      <c r="AB25" s="1">
        <f t="shared" si="5"/>
        <v>472.5</v>
      </c>
      <c r="AC25" s="1">
        <f t="shared" si="1"/>
        <v>-640.5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1113</v>
      </c>
      <c r="AB26" s="1">
        <f t="shared" si="5"/>
        <v>472.5</v>
      </c>
      <c r="AC26" s="1">
        <f t="shared" si="1"/>
        <v>-640.5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125</v>
      </c>
      <c r="D29" s="18">
        <f t="shared" si="7"/>
        <v>0</v>
      </c>
      <c r="E29" s="18">
        <f t="shared" si="7"/>
        <v>115</v>
      </c>
      <c r="F29" s="18">
        <f t="shared" si="7"/>
        <v>0</v>
      </c>
      <c r="G29" s="18">
        <f t="shared" si="7"/>
        <v>118</v>
      </c>
      <c r="H29" s="18">
        <f t="shared" si="7"/>
        <v>0</v>
      </c>
      <c r="I29" s="18">
        <f t="shared" si="7"/>
        <v>105</v>
      </c>
      <c r="J29" s="18">
        <f t="shared" si="7"/>
        <v>0</v>
      </c>
      <c r="K29" s="18">
        <f t="shared" si="7"/>
        <v>125</v>
      </c>
      <c r="L29" s="18">
        <f t="shared" si="7"/>
        <v>0</v>
      </c>
      <c r="M29" s="18">
        <f t="shared" si="7"/>
        <v>125</v>
      </c>
      <c r="N29" s="18">
        <f t="shared" si="7"/>
        <v>132.5</v>
      </c>
      <c r="O29" s="18">
        <f t="shared" si="7"/>
        <v>125</v>
      </c>
      <c r="P29" s="18">
        <f t="shared" si="7"/>
        <v>235</v>
      </c>
      <c r="Q29" s="18">
        <f t="shared" si="7"/>
        <v>105</v>
      </c>
      <c r="R29" s="18">
        <f t="shared" si="7"/>
        <v>0</v>
      </c>
      <c r="S29" s="18">
        <f t="shared" si="7"/>
        <v>100</v>
      </c>
      <c r="T29" s="18">
        <f>SUM(T4:T28)</f>
        <v>105</v>
      </c>
      <c r="U29" s="18">
        <f t="shared" si="7"/>
        <v>70</v>
      </c>
      <c r="V29" s="21">
        <f t="shared" si="7"/>
        <v>0</v>
      </c>
      <c r="W29" s="18">
        <f t="shared" si="7"/>
        <v>0</v>
      </c>
      <c r="X29" s="21">
        <f t="shared" si="7"/>
        <v>0</v>
      </c>
      <c r="Y29" s="29">
        <f t="shared" si="7"/>
        <v>1113</v>
      </c>
      <c r="Z29" s="18">
        <f t="shared" si="7"/>
        <v>472.5</v>
      </c>
      <c r="AA29" s="1"/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0.06</v>
      </c>
      <c r="P30" s="28">
        <f>(P29-O29)/O29</f>
        <v>0.88</v>
      </c>
      <c r="R30" s="28">
        <f>(R29-Q29)/Q29</f>
        <v>-1</v>
      </c>
      <c r="T30" s="22">
        <f>(T29-S29)/S29</f>
        <v>0.05</v>
      </c>
      <c r="V30" s="28">
        <f>(V29-U29)/U29</f>
        <v>-1</v>
      </c>
    </row>
    <row r="31" spans="2:30" x14ac:dyDescent="0.55000000000000004">
      <c r="F31" s="60" t="s">
        <v>56</v>
      </c>
      <c r="G31" s="61"/>
      <c r="H31" s="62"/>
      <c r="I31" s="58">
        <f>C29+E29+G29+I29+K29+M29+O29+Q29+S29+U29+W29</f>
        <v>1113</v>
      </c>
      <c r="J31" s="59"/>
    </row>
    <row r="32" spans="2:30" x14ac:dyDescent="0.55000000000000004">
      <c r="G32" s="65" t="s">
        <v>57</v>
      </c>
      <c r="H32" s="65"/>
      <c r="I32" s="58">
        <f>+D29+F29+H29+J29+L29+N29+P29+R29+T29+V29+X29</f>
        <v>472.5</v>
      </c>
      <c r="J32" s="59"/>
    </row>
    <row r="33" spans="3:25" x14ac:dyDescent="0.55000000000000004">
      <c r="I33" s="58">
        <f>I32-I31</f>
        <v>-640.5</v>
      </c>
      <c r="J33" s="59"/>
      <c r="Y33">
        <f>2167+183+5*10</f>
        <v>2400</v>
      </c>
    </row>
    <row r="34" spans="3:25" x14ac:dyDescent="0.55000000000000004">
      <c r="C34" s="36">
        <f>C29+E29+G29+I29</f>
        <v>463</v>
      </c>
      <c r="D34" s="36">
        <f>D29+F29+H29+J29</f>
        <v>0</v>
      </c>
      <c r="E34" s="37">
        <f>D34-C34</f>
        <v>-463</v>
      </c>
      <c r="I34" s="38">
        <f>O29+K29+M29</f>
        <v>375</v>
      </c>
      <c r="J34" s="38">
        <f>P29+L29+N29</f>
        <v>367.5</v>
      </c>
      <c r="K34" s="39">
        <f>J34-I34</f>
        <v>-7.5</v>
      </c>
      <c r="O34" s="40">
        <f>U29+Q29+S29</f>
        <v>275</v>
      </c>
      <c r="P34" s="40">
        <f>V29+R29+T29</f>
        <v>105</v>
      </c>
      <c r="Q34" s="41">
        <f>P34-O34</f>
        <v>-170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-0.02</v>
      </c>
      <c r="K35" s="39"/>
      <c r="O35" s="40"/>
      <c r="P35" s="34">
        <f>(P34-O34)/O34</f>
        <v>-0.61818181818181817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6">
        <f>I36+I33</f>
        <v>1361.09</v>
      </c>
      <c r="J38" s="66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463</v>
      </c>
      <c r="D42" s="1">
        <f>D29+F29+H29+J29</f>
        <v>0</v>
      </c>
      <c r="I42" s="1">
        <f>O29+K29+M29</f>
        <v>375</v>
      </c>
      <c r="J42" s="1">
        <f>P29+L29+N29</f>
        <v>367.5</v>
      </c>
      <c r="O42" s="1">
        <f>U29+Q29+S29</f>
        <v>275</v>
      </c>
      <c r="P42" s="1">
        <f>V29+R29+T29</f>
        <v>105</v>
      </c>
    </row>
    <row r="43" spans="3:25" x14ac:dyDescent="0.55000000000000004">
      <c r="D43" s="1">
        <f>D42-C42</f>
        <v>-463</v>
      </c>
      <c r="J43" s="33">
        <f>J42-I42</f>
        <v>-7.5</v>
      </c>
      <c r="P43" s="33">
        <f>P42-O42</f>
        <v>-170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6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3</v>
      </c>
      <c r="V48" t="s">
        <v>93</v>
      </c>
      <c r="W48">
        <v>1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1</v>
      </c>
      <c r="V49" t="s">
        <v>92</v>
      </c>
      <c r="W49">
        <v>1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2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3</v>
      </c>
    </row>
    <row r="52" spans="4:23" x14ac:dyDescent="0.55000000000000004">
      <c r="D52" t="s">
        <v>93</v>
      </c>
      <c r="E52" s="1">
        <f>SUM(T29)</f>
        <v>105</v>
      </c>
      <c r="J52" t="s">
        <v>93</v>
      </c>
      <c r="K52">
        <v>1</v>
      </c>
      <c r="V52" t="s">
        <v>96</v>
      </c>
      <c r="W52">
        <v>3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1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0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1</v>
      </c>
      <c r="W56">
        <f>SUM(W46:W55)</f>
        <v>28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0</v>
      </c>
    </row>
    <row r="58" spans="4:23" x14ac:dyDescent="0.55000000000000004">
      <c r="D58" t="s">
        <v>99</v>
      </c>
      <c r="E58" s="1">
        <f>SUM(E48:E57)</f>
        <v>472.5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Props1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2024-06-06T07:11:28Z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