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13_ncr:1_{FF446B2C-75F3-4099-A001-A69BE1B38345}" xr6:coauthVersionLast="47" xr6:coauthVersionMax="47" xr10:uidLastSave="{00000000-0000-0000-0000-000000000000}"/>
  <bookViews>
    <workbookView xWindow="0" yWindow="-192" windowWidth="23040" windowHeight="13872" firstSheet="3" activeTab="3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7" l="1"/>
  <c r="E56" i="7"/>
  <c r="E54" i="7"/>
  <c r="E53" i="7"/>
  <c r="E52" i="7"/>
  <c r="E51" i="7"/>
  <c r="E50" i="7"/>
  <c r="E48" i="7"/>
  <c r="E55" i="7"/>
  <c r="E49" i="7"/>
  <c r="E57" i="9"/>
  <c r="E56" i="9"/>
  <c r="E55" i="9"/>
  <c r="E54" i="9"/>
  <c r="E53" i="9"/>
  <c r="E51" i="9"/>
  <c r="E50" i="9"/>
  <c r="E49" i="9"/>
  <c r="E48" i="9"/>
  <c r="W56" i="9"/>
  <c r="V41" i="9"/>
  <c r="Y40" i="9"/>
  <c r="G40" i="9"/>
  <c r="J37" i="9"/>
  <c r="I36" i="9" a="1"/>
  <c r="I36" i="9" s="1"/>
  <c r="Y34" i="9"/>
  <c r="Y33" i="9"/>
  <c r="X29" i="9"/>
  <c r="W29" i="9"/>
  <c r="V29" i="9"/>
  <c r="T29" i="9"/>
  <c r="AF13" i="9" s="1"/>
  <c r="S29" i="9"/>
  <c r="T30" i="9" s="1"/>
  <c r="Q29" i="9"/>
  <c r="AE10" i="9" s="1"/>
  <c r="P29" i="9"/>
  <c r="J42" i="9" s="1"/>
  <c r="N29" i="9"/>
  <c r="L29" i="9"/>
  <c r="J29" i="9"/>
  <c r="H29" i="9"/>
  <c r="AF7" i="9" s="1"/>
  <c r="AG7" i="9" s="1"/>
  <c r="F29" i="9"/>
  <c r="E29" i="9"/>
  <c r="AE8" i="9" s="1"/>
  <c r="D29" i="9"/>
  <c r="D42" i="9" s="1"/>
  <c r="C29" i="9"/>
  <c r="Z28" i="9"/>
  <c r="Y28" i="9"/>
  <c r="Z27" i="9"/>
  <c r="Y27" i="9"/>
  <c r="Z26" i="9"/>
  <c r="Y26" i="9"/>
  <c r="Z25" i="9"/>
  <c r="Y25" i="9"/>
  <c r="R29" i="9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AF15" i="9"/>
  <c r="Z15" i="9"/>
  <c r="Y15" i="9"/>
  <c r="Z14" i="9"/>
  <c r="Y14" i="9"/>
  <c r="Z13" i="9"/>
  <c r="Y13" i="9"/>
  <c r="Z12" i="9"/>
  <c r="Y12" i="9"/>
  <c r="AF11" i="9"/>
  <c r="Z11" i="9"/>
  <c r="Y11" i="9"/>
  <c r="Z10" i="9"/>
  <c r="Y10" i="9"/>
  <c r="Z9" i="9"/>
  <c r="Y9" i="9"/>
  <c r="Z8" i="9"/>
  <c r="Y8" i="9"/>
  <c r="G29" i="9"/>
  <c r="AE7" i="9" s="1"/>
  <c r="Z7" i="9"/>
  <c r="Y7" i="9"/>
  <c r="Z6" i="9"/>
  <c r="Y6" i="9"/>
  <c r="M29" i="9"/>
  <c r="AE11" i="9" s="1"/>
  <c r="K29" i="9"/>
  <c r="AE15" i="9" s="1"/>
  <c r="AH15" i="9" s="1"/>
  <c r="Z5" i="9"/>
  <c r="Y5" i="9"/>
  <c r="Z4" i="9"/>
  <c r="Y4" i="9"/>
  <c r="I29" i="9"/>
  <c r="AE9" i="9" s="1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J37" i="8"/>
  <c r="V41" i="8"/>
  <c r="U19" i="8"/>
  <c r="C8" i="8"/>
  <c r="G8" i="8"/>
  <c r="G29" i="8" s="1"/>
  <c r="AE7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I36" i="8" a="1"/>
  <c r="I36" i="8" s="1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AF7" i="8" s="1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AE7" i="7" s="1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E58" i="7" l="1"/>
  <c r="P34" i="9"/>
  <c r="AH7" i="9"/>
  <c r="AF14" i="9"/>
  <c r="AG15" i="9"/>
  <c r="F30" i="9"/>
  <c r="Z29" i="9"/>
  <c r="AB4" i="9"/>
  <c r="AB5" i="9" s="1"/>
  <c r="AF16" i="9"/>
  <c r="E52" i="9"/>
  <c r="C42" i="9"/>
  <c r="D43" i="9" s="1"/>
  <c r="AC5" i="9"/>
  <c r="AB6" i="9"/>
  <c r="AH11" i="9"/>
  <c r="AF10" i="9"/>
  <c r="R30" i="9"/>
  <c r="Y29" i="9"/>
  <c r="AA4" i="9"/>
  <c r="AA5" i="9" s="1"/>
  <c r="AA6" i="9" s="1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H30" i="9"/>
  <c r="N30" i="9"/>
  <c r="AF9" i="9"/>
  <c r="P42" i="9"/>
  <c r="AG11" i="9"/>
  <c r="I32" i="9"/>
  <c r="AC4" i="9"/>
  <c r="AE13" i="9"/>
  <c r="AG13" i="9" s="1"/>
  <c r="AF8" i="9"/>
  <c r="C34" i="9"/>
  <c r="D30" i="9"/>
  <c r="AE12" i="9"/>
  <c r="D34" i="9"/>
  <c r="AF12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I42" i="9" l="1"/>
  <c r="J43" i="9" s="1"/>
  <c r="AE14" i="9"/>
  <c r="I34" i="9"/>
  <c r="P30" i="9"/>
  <c r="AG8" i="9"/>
  <c r="AH8" i="9"/>
  <c r="AG9" i="9"/>
  <c r="AH9" i="9"/>
  <c r="E58" i="9"/>
  <c r="I31" i="9"/>
  <c r="I33" i="9" s="1"/>
  <c r="I38" i="9" s="1"/>
  <c r="AH13" i="9"/>
  <c r="P43" i="9"/>
  <c r="AH10" i="9"/>
  <c r="AG10" i="9"/>
  <c r="AE16" i="9"/>
  <c r="O34" i="9"/>
  <c r="V30" i="9"/>
  <c r="O42" i="9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H16" i="9" l="1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B9" i="9" l="1"/>
  <c r="AC8" i="9"/>
  <c r="AB8" i="8"/>
  <c r="AC7" i="8"/>
  <c r="AA28" i="7"/>
  <c r="AA27" i="7"/>
  <c r="AB9" i="7"/>
  <c r="AC8" i="7"/>
  <c r="J21" i="5"/>
  <c r="AC9" i="9" l="1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C10" i="9" l="1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B12" i="9" l="1"/>
  <c r="AC11" i="9"/>
  <c r="AB11" i="8"/>
  <c r="AC10" i="8"/>
  <c r="AB12" i="7"/>
  <c r="AC11" i="7"/>
  <c r="S5" i="5"/>
  <c r="I5" i="5"/>
  <c r="AC12" i="9" l="1"/>
  <c r="AB13" i="9"/>
  <c r="AB12" i="8"/>
  <c r="AC11" i="8"/>
  <c r="AB13" i="7"/>
  <c r="AC12" i="7"/>
  <c r="W5" i="5"/>
  <c r="T27" i="5"/>
  <c r="S27" i="5"/>
  <c r="O32" i="5" s="1"/>
  <c r="AB14" i="9" l="1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C14" i="9" l="1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B16" i="9" l="1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C16" i="9" l="1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B18" i="9" l="1"/>
  <c r="AC17" i="9"/>
  <c r="AB17" i="8"/>
  <c r="AC16" i="8"/>
  <c r="AC17" i="7"/>
  <c r="AB18" i="7"/>
  <c r="AA6" i="5"/>
  <c r="Z7" i="5"/>
  <c r="F56" i="1"/>
  <c r="G56" i="1" s="1"/>
  <c r="F55" i="1"/>
  <c r="G55" i="1"/>
  <c r="AC18" i="9" l="1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C19" i="9" l="1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B21" i="9" l="1"/>
  <c r="AC20" i="9"/>
  <c r="AC19" i="8"/>
  <c r="AB20" i="8"/>
  <c r="AB21" i="7"/>
  <c r="AC20" i="7"/>
  <c r="Z10" i="5"/>
  <c r="AA9" i="5"/>
  <c r="F44" i="1"/>
  <c r="G44" i="1" s="1"/>
  <c r="J13" i="1"/>
  <c r="AC21" i="9" l="1"/>
  <c r="AB22" i="9"/>
  <c r="AC20" i="8"/>
  <c r="AB21" i="8"/>
  <c r="AB22" i="7"/>
  <c r="AC21" i="7"/>
  <c r="Z11" i="5"/>
  <c r="AA10" i="5"/>
  <c r="K13" i="1"/>
  <c r="F43" i="1"/>
  <c r="G43" i="1"/>
  <c r="F42" i="1"/>
  <c r="G42" i="1" s="1"/>
  <c r="AB23" i="9" l="1"/>
  <c r="AC22" i="9"/>
  <c r="AB22" i="8"/>
  <c r="AC21" i="8"/>
  <c r="AC22" i="7"/>
  <c r="AB23" i="7"/>
  <c r="Z12" i="5"/>
  <c r="AA11" i="5"/>
  <c r="F41" i="1"/>
  <c r="G41" i="1" s="1"/>
  <c r="F40" i="1"/>
  <c r="G40" i="1"/>
  <c r="AB24" i="9" l="1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B25" i="9" l="1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B26" i="9" l="1"/>
  <c r="AC26" i="9" s="1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C25" i="8" l="1"/>
  <c r="Z16" i="5"/>
  <c r="AA15" i="5"/>
  <c r="F31" i="1"/>
  <c r="G31" i="1"/>
  <c r="F30" i="1"/>
  <c r="G30" i="1" s="1"/>
  <c r="Z17" i="5" l="1"/>
  <c r="AA16" i="5"/>
  <c r="F28" i="1"/>
  <c r="G28" i="1" s="1"/>
  <c r="F29" i="1"/>
  <c r="G29" i="1" s="1"/>
  <c r="Z18" i="5" l="1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<sst xmlns="http://schemas.openxmlformats.org/spreadsheetml/2006/main" count="536" uniqueCount="111">
  <si>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</si>
  <si>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</si>
  <si>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</si>
  <si>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</si>
  <si>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</si>
  <si>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</si>
  <si>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</si>
  <si>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</si>
  <si>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</si>
  <si>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</si>
  <si>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</si>
  <si>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</si>
  <si>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</si>
  <si>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</si>
  <si>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</si>
  <si>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</si>
  <si>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</si>
  <si>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</si>
  <si>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</si>
  <si>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</si>
  <si>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</si>
  <si>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</si>
  <si>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</si>
  <si>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</si>
  <si>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</si>
  <si>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</si>
  <si>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</si>
  <si>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</si>
  <si>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</si>
  <si>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</si>
  <si>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</si>
  <si>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</si>
  <si>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</si>
  <si>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</si>
  <si>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</si>
  <si>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</si>
  <si>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</si>
  <si>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</si>
  <si>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</si>
  <si>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</si>
  <si>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</si>
  <si>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</si>
  <si>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</si>
  <si>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</si>
  <si>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</si>
  <si>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</si>
  <si>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</si>
  <si>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</si>
  <si>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</si>
  <si>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</si>
  <si>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</si>
  <si>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</si>
  <si>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</si>
  <si>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</si>
  <si>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</si>
  <si>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</si>
  <si>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</si>
  <si>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</si>
  <si>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</si>
  <si>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</si>
  <si>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</si>
  <si>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</si>
  <si>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</si>
  <si>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</si>
  <si>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</si>
  <si>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</si>
  <si>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</si>
  <si>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</si>
  <si>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</si>
  <si>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</si>
  <si>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</si>
  <si>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</si>
  <si>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</si>
  <si>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</si>
  <si>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</si>
  <si>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</si>
  <si>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</si>
  <si>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</si>
  <si>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</si>
  <si>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</si>
  <si>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</si>
  <si>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</si>
  <si>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</si>
  <si>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</si>
  <si>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</si>
  <si>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</si>
  <si>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</si>
  <si>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</si>
  <si>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</si>
  <si>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</si>
  <si>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</si>
  <si>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</si>
  <si>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</si>
  <si>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</si>
  <si>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</si>
  <si>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</si>
  <si>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</si>
  <si>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</si>
  <si>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</si>
  <si>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</si>
  <si>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</si>
  <si>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</si>
  <si>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</si>
  <si>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</si>
  <si>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</si>
  <si>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</si>
  <si>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</si>
  <si>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</si>
  <si>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</si>
  <si>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Strikes for 2024 Season</t>
  </si>
  <si>
    <t>Strikes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</si>
</sst>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&quot;$&quot;#,##0.00"/>
    <numFmt numFmtId="166" formatCode="0.0%"/>
    <numFmt numFmtId="167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6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165" fontId="3" fillId="2" borderId="1" xfId="0" applyNumberFormat="1" applyFont="1" applyFill="1" applyBorder="1"/>
    <xf numFmtId="165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0" fontId="0" fillId="0" borderId="0" xfId="0" applyNumberFormat="1"/>
    <xf numFmtId="165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0" fillId="0" borderId="0" xfId="0" applyNumberFormat="1"/>
    <xf numFmtId="165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7" fontId="0" fillId="0" borderId="0" xfId="0" applyNumberFormat="1"/>
    <xf numFmtId="9" fontId="0" fillId="0" borderId="0" xfId="1" applyFont="1"/>
    <xf numFmtId="165" fontId="4" fillId="3" borderId="7" xfId="0" applyNumberFormat="1" applyFont="1" applyFill="1" applyBorder="1" applyAlignment="1">
      <alignment horizontal="center"/>
    </xf>
    <xf numFmtId="165" fontId="4" fillId="6" borderId="0" xfId="0" applyNumberFormat="1" applyFont="1" applyFill="1"/>
    <xf numFmtId="167" fontId="4" fillId="6" borderId="0" xfId="0" applyNumberFormat="1" applyFont="1" applyFill="1"/>
    <xf numFmtId="165" fontId="0" fillId="7" borderId="0" xfId="0" applyNumberFormat="1" applyFill="1"/>
    <xf numFmtId="167" fontId="0" fillId="7" borderId="0" xfId="0" applyNumberFormat="1" applyFill="1"/>
    <xf numFmtId="165" fontId="0" fillId="8" borderId="0" xfId="0" applyNumberFormat="1" applyFill="1"/>
    <xf numFmtId="167" fontId="0" fillId="8" borderId="0" xfId="0" applyNumberFormat="1" applyFill="1"/>
    <xf numFmtId="0" fontId="0" fillId="9" borderId="0" xfId="0" applyFill="1"/>
    <xf numFmtId="0" fontId="0" fillId="0" borderId="21" xfId="0" applyBorder="1"/>
    <xf numFmtId="165" fontId="0" fillId="0" borderId="1" xfId="0" applyNumberFormat="1" applyBorder="1"/>
    <xf numFmtId="9" fontId="0" fillId="0" borderId="1" xfId="1" applyFont="1" applyBorder="1"/>
    <xf numFmtId="165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5" fontId="4" fillId="3" borderId="5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7" fillId="5" borderId="2" xfId="0" applyFon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9" borderId="0" xfId="0" applyNumberFormat="1" applyFill="1" applyAlignment="1">
      <alignment horizontal="center"/>
    </xf>
    <xf numFmtId="0" fontId="7" fillId="5" borderId="2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>
      <selection sqref="A1:M66"/>
    </sheetView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7" t="s">
        <v>18</v>
      </c>
      <c r="D2" s="57"/>
      <c r="E2" s="57" t="s">
        <v>19</v>
      </c>
      <c r="F2" s="57"/>
      <c r="G2" s="57" t="s">
        <v>20</v>
      </c>
      <c r="H2" s="57"/>
      <c r="I2" s="57" t="s">
        <v>21</v>
      </c>
      <c r="J2" s="57"/>
      <c r="K2" s="57" t="s">
        <v>22</v>
      </c>
      <c r="L2" s="57"/>
      <c r="M2" s="57" t="s">
        <v>23</v>
      </c>
      <c r="N2" s="57"/>
      <c r="O2" s="57" t="s">
        <v>24</v>
      </c>
      <c r="P2" s="57"/>
      <c r="Q2" s="57" t="s">
        <v>25</v>
      </c>
      <c r="R2" s="57"/>
      <c r="S2" s="57" t="s">
        <v>26</v>
      </c>
      <c r="T2" s="57"/>
      <c r="U2" s="57" t="s">
        <v>27</v>
      </c>
      <c r="V2" s="64"/>
      <c r="W2" s="63" t="s">
        <v>28</v>
      </c>
      <c r="X2" s="57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0" t="s">
        <v>56</v>
      </c>
      <c r="G29" s="61"/>
      <c r="H29" s="62"/>
      <c r="I29" s="58">
        <f>C27+E27+G27+I27+K27+M27+O27+Q27+S27+U27</f>
        <v>2469.42</v>
      </c>
      <c r="J29" s="59"/>
    </row>
    <row r="30" spans="2:27" x14ac:dyDescent="0.55000000000000004">
      <c r="G30" s="65" t="s">
        <v>57</v>
      </c>
      <c r="H30" s="65"/>
      <c r="I30" s="58">
        <f>+D27+F27+H27+J27+L27+N27+P27+R27+T27+V27</f>
        <v>1774.69</v>
      </c>
      <c r="J30" s="59"/>
    </row>
    <row r="31" spans="2:27" x14ac:dyDescent="0.55000000000000004">
      <c r="I31" s="58">
        <f>I30-I29</f>
        <v>-694.73</v>
      </c>
      <c r="J31" s="59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59">
        <f>I33+I31</f>
        <v>505.27</v>
      </c>
      <c r="J34" s="59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7" t="s">
        <v>18</v>
      </c>
      <c r="D2" s="57"/>
      <c r="E2" s="57" t="s">
        <v>22</v>
      </c>
      <c r="F2" s="57"/>
      <c r="G2" s="67" t="s">
        <v>21</v>
      </c>
      <c r="H2" s="63"/>
      <c r="I2" s="57" t="s">
        <v>20</v>
      </c>
      <c r="J2" s="57"/>
      <c r="K2" s="57" t="s">
        <v>19</v>
      </c>
      <c r="L2" s="57"/>
      <c r="M2" s="57" t="s">
        <v>25</v>
      </c>
      <c r="N2" s="57"/>
      <c r="O2" s="57" t="s">
        <v>24</v>
      </c>
      <c r="P2" s="57"/>
      <c r="Q2" s="57" t="s">
        <v>23</v>
      </c>
      <c r="R2" s="57"/>
      <c r="S2" s="57" t="s">
        <v>26</v>
      </c>
      <c r="T2" s="57"/>
      <c r="U2" s="57" t="s">
        <v>27</v>
      </c>
      <c r="V2" s="64"/>
      <c r="W2" s="63" t="s">
        <v>28</v>
      </c>
      <c r="X2" s="57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0" t="s">
        <v>56</v>
      </c>
      <c r="G29" s="61"/>
      <c r="H29" s="62"/>
      <c r="I29" s="58">
        <f>C27+E27+G27+I27+K27+M27+O27+Q27+S27+U27</f>
        <v>1788.24</v>
      </c>
      <c r="J29" s="59"/>
    </row>
    <row r="30" spans="2:27" x14ac:dyDescent="0.55000000000000004">
      <c r="G30" s="65" t="s">
        <v>57</v>
      </c>
      <c r="H30" s="65"/>
      <c r="I30" s="58">
        <f>+D27+F27+H27+J27+L27+N27+P27+R27+T27+V27</f>
        <v>2492.1999999999998</v>
      </c>
      <c r="J30" s="59"/>
    </row>
    <row r="31" spans="2:27" x14ac:dyDescent="0.55000000000000004">
      <c r="I31" s="58">
        <f>I30-I29</f>
        <v>703.95999999999981</v>
      </c>
      <c r="J31" s="59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66">
        <f>I33+I31</f>
        <v>1303.9599999999998</v>
      </c>
      <c r="J34" s="66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C2:D2"/>
    <mergeCell ref="E2:F2"/>
    <mergeCell ref="G2:H2"/>
    <mergeCell ref="I2:J2"/>
    <mergeCell ref="K2:L2"/>
    <mergeCell ref="Q2:R2"/>
    <mergeCell ref="S2:T2"/>
    <mergeCell ref="U2:V2"/>
    <mergeCell ref="W2:X2"/>
    <mergeCell ref="F29:H29"/>
    <mergeCell ref="I29:J29"/>
    <mergeCell ref="M2:N2"/>
    <mergeCell ref="G30:H30"/>
    <mergeCell ref="I30:J30"/>
    <mergeCell ref="I31:J31"/>
    <mergeCell ref="I34:J34"/>
    <mergeCell ref="O2:P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58"/>
  <sheetViews>
    <sheetView tabSelected="1" topLeftCell="A29" workbookViewId="0">
      <selection activeCell="T37" sqref="T3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5" width="9.734375" customWidth="1"/>
    <col min="6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7" t="s">
        <v>23</v>
      </c>
      <c r="D2" s="57"/>
      <c r="E2" s="57" t="s">
        <v>20</v>
      </c>
      <c r="F2" s="57"/>
      <c r="G2" s="57" t="s">
        <v>19</v>
      </c>
      <c r="H2" s="57"/>
      <c r="I2" s="57" t="s">
        <v>21</v>
      </c>
      <c r="J2" s="57"/>
      <c r="K2" s="57" t="s">
        <v>22</v>
      </c>
      <c r="L2" s="57"/>
      <c r="M2" s="57" t="s">
        <v>26</v>
      </c>
      <c r="N2" s="57"/>
      <c r="O2" s="57" t="s">
        <v>24</v>
      </c>
      <c r="P2" s="57"/>
      <c r="Q2" s="57" t="s">
        <v>25</v>
      </c>
      <c r="R2" s="57"/>
      <c r="S2" s="57" t="s">
        <v>18</v>
      </c>
      <c r="T2" s="57"/>
      <c r="U2" s="57" t="s">
        <v>65</v>
      </c>
      <c r="V2" s="64"/>
      <c r="W2" s="57" t="s">
        <v>66</v>
      </c>
      <c r="X2" s="64"/>
      <c r="Y2" s="63" t="s">
        <v>28</v>
      </c>
      <c r="Z2" s="57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2521.33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2997.5899999999997</v>
      </c>
      <c r="J32" s="59"/>
    </row>
    <row r="33" spans="3:17" x14ac:dyDescent="0.55000000000000004">
      <c r="I33" s="58">
        <f>I32-I31</f>
        <v>476.25999999999976</v>
      </c>
      <c r="J33" s="59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66">
        <f>I35+I33</f>
        <v>2476.2599999999998</v>
      </c>
      <c r="J36" s="66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  <row r="46" spans="3:17" x14ac:dyDescent="0.55000000000000004">
      <c r="D46" t="s">
        <v>88</v>
      </c>
    </row>
    <row r="47" spans="3:17" x14ac:dyDescent="0.55000000000000004">
      <c r="D47" t="s">
        <v>90</v>
      </c>
      <c r="E47" t="s">
        <v>91</v>
      </c>
    </row>
    <row r="48" spans="3:17" x14ac:dyDescent="0.55000000000000004">
      <c r="D48" t="s">
        <v>92</v>
      </c>
      <c r="E48" s="1">
        <f>SUM(N29)</f>
        <v>0</v>
      </c>
    </row>
    <row r="49" spans="4:5" x14ac:dyDescent="0.55000000000000004">
      <c r="D49" t="s">
        <v>12</v>
      </c>
      <c r="E49" s="1">
        <f>SUM(F29)</f>
        <v>222.44</v>
      </c>
    </row>
    <row r="50" spans="4:5" x14ac:dyDescent="0.55000000000000004">
      <c r="D50" t="s">
        <v>94</v>
      </c>
      <c r="E50" s="1">
        <f>SUM(J29)</f>
        <v>325.82</v>
      </c>
    </row>
    <row r="51" spans="4:5" x14ac:dyDescent="0.55000000000000004">
      <c r="D51" t="s">
        <v>95</v>
      </c>
      <c r="E51" s="1">
        <f>SUM(D29)</f>
        <v>7.75</v>
      </c>
    </row>
    <row r="52" spans="4:5" x14ac:dyDescent="0.55000000000000004">
      <c r="D52" t="s">
        <v>93</v>
      </c>
      <c r="E52" s="1">
        <f>SUM(P29)</f>
        <v>217.61</v>
      </c>
    </row>
    <row r="53" spans="4:5" x14ac:dyDescent="0.55000000000000004">
      <c r="D53" t="s">
        <v>97</v>
      </c>
      <c r="E53" s="1">
        <f>SUM(R29)</f>
        <v>120.83000000000001</v>
      </c>
    </row>
    <row r="54" spans="4:5" x14ac:dyDescent="0.55000000000000004">
      <c r="D54" t="s">
        <v>98</v>
      </c>
      <c r="E54" s="1">
        <f>SUM(L29)</f>
        <v>46.25</v>
      </c>
    </row>
    <row r="55" spans="4:5" x14ac:dyDescent="0.55000000000000004">
      <c r="D55" t="s">
        <v>89</v>
      </c>
      <c r="E55" s="1">
        <f>SUM(V29)</f>
        <v>86.25</v>
      </c>
    </row>
    <row r="56" spans="4:5" x14ac:dyDescent="0.55000000000000004">
      <c r="D56" t="s">
        <v>96</v>
      </c>
      <c r="E56" s="1">
        <f>SUM(H29)</f>
        <v>400.6</v>
      </c>
    </row>
    <row r="57" spans="4:5" x14ac:dyDescent="0.55000000000000004">
      <c r="D57" t="s">
        <v>9</v>
      </c>
      <c r="E57" s="1">
        <f>SUM(T29)</f>
        <v>0</v>
      </c>
    </row>
    <row r="58" spans="4:5" x14ac:dyDescent="0.55000000000000004">
      <c r="D58" t="s">
        <v>99</v>
      </c>
      <c r="E58" s="1">
        <f>SUM(E48:E57)</f>
        <v>1427.5500000000002</v>
      </c>
    </row>
  </sheetData>
  <mergeCells count="18">
    <mergeCell ref="C2:D2"/>
    <mergeCell ref="E2:F2"/>
    <mergeCell ref="G2:H2"/>
    <mergeCell ref="I2:J2"/>
    <mergeCell ref="K2:L2"/>
    <mergeCell ref="Q2:R2"/>
    <mergeCell ref="S2:T2"/>
    <mergeCell ref="U2:V2"/>
    <mergeCell ref="Y2:Z2"/>
    <mergeCell ref="F31:H31"/>
    <mergeCell ref="I31:J31"/>
    <mergeCell ref="M2:N2"/>
    <mergeCell ref="W2:X2"/>
    <mergeCell ref="G32:H32"/>
    <mergeCell ref="I32:J32"/>
    <mergeCell ref="I33:J33"/>
    <mergeCell ref="I36:J36"/>
    <mergeCell ref="O2:P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topLeftCell="A33" workbookViewId="0">
      <selection activeCell="I54" sqref="I54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57" t="s">
        <v>26</v>
      </c>
      <c r="D2" s="57"/>
      <c r="E2" s="67" t="s">
        <v>20</v>
      </c>
      <c r="F2" s="63"/>
      <c r="G2" s="57" t="s">
        <v>23</v>
      </c>
      <c r="H2" s="57"/>
      <c r="I2" s="57" t="s">
        <v>19</v>
      </c>
      <c r="J2" s="57"/>
      <c r="K2" s="57" t="s">
        <v>18</v>
      </c>
      <c r="L2" s="57"/>
      <c r="M2" s="67" t="s">
        <v>22</v>
      </c>
      <c r="N2" s="63"/>
      <c r="O2" s="57" t="s">
        <v>25</v>
      </c>
      <c r="P2" s="57"/>
      <c r="Q2" s="57" t="s">
        <v>21</v>
      </c>
      <c r="R2" s="57"/>
      <c r="S2" s="57" t="s">
        <v>24</v>
      </c>
      <c r="T2" s="57"/>
      <c r="U2" s="57" t="s">
        <v>65</v>
      </c>
      <c r="V2" s="64"/>
      <c r="W2" s="57" t="s">
        <v>66</v>
      </c>
      <c r="X2" s="64"/>
      <c r="Y2" s="63" t="s">
        <v>28</v>
      </c>
      <c r="Z2" s="57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2462.73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1004.25</v>
      </c>
      <c r="J32" s="59"/>
    </row>
    <row r="33" spans="3:25" x14ac:dyDescent="0.55000000000000004">
      <c r="I33" s="58">
        <f>I32-I31</f>
        <v>-1458.48</v>
      </c>
      <c r="J33" s="59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66">
        <f>I36+I33+J37</f>
        <v>322.7800000000002</v>
      </c>
      <c r="J38" s="66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opLeftCell="A23" workbookViewId="0">
      <selection activeCell="G61" sqref="G61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7" t="s">
        <v>100</v>
      </c>
      <c r="D2" s="57"/>
      <c r="E2" s="67" t="s">
        <v>101</v>
      </c>
      <c r="F2" s="63"/>
      <c r="G2" s="57" t="s">
        <v>102</v>
      </c>
      <c r="H2" s="57"/>
      <c r="I2" s="57" t="s">
        <v>103</v>
      </c>
      <c r="J2" s="57"/>
      <c r="K2" s="57" t="s">
        <v>104</v>
      </c>
      <c r="L2" s="57"/>
      <c r="M2" s="67" t="s">
        <v>105</v>
      </c>
      <c r="N2" s="63"/>
      <c r="O2" s="57" t="s">
        <v>106</v>
      </c>
      <c r="P2" s="57"/>
      <c r="Q2" s="57" t="s">
        <v>107</v>
      </c>
      <c r="R2" s="57"/>
      <c r="S2" s="57" t="s">
        <v>24</v>
      </c>
      <c r="T2" s="57"/>
      <c r="U2" s="57" t="s">
        <v>108</v>
      </c>
      <c r="V2" s="64"/>
      <c r="W2" s="57" t="s">
        <v>66</v>
      </c>
      <c r="X2" s="64"/>
      <c r="Y2" s="63" t="s">
        <v>28</v>
      </c>
      <c r="Z2" s="57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32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2" t="s">
        <v>34</v>
      </c>
      <c r="C5" s="15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0</v>
      </c>
      <c r="Z5" s="35">
        <f t="shared" si="0"/>
        <v>0</v>
      </c>
      <c r="AA5" s="1">
        <f>AA4+Y5</f>
        <v>0</v>
      </c>
      <c r="AB5" s="1">
        <f>AB4+Z5</f>
        <v>0</v>
      </c>
      <c r="AC5" s="1">
        <f t="shared" ref="AC5:AC26" si="1">AB5-AA5</f>
        <v>0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0</v>
      </c>
      <c r="Z6" s="35">
        <f t="shared" si="0"/>
        <v>0</v>
      </c>
      <c r="AA6" s="1">
        <f t="shared" ref="AA6:AB21" si="2">AA5+Y6</f>
        <v>0</v>
      </c>
      <c r="AB6" s="1">
        <f t="shared" si="2"/>
        <v>0</v>
      </c>
      <c r="AC6" s="1">
        <f t="shared" si="1"/>
        <v>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5"/>
      <c r="V7" s="20"/>
      <c r="W7" s="15"/>
      <c r="X7" s="20"/>
      <c r="Y7" s="17">
        <f t="shared" si="0"/>
        <v>0</v>
      </c>
      <c r="Z7" s="35">
        <f t="shared" si="0"/>
        <v>0</v>
      </c>
      <c r="AA7" s="1">
        <f t="shared" si="2"/>
        <v>0</v>
      </c>
      <c r="AB7" s="1">
        <f t="shared" si="2"/>
        <v>0</v>
      </c>
      <c r="AC7" s="1">
        <f t="shared" si="1"/>
        <v>0</v>
      </c>
      <c r="AD7" s="44" t="s">
        <v>71</v>
      </c>
      <c r="AE7" s="44">
        <f>+G29+'Punters 2021'!Q27+'Punters 2020'!M27+'Punters club'!J6+'Punters 2022'!C29</f>
        <v>788</v>
      </c>
      <c r="AF7" s="44">
        <f>+H29+'Punters 2021'!R27+'Punters 2020'!N27+'Punters club'!K6+'Punters 2022'!D29</f>
        <v>534</v>
      </c>
      <c r="AG7" s="49">
        <f>+AF7-AE7</f>
        <v>-254</v>
      </c>
      <c r="AH7" s="47">
        <f>(AF7-AE7)/AE7</f>
        <v>-0.32233502538071068</v>
      </c>
    </row>
    <row r="8" spans="2:34" ht="14.7" thickBot="1" x14ac:dyDescent="0.6">
      <c r="B8" s="52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0</v>
      </c>
      <c r="Z8" s="35">
        <f t="shared" si="0"/>
        <v>0</v>
      </c>
      <c r="AA8" s="1">
        <f t="shared" si="2"/>
        <v>0</v>
      </c>
      <c r="AB8" s="1">
        <f t="shared" si="2"/>
        <v>0</v>
      </c>
      <c r="AC8" s="1">
        <f t="shared" si="1"/>
        <v>0</v>
      </c>
      <c r="AD8" s="44" t="s">
        <v>72</v>
      </c>
      <c r="AE8" s="44">
        <f>+E29+'Punters 2021'!I27+'Punters 2020'!G27+'Punters club'!J7+'Punters 2022'!E29</f>
        <v>923</v>
      </c>
      <c r="AF8" s="44">
        <f>+F29+'Punters 2021'!J27+'Punters 2020'!H27+'Punters club'!K7+'Punters 2022'!F29</f>
        <v>1019.77</v>
      </c>
      <c r="AG8" s="50">
        <f t="shared" ref="AG8:AG16" si="3">+AF8-AE8</f>
        <v>96.769999999999982</v>
      </c>
      <c r="AH8" s="47">
        <f t="shared" ref="AH8:AH16" si="4">(AF8-AE8)/AE8</f>
        <v>0.10484290357529792</v>
      </c>
    </row>
    <row r="9" spans="2:34" ht="14.7" thickBot="1" x14ac:dyDescent="0.6">
      <c r="B9" s="51" t="s">
        <v>38</v>
      </c>
      <c r="C9" s="15"/>
      <c r="D9" s="16"/>
      <c r="E9" s="17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0</v>
      </c>
      <c r="Z9" s="35">
        <f t="shared" si="0"/>
        <v>0</v>
      </c>
      <c r="AA9" s="1">
        <f t="shared" si="2"/>
        <v>0</v>
      </c>
      <c r="AB9" s="1">
        <f t="shared" si="2"/>
        <v>0</v>
      </c>
      <c r="AC9" s="1">
        <f t="shared" si="1"/>
        <v>0</v>
      </c>
      <c r="AD9" s="44" t="s">
        <v>73</v>
      </c>
      <c r="AE9" s="44">
        <f>+I29+'Punters 2021'!K27+'Punters 2020'!E27+'Punters club'!J11+'Punters 2022'!G29</f>
        <v>896.48</v>
      </c>
      <c r="AF9" s="44">
        <f>+J29+'Punters 2021'!L27+'Punters 2020'!F27+'Punters club'!K11+'Punters 2022'!H29</f>
        <v>961.4</v>
      </c>
      <c r="AG9" s="50">
        <f t="shared" si="3"/>
        <v>64.919999999999959</v>
      </c>
      <c r="AH9" s="47">
        <f t="shared" si="4"/>
        <v>7.2416562555773639E-2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5"/>
      <c r="V10" s="20"/>
      <c r="W10" s="15"/>
      <c r="X10" s="20"/>
      <c r="Y10" s="17">
        <f t="shared" si="0"/>
        <v>0</v>
      </c>
      <c r="Z10" s="35">
        <f t="shared" si="0"/>
        <v>0</v>
      </c>
      <c r="AA10" s="1">
        <f t="shared" si="2"/>
        <v>0</v>
      </c>
      <c r="AB10" s="1">
        <f t="shared" si="2"/>
        <v>0</v>
      </c>
      <c r="AC10" s="1">
        <f t="shared" si="1"/>
        <v>0</v>
      </c>
      <c r="AD10" s="44" t="s">
        <v>74</v>
      </c>
      <c r="AE10" s="44">
        <f>+Q29+'Punters 2021'!G27+'Punters 2020'!I27+'Punters club'!J10+'Punters 2022'!I29</f>
        <v>899.9</v>
      </c>
      <c r="AF10" s="44">
        <f>+R29+'Punters 2021'!H27+'Punters 2020'!J27+'Punters club'!K10+'Punters 2022'!J29</f>
        <v>1459.8999999999999</v>
      </c>
      <c r="AG10" s="50">
        <f t="shared" si="3"/>
        <v>559.99999999999989</v>
      </c>
      <c r="AH10" s="45">
        <f t="shared" si="4"/>
        <v>0.6222913657073007</v>
      </c>
    </row>
    <row r="11" spans="2:34" ht="14.7" thickBot="1" x14ac:dyDescent="0.6">
      <c r="B11" s="52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0</v>
      </c>
      <c r="Z11" s="35">
        <f t="shared" si="0"/>
        <v>0</v>
      </c>
      <c r="AA11" s="1">
        <f t="shared" si="2"/>
        <v>0</v>
      </c>
      <c r="AB11" s="1">
        <f t="shared" si="2"/>
        <v>0</v>
      </c>
      <c r="AC11" s="1">
        <f t="shared" si="1"/>
        <v>0</v>
      </c>
      <c r="AD11" s="44" t="s">
        <v>75</v>
      </c>
      <c r="AE11" s="44">
        <f>+M29+'Punters 2021'!E27+'Punters 2020'!K27+'Punters 2022'!K29</f>
        <v>633</v>
      </c>
      <c r="AF11" s="44">
        <f>+N29+'Punters 2021'!F27+'Punters 2020'!L27+'Punters 2022'!L29</f>
        <v>58.25</v>
      </c>
      <c r="AG11" s="49">
        <f t="shared" si="3"/>
        <v>-574.75</v>
      </c>
      <c r="AH11" s="47">
        <f t="shared" si="4"/>
        <v>-0.90797788309636651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0</v>
      </c>
      <c r="Z12" s="35">
        <f t="shared" si="0"/>
        <v>0</v>
      </c>
      <c r="AA12" s="1">
        <f t="shared" si="2"/>
        <v>0</v>
      </c>
      <c r="AB12" s="1">
        <f t="shared" si="2"/>
        <v>0</v>
      </c>
      <c r="AC12" s="1">
        <f t="shared" si="1"/>
        <v>0</v>
      </c>
      <c r="AD12" s="44" t="s">
        <v>76</v>
      </c>
      <c r="AE12" s="44">
        <f>+C29+'Punters 2021'!S27+'Punters 2020'!S27+'Punters club'!J8+'Punters 2022'!M29</f>
        <v>954.96</v>
      </c>
      <c r="AF12" s="44">
        <f>+D29+'Punters 2021'!T27+'Punters 2020'!T27+'Punters club'!K8+'Punters 2022'!N29</f>
        <v>564.32999999999993</v>
      </c>
      <c r="AG12" s="49">
        <f t="shared" si="3"/>
        <v>-390.63000000000011</v>
      </c>
      <c r="AH12" s="47">
        <f t="shared" si="4"/>
        <v>-0.40905378235737633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5"/>
      <c r="V13" s="20"/>
      <c r="W13" s="15"/>
      <c r="X13" s="20"/>
      <c r="Y13" s="17">
        <f t="shared" si="0"/>
        <v>0</v>
      </c>
      <c r="Z13" s="35">
        <f t="shared" si="0"/>
        <v>0</v>
      </c>
      <c r="AA13" s="1">
        <f t="shared" si="2"/>
        <v>0</v>
      </c>
      <c r="AB13" s="1">
        <f t="shared" si="2"/>
        <v>0</v>
      </c>
      <c r="AC13" s="1">
        <f t="shared" si="1"/>
        <v>0</v>
      </c>
      <c r="AD13" s="44" t="s">
        <v>77</v>
      </c>
      <c r="AE13" s="44">
        <f>+S29+'Punters 2021'!O27+'Punters 2020'!O27+'Punters club'!J9+'Punters 2022'!O29</f>
        <v>881.34</v>
      </c>
      <c r="AF13" s="44">
        <f>+T29+'Punters 2021'!P27+'Punters 2020'!P27+'Punters club'!K9+'Punters 2022'!P29</f>
        <v>218.25</v>
      </c>
      <c r="AG13" s="49">
        <f t="shared" si="3"/>
        <v>-663.09</v>
      </c>
      <c r="AH13" s="47">
        <f t="shared" si="4"/>
        <v>-0.75236571584178635</v>
      </c>
    </row>
    <row r="14" spans="2:34" ht="14.7" thickBot="1" x14ac:dyDescent="0.6">
      <c r="B14" s="52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0</v>
      </c>
      <c r="Z14" s="35">
        <f t="shared" si="0"/>
        <v>0</v>
      </c>
      <c r="AA14" s="1">
        <f t="shared" si="2"/>
        <v>0</v>
      </c>
      <c r="AB14" s="1">
        <f t="shared" si="2"/>
        <v>0</v>
      </c>
      <c r="AC14" s="1">
        <f t="shared" si="1"/>
        <v>0</v>
      </c>
      <c r="AD14" s="44" t="s">
        <v>78</v>
      </c>
      <c r="AE14" s="44">
        <f>+O29+'Punters 2021'!M27+'Punters 2020'!Q27+'Punters club'!J5+'Punters 2022'!Q29</f>
        <v>883</v>
      </c>
      <c r="AF14" s="44">
        <f>+P29+'Punters 2021'!N27+'Punters 2020'!R27+'Punters club'!K5+'Punters 2022'!R29</f>
        <v>637.47</v>
      </c>
      <c r="AG14" s="49">
        <f t="shared" si="3"/>
        <v>-245.52999999999997</v>
      </c>
      <c r="AH14" s="47">
        <f t="shared" si="4"/>
        <v>-0.27806342015855035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0</v>
      </c>
      <c r="Z15" s="35">
        <f t="shared" si="0"/>
        <v>0</v>
      </c>
      <c r="AA15" s="1">
        <f t="shared" si="2"/>
        <v>0</v>
      </c>
      <c r="AB15" s="1">
        <f t="shared" si="2"/>
        <v>0</v>
      </c>
      <c r="AC15" s="1">
        <f t="shared" si="1"/>
        <v>0</v>
      </c>
      <c r="AD15" s="44" t="s">
        <v>79</v>
      </c>
      <c r="AE15" s="44">
        <f>+K29+'Punters 2021'!C27+'Punters 2020'!C27+'Punters club'!J4+'Punters 2022'!S29</f>
        <v>892.7</v>
      </c>
      <c r="AF15" s="44">
        <f>+L29+'Punters 2021'!D27+'Punters 2020'!D27+'Punters club'!K4+'Punters 2022'!T29</f>
        <v>1461.09</v>
      </c>
      <c r="AG15" s="50">
        <f t="shared" si="3"/>
        <v>568.38999999999987</v>
      </c>
      <c r="AH15" s="45">
        <f t="shared" si="4"/>
        <v>0.63670886075949351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5"/>
      <c r="V16" s="20"/>
      <c r="W16" s="15"/>
      <c r="X16" s="20"/>
      <c r="Y16" s="17">
        <f t="shared" si="0"/>
        <v>0</v>
      </c>
      <c r="Z16" s="35">
        <f t="shared" si="0"/>
        <v>0</v>
      </c>
      <c r="AA16" s="1">
        <f t="shared" si="2"/>
        <v>0</v>
      </c>
      <c r="AB16" s="1">
        <f t="shared" si="2"/>
        <v>0</v>
      </c>
      <c r="AC16" s="1">
        <f t="shared" si="1"/>
        <v>0</v>
      </c>
      <c r="AD16" s="44" t="s">
        <v>80</v>
      </c>
      <c r="AE16" s="44">
        <f>+U29+'Punters 2022'!U29</f>
        <v>200</v>
      </c>
      <c r="AF16" s="44">
        <f>+V29+'Punters 2022'!V29</f>
        <v>86.25</v>
      </c>
      <c r="AG16" s="49">
        <f t="shared" si="3"/>
        <v>-113.75</v>
      </c>
      <c r="AH16" s="47">
        <f t="shared" si="4"/>
        <v>-0.56874999999999998</v>
      </c>
    </row>
    <row r="17" spans="2:30" ht="14.7" thickBot="1" x14ac:dyDescent="0.6">
      <c r="B17" s="52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0</v>
      </c>
      <c r="Z17" s="35">
        <f t="shared" si="0"/>
        <v>0</v>
      </c>
      <c r="AA17" s="1">
        <f t="shared" si="2"/>
        <v>0</v>
      </c>
      <c r="AB17" s="1">
        <f t="shared" si="2"/>
        <v>0</v>
      </c>
      <c r="AC17" s="1">
        <f t="shared" si="1"/>
        <v>0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7">
        <f t="shared" si="0"/>
        <v>0</v>
      </c>
      <c r="Z18" s="35">
        <f t="shared" si="0"/>
        <v>0</v>
      </c>
      <c r="AA18" s="1">
        <f t="shared" si="2"/>
        <v>0</v>
      </c>
      <c r="AB18" s="1">
        <f t="shared" si="2"/>
        <v>0</v>
      </c>
      <c r="AC18" s="1">
        <f t="shared" si="1"/>
        <v>0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5"/>
      <c r="V19" s="20"/>
      <c r="W19" s="15"/>
      <c r="X19" s="20"/>
      <c r="Y19" s="17">
        <f t="shared" si="0"/>
        <v>0</v>
      </c>
      <c r="Z19" s="35">
        <f t="shared" si="0"/>
        <v>0</v>
      </c>
      <c r="AA19" s="1">
        <f t="shared" si="2"/>
        <v>0</v>
      </c>
      <c r="AB19" s="1">
        <f t="shared" si="2"/>
        <v>0</v>
      </c>
      <c r="AC19" s="1">
        <f t="shared" si="1"/>
        <v>0</v>
      </c>
      <c r="AD19" s="1"/>
    </row>
    <row r="20" spans="2:30" ht="14.7" thickBot="1" x14ac:dyDescent="0.6">
      <c r="B20" s="52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0</v>
      </c>
      <c r="Z20" s="35">
        <f t="shared" si="0"/>
        <v>0</v>
      </c>
      <c r="AA20" s="1">
        <f t="shared" si="2"/>
        <v>0</v>
      </c>
      <c r="AB20" s="1">
        <f t="shared" si="2"/>
        <v>0</v>
      </c>
      <c r="AC20" s="1">
        <f t="shared" si="1"/>
        <v>0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0</v>
      </c>
      <c r="Z21" s="35">
        <f t="shared" si="0"/>
        <v>0</v>
      </c>
      <c r="AA21" s="1">
        <f t="shared" si="2"/>
        <v>0</v>
      </c>
      <c r="AB21" s="1">
        <f t="shared" si="2"/>
        <v>0</v>
      </c>
      <c r="AC21" s="1">
        <f t="shared" si="1"/>
        <v>0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7">
        <f t="shared" si="0"/>
        <v>0</v>
      </c>
      <c r="Z22" s="16">
        <f t="shared" si="0"/>
        <v>0</v>
      </c>
      <c r="AA22" s="1">
        <f t="shared" ref="AA22:AB26" si="5">AA21+Y22</f>
        <v>0</v>
      </c>
      <c r="AB22" s="1">
        <f t="shared" si="5"/>
        <v>0</v>
      </c>
      <c r="AC22" s="1">
        <f t="shared" si="1"/>
        <v>0</v>
      </c>
      <c r="AD22" s="1"/>
    </row>
    <row r="23" spans="2:30" ht="14.7" thickBot="1" x14ac:dyDescent="0.6">
      <c r="B23" s="52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0</v>
      </c>
      <c r="Z23" s="16">
        <f t="shared" si="0"/>
        <v>0</v>
      </c>
      <c r="AA23" s="1">
        <f t="shared" si="5"/>
        <v>0</v>
      </c>
      <c r="AB23" s="1">
        <f t="shared" si="5"/>
        <v>0</v>
      </c>
      <c r="AC23" s="1">
        <f t="shared" si="1"/>
        <v>0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0</v>
      </c>
      <c r="Z24" s="16">
        <f t="shared" si="0"/>
        <v>0</v>
      </c>
      <c r="AA24" s="1">
        <f t="shared" si="5"/>
        <v>0</v>
      </c>
      <c r="AB24" s="1">
        <f t="shared" si="5"/>
        <v>0</v>
      </c>
      <c r="AC24" s="1">
        <f t="shared" si="1"/>
        <v>0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7">
        <f t="shared" si="0"/>
        <v>0</v>
      </c>
      <c r="Z25" s="16">
        <f t="shared" si="0"/>
        <v>0</v>
      </c>
      <c r="AA25" s="1">
        <f t="shared" si="5"/>
        <v>0</v>
      </c>
      <c r="AB25" s="1">
        <f t="shared" si="5"/>
        <v>0</v>
      </c>
      <c r="AC25" s="1">
        <f t="shared" si="1"/>
        <v>0</v>
      </c>
      <c r="AD25" s="1"/>
    </row>
    <row r="26" spans="2:30" ht="14.7" thickBot="1" x14ac:dyDescent="0.6">
      <c r="B26" s="54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7">
        <f t="shared" ref="Y26:Z28" si="6">U26+S26+Q26+O26+M26+K26+I26+G26+E26+C26</f>
        <v>0</v>
      </c>
      <c r="Z26" s="16">
        <f t="shared" si="6"/>
        <v>0</v>
      </c>
      <c r="AA26" s="1">
        <f t="shared" si="5"/>
        <v>0</v>
      </c>
      <c r="AB26" s="1">
        <f t="shared" si="5"/>
        <v>0</v>
      </c>
      <c r="AC26" s="1">
        <f t="shared" si="1"/>
        <v>0</v>
      </c>
      <c r="AD26" s="1"/>
    </row>
    <row r="27" spans="2:30" ht="14.7" thickBot="1" x14ac:dyDescent="0.6">
      <c r="B27" s="30" t="s">
        <v>84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7">
        <f>U27+S27+Q27+O27+M27+K27+I27+G27+E27+C27+W27</f>
        <v>0</v>
      </c>
      <c r="Z27" s="16">
        <f>V27+T27+R27+P27+N27+L27+J27+H27+F27+D27+X27</f>
        <v>0</v>
      </c>
      <c r="AA27" s="1"/>
      <c r="AB27" s="1"/>
      <c r="AC27" s="1"/>
      <c r="AD27" s="1"/>
    </row>
    <row r="28" spans="2:30" ht="14.7" thickBot="1" x14ac:dyDescent="0.6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6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7">SUM(C4:C28)</f>
        <v>0</v>
      </c>
      <c r="D29" s="18">
        <f t="shared" si="7"/>
        <v>0</v>
      </c>
      <c r="E29" s="18">
        <f t="shared" si="7"/>
        <v>0</v>
      </c>
      <c r="F29" s="18">
        <f t="shared" si="7"/>
        <v>0</v>
      </c>
      <c r="G29" s="18">
        <f t="shared" si="7"/>
        <v>0</v>
      </c>
      <c r="H29" s="18">
        <f t="shared" si="7"/>
        <v>0</v>
      </c>
      <c r="I29" s="18">
        <f t="shared" si="7"/>
        <v>0</v>
      </c>
      <c r="J29" s="18">
        <f t="shared" si="7"/>
        <v>0</v>
      </c>
      <c r="K29" s="18">
        <f t="shared" si="7"/>
        <v>0</v>
      </c>
      <c r="L29" s="18">
        <f t="shared" si="7"/>
        <v>0</v>
      </c>
      <c r="M29" s="18">
        <f t="shared" si="7"/>
        <v>0</v>
      </c>
      <c r="N29" s="18">
        <f t="shared" si="7"/>
        <v>0</v>
      </c>
      <c r="O29" s="18">
        <f t="shared" si="7"/>
        <v>0</v>
      </c>
      <c r="P29" s="18">
        <f t="shared" si="7"/>
        <v>0</v>
      </c>
      <c r="Q29" s="18">
        <f t="shared" si="7"/>
        <v>0</v>
      </c>
      <c r="R29" s="18">
        <f t="shared" si="7"/>
        <v>0</v>
      </c>
      <c r="S29" s="18">
        <f t="shared" si="7"/>
        <v>0</v>
      </c>
      <c r="T29" s="18">
        <f>SUM(T4:T28)</f>
        <v>0</v>
      </c>
      <c r="U29" s="18">
        <f t="shared" si="7"/>
        <v>0</v>
      </c>
      <c r="V29" s="21">
        <f t="shared" si="7"/>
        <v>0</v>
      </c>
      <c r="W29" s="18">
        <f t="shared" si="7"/>
        <v>0</v>
      </c>
      <c r="X29" s="21">
        <f t="shared" si="7"/>
        <v>0</v>
      </c>
      <c r="Y29" s="29">
        <f t="shared" si="7"/>
        <v>0</v>
      </c>
      <c r="Z29" s="18">
        <f t="shared" si="7"/>
        <v>0</v>
      </c>
    </row>
    <row r="30" spans="2:30" x14ac:dyDescent="0.55000000000000004">
      <c r="D30" s="56" t="e">
        <f>(D29-C29)/C29</f>
        <v>#DIV/0!</v>
      </c>
      <c r="F30" s="34" t="e">
        <f>(F29-E29)/E29</f>
        <v>#DIV/0!</v>
      </c>
      <c r="H30" s="34" t="e">
        <f>(H29-G29)/G29</f>
        <v>#DIV/0!</v>
      </c>
      <c r="J30" s="34" t="e">
        <f>(J29-I29)/I29</f>
        <v>#DIV/0!</v>
      </c>
      <c r="L30" s="28" t="e">
        <f>(L29-K29)/K29</f>
        <v>#DIV/0!</v>
      </c>
      <c r="N30" s="28" t="e">
        <f>(N29-M29)/M29</f>
        <v>#DIV/0!</v>
      </c>
      <c r="P30" s="28" t="e">
        <f>(P29-O29)/O29</f>
        <v>#DIV/0!</v>
      </c>
      <c r="R30" s="28" t="e">
        <f>(R29-Q29)/Q29</f>
        <v>#DIV/0!</v>
      </c>
      <c r="T30" s="22" t="e">
        <f>(T29-S29)/S29</f>
        <v>#DIV/0!</v>
      </c>
      <c r="V30" s="28" t="e">
        <f>(V29-U29)/U29</f>
        <v>#DIV/0!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0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0</v>
      </c>
      <c r="J32" s="59"/>
    </row>
    <row r="33" spans="3:25" x14ac:dyDescent="0.55000000000000004">
      <c r="I33" s="58">
        <f>I32-I31</f>
        <v>0</v>
      </c>
      <c r="J33" s="59"/>
      <c r="Y33">
        <f>2167+183+5*10</f>
        <v>2400</v>
      </c>
    </row>
    <row r="34" spans="3:25" x14ac:dyDescent="0.55000000000000004">
      <c r="C34" s="36">
        <f>C29+E29+G29+I29</f>
        <v>0</v>
      </c>
      <c r="D34" s="36">
        <f>D29+F29+H29+J29</f>
        <v>0</v>
      </c>
      <c r="E34" s="37">
        <f>D34-C34</f>
        <v>0</v>
      </c>
      <c r="I34" s="38">
        <f>O29+K29+M29</f>
        <v>0</v>
      </c>
      <c r="J34" s="38">
        <f>P29+L29+N29</f>
        <v>0</v>
      </c>
      <c r="K34" s="39">
        <f>J34-I34</f>
        <v>0</v>
      </c>
      <c r="O34" s="40">
        <f>U29+Q29+S29</f>
        <v>0</v>
      </c>
      <c r="P34" s="40">
        <f>V29+R29+T29</f>
        <v>0</v>
      </c>
      <c r="Q34" s="41">
        <f>P34-O34</f>
        <v>0</v>
      </c>
      <c r="X34" s="55"/>
      <c r="Y34">
        <f>15*10</f>
        <v>150</v>
      </c>
    </row>
    <row r="35" spans="3:25" x14ac:dyDescent="0.55000000000000004">
      <c r="C35" s="36"/>
      <c r="D35" s="34" t="e">
        <f>(D34-C34)/C34</f>
        <v>#DIV/0!</v>
      </c>
      <c r="E35" s="37"/>
      <c r="I35" s="38"/>
      <c r="J35" s="34" t="e">
        <f>(J34-I34)/I34</f>
        <v>#DIV/0!</v>
      </c>
      <c r="K35" s="39"/>
      <c r="O35" s="40"/>
      <c r="P35" s="34" t="e">
        <f>(P34-O34)/O34</f>
        <v>#DIV/0!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66">
        <f>I36+I33+J37</f>
        <v>1781.2600000000002</v>
      </c>
      <c r="J38" s="66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0</v>
      </c>
      <c r="D42" s="1">
        <f>D29+F29+H29+J29</f>
        <v>0</v>
      </c>
      <c r="I42" s="1">
        <f>O29+K29+M29</f>
        <v>0</v>
      </c>
      <c r="J42" s="1">
        <f>P29+L29+N29</f>
        <v>0</v>
      </c>
      <c r="O42" s="1">
        <f>U29+Q29+S29</f>
        <v>0</v>
      </c>
      <c r="P42" s="1">
        <f>V29+R29+T29</f>
        <v>0</v>
      </c>
    </row>
    <row r="43" spans="3:25" x14ac:dyDescent="0.55000000000000004">
      <c r="D43" s="1">
        <f>D42-C42</f>
        <v>0</v>
      </c>
      <c r="J43" s="33">
        <f>J42-I42</f>
        <v>0</v>
      </c>
      <c r="P43" s="33">
        <f>P42-O42</f>
        <v>0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J46" t="s">
        <v>109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110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0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0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0</v>
      </c>
      <c r="J52" t="s">
        <v>93</v>
      </c>
      <c r="K52">
        <v>0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SUM(J29)</f>
        <v>0</v>
      </c>
      <c r="J54" t="s">
        <v>98</v>
      </c>
      <c r="K54"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0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SUM(N29)</f>
        <v>0</v>
      </c>
      <c r="J56" t="s">
        <v>96</v>
      </c>
      <c r="K56">
        <v>0</v>
      </c>
      <c r="W56">
        <f>SUM(W46:W55)</f>
        <v>55</v>
      </c>
    </row>
    <row r="57" spans="4:23" x14ac:dyDescent="0.55000000000000004">
      <c r="D57" t="s">
        <v>9</v>
      </c>
      <c r="E57" s="1">
        <f>SUM(P29)</f>
        <v>0</v>
      </c>
      <c r="J57" t="s">
        <v>9</v>
      </c>
      <c r="K57">
        <v>0</v>
      </c>
    </row>
    <row r="58" spans="4:23" x14ac:dyDescent="0.55000000000000004">
      <c r="D58" t="s">
        <v>99</v>
      </c>
      <c r="E58" s="1">
        <f>SUM(E48:E57)</f>
        <v>0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D7A62A-0CB5-48B0-A73A-0A91BCC8EAEF}">
  <ds:schemaRefs>
    <ds:schemaRef ds:uri="http://schemas.microsoft.com/office/2006/metadata/properties"/>
    <ds:schemaRef ds:uri="http://schemas.microsoft.com/office/infopath/2007/PartnerControls"/>
    <ds:schemaRef ds:uri="3e1ffae5-f160-4019-9720-1b11bf1b81a3"/>
  </ds:schemaRefs>
</ds:datastoreItem>
</file>

<file path=customXml/itemProps2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Punters club</vt:lpstr>
      <vt:lpstr>Punters 2020</vt:lpstr>
      <vt:lpstr>Punters 2021</vt:lpstr>
      <vt:lpstr>Punters 2022</vt:lpstr>
      <vt:lpstr>Punters 2023</vt:lpstr>
      <vt:lpstr>Punters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Brenton Jaskola</dc:creator>
  <cp:keywords/>
  <dc:description/>
  <cp:lastModifiedBy>Turnor, Brenton</cp:lastModifiedBy>
  <cp:revision/>
  <dcterms:created xsi:type="dcterms:W3CDTF">2018-12-11T23:51:55Z</dcterms:created>
  <dcterms:modified xsi:type="dcterms:W3CDTF">2024-02-06T05:42:10Z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