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C4A9DA6B-2BD0-4572-AB81-0CACC5420291}" xr6:coauthVersionLast="47" xr6:coauthVersionMax="47" xr10:uidLastSave="{00000000-0000-0000-0000-000000000000}"/>
  <bookViews>
    <workbookView xWindow="-96" yWindow="-96" windowWidth="23232" windowHeight="13872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<sst xmlns="http://schemas.openxmlformats.org/spreadsheetml/2006/main" count="521" uniqueCount="113">
  <si>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</si>
  <si>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</si>
  <si>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</si>
  <si>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</si>
  <si>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</si>
  <si>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</si>
  <si>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</si>
  <si>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</si>
  <si>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</si>
  <si>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</si>
  <si>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</si>
  <si>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</si>
  <si>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</si>
  <si>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</si>
  <si>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</si>
  <si>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</si>
  <si>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</si>
  <si>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</si>
  <si>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</si>
  <si>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</si>
  <si>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</si>
  <si>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</si>
  <si>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</si>
  <si>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</si>
  <si>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</si>
  <si>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</si>
  <si>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</si>
  <si>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</si>
  <si>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</si>
  <si>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</si>
  <si>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</si>
  <si>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</si>
  <si>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</si>
  <si>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</si>
  <si>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</si>
  <si>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</si>
  <si>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</si>
  <si>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</si>
  <si>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</si>
  <si>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</si>
  <si>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</si>
  <si>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</si>
  <si>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</si>
  <si>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</si>
  <si>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</si>
  <si>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</si>
  <si>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</si>
  <si>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</si>
  <si>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</si>
  <si>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</si>
  <si>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</si>
  <si>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</si>
  <si>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</si>
  <si>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</si>
  <si>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</si>
  <si>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</si>
  <si>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</si>
  <si>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</si>
  <si>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</si>
  <si>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</si>
  <si>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</si>
  <si>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</si>
  <si>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</si>
  <si>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</si>
  <si>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</si>
  <si>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</si>
  <si>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</si>
  <si>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</si>
  <si>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</si>
  <si>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</si>
  <si>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</si>
  <si>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</si>
  <si>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</si>
  <si>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</si>
  <si>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</si>
  <si>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</si>
  <si>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</si>
  <si>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</si>
  <si>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</si>
  <si>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</si>
  <si>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</si>
  <si>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</si>
  <si>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</si>
  <si>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</si>
  <si>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</si>
  <si>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</si>
  <si>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</si>
  <si>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</si>
  <si>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</si>
  <si>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</si>
  <si>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</si>
  <si>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</si>
  <si>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</si>
  <si>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</si>
  <si>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</si>
  <si>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</si>
  <si>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</si>
  <si>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</si>
  <si>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</si>
  <si>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</si>
  <si>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</si>
  <si>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</si>
  <si>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</si>
  <si>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</si>
  <si>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</si>
  <si>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</si>
  <si>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</si>
  <si>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</si>
  <si>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</si>
  <si>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</si>
  <si>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25th June 2024</t>
  </si>
  <si>
    <t>Strikes for 2024 Season at 25th June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</si>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</sst>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5" fontId="0" fillId="9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A4" workbookViewId="0">
      <selection activeCell="K53" sqref="K53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100</v>
      </c>
      <c r="D2" s="63"/>
      <c r="E2" s="66" t="s">
        <v>101</v>
      </c>
      <c r="F2" s="62"/>
      <c r="G2" s="63" t="s">
        <v>102</v>
      </c>
      <c r="H2" s="63"/>
      <c r="I2" s="63" t="s">
        <v>103</v>
      </c>
      <c r="J2" s="63"/>
      <c r="K2" s="63" t="s">
        <v>104</v>
      </c>
      <c r="L2" s="63"/>
      <c r="M2" s="66" t="s">
        <v>105</v>
      </c>
      <c r="N2" s="62"/>
      <c r="O2" s="63" t="s">
        <v>106</v>
      </c>
      <c r="P2" s="63"/>
      <c r="Q2" s="63" t="s">
        <v>107</v>
      </c>
      <c r="R2" s="63"/>
      <c r="S2" s="63" t="s">
        <v>24</v>
      </c>
      <c r="T2" s="63"/>
      <c r="U2" s="63" t="s">
        <v>108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931</v>
      </c>
      <c r="AF7" s="44">
        <f>+H29+'Punters 2021'!R27+'Punters 2020'!N27+'Punters club'!K6+'Punters 2022'!D29</f>
        <v>534</v>
      </c>
      <c r="AG7" s="49">
        <f>+AF7-AE7</f>
        <v>-397</v>
      </c>
      <c r="AH7" s="47">
        <f>(AF7-AE7)/AE7</f>
        <v>-0.42642320085929108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1058</v>
      </c>
      <c r="AF8" s="44">
        <f>+F29+'Punters 2021'!J27+'Punters 2020'!H27+'Punters club'!K7+'Punters 2022'!F29</f>
        <v>1019.77</v>
      </c>
      <c r="AG8" s="50">
        <f t="shared" ref="AG8:AG16" si="3">+AF8-AE8</f>
        <v>-38.230000000000018</v>
      </c>
      <c r="AH8" s="47">
        <f t="shared" ref="AH8:AH16" si="4">(AF8-AE8)/AE8</f>
        <v>-3.6134215500945199E-2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1026.48</v>
      </c>
      <c r="AF9" s="44">
        <f>+J29+'Punters 2021'!L27+'Punters 2020'!F27+'Punters club'!K11+'Punters 2022'!H29</f>
        <v>961.4</v>
      </c>
      <c r="AG9" s="50">
        <f t="shared" si="3"/>
        <v>-65.080000000000041</v>
      </c>
      <c r="AH9" s="47">
        <f t="shared" si="4"/>
        <v>-6.3401137869223009E-2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1029.9000000000001</v>
      </c>
      <c r="AF10" s="44">
        <f>+R29+'Punters 2021'!H27+'Punters 2020'!J27+'Punters club'!K10+'Punters 2022'!J29</f>
        <v>1459.8999999999999</v>
      </c>
      <c r="AG10" s="50">
        <f t="shared" si="3"/>
        <v>429.99999999999977</v>
      </c>
      <c r="AH10" s="45">
        <f t="shared" si="4"/>
        <v>0.41751626371492351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783</v>
      </c>
      <c r="AF11" s="44">
        <f>+N29+'Punters 2021'!F27+'Punters 2020'!L27+'Punters 2022'!L29</f>
        <v>190.75</v>
      </c>
      <c r="AG11" s="49">
        <f t="shared" si="3"/>
        <v>-592.25</v>
      </c>
      <c r="AH11" s="47">
        <f t="shared" si="4"/>
        <v>-0.75638569604086847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1104.96</v>
      </c>
      <c r="AF12" s="44">
        <f>+D29+'Punters 2021'!T27+'Punters 2020'!T27+'Punters club'!K8+'Punters 2022'!N29</f>
        <v>564.32999999999993</v>
      </c>
      <c r="AG12" s="49">
        <f t="shared" si="3"/>
        <v>-540.63000000000011</v>
      </c>
      <c r="AH12" s="47">
        <f t="shared" si="4"/>
        <v>-0.48927562988705481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1006.34</v>
      </c>
      <c r="AF13" s="44">
        <f>+T29+'Punters 2021'!P27+'Punters 2020'!P27+'Punters club'!K9+'Punters 2022'!P29</f>
        <v>323.25</v>
      </c>
      <c r="AG13" s="49">
        <f t="shared" si="3"/>
        <v>-683.09</v>
      </c>
      <c r="AH13" s="47">
        <f t="shared" si="4"/>
        <v>-0.67878649363038335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1038</v>
      </c>
      <c r="AF14" s="44">
        <f>+P29+'Punters 2021'!N27+'Punters 2020'!R27+'Punters club'!K5+'Punters 2022'!R29</f>
        <v>872.47000000000014</v>
      </c>
      <c r="AG14" s="49">
        <f t="shared" si="3"/>
        <v>-165.52999999999986</v>
      </c>
      <c r="AH14" s="47">
        <f t="shared" si="4"/>
        <v>-0.15947013487475903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1042.7</v>
      </c>
      <c r="AF15" s="44">
        <f>+L29+'Punters 2021'!D27+'Punters 2020'!D27+'Punters club'!K4+'Punters 2022'!T29</f>
        <v>1514.84</v>
      </c>
      <c r="AG15" s="50">
        <f t="shared" si="3"/>
        <v>472.13999999999987</v>
      </c>
      <c r="AH15" s="45">
        <f t="shared" si="4"/>
        <v>0.45280521722451317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290</v>
      </c>
      <c r="AF16" s="44">
        <f>+V29+'Punters 2022'!V29</f>
        <v>86.25</v>
      </c>
      <c r="AG16" s="49">
        <f t="shared" si="3"/>
        <v>-203.75</v>
      </c>
      <c r="AH16" s="47">
        <f t="shared" si="4"/>
        <v>-0.70258620689655171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1358</v>
      </c>
      <c r="AB20" s="1">
        <f t="shared" si="2"/>
        <v>526.25</v>
      </c>
      <c r="AC20" s="1">
        <f t="shared" si="1"/>
        <v>-831.75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1358</v>
      </c>
      <c r="AB21" s="1">
        <f t="shared" si="2"/>
        <v>526.25</v>
      </c>
      <c r="AC21" s="1">
        <f t="shared" si="1"/>
        <v>-831.75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1358</v>
      </c>
      <c r="AB22" s="1">
        <f t="shared" si="5"/>
        <v>526.25</v>
      </c>
      <c r="AC22" s="1">
        <f t="shared" si="1"/>
        <v>-831.75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1358</v>
      </c>
      <c r="AB23" s="1">
        <f t="shared" si="5"/>
        <v>526.25</v>
      </c>
      <c r="AC23" s="1">
        <f t="shared" si="1"/>
        <v>-831.75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1358</v>
      </c>
      <c r="AB24" s="1">
        <f t="shared" si="5"/>
        <v>526.25</v>
      </c>
      <c r="AC24" s="1">
        <f t="shared" si="1"/>
        <v>-831.75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1358</v>
      </c>
      <c r="AB25" s="1">
        <f t="shared" si="5"/>
        <v>526.25</v>
      </c>
      <c r="AC25" s="1">
        <f t="shared" si="1"/>
        <v>-831.75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1358</v>
      </c>
      <c r="AB26" s="1">
        <f t="shared" si="5"/>
        <v>526.25</v>
      </c>
      <c r="AC26" s="1">
        <f t="shared" si="1"/>
        <v>-831.75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150</v>
      </c>
      <c r="D29" s="18">
        <f t="shared" si="7"/>
        <v>0</v>
      </c>
      <c r="E29" s="18">
        <f t="shared" si="7"/>
        <v>135</v>
      </c>
      <c r="F29" s="18">
        <f t="shared" si="7"/>
        <v>0</v>
      </c>
      <c r="G29" s="18">
        <f t="shared" si="7"/>
        <v>143</v>
      </c>
      <c r="H29" s="18">
        <f t="shared" si="7"/>
        <v>0</v>
      </c>
      <c r="I29" s="18">
        <f t="shared" si="7"/>
        <v>130</v>
      </c>
      <c r="J29" s="18">
        <f t="shared" si="7"/>
        <v>0</v>
      </c>
      <c r="K29" s="18">
        <f t="shared" si="7"/>
        <v>150</v>
      </c>
      <c r="L29" s="18">
        <f t="shared" si="7"/>
        <v>53.75</v>
      </c>
      <c r="M29" s="18">
        <f t="shared" si="7"/>
        <v>150</v>
      </c>
      <c r="N29" s="18">
        <f t="shared" si="7"/>
        <v>132.5</v>
      </c>
      <c r="O29" s="18">
        <f t="shared" si="7"/>
        <v>155</v>
      </c>
      <c r="P29" s="18">
        <f t="shared" si="7"/>
        <v>235</v>
      </c>
      <c r="Q29" s="18">
        <f t="shared" si="7"/>
        <v>130</v>
      </c>
      <c r="R29" s="18">
        <f t="shared" si="7"/>
        <v>0</v>
      </c>
      <c r="S29" s="18">
        <f t="shared" si="7"/>
        <v>125</v>
      </c>
      <c r="T29" s="18">
        <f>SUM(T4:T28)</f>
        <v>105</v>
      </c>
      <c r="U29" s="18">
        <f t="shared" si="7"/>
        <v>90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1358</v>
      </c>
      <c r="Z29" s="18">
        <f t="shared" si="7"/>
        <v>526.25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-0.64166666666666672</v>
      </c>
      <c r="N30" s="28">
        <f>(N29-M29)/M29</f>
        <v>-0.11666666666666667</v>
      </c>
      <c r="P30" s="28">
        <f>(P29-O29)/O29</f>
        <v>0.5161290322580645</v>
      </c>
      <c r="R30" s="28">
        <f>(R29-Q29)/Q29</f>
        <v>-1</v>
      </c>
      <c r="T30" s="22">
        <f>(T29-S29)/S29</f>
        <v>-0.16</v>
      </c>
      <c r="V30" s="28">
        <f>(V29-U29)/U29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1358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526.25</v>
      </c>
      <c r="J32" s="58"/>
    </row>
    <row r="33" spans="3:25" x14ac:dyDescent="0.55000000000000004">
      <c r="I33" s="57">
        <f>I32-I31</f>
        <v>-831.75</v>
      </c>
      <c r="J33" s="58"/>
      <c r="Y33">
        <f>2167+183+5*10</f>
        <v>2400</v>
      </c>
    </row>
    <row r="34" spans="3:25" x14ac:dyDescent="0.55000000000000004">
      <c r="C34" s="36">
        <f>C29+E29+G29+I29</f>
        <v>558</v>
      </c>
      <c r="D34" s="36">
        <f>D29+F29+H29+J29</f>
        <v>0</v>
      </c>
      <c r="E34" s="37">
        <f>D34-C34</f>
        <v>-558</v>
      </c>
      <c r="I34" s="38">
        <f>O29+K29+M29</f>
        <v>455</v>
      </c>
      <c r="J34" s="38">
        <f>P29+L29+N29</f>
        <v>421.25</v>
      </c>
      <c r="K34" s="39">
        <f>J34-I34</f>
        <v>-33.75</v>
      </c>
      <c r="O34" s="40">
        <f>U29+Q29+S29</f>
        <v>345</v>
      </c>
      <c r="P34" s="40">
        <f>V29+R29+T29</f>
        <v>105</v>
      </c>
      <c r="Q34" s="41">
        <f>P34-O34</f>
        <v>-240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-7.4175824175824176E-2</v>
      </c>
      <c r="K35" s="39"/>
      <c r="O35" s="40"/>
      <c r="P35" s="34">
        <f>(P34-O34)/O34</f>
        <v>-0.69565217391304346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1169.8399999999999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558</v>
      </c>
      <c r="D42" s="1">
        <f>D29+F29+H29+J29</f>
        <v>0</v>
      </c>
      <c r="I42" s="1">
        <f>O29+K29+M29</f>
        <v>455</v>
      </c>
      <c r="J42" s="1">
        <f>P29+L29+N29</f>
        <v>421.25</v>
      </c>
      <c r="O42" s="1">
        <f>U29+Q29+S29</f>
        <v>345</v>
      </c>
      <c r="P42" s="1">
        <f>V29+R29+T29</f>
        <v>105</v>
      </c>
    </row>
    <row r="43" spans="3:25" x14ac:dyDescent="0.55000000000000004">
      <c r="D43" s="1">
        <f>D42-C42</f>
        <v>-558</v>
      </c>
      <c r="J43" s="33">
        <f>J42-I42</f>
        <v>-33.75</v>
      </c>
      <c r="P43" s="33">
        <f>P42-O42</f>
        <v>-240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10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53.75</v>
      </c>
      <c r="J49" t="s">
        <v>12</v>
      </c>
      <c r="K49">
        <v>1</v>
      </c>
      <c r="V49" t="s">
        <v>92</v>
      </c>
      <c r="W49">
        <v>2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2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1</v>
      </c>
      <c r="W56">
        <f>SUM(W46:W55)</f>
        <v>34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526.25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2024-06-26T02:40:58Z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