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969DCC44-5C42-46E9-ABCE-C083CB393636}" xr6:coauthVersionLast="47" xr6:coauthVersionMax="47" xr10:uidLastSave="{00000000-0000-0000-0000-000000000000}"/>
  <bookViews>
    <workbookView xWindow="57480" yWindow="45" windowWidth="29040" windowHeight="15720" firstSheet="4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" i="10" l="1"/>
  <c r="E58" i="10"/>
  <c r="E57" i="10"/>
  <c r="Z29" i="10"/>
  <c r="Y29" i="10"/>
  <c r="AA29" i="10"/>
  <c r="AB29" i="10"/>
  <c r="X29" i="10"/>
  <c r="W29" i="10"/>
  <c r="K60" i="10"/>
  <c r="Y34" i="10"/>
  <c r="Y33" i="10"/>
  <c r="V29" i="10"/>
  <c r="U29" i="10"/>
  <c r="T29" i="10"/>
  <c r="E52" i="10" s="1"/>
  <c r="R29" i="10"/>
  <c r="Q29" i="10"/>
  <c r="AI14" i="10" s="1"/>
  <c r="P29" i="10"/>
  <c r="AJ15" i="10" s="1"/>
  <c r="O29" i="10"/>
  <c r="AI15" i="10" s="1"/>
  <c r="N29" i="10"/>
  <c r="M29" i="10"/>
  <c r="AI9" i="10" s="1"/>
  <c r="L29" i="10"/>
  <c r="E49" i="10" s="1"/>
  <c r="K29" i="10"/>
  <c r="AI8" i="10" s="1"/>
  <c r="J29" i="10"/>
  <c r="AJ11" i="10" s="1"/>
  <c r="I29" i="10"/>
  <c r="AI11" i="10" s="1"/>
  <c r="H29" i="10"/>
  <c r="E55" i="10" s="1"/>
  <c r="F29" i="10"/>
  <c r="E29" i="10"/>
  <c r="AI7" i="10" s="1"/>
  <c r="D29" i="10"/>
  <c r="E50" i="10" s="1"/>
  <c r="C29" i="10"/>
  <c r="AI10" i="10" s="1"/>
  <c r="AD28" i="10"/>
  <c r="AC28" i="10"/>
  <c r="AD27" i="10"/>
  <c r="AC27" i="10"/>
  <c r="AD26" i="10"/>
  <c r="AC26" i="10"/>
  <c r="AD25" i="10"/>
  <c r="AC25" i="10"/>
  <c r="AD24" i="10"/>
  <c r="AC24" i="10"/>
  <c r="AD23" i="10"/>
  <c r="AC23" i="10"/>
  <c r="AD22" i="10"/>
  <c r="AC22" i="10"/>
  <c r="AD21" i="10"/>
  <c r="AC21" i="10"/>
  <c r="AD20" i="10"/>
  <c r="AC20" i="10"/>
  <c r="AD19" i="10"/>
  <c r="AC19" i="10"/>
  <c r="AD18" i="10"/>
  <c r="AC18" i="10"/>
  <c r="AD17" i="10"/>
  <c r="AC17" i="10"/>
  <c r="AD16" i="10"/>
  <c r="AC16" i="10"/>
  <c r="AD15" i="10"/>
  <c r="AC15" i="10"/>
  <c r="AD14" i="10"/>
  <c r="S29" i="10"/>
  <c r="AD13" i="10"/>
  <c r="AC13" i="10"/>
  <c r="AD12" i="10"/>
  <c r="AC12" i="10"/>
  <c r="AD11" i="10"/>
  <c r="AC11" i="10"/>
  <c r="AD10" i="10"/>
  <c r="AC10" i="10"/>
  <c r="AD9" i="10"/>
  <c r="AC9" i="10"/>
  <c r="AD8" i="10"/>
  <c r="AC8" i="10"/>
  <c r="AD7" i="10"/>
  <c r="AC7" i="10"/>
  <c r="AD6" i="10"/>
  <c r="AC6" i="10"/>
  <c r="AD5" i="10"/>
  <c r="AC5" i="10"/>
  <c r="AD4" i="10"/>
  <c r="AC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J8" i="10" l="1"/>
  <c r="AL8" i="10" s="1"/>
  <c r="X30" i="10"/>
  <c r="Z30" i="10"/>
  <c r="D30" i="10"/>
  <c r="AJ10" i="10"/>
  <c r="AK10" i="10" s="1"/>
  <c r="F30" i="10"/>
  <c r="R30" i="10"/>
  <c r="AJ14" i="10"/>
  <c r="AL14" i="10" s="1"/>
  <c r="P42" i="10"/>
  <c r="P43" i="10" s="1"/>
  <c r="AD29" i="10"/>
  <c r="J30" i="10"/>
  <c r="AL10" i="10"/>
  <c r="L30" i="10"/>
  <c r="AJ16" i="10"/>
  <c r="E53" i="10"/>
  <c r="AJ7" i="10"/>
  <c r="AL7" i="10" s="1"/>
  <c r="P30" i="10"/>
  <c r="E59" i="10"/>
  <c r="J34" i="10"/>
  <c r="AJ13" i="10"/>
  <c r="AI13" i="10"/>
  <c r="AK13" i="10" s="1"/>
  <c r="O34" i="10"/>
  <c r="O42" i="10"/>
  <c r="AK15" i="10"/>
  <c r="AL11" i="10"/>
  <c r="AK11" i="10"/>
  <c r="AL15" i="10"/>
  <c r="N30" i="10"/>
  <c r="P34" i="10"/>
  <c r="AK8" i="10"/>
  <c r="AC14" i="10"/>
  <c r="AC29" i="10" s="1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I32" i="10"/>
  <c r="AJ9" i="10"/>
  <c r="G29" i="10"/>
  <c r="C34" i="10" s="1"/>
  <c r="E54" i="10"/>
  <c r="D42" i="10"/>
  <c r="E56" i="10"/>
  <c r="D34" i="10"/>
  <c r="I42" i="10"/>
  <c r="J42" i="10"/>
  <c r="I34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K14" i="10" l="1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I31" i="10"/>
  <c r="I33" i="10" s="1"/>
  <c r="I38" i="10" s="1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<sst xmlns="http://schemas.openxmlformats.org/spreadsheetml/2006/main" count="662" uniqueCount="125">
  <si>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</si>
  <si>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</si>
  <si>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</si>
  <si>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</si>
  <si>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</si>
  <si>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</si>
  <si>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</si>
  <si>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</si>
  <si>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</si>
  <si>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</si>
  <si>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</si>
  <si>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</si>
  <si>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</si>
  <si>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</si>
  <si>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</si>
  <si>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</si>
  <si>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</si>
  <si>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</si>
  <si>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</si>
  <si>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</si>
  <si>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</si>
  <si>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</si>
  <si>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</si>
  <si>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</si>
  <si>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</si>
  <si>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</si>
  <si>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</si>
  <si>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</si>
  <si>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</si>
  <si>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</si>
  <si>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</si>
  <si>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</si>
  <si>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</si>
  <si>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</si>
  <si>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</si>
  <si>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</si>
  <si>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</si>
  <si>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</si>
  <si>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</si>
  <si>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</si>
  <si>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</si>
  <si>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</si>
  <si>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</si>
  <si>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</si>
  <si>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</si>
  <si>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</si>
  <si>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</si>
  <si>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</si>
  <si>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</si>
  <si>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</si>
  <si>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</si>
  <si>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</si>
  <si>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</si>
  <si>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</si>
  <si>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</si>
  <si>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</si>
  <si>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</si>
  <si>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</si>
  <si>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</si>
  <si>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</si>
  <si>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</si>
  <si>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</si>
  <si>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</si>
  <si>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</si>
  <si>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</si>
  <si>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</si>
  <si>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</si>
  <si>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</si>
  <si>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</si>
  <si>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</si>
  <si>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</si>
  <si>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</si>
  <si>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</si>
  <si>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</si>
  <si>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</si>
  <si>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</si>
  <si>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</si>
  <si>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</si>
  <si>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</si>
  <si>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</si>
  <si>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</si>
  <si>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</si>
  <si>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</si>
  <si>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</si>
  <si>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</si>
  <si>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</si>
  <si>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</si>
  <si>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</si>
  <si>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</si>
  <si>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</si>
  <si>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</si>
  <si>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</si>
  <si>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</si>
  <si>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</si>
  <si>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</si>
  <si>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</si>
  <si>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</si>
  <si>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</si>
  <si>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</si>
  <si>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</si>
  <si>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</si>
  <si>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</si>
  <si>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</si>
  <si>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</si>
  <si>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</si>
  <si>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</si>
  <si>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</si>
  <si>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</si>
  <si>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</si>
  <si>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</si>
  <si>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</si>
  <si>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</si>
  <si>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</si>
  <si>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Strikes for 2025 Season at 28 Jan 2025</t>
  </si>
  <si>
    <t>1 leg losses</t>
  </si>
  <si>
    <t>Punter</t>
  </si>
  <si>
    <t>Bet Amount</t>
  </si>
  <si>
    <t>Potential Winnings</t>
  </si>
  <si>
    <t>C.STARKIE</t>
  </si>
  <si>
    <t>C.PANO</t>
  </si>
  <si>
    <t>D.MILEVSKI</t>
  </si>
  <si>
    <t>cam</t>
  </si>
  <si>
    <t>pano</t>
  </si>
  <si>
    <t>Pano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</si>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</sst>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64" formatCode="&quot;$&quot;#,##0.00"/>
    <numFmt numFmtId="165" formatCode="0.0%"/>
    <numFmt numFmtId="166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3" fillId="2" borderId="1" xfId="0" applyNumberFormat="1" applyFont="1" applyFill="1" applyBorder="1"/>
    <xf numFmtId="164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0" fillId="0" borderId="0" xfId="0" applyNumberFormat="1"/>
    <xf numFmtId="164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6" fontId="0" fillId="0" borderId="0" xfId="0" applyNumberFormat="1"/>
    <xf numFmtId="9" fontId="0" fillId="0" borderId="0" xfId="1" applyFont="1"/>
    <xf numFmtId="164" fontId="4" fillId="3" borderId="7" xfId="0" applyNumberFormat="1" applyFont="1" applyFill="1" applyBorder="1" applyAlignment="1">
      <alignment horizontal="center"/>
    </xf>
    <xf numFmtId="164" fontId="4" fillId="6" borderId="0" xfId="0" applyNumberFormat="1" applyFont="1" applyFill="1"/>
    <xf numFmtId="166" fontId="4" fillId="6" borderId="0" xfId="0" applyNumberFormat="1" applyFont="1" applyFill="1"/>
    <xf numFmtId="164" fontId="0" fillId="7" borderId="0" xfId="0" applyNumberFormat="1" applyFill="1"/>
    <xf numFmtId="166" fontId="0" fillId="7" borderId="0" xfId="0" applyNumberFormat="1" applyFill="1"/>
    <xf numFmtId="164" fontId="0" fillId="8" borderId="0" xfId="0" applyNumberFormat="1" applyFill="1"/>
    <xf numFmtId="166" fontId="0" fillId="8" borderId="0" xfId="0" applyNumberFormat="1" applyFill="1"/>
    <xf numFmtId="0" fontId="0" fillId="9" borderId="0" xfId="0" applyFill="1"/>
    <xf numFmtId="0" fontId="0" fillId="0" borderId="21" xfId="0" applyBorder="1"/>
    <xf numFmtId="164" fontId="0" fillId="0" borderId="1" xfId="0" applyNumberFormat="1" applyBorder="1"/>
    <xf numFmtId="9" fontId="0" fillId="0" borderId="1" xfId="1" applyFont="1" applyBorder="1"/>
    <xf numFmtId="164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4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1" xfId="0" applyBorder="1"/>
    <xf numFmtId="0" fontId="7" fillId="5" borderId="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8" t="s">
        <v>18</v>
      </c>
      <c r="D2" s="58"/>
      <c r="E2" s="58" t="s">
        <v>19</v>
      </c>
      <c r="F2" s="58"/>
      <c r="G2" s="58" t="s">
        <v>20</v>
      </c>
      <c r="H2" s="58"/>
      <c r="I2" s="58" t="s">
        <v>21</v>
      </c>
      <c r="J2" s="58"/>
      <c r="K2" s="58" t="s">
        <v>22</v>
      </c>
      <c r="L2" s="58"/>
      <c r="M2" s="58" t="s">
        <v>23</v>
      </c>
      <c r="N2" s="58"/>
      <c r="O2" s="58" t="s">
        <v>24</v>
      </c>
      <c r="P2" s="58"/>
      <c r="Q2" s="58" t="s">
        <v>25</v>
      </c>
      <c r="R2" s="58"/>
      <c r="S2" s="58" t="s">
        <v>26</v>
      </c>
      <c r="T2" s="58"/>
      <c r="U2" s="58" t="s">
        <v>27</v>
      </c>
      <c r="V2" s="65"/>
      <c r="W2" s="64" t="s">
        <v>28</v>
      </c>
      <c r="X2" s="5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1" t="s">
        <v>56</v>
      </c>
      <c r="G29" s="62"/>
      <c r="H29" s="63"/>
      <c r="I29" s="59">
        <f>C27+E27+G27+I27+K27+M27+O27+Q27+S27+U27</f>
        <v>2469.42</v>
      </c>
      <c r="J29" s="60"/>
    </row>
    <row r="30" spans="2:27" x14ac:dyDescent="0.55000000000000004">
      <c r="G30" s="66" t="s">
        <v>57</v>
      </c>
      <c r="H30" s="66"/>
      <c r="I30" s="59">
        <f>+D27+F27+H27+J27+L27+N27+P27+R27+T27+V27</f>
        <v>1774.69</v>
      </c>
      <c r="J30" s="60"/>
    </row>
    <row r="31" spans="2:27" x14ac:dyDescent="0.55000000000000004">
      <c r="I31" s="59">
        <f>I30-I29</f>
        <v>-694.73</v>
      </c>
      <c r="J31" s="60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0">
        <f>I33+I31</f>
        <v>505.27</v>
      </c>
      <c r="J34" s="60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8" t="s">
        <v>18</v>
      </c>
      <c r="D2" s="58"/>
      <c r="E2" s="58" t="s">
        <v>22</v>
      </c>
      <c r="F2" s="58"/>
      <c r="G2" s="68" t="s">
        <v>21</v>
      </c>
      <c r="H2" s="64"/>
      <c r="I2" s="58" t="s">
        <v>20</v>
      </c>
      <c r="J2" s="58"/>
      <c r="K2" s="58" t="s">
        <v>19</v>
      </c>
      <c r="L2" s="58"/>
      <c r="M2" s="58" t="s">
        <v>25</v>
      </c>
      <c r="N2" s="58"/>
      <c r="O2" s="58" t="s">
        <v>24</v>
      </c>
      <c r="P2" s="58"/>
      <c r="Q2" s="58" t="s">
        <v>23</v>
      </c>
      <c r="R2" s="58"/>
      <c r="S2" s="58" t="s">
        <v>26</v>
      </c>
      <c r="T2" s="58"/>
      <c r="U2" s="58" t="s">
        <v>27</v>
      </c>
      <c r="V2" s="65"/>
      <c r="W2" s="64" t="s">
        <v>28</v>
      </c>
      <c r="X2" s="5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1" t="s">
        <v>56</v>
      </c>
      <c r="G29" s="62"/>
      <c r="H29" s="63"/>
      <c r="I29" s="59">
        <f>C27+E27+G27+I27+K27+M27+O27+Q27+S27+U27</f>
        <v>1788.24</v>
      </c>
      <c r="J29" s="60"/>
    </row>
    <row r="30" spans="2:27" x14ac:dyDescent="0.55000000000000004">
      <c r="G30" s="66" t="s">
        <v>57</v>
      </c>
      <c r="H30" s="66"/>
      <c r="I30" s="59">
        <f>+D27+F27+H27+J27+L27+N27+P27+R27+T27+V27</f>
        <v>2492.1999999999998</v>
      </c>
      <c r="J30" s="60"/>
    </row>
    <row r="31" spans="2:27" x14ac:dyDescent="0.55000000000000004">
      <c r="I31" s="59">
        <f>I30-I29</f>
        <v>703.95999999999981</v>
      </c>
      <c r="J31" s="60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8" t="s">
        <v>23</v>
      </c>
      <c r="D2" s="58"/>
      <c r="E2" s="58" t="s">
        <v>20</v>
      </c>
      <c r="F2" s="58"/>
      <c r="G2" s="58" t="s">
        <v>19</v>
      </c>
      <c r="H2" s="58"/>
      <c r="I2" s="58" t="s">
        <v>21</v>
      </c>
      <c r="J2" s="58"/>
      <c r="K2" s="58" t="s">
        <v>22</v>
      </c>
      <c r="L2" s="58"/>
      <c r="M2" s="58" t="s">
        <v>26</v>
      </c>
      <c r="N2" s="58"/>
      <c r="O2" s="58" t="s">
        <v>24</v>
      </c>
      <c r="P2" s="58"/>
      <c r="Q2" s="58" t="s">
        <v>25</v>
      </c>
      <c r="R2" s="58"/>
      <c r="S2" s="58" t="s">
        <v>18</v>
      </c>
      <c r="T2" s="58"/>
      <c r="U2" s="58" t="s">
        <v>65</v>
      </c>
      <c r="V2" s="65"/>
      <c r="W2" s="58" t="s">
        <v>66</v>
      </c>
      <c r="X2" s="65"/>
      <c r="Y2" s="64" t="s">
        <v>28</v>
      </c>
      <c r="Z2" s="5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1" t="s">
        <v>56</v>
      </c>
      <c r="G31" s="62"/>
      <c r="H31" s="63"/>
      <c r="I31" s="59">
        <f>C29+E29+G29+I29+K29+M29+O29+Q29+S29+U29+W29</f>
        <v>2521.33</v>
      </c>
      <c r="J31" s="60"/>
    </row>
    <row r="32" spans="2:30" x14ac:dyDescent="0.55000000000000004">
      <c r="G32" s="66" t="s">
        <v>57</v>
      </c>
      <c r="H32" s="66"/>
      <c r="I32" s="59">
        <f>+D29+F29+H29+J29+L29+N29+P29+R29+T29+V29+X29</f>
        <v>2997.5899999999997</v>
      </c>
      <c r="J32" s="60"/>
    </row>
    <row r="33" spans="3:17" x14ac:dyDescent="0.55000000000000004">
      <c r="I33" s="59">
        <f>I32-I31</f>
        <v>476.25999999999976</v>
      </c>
      <c r="J33" s="60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AE16" sqref="AE1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8" t="s">
        <v>26</v>
      </c>
      <c r="D2" s="58"/>
      <c r="E2" s="68" t="s">
        <v>20</v>
      </c>
      <c r="F2" s="64"/>
      <c r="G2" s="58" t="s">
        <v>23</v>
      </c>
      <c r="H2" s="58"/>
      <c r="I2" s="58" t="s">
        <v>19</v>
      </c>
      <c r="J2" s="58"/>
      <c r="K2" s="58" t="s">
        <v>18</v>
      </c>
      <c r="L2" s="58"/>
      <c r="M2" s="68" t="s">
        <v>22</v>
      </c>
      <c r="N2" s="64"/>
      <c r="O2" s="58" t="s">
        <v>25</v>
      </c>
      <c r="P2" s="58"/>
      <c r="Q2" s="58" t="s">
        <v>21</v>
      </c>
      <c r="R2" s="58"/>
      <c r="S2" s="58" t="s">
        <v>24</v>
      </c>
      <c r="T2" s="58"/>
      <c r="U2" s="58" t="s">
        <v>65</v>
      </c>
      <c r="V2" s="65"/>
      <c r="W2" s="58" t="s">
        <v>66</v>
      </c>
      <c r="X2" s="65"/>
      <c r="Y2" s="64" t="s">
        <v>28</v>
      </c>
      <c r="Z2" s="5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1" t="s">
        <v>56</v>
      </c>
      <c r="G31" s="62"/>
      <c r="H31" s="63"/>
      <c r="I31" s="59">
        <f>C29+E29+G29+I29+K29+M29+O29+Q29+S29+U29+W29</f>
        <v>2462.73</v>
      </c>
      <c r="J31" s="60"/>
    </row>
    <row r="32" spans="2:30" x14ac:dyDescent="0.55000000000000004">
      <c r="G32" s="66" t="s">
        <v>57</v>
      </c>
      <c r="H32" s="66"/>
      <c r="I32" s="59">
        <f>+D29+F29+H29+J29+L29+N29+P29+R29+T29+V29+X29</f>
        <v>1004.25</v>
      </c>
      <c r="J32" s="60"/>
    </row>
    <row r="33" spans="3:25" x14ac:dyDescent="0.55000000000000004">
      <c r="I33" s="59">
        <f>I32-I31</f>
        <v>-1458.48</v>
      </c>
      <c r="J33" s="60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6" workbookViewId="0">
      <selection activeCell="I36" sqref="I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8" t="s">
        <v>100</v>
      </c>
      <c r="D2" s="58"/>
      <c r="E2" s="68" t="s">
        <v>101</v>
      </c>
      <c r="F2" s="64"/>
      <c r="G2" s="58" t="s">
        <v>102</v>
      </c>
      <c r="H2" s="58"/>
      <c r="I2" s="58" t="s">
        <v>103</v>
      </c>
      <c r="J2" s="58"/>
      <c r="K2" s="58" t="s">
        <v>104</v>
      </c>
      <c r="L2" s="58"/>
      <c r="M2" s="68" t="s">
        <v>105</v>
      </c>
      <c r="N2" s="64"/>
      <c r="O2" s="58" t="s">
        <v>106</v>
      </c>
      <c r="P2" s="58"/>
      <c r="Q2" s="58" t="s">
        <v>107</v>
      </c>
      <c r="R2" s="58"/>
      <c r="S2" s="58" t="s">
        <v>24</v>
      </c>
      <c r="T2" s="58"/>
      <c r="U2" s="58" t="s">
        <v>108</v>
      </c>
      <c r="V2" s="65"/>
      <c r="W2" s="58" t="s">
        <v>66</v>
      </c>
      <c r="X2" s="65"/>
      <c r="Y2" s="64" t="s">
        <v>28</v>
      </c>
      <c r="Z2" s="5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1" t="s">
        <v>56</v>
      </c>
      <c r="G31" s="62"/>
      <c r="H31" s="63"/>
      <c r="I31" s="59">
        <f>C29+E29+G29+I29+K29+M29+O29+Q29+S29+U29+W29</f>
        <v>2158</v>
      </c>
      <c r="J31" s="60"/>
    </row>
    <row r="32" spans="2:30" x14ac:dyDescent="0.55000000000000004">
      <c r="G32" s="66" t="s">
        <v>57</v>
      </c>
      <c r="H32" s="66"/>
      <c r="I32" s="59">
        <f>+D29+F29+H29+J29+L29+N29+P29+R29+T29+V29+X29</f>
        <v>709.26</v>
      </c>
      <c r="J32" s="60"/>
    </row>
    <row r="33" spans="3:25" x14ac:dyDescent="0.55000000000000004">
      <c r="I33" s="59">
        <f>I32-I31</f>
        <v>-1448.74</v>
      </c>
      <c r="J33" s="60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552.84999999999991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workbookViewId="0">
      <selection activeCell="W59" sqref="W5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015625" customWidth="1"/>
    <col min="34" max="34" width="11" bestFit="1" customWidth="1"/>
    <col min="38" max="38" width="10.578125" customWidth="1"/>
  </cols>
  <sheetData>
    <row r="1" spans="2:38" ht="7.5" customHeight="1" thickBot="1" x14ac:dyDescent="0.75">
      <c r="W1" s="69"/>
      <c r="X1" s="70"/>
    </row>
    <row r="2" spans="2:38" ht="18.600000000000001" thickBot="1" x14ac:dyDescent="0.75">
      <c r="C2" s="58" t="s">
        <v>118</v>
      </c>
      <c r="D2" s="58"/>
      <c r="E2" s="68" t="s">
        <v>101</v>
      </c>
      <c r="F2" s="64"/>
      <c r="G2" s="58" t="s">
        <v>119</v>
      </c>
      <c r="H2" s="58"/>
      <c r="I2" s="58" t="s">
        <v>120</v>
      </c>
      <c r="J2" s="58"/>
      <c r="K2" s="58" t="s">
        <v>104</v>
      </c>
      <c r="L2" s="58"/>
      <c r="M2" s="68" t="s">
        <v>103</v>
      </c>
      <c r="N2" s="64"/>
      <c r="O2" s="58" t="s">
        <v>106</v>
      </c>
      <c r="P2" s="58"/>
      <c r="Q2" s="58" t="s">
        <v>107</v>
      </c>
      <c r="R2" s="58"/>
      <c r="S2" s="58" t="s">
        <v>100</v>
      </c>
      <c r="T2" s="58"/>
      <c r="U2" s="58" t="s">
        <v>108</v>
      </c>
      <c r="V2" s="65"/>
      <c r="W2" s="58" t="s">
        <v>102</v>
      </c>
      <c r="X2" s="65"/>
      <c r="Y2" s="58" t="s">
        <v>105</v>
      </c>
      <c r="Z2" s="65"/>
      <c r="AA2" s="68" t="s">
        <v>66</v>
      </c>
      <c r="AB2" s="71"/>
      <c r="AC2" s="64" t="s">
        <v>28</v>
      </c>
      <c r="AD2" s="58"/>
    </row>
    <row r="3" spans="2:38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4" t="s">
        <v>30</v>
      </c>
      <c r="Z3" s="26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4">
        <f t="shared" ref="AC4:AC26" si="0">U4+S4+Q4+O4+M4+K4+I4+G4+E4+C4</f>
        <v>0</v>
      </c>
      <c r="AD4" s="48">
        <f t="shared" ref="AD4:AD26" si="1">V4+T4+R4+P4+N4+L4+J4+H4+F4+D4</f>
        <v>0</v>
      </c>
      <c r="AE4" s="1">
        <f>AC4</f>
        <v>0</v>
      </c>
      <c r="AF4" s="1">
        <f>AD4</f>
        <v>0</v>
      </c>
      <c r="AG4" s="1">
        <f>AF4-AE4</f>
        <v>0</v>
      </c>
      <c r="AH4" s="1"/>
    </row>
    <row r="5" spans="2:38" ht="14.7" thickBot="1" x14ac:dyDescent="0.6">
      <c r="B5" s="54" t="s">
        <v>32</v>
      </c>
      <c r="C5" s="15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5"/>
      <c r="Z5" s="20"/>
      <c r="AA5" s="15"/>
      <c r="AB5" s="20"/>
      <c r="AC5" s="17">
        <f t="shared" si="0"/>
        <v>0</v>
      </c>
      <c r="AD5" s="35">
        <f t="shared" si="1"/>
        <v>0</v>
      </c>
      <c r="AE5" s="1">
        <f>AE4+AC5</f>
        <v>0</v>
      </c>
      <c r="AF5" s="1">
        <f>AF4+AD5</f>
        <v>0</v>
      </c>
      <c r="AG5" s="1">
        <f t="shared" ref="AG5:AG27" si="2">AF5-AE5</f>
        <v>0</v>
      </c>
      <c r="AH5" s="1"/>
    </row>
    <row r="6" spans="2:38" ht="14.7" thickBot="1" x14ac:dyDescent="0.6">
      <c r="B6" s="52" t="s">
        <v>34</v>
      </c>
      <c r="C6" s="15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si="0"/>
        <v>0</v>
      </c>
      <c r="AD6" s="35">
        <f t="shared" si="1"/>
        <v>0</v>
      </c>
      <c r="AE6" s="1">
        <f t="shared" ref="AE6:AF21" si="3">AE5+AC6</f>
        <v>0</v>
      </c>
      <c r="AF6" s="1">
        <f t="shared" si="3"/>
        <v>0</v>
      </c>
      <c r="AG6" s="1">
        <f t="shared" si="2"/>
        <v>0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0"/>
        <v>0</v>
      </c>
      <c r="AD7" s="35">
        <f t="shared" si="1"/>
        <v>0</v>
      </c>
      <c r="AE7" s="1">
        <f t="shared" si="3"/>
        <v>0</v>
      </c>
      <c r="AF7" s="1">
        <f t="shared" si="3"/>
        <v>0</v>
      </c>
      <c r="AG7" s="1">
        <f t="shared" si="2"/>
        <v>0</v>
      </c>
      <c r="AH7" s="44" t="s">
        <v>71</v>
      </c>
      <c r="AI7" s="44">
        <f>+E29+'Punters 2023'!AE7</f>
        <v>1003</v>
      </c>
      <c r="AJ7" s="44">
        <f>+F29+'Punters 2023'!AF7</f>
        <v>534</v>
      </c>
      <c r="AK7" s="49">
        <f>+AJ7-AI7</f>
        <v>-469</v>
      </c>
      <c r="AL7" s="47">
        <f>(AJ7-AI7)/AI7</f>
        <v>-0.46759720837487539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5"/>
      <c r="Z8" s="20"/>
      <c r="AA8" s="15"/>
      <c r="AB8" s="20"/>
      <c r="AC8" s="17">
        <f t="shared" si="0"/>
        <v>0</v>
      </c>
      <c r="AD8" s="35">
        <f t="shared" si="1"/>
        <v>0</v>
      </c>
      <c r="AE8" s="1">
        <f t="shared" si="3"/>
        <v>0</v>
      </c>
      <c r="AF8" s="1">
        <f t="shared" si="3"/>
        <v>0</v>
      </c>
      <c r="AG8" s="1">
        <f t="shared" si="2"/>
        <v>0</v>
      </c>
      <c r="AH8" s="44" t="s">
        <v>72</v>
      </c>
      <c r="AI8" s="44">
        <f>+K29+'Punters 2023'!AE8</f>
        <v>1163</v>
      </c>
      <c r="AJ8" s="44">
        <f>+L29+'Punters 2023'!AF8</f>
        <v>1019.77</v>
      </c>
      <c r="AK8" s="50">
        <f t="shared" ref="AK8:AK16" si="4">+AJ8-AI8</f>
        <v>-143.23000000000002</v>
      </c>
      <c r="AL8" s="47">
        <f t="shared" ref="AL8:AL16" si="5">(AJ8-AI8)/AI8</f>
        <v>-0.12315563198624249</v>
      </c>
    </row>
    <row r="9" spans="2:38" ht="14.7" thickBot="1" x14ac:dyDescent="0.6">
      <c r="B9" s="52" t="s">
        <v>37</v>
      </c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0"/>
        <v>0</v>
      </c>
      <c r="AD9" s="35">
        <f t="shared" si="1"/>
        <v>0</v>
      </c>
      <c r="AE9" s="1">
        <f t="shared" si="3"/>
        <v>0</v>
      </c>
      <c r="AF9" s="1">
        <f t="shared" si="3"/>
        <v>0</v>
      </c>
      <c r="AG9" s="1">
        <f t="shared" si="2"/>
        <v>0</v>
      </c>
      <c r="AH9" s="44" t="s">
        <v>73</v>
      </c>
      <c r="AI9" s="44">
        <f>+M29+'Punters 2023'!AE9</f>
        <v>1136.48</v>
      </c>
      <c r="AJ9" s="44">
        <f>N29+'Punters 2023'!AF9</f>
        <v>961.4</v>
      </c>
      <c r="AK9" s="50">
        <f t="shared" si="4"/>
        <v>-175.08000000000004</v>
      </c>
      <c r="AL9" s="47">
        <f t="shared" si="5"/>
        <v>-0.15405462480641985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0"/>
        <v>0</v>
      </c>
      <c r="AD10" s="35">
        <f t="shared" si="1"/>
        <v>0</v>
      </c>
      <c r="AE10" s="1">
        <f t="shared" si="3"/>
        <v>0</v>
      </c>
      <c r="AF10" s="1">
        <f t="shared" si="3"/>
        <v>0</v>
      </c>
      <c r="AG10" s="1">
        <f t="shared" si="2"/>
        <v>0</v>
      </c>
      <c r="AH10" s="44" t="s">
        <v>74</v>
      </c>
      <c r="AI10" s="44">
        <f>+C29+'Punters 2023'!AE10</f>
        <v>1139.9000000000001</v>
      </c>
      <c r="AJ10" s="44">
        <f>+D29+'Punters 2023'!AF10</f>
        <v>1516.4499999999998</v>
      </c>
      <c r="AK10" s="50">
        <f t="shared" si="4"/>
        <v>376.54999999999973</v>
      </c>
      <c r="AL10" s="45">
        <f t="shared" si="5"/>
        <v>0.33033599438547212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5"/>
      <c r="Z11" s="20"/>
      <c r="AA11" s="15"/>
      <c r="AB11" s="20"/>
      <c r="AC11" s="17">
        <f t="shared" si="0"/>
        <v>0</v>
      </c>
      <c r="AD11" s="35">
        <f t="shared" si="1"/>
        <v>0</v>
      </c>
      <c r="AE11" s="1">
        <f t="shared" si="3"/>
        <v>0</v>
      </c>
      <c r="AF11" s="1">
        <f t="shared" si="3"/>
        <v>0</v>
      </c>
      <c r="AG11" s="1">
        <f t="shared" si="2"/>
        <v>0</v>
      </c>
      <c r="AH11" s="44" t="s">
        <v>75</v>
      </c>
      <c r="AI11" s="44">
        <f>+I29+'Punters 2023'!AE11</f>
        <v>868</v>
      </c>
      <c r="AJ11" s="44">
        <f>+J29+'Punters 2023'!AF11</f>
        <v>58.25</v>
      </c>
      <c r="AK11" s="49">
        <f t="shared" si="4"/>
        <v>-809.75</v>
      </c>
      <c r="AL11" s="47">
        <f t="shared" si="5"/>
        <v>-0.93289170506912444</v>
      </c>
    </row>
    <row r="12" spans="2:38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0"/>
        <v>0</v>
      </c>
      <c r="AD12" s="35">
        <f t="shared" si="1"/>
        <v>0</v>
      </c>
      <c r="AE12" s="1">
        <f t="shared" si="3"/>
        <v>0</v>
      </c>
      <c r="AF12" s="1">
        <f t="shared" si="3"/>
        <v>0</v>
      </c>
      <c r="AG12" s="1">
        <f t="shared" si="2"/>
        <v>0</v>
      </c>
      <c r="AH12" s="44" t="s">
        <v>76</v>
      </c>
      <c r="AI12" s="44">
        <f>+U29+'Punters 2023'!AE12</f>
        <v>1194.96</v>
      </c>
      <c r="AJ12" s="44">
        <f>+V29+'Punters 2023'!AF12</f>
        <v>844.40999999999985</v>
      </c>
      <c r="AK12" s="49">
        <f t="shared" si="4"/>
        <v>-350.55000000000018</v>
      </c>
      <c r="AL12" s="47">
        <f t="shared" si="5"/>
        <v>-0.29335709981924096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0"/>
        <v>0</v>
      </c>
      <c r="AD13" s="35">
        <f t="shared" si="1"/>
        <v>0</v>
      </c>
      <c r="AE13" s="1">
        <f t="shared" si="3"/>
        <v>0</v>
      </c>
      <c r="AF13" s="1">
        <f t="shared" si="3"/>
        <v>0</v>
      </c>
      <c r="AG13" s="1">
        <f t="shared" si="2"/>
        <v>0</v>
      </c>
      <c r="AH13" s="44" t="s">
        <v>77</v>
      </c>
      <c r="AI13" s="44">
        <f>+S29+'Punters 2023'!AE13</f>
        <v>1121.3400000000001</v>
      </c>
      <c r="AJ13" s="44">
        <f>+T29+'Punters 2023'!AF13</f>
        <v>498.08</v>
      </c>
      <c r="AK13" s="49">
        <f t="shared" si="4"/>
        <v>-623.26000000000022</v>
      </c>
      <c r="AL13" s="47">
        <f t="shared" si="5"/>
        <v>-0.55581714734157361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 t="shared" si="0"/>
        <v>0</v>
      </c>
      <c r="AD14" s="35">
        <f t="shared" si="1"/>
        <v>0</v>
      </c>
      <c r="AE14" s="1">
        <f t="shared" si="3"/>
        <v>0</v>
      </c>
      <c r="AF14" s="1">
        <f t="shared" si="3"/>
        <v>0</v>
      </c>
      <c r="AG14" s="1">
        <f t="shared" si="2"/>
        <v>0</v>
      </c>
      <c r="AH14" s="44" t="s">
        <v>78</v>
      </c>
      <c r="AI14" s="44">
        <f>+Q29+'Punters 2023'!AE14</f>
        <v>1123</v>
      </c>
      <c r="AJ14" s="44">
        <f>+R29+'Punters 2023'!AF14</f>
        <v>637.47</v>
      </c>
      <c r="AK14" s="49">
        <f t="shared" si="4"/>
        <v>-485.53</v>
      </c>
      <c r="AL14" s="47">
        <f t="shared" si="5"/>
        <v>-0.4323508459483526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0"/>
        <v>0</v>
      </c>
      <c r="AD15" s="35">
        <f t="shared" si="1"/>
        <v>0</v>
      </c>
      <c r="AE15" s="1">
        <f t="shared" si="3"/>
        <v>0</v>
      </c>
      <c r="AF15" s="1">
        <f t="shared" si="3"/>
        <v>0</v>
      </c>
      <c r="AG15" s="1">
        <f t="shared" si="2"/>
        <v>0</v>
      </c>
      <c r="AH15" s="44" t="s">
        <v>79</v>
      </c>
      <c r="AI15" s="44">
        <f>+O29+'Punters 2023'!AE15</f>
        <v>1132.7</v>
      </c>
      <c r="AJ15" s="44">
        <f>+P29+'Punters 2023'!AF15</f>
        <v>1461.09</v>
      </c>
      <c r="AK15" s="50">
        <f t="shared" si="4"/>
        <v>328.38999999999987</v>
      </c>
      <c r="AL15" s="45">
        <f t="shared" si="5"/>
        <v>0.28991789529442913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0"/>
        <v>0</v>
      </c>
      <c r="AD16" s="35">
        <f t="shared" si="1"/>
        <v>0</v>
      </c>
      <c r="AE16" s="1">
        <f t="shared" si="3"/>
        <v>0</v>
      </c>
      <c r="AF16" s="1">
        <f t="shared" si="3"/>
        <v>0</v>
      </c>
      <c r="AG16" s="1">
        <f t="shared" si="2"/>
        <v>0</v>
      </c>
      <c r="AH16" s="44" t="s">
        <v>80</v>
      </c>
      <c r="AI16" s="44">
        <f>+G29+'Punters 2023'!AE16</f>
        <v>427</v>
      </c>
      <c r="AJ16" s="44">
        <f>+H29+'Punters 2023'!AF16</f>
        <v>151.25</v>
      </c>
      <c r="AK16" s="49">
        <f t="shared" si="4"/>
        <v>-275.75</v>
      </c>
      <c r="AL16" s="47">
        <f t="shared" si="5"/>
        <v>-0.64578454332552693</v>
      </c>
    </row>
    <row r="17" spans="2:38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0"/>
        <v>0</v>
      </c>
      <c r="AD17" s="35">
        <f t="shared" si="1"/>
        <v>0</v>
      </c>
      <c r="AE17" s="1">
        <f t="shared" si="3"/>
        <v>0</v>
      </c>
      <c r="AF17" s="1">
        <f t="shared" si="3"/>
        <v>0</v>
      </c>
      <c r="AG17" s="1">
        <f t="shared" si="2"/>
        <v>0</v>
      </c>
      <c r="AH17" s="44" t="s">
        <v>121</v>
      </c>
      <c r="AI17" s="57"/>
      <c r="AJ17" s="57"/>
      <c r="AK17" s="57"/>
      <c r="AL17" s="57"/>
    </row>
    <row r="18" spans="2:38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0"/>
        <v>0</v>
      </c>
      <c r="AD18" s="35">
        <f t="shared" si="1"/>
        <v>0</v>
      </c>
      <c r="AE18" s="1">
        <f t="shared" si="3"/>
        <v>0</v>
      </c>
      <c r="AF18" s="1">
        <f t="shared" si="3"/>
        <v>0</v>
      </c>
      <c r="AG18" s="1">
        <f t="shared" si="2"/>
        <v>0</v>
      </c>
      <c r="AH18" s="44" t="s">
        <v>122</v>
      </c>
      <c r="AI18" s="57"/>
      <c r="AJ18" s="57"/>
      <c r="AK18" s="57"/>
      <c r="AL18" s="57"/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0"/>
        <v>0</v>
      </c>
      <c r="AD19" s="35">
        <f t="shared" si="1"/>
        <v>0</v>
      </c>
      <c r="AE19" s="1">
        <f t="shared" si="3"/>
        <v>0</v>
      </c>
      <c r="AF19" s="1">
        <f t="shared" si="3"/>
        <v>0</v>
      </c>
      <c r="AG19" s="1">
        <f t="shared" si="2"/>
        <v>0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0"/>
        <v>0</v>
      </c>
      <c r="AD20" s="35">
        <f t="shared" si="1"/>
        <v>0</v>
      </c>
      <c r="AE20" s="1">
        <f t="shared" si="3"/>
        <v>0</v>
      </c>
      <c r="AF20" s="1">
        <f t="shared" si="3"/>
        <v>0</v>
      </c>
      <c r="AG20" s="1">
        <f t="shared" si="2"/>
        <v>0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0"/>
        <v>0</v>
      </c>
      <c r="AD21" s="35">
        <f t="shared" si="1"/>
        <v>0</v>
      </c>
      <c r="AE21" s="1">
        <f t="shared" si="3"/>
        <v>0</v>
      </c>
      <c r="AF21" s="1">
        <f t="shared" si="3"/>
        <v>0</v>
      </c>
      <c r="AG21" s="1">
        <f t="shared" si="2"/>
        <v>0</v>
      </c>
      <c r="AH21" s="1"/>
    </row>
    <row r="22" spans="2:38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0"/>
        <v>0</v>
      </c>
      <c r="AD22" s="16">
        <f t="shared" si="1"/>
        <v>0</v>
      </c>
      <c r="AE22" s="1">
        <f t="shared" ref="AE22:AF27" si="6">AE21+AC22</f>
        <v>0</v>
      </c>
      <c r="AF22" s="1">
        <f t="shared" si="6"/>
        <v>0</v>
      </c>
      <c r="AG22" s="1">
        <f t="shared" si="2"/>
        <v>0</v>
      </c>
      <c r="AH22" s="1"/>
    </row>
    <row r="23" spans="2:38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0"/>
        <v>0</v>
      </c>
      <c r="AD23" s="16">
        <f t="shared" si="1"/>
        <v>0</v>
      </c>
      <c r="AE23" s="1">
        <f t="shared" si="6"/>
        <v>0</v>
      </c>
      <c r="AF23" s="1">
        <f t="shared" si="6"/>
        <v>0</v>
      </c>
      <c r="AG23" s="1">
        <f t="shared" si="2"/>
        <v>0</v>
      </c>
      <c r="AH23" s="1"/>
    </row>
    <row r="24" spans="2:38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0"/>
        <v>0</v>
      </c>
      <c r="AD24" s="16">
        <f t="shared" si="1"/>
        <v>0</v>
      </c>
      <c r="AE24" s="1">
        <f t="shared" si="6"/>
        <v>0</v>
      </c>
      <c r="AF24" s="1">
        <f t="shared" si="6"/>
        <v>0</v>
      </c>
      <c r="AG24" s="1">
        <f t="shared" si="2"/>
        <v>0</v>
      </c>
      <c r="AH24" s="1"/>
    </row>
    <row r="25" spans="2:38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0"/>
        <v>0</v>
      </c>
      <c r="AD25" s="16">
        <f t="shared" si="1"/>
        <v>0</v>
      </c>
      <c r="AE25" s="1">
        <f t="shared" si="6"/>
        <v>0</v>
      </c>
      <c r="AF25" s="1">
        <f t="shared" si="6"/>
        <v>0</v>
      </c>
      <c r="AG25" s="1">
        <f t="shared" si="2"/>
        <v>0</v>
      </c>
      <c r="AH25" s="1"/>
    </row>
    <row r="26" spans="2:38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0"/>
        <v>0</v>
      </c>
      <c r="AD26" s="16">
        <f t="shared" si="1"/>
        <v>0</v>
      </c>
      <c r="AE26" s="1">
        <f t="shared" si="6"/>
        <v>0</v>
      </c>
      <c r="AF26" s="1">
        <f t="shared" si="6"/>
        <v>0</v>
      </c>
      <c r="AG26" s="1">
        <f t="shared" si="2"/>
        <v>0</v>
      </c>
      <c r="AH26" s="1"/>
    </row>
    <row r="27" spans="2:38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>U27+S27+Q27+O27+M27+K27+I27+G27+E27+C27+AA27</f>
        <v>0</v>
      </c>
      <c r="AD27" s="16">
        <f>V27+T27+R27+P27+N27+L27+J27+H27+F27+D27+AB27</f>
        <v>0</v>
      </c>
      <c r="AE27" s="1">
        <f t="shared" si="6"/>
        <v>0</v>
      </c>
      <c r="AF27" s="1">
        <f t="shared" si="6"/>
        <v>0</v>
      </c>
      <c r="AG27" s="1">
        <f t="shared" si="2"/>
        <v>0</v>
      </c>
      <c r="AH27" s="1"/>
    </row>
    <row r="28" spans="2:38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>U28+S28+Q28+O28+M28+K28+I28+G28+E28+C28</f>
        <v>0</v>
      </c>
      <c r="AD28" s="16">
        <f>V28+T28+R28+P28+N28+L28+J28+H28+F28+D28+AB28</f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7">SUM(C4:C28)</f>
        <v>0</v>
      </c>
      <c r="D29" s="18">
        <f t="shared" si="7"/>
        <v>0</v>
      </c>
      <c r="E29" s="18">
        <f t="shared" si="7"/>
        <v>0</v>
      </c>
      <c r="F29" s="18">
        <f t="shared" si="7"/>
        <v>0</v>
      </c>
      <c r="G29" s="18">
        <f t="shared" si="7"/>
        <v>0</v>
      </c>
      <c r="H29" s="18">
        <f t="shared" si="7"/>
        <v>0</v>
      </c>
      <c r="I29" s="18">
        <f t="shared" si="7"/>
        <v>0</v>
      </c>
      <c r="J29" s="18">
        <f t="shared" si="7"/>
        <v>0</v>
      </c>
      <c r="K29" s="18">
        <f t="shared" si="7"/>
        <v>0</v>
      </c>
      <c r="L29" s="18">
        <f t="shared" si="7"/>
        <v>0</v>
      </c>
      <c r="M29" s="18">
        <f t="shared" si="7"/>
        <v>0</v>
      </c>
      <c r="N29" s="18">
        <f t="shared" si="7"/>
        <v>0</v>
      </c>
      <c r="O29" s="18">
        <f t="shared" si="7"/>
        <v>0</v>
      </c>
      <c r="P29" s="18">
        <f t="shared" si="7"/>
        <v>0</v>
      </c>
      <c r="Q29" s="18">
        <f t="shared" si="7"/>
        <v>0</v>
      </c>
      <c r="R29" s="18">
        <f t="shared" si="7"/>
        <v>0</v>
      </c>
      <c r="S29" s="18">
        <f t="shared" si="7"/>
        <v>0</v>
      </c>
      <c r="T29" s="18">
        <f>SUM(T4:T28)</f>
        <v>0</v>
      </c>
      <c r="U29" s="18">
        <f t="shared" si="7"/>
        <v>0</v>
      </c>
      <c r="V29" s="21">
        <f t="shared" si="7"/>
        <v>0</v>
      </c>
      <c r="W29" s="18">
        <f t="shared" ref="W29:X29" si="8">SUM(W4:W28)</f>
        <v>0</v>
      </c>
      <c r="X29" s="21">
        <f t="shared" si="8"/>
        <v>0</v>
      </c>
      <c r="Y29" s="18">
        <f t="shared" ref="Y29:Z29" si="9">SUM(Y4:Y28)</f>
        <v>0</v>
      </c>
      <c r="Z29" s="21">
        <f t="shared" si="9"/>
        <v>0</v>
      </c>
      <c r="AA29" s="18">
        <f t="shared" si="7"/>
        <v>0</v>
      </c>
      <c r="AB29" s="21">
        <f t="shared" si="7"/>
        <v>0</v>
      </c>
      <c r="AC29" s="29">
        <f t="shared" si="7"/>
        <v>0</v>
      </c>
      <c r="AD29" s="18">
        <f t="shared" si="7"/>
        <v>0</v>
      </c>
      <c r="AE29" s="1"/>
    </row>
    <row r="30" spans="2:38" x14ac:dyDescent="0.55000000000000004">
      <c r="D30" s="56" t="e">
        <f>(D29-C29)/C29</f>
        <v>#DIV/0!</v>
      </c>
      <c r="F30" s="34" t="e">
        <f>(F29-E29)/E29</f>
        <v>#DIV/0!</v>
      </c>
      <c r="H30" s="34" t="e">
        <f>(H29-G29)/G29</f>
        <v>#DIV/0!</v>
      </c>
      <c r="J30" s="34" t="e">
        <f>(J29-I29)/I29</f>
        <v>#DIV/0!</v>
      </c>
      <c r="L30" s="28" t="e">
        <f>(L29-K29)/K29</f>
        <v>#DIV/0!</v>
      </c>
      <c r="N30" s="28" t="e">
        <f>(N29-M29)/M29</f>
        <v>#DIV/0!</v>
      </c>
      <c r="P30" s="28" t="e">
        <f>(P29-O29)/O29</f>
        <v>#DIV/0!</v>
      </c>
      <c r="R30" s="28" t="e">
        <f>(R29-Q29)/Q29</f>
        <v>#DIV/0!</v>
      </c>
      <c r="T30" s="22" t="e">
        <f>(T29-S29)/S29</f>
        <v>#DIV/0!</v>
      </c>
      <c r="V30" s="28" t="e">
        <f>(V29-U29)/U29</f>
        <v>#DIV/0!</v>
      </c>
      <c r="X30" s="28" t="e">
        <f>(X29-W29)/W29</f>
        <v>#DIV/0!</v>
      </c>
      <c r="Z30" s="28" t="e">
        <f>(Z29-Y29)/Y29</f>
        <v>#DIV/0!</v>
      </c>
    </row>
    <row r="31" spans="2:38" x14ac:dyDescent="0.55000000000000004">
      <c r="F31" s="61" t="s">
        <v>56</v>
      </c>
      <c r="G31" s="62"/>
      <c r="H31" s="63"/>
      <c r="I31" s="59">
        <f>C29+E29+G29+I29+K29+M29+O29+Q29+S29+U29+AA29</f>
        <v>0</v>
      </c>
      <c r="J31" s="60"/>
    </row>
    <row r="32" spans="2:38" x14ac:dyDescent="0.55000000000000004">
      <c r="G32" s="66" t="s">
        <v>57</v>
      </c>
      <c r="H32" s="66"/>
      <c r="I32" s="59">
        <f>+D29+F29+H29+J29+L29+N29+P29+R29+T29+V29+AB29</f>
        <v>0</v>
      </c>
      <c r="J32" s="60"/>
    </row>
    <row r="33" spans="3:25" x14ac:dyDescent="0.55000000000000004">
      <c r="I33" s="59">
        <f>I32-I31</f>
        <v>0</v>
      </c>
      <c r="J33" s="60"/>
      <c r="Y33">
        <f>2167+183+5*10</f>
        <v>2400</v>
      </c>
    </row>
    <row r="34" spans="3:25" x14ac:dyDescent="0.55000000000000004">
      <c r="C34" s="36">
        <f>C29+E29+G29+I29</f>
        <v>0</v>
      </c>
      <c r="D34" s="36">
        <f>D29+F29+H29+J29</f>
        <v>0</v>
      </c>
      <c r="E34" s="37">
        <f>D34-C34</f>
        <v>0</v>
      </c>
      <c r="I34" s="38">
        <f>O29+K29+M29</f>
        <v>0</v>
      </c>
      <c r="J34" s="38">
        <f>P29+L29+N29</f>
        <v>0</v>
      </c>
      <c r="K34" s="39">
        <f>J34-I34</f>
        <v>0</v>
      </c>
      <c r="O34" s="40">
        <f>U29+Q29+S29</f>
        <v>0</v>
      </c>
      <c r="P34" s="40">
        <f>V29+R29+T29</f>
        <v>0</v>
      </c>
      <c r="Q34" s="41">
        <f>P34-O34</f>
        <v>0</v>
      </c>
      <c r="X34" s="55"/>
      <c r="Y34">
        <f>15*10</f>
        <v>150</v>
      </c>
    </row>
    <row r="35" spans="3:25" x14ac:dyDescent="0.55000000000000004">
      <c r="C35" s="36"/>
      <c r="D35" s="34" t="e">
        <f>(D34-C34)/C34</f>
        <v>#DIV/0!</v>
      </c>
      <c r="E35" s="37"/>
      <c r="I35" s="38"/>
      <c r="J35" s="34" t="e">
        <f>(J34-I34)/I34</f>
        <v>#DIV/0!</v>
      </c>
      <c r="K35" s="39"/>
      <c r="O35" s="40"/>
      <c r="P35" s="34" t="e">
        <f>(P34-O34)/O34</f>
        <v>#DIV/0!</v>
      </c>
      <c r="Q35" s="41"/>
      <c r="X35" s="55"/>
    </row>
    <row r="36" spans="3:25" x14ac:dyDescent="0.55000000000000004">
      <c r="G36" t="s">
        <v>58</v>
      </c>
      <c r="I36">
        <v>0.05</v>
      </c>
    </row>
    <row r="38" spans="3:25" x14ac:dyDescent="0.55000000000000004">
      <c r="G38" s="42" t="s">
        <v>64</v>
      </c>
      <c r="H38" s="42"/>
      <c r="I38" s="67">
        <f>I36+I33</f>
        <v>0.05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0</v>
      </c>
      <c r="D42" s="1">
        <f>D29+F29+H29+J29</f>
        <v>0</v>
      </c>
      <c r="I42" s="1">
        <f>O29+K29+M29</f>
        <v>0</v>
      </c>
      <c r="J42" s="1">
        <f>P29+L29+N29</f>
        <v>0</v>
      </c>
      <c r="O42" s="1">
        <f>U29+Q29+S29</f>
        <v>0</v>
      </c>
      <c r="P42" s="1">
        <f>V29+R29+T29</f>
        <v>0</v>
      </c>
    </row>
    <row r="43" spans="3:25" x14ac:dyDescent="0.55000000000000004">
      <c r="D43" s="1">
        <f>D42-C42</f>
        <v>0</v>
      </c>
      <c r="J43" s="33">
        <f>J42-I42</f>
        <v>0</v>
      </c>
      <c r="P43" s="33">
        <f>P42-O42</f>
        <v>0</v>
      </c>
    </row>
    <row r="45" spans="3:25" x14ac:dyDescent="0.55000000000000004">
      <c r="V45" t="s">
        <v>114</v>
      </c>
    </row>
    <row r="46" spans="3:25" x14ac:dyDescent="0.55000000000000004">
      <c r="D46" t="s">
        <v>88</v>
      </c>
      <c r="J46" t="s">
        <v>113</v>
      </c>
      <c r="V46" t="s">
        <v>89</v>
      </c>
      <c r="W46">
        <v>0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0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3</v>
      </c>
      <c r="V48" t="s">
        <v>93</v>
      </c>
      <c r="W48">
        <v>0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0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0</v>
      </c>
      <c r="V50" t="s">
        <v>9</v>
      </c>
      <c r="W50">
        <v>0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0</v>
      </c>
    </row>
    <row r="52" spans="4:23" x14ac:dyDescent="0.55000000000000004">
      <c r="D52" t="s">
        <v>93</v>
      </c>
      <c r="E52" s="1">
        <f>SUM(T29)</f>
        <v>0</v>
      </c>
      <c r="J52" t="s">
        <v>93</v>
      </c>
      <c r="K52">
        <v>2</v>
      </c>
      <c r="V52" t="s">
        <v>96</v>
      </c>
      <c r="W52">
        <v>0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0</v>
      </c>
      <c r="V53" t="s">
        <v>98</v>
      </c>
      <c r="W53">
        <v>0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1</v>
      </c>
      <c r="V54" t="s">
        <v>97</v>
      </c>
      <c r="W54">
        <v>0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SUM(N29)</f>
        <v>0</v>
      </c>
      <c r="J56" t="s">
        <v>96</v>
      </c>
      <c r="K56">
        <v>0</v>
      </c>
      <c r="V56" t="s">
        <v>123</v>
      </c>
      <c r="W56">
        <v>0</v>
      </c>
    </row>
    <row r="57" spans="4:23" x14ac:dyDescent="0.55000000000000004">
      <c r="D57" t="s">
        <v>123</v>
      </c>
      <c r="E57" s="1">
        <f>SUM(H29)</f>
        <v>0</v>
      </c>
      <c r="J57" t="s">
        <v>123</v>
      </c>
      <c r="K57">
        <v>0</v>
      </c>
      <c r="V57" t="s">
        <v>124</v>
      </c>
      <c r="W57">
        <v>0</v>
      </c>
    </row>
    <row r="58" spans="4:23" x14ac:dyDescent="0.55000000000000004">
      <c r="D58" t="s">
        <v>124</v>
      </c>
      <c r="E58" s="1">
        <f>SUM(D29)</f>
        <v>0</v>
      </c>
      <c r="J58" t="s">
        <v>124</v>
      </c>
      <c r="K58">
        <v>1</v>
      </c>
      <c r="V58" t="s">
        <v>99</v>
      </c>
      <c r="W58">
        <f>SUM(W46:W57)</f>
        <v>0</v>
      </c>
    </row>
    <row r="59" spans="4:23" x14ac:dyDescent="0.55000000000000004">
      <c r="D59" t="s">
        <v>9</v>
      </c>
      <c r="E59" s="1">
        <f>SUM(P29)</f>
        <v>0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0</v>
      </c>
      <c r="J60" t="s">
        <v>99</v>
      </c>
      <c r="K60">
        <f>SUM(K48:K59)</f>
        <v>7</v>
      </c>
    </row>
  </sheetData>
  <mergeCells count="21">
    <mergeCell ref="AA2:AB2"/>
    <mergeCell ref="AC2:AD2"/>
    <mergeCell ref="C2:D2"/>
    <mergeCell ref="E2:F2"/>
    <mergeCell ref="G2:H2"/>
    <mergeCell ref="I2:J2"/>
    <mergeCell ref="K2:L2"/>
    <mergeCell ref="M2:N2"/>
    <mergeCell ref="G32:H32"/>
    <mergeCell ref="I32:J32"/>
    <mergeCell ref="I33:J33"/>
    <mergeCell ref="I38:J38"/>
    <mergeCell ref="O2:P2"/>
    <mergeCell ref="W1:X1"/>
    <mergeCell ref="W2:X2"/>
    <mergeCell ref="Y2:Z2"/>
    <mergeCell ref="F31:H31"/>
    <mergeCell ref="I31:J31"/>
    <mergeCell ref="Q2:R2"/>
    <mergeCell ref="S2:T2"/>
    <mergeCell ref="U2:V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C1"/>
  <sheetViews>
    <sheetView workbookViewId="0">
      <selection activeCell="C15" sqref="C15"/>
    </sheetView>
  </sheetViews>
  <sheetFormatPr defaultRowHeight="14.4" x14ac:dyDescent="0.55000000000000004"/>
  <cols>
    <col min="1" max="1" width="10.05078125" customWidth="1"/>
    <col min="2" max="2" width="13.3125" customWidth="1"/>
    <col min="3" max="3" width="20.41796875" customWidth="1"/>
  </cols>
  <sheetData>
    <row r="1" spans="1:3" x14ac:dyDescent="0.55000000000000004">
      <c r="A1" t="s">
        <v>115</v>
      </c>
      <c r="B1" t="s">
        <v>116</v>
      </c>
      <c r="C1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21753bd8-bffc-4cd2-a328-982ee854c895"/>
    <ds:schemaRef ds:uri="3e1ffae5-f160-4019-9720-1b11bf1b81a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cp:lastPrinted>2025-01-09T01:57:24Z</cp:lastPrinted>
  <dcterms:created xsi:type="dcterms:W3CDTF">2018-12-11T23:51:55Z</dcterms:created>
  <dcterms:modified xsi:type="dcterms:W3CDTF">2025-03-16T02:44:30Z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