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_Repos\PortfolioAnalyst\"/>
    </mc:Choice>
  </mc:AlternateContent>
  <xr:revisionPtr revIDLastSave="0" documentId="13_ncr:1_{61F29D11-331D-44DC-B46B-2C04EDF74A4C}" xr6:coauthVersionLast="45" xr6:coauthVersionMax="45" xr10:uidLastSave="{00000000-0000-0000-0000-000000000000}"/>
  <bookViews>
    <workbookView xWindow="-28920" yWindow="5115" windowWidth="29040" windowHeight="15840" xr2:uid="{85C10809-894F-4B30-BCEA-FD73B0A47F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I7" i="1"/>
  <c r="L15" i="1"/>
  <c r="O9" i="1"/>
  <c r="O8" i="1"/>
  <c r="K13" i="1"/>
  <c r="L13" i="1" s="1"/>
  <c r="L12" i="1"/>
  <c r="L11" i="1"/>
  <c r="L10" i="1"/>
  <c r="L9" i="1"/>
  <c r="L8" i="1"/>
  <c r="L7" i="1"/>
  <c r="L6" i="1"/>
  <c r="L5" i="1"/>
  <c r="L4" i="1"/>
  <c r="L3" i="1"/>
  <c r="L2" i="1"/>
  <c r="O5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K4" i="1"/>
  <c r="K5" i="1" s="1"/>
  <c r="K6" i="1" s="1"/>
  <c r="K7" i="1" s="1"/>
  <c r="K8" i="1" s="1"/>
  <c r="K9" i="1" s="1"/>
  <c r="K10" i="1" s="1"/>
  <c r="K11" i="1" s="1"/>
  <c r="K12" i="1" s="1"/>
  <c r="J3" i="1"/>
  <c r="K3" i="1"/>
  <c r="J2" i="1"/>
  <c r="I3" i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19" i="1"/>
  <c r="A20" i="1" s="1"/>
  <c r="A21" i="1" s="1"/>
  <c r="A22" i="1" s="1"/>
  <c r="A23" i="1" s="1"/>
  <c r="A13" i="1"/>
  <c r="A14" i="1" s="1"/>
  <c r="A15" i="1" s="1"/>
  <c r="A16" i="1" s="1"/>
  <c r="A17" i="1" s="1"/>
  <c r="A18" i="1" s="1"/>
  <c r="A4" i="1"/>
  <c r="A5" i="1" s="1"/>
  <c r="A6" i="1" s="1"/>
  <c r="A7" i="1" s="1"/>
  <c r="A8" i="1" s="1"/>
  <c r="A9" i="1" s="1"/>
  <c r="A10" i="1" s="1"/>
  <c r="A11" i="1" s="1"/>
  <c r="A12" i="1" s="1"/>
  <c r="A3" i="1"/>
  <c r="K14" i="1" l="1"/>
  <c r="O4" i="1"/>
  <c r="K15" i="1" l="1"/>
  <c r="L14" i="1"/>
  <c r="K16" i="1" l="1"/>
  <c r="K17" i="1" l="1"/>
  <c r="L16" i="1"/>
  <c r="K18" i="1" l="1"/>
  <c r="L17" i="1"/>
  <c r="K19" i="1" l="1"/>
  <c r="L18" i="1"/>
  <c r="K20" i="1" l="1"/>
  <c r="L19" i="1"/>
  <c r="K21" i="1" l="1"/>
  <c r="L20" i="1"/>
  <c r="K22" i="1" l="1"/>
  <c r="L21" i="1"/>
  <c r="K23" i="1" l="1"/>
  <c r="L22" i="1"/>
  <c r="O6" i="1" l="1"/>
  <c r="O7" i="1" s="1"/>
  <c r="L23" i="1"/>
</calcChain>
</file>

<file path=xl/sharedStrings.xml><?xml version="1.0" encoding="utf-8"?>
<sst xmlns="http://schemas.openxmlformats.org/spreadsheetml/2006/main" count="63" uniqueCount="20">
  <si>
    <t>Date</t>
  </si>
  <si>
    <t>Ticker</t>
  </si>
  <si>
    <t>Order</t>
  </si>
  <si>
    <t>Price</t>
  </si>
  <si>
    <t>Quantity</t>
  </si>
  <si>
    <t>Total</t>
  </si>
  <si>
    <t>TSLA</t>
  </si>
  <si>
    <t>BUY</t>
  </si>
  <si>
    <t>SELL</t>
  </si>
  <si>
    <t>SHARES</t>
  </si>
  <si>
    <t>DCF</t>
  </si>
  <si>
    <t>CF</t>
  </si>
  <si>
    <t>IRR</t>
  </si>
  <si>
    <t>NPV</t>
  </si>
  <si>
    <t>GROSS PROFIT</t>
  </si>
  <si>
    <t>GROSS SALES</t>
  </si>
  <si>
    <t>GROSS BUY</t>
  </si>
  <si>
    <t>POS SIZE</t>
  </si>
  <si>
    <t>MAX POS SIZE</t>
  </si>
  <si>
    <t>GROSS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</si>
</sst>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CEBF-DD1E-4CBF-B830-5E955C0346D8}">
  <dimension ref="A1:P23"/>
  <sheetViews>
    <sheetView tabSelected="1" workbookViewId="0">
      <selection activeCell="P4" sqref="P4"/>
    </sheetView>
  </sheetViews>
  <sheetFormatPr defaultRowHeight="15" x14ac:dyDescent="0.25"/>
  <cols>
    <col min="1" max="1" width="10.7109375" bestFit="1" customWidth="1"/>
    <col min="10" max="10" width="11.140625" bestFit="1" customWidth="1"/>
    <col min="11" max="11" width="12.5703125" bestFit="1" customWidth="1"/>
    <col min="14" max="14" width="13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11</v>
      </c>
      <c r="I1" s="1" t="s">
        <v>10</v>
      </c>
      <c r="J1" s="1" t="s">
        <v>16</v>
      </c>
      <c r="K1" s="1" t="s">
        <v>15</v>
      </c>
      <c r="L1" s="1" t="s">
        <v>17</v>
      </c>
    </row>
    <row r="2" spans="1:16" x14ac:dyDescent="0.25">
      <c r="A2" s="2">
        <v>42370</v>
      </c>
      <c r="B2" t="s">
        <v>6</v>
      </c>
      <c r="C2" t="s">
        <v>7</v>
      </c>
      <c r="D2">
        <v>100</v>
      </c>
      <c r="E2">
        <v>370</v>
      </c>
      <c r="F2">
        <v>37000</v>
      </c>
      <c r="G2">
        <f>IF(LOWER(C2)="buy",ABS(E2),-1*ABS(E2))</f>
        <v>370</v>
      </c>
      <c r="H2">
        <f>IF(LOWER(C2)="buy",ABS(F2)*-1,IF(OR(LOWER(C2)="sell",LOWER(C2)="dividend"),ABS(F2),0))</f>
        <v>-37000</v>
      </c>
      <c r="I2">
        <f>H2/$O$3^((A2-$A$2)/365.2422)</f>
        <v>-37000</v>
      </c>
      <c r="J2">
        <f>H2*-1</f>
        <v>37000</v>
      </c>
      <c r="K2">
        <v>0</v>
      </c>
      <c r="L2">
        <f>J2-K2</f>
        <v>37000</v>
      </c>
    </row>
    <row r="3" spans="1:16" x14ac:dyDescent="0.25">
      <c r="A3" s="2">
        <f>A2+45</f>
        <v>42415</v>
      </c>
      <c r="B3" t="s">
        <v>6</v>
      </c>
      <c r="C3" t="s">
        <v>7</v>
      </c>
      <c r="D3">
        <v>150</v>
      </c>
      <c r="E3">
        <v>425</v>
      </c>
      <c r="F3">
        <v>63750</v>
      </c>
      <c r="G3">
        <f t="shared" ref="G3:G23" si="0">IF(LOWER(C3)="buy",ABS(E3),-1*ABS(E3))</f>
        <v>425</v>
      </c>
      <c r="H3">
        <f t="shared" ref="H3:H23" si="1">IF(LOWER(C3)="buy",ABS(F3)*-1,IF(OR(LOWER(C3)="sell",LOWER(C3)="dividend"),ABS(F3),0))</f>
        <v>-63750</v>
      </c>
      <c r="I3">
        <f t="shared" ref="I3:I23" si="2">H3/$O$3^((A3-$A$2)/365.2422)</f>
        <v>-60487.626273694586</v>
      </c>
      <c r="J3">
        <f>J2+IF(H3&lt;0,ABS(H3),0)</f>
        <v>100750</v>
      </c>
      <c r="K3">
        <f>K2+IF(H3&gt;0,H3,0)</f>
        <v>0</v>
      </c>
      <c r="L3">
        <f t="shared" ref="L3:L23" si="3">J3-K3</f>
        <v>100750</v>
      </c>
      <c r="N3" t="s">
        <v>12</v>
      </c>
      <c r="O3">
        <v>1.5316756800507834</v>
      </c>
      <c r="P3">
        <f>O3-1</f>
        <v>0.53167568005078336</v>
      </c>
    </row>
    <row r="4" spans="1:16" x14ac:dyDescent="0.25">
      <c r="A4" s="2">
        <f t="shared" ref="A4:A23" si="4">A3+45</f>
        <v>42460</v>
      </c>
      <c r="B4" t="s">
        <v>6</v>
      </c>
      <c r="C4" t="s">
        <v>7</v>
      </c>
      <c r="D4">
        <v>200</v>
      </c>
      <c r="E4">
        <v>500</v>
      </c>
      <c r="F4">
        <v>100000</v>
      </c>
      <c r="G4">
        <f t="shared" si="0"/>
        <v>500</v>
      </c>
      <c r="H4">
        <f t="shared" si="1"/>
        <v>-100000</v>
      </c>
      <c r="I4">
        <f t="shared" si="2"/>
        <v>-90026.984875999042</v>
      </c>
      <c r="J4">
        <f t="shared" ref="J4:J23" si="5">J3+IF(H4&lt;0,ABS(H4),0)</f>
        <v>200750</v>
      </c>
      <c r="K4">
        <f t="shared" ref="K4:K23" si="6">K3+IF(H4&gt;0,H4,0)</f>
        <v>0</v>
      </c>
      <c r="L4">
        <f t="shared" si="3"/>
        <v>200750</v>
      </c>
      <c r="N4" t="s">
        <v>13</v>
      </c>
      <c r="O4">
        <f>SUM(I2:I23)</f>
        <v>5.8775185607373714E-8</v>
      </c>
    </row>
    <row r="5" spans="1:16" x14ac:dyDescent="0.25">
      <c r="A5" s="2">
        <f t="shared" si="4"/>
        <v>42505</v>
      </c>
      <c r="B5" t="s">
        <v>6</v>
      </c>
      <c r="C5" t="s">
        <v>7</v>
      </c>
      <c r="D5">
        <v>300</v>
      </c>
      <c r="E5">
        <v>100</v>
      </c>
      <c r="F5">
        <v>30000</v>
      </c>
      <c r="G5">
        <f t="shared" si="0"/>
        <v>100</v>
      </c>
      <c r="H5">
        <f t="shared" si="1"/>
        <v>-30000</v>
      </c>
      <c r="I5">
        <f t="shared" si="2"/>
        <v>-25625.969956362282</v>
      </c>
      <c r="J5">
        <f t="shared" si="5"/>
        <v>230750</v>
      </c>
      <c r="K5">
        <f t="shared" si="6"/>
        <v>0</v>
      </c>
      <c r="L5">
        <f t="shared" si="3"/>
        <v>230750</v>
      </c>
      <c r="N5" t="s">
        <v>16</v>
      </c>
      <c r="O5">
        <f>J23</f>
        <v>702065</v>
      </c>
    </row>
    <row r="6" spans="1:16" x14ac:dyDescent="0.25">
      <c r="A6" s="2">
        <f t="shared" si="4"/>
        <v>42550</v>
      </c>
      <c r="B6" t="s">
        <v>6</v>
      </c>
      <c r="C6" t="s">
        <v>7</v>
      </c>
      <c r="D6">
        <v>125</v>
      </c>
      <c r="E6">
        <v>10</v>
      </c>
      <c r="F6">
        <v>1250</v>
      </c>
      <c r="G6">
        <f t="shared" si="0"/>
        <v>10</v>
      </c>
      <c r="H6">
        <f t="shared" si="1"/>
        <v>-1250</v>
      </c>
      <c r="I6">
        <f t="shared" si="2"/>
        <v>-1013.10725073292</v>
      </c>
      <c r="J6">
        <f t="shared" si="5"/>
        <v>232000</v>
      </c>
      <c r="K6">
        <f t="shared" si="6"/>
        <v>0</v>
      </c>
      <c r="L6">
        <f t="shared" si="3"/>
        <v>232000</v>
      </c>
      <c r="N6" t="s">
        <v>15</v>
      </c>
      <c r="O6">
        <f>K23</f>
        <v>1137780</v>
      </c>
    </row>
    <row r="7" spans="1:16" x14ac:dyDescent="0.25">
      <c r="A7" s="2">
        <f t="shared" si="4"/>
        <v>42595</v>
      </c>
      <c r="B7" t="s">
        <v>6</v>
      </c>
      <c r="C7" t="s">
        <v>7</v>
      </c>
      <c r="D7">
        <v>134</v>
      </c>
      <c r="E7">
        <v>1</v>
      </c>
      <c r="F7">
        <v>134</v>
      </c>
      <c r="G7">
        <f t="shared" si="0"/>
        <v>1</v>
      </c>
      <c r="H7">
        <f t="shared" si="1"/>
        <v>-134</v>
      </c>
      <c r="I7">
        <f>H7/$O$3^((A7-$A$2)/365.2422)</f>
        <v>-103.04728683300905</v>
      </c>
      <c r="J7">
        <f t="shared" si="5"/>
        <v>232134</v>
      </c>
      <c r="K7">
        <f t="shared" si="6"/>
        <v>0</v>
      </c>
      <c r="L7">
        <f t="shared" si="3"/>
        <v>232134</v>
      </c>
      <c r="N7" t="s">
        <v>14</v>
      </c>
      <c r="O7">
        <f>O6-O5</f>
        <v>435715</v>
      </c>
    </row>
    <row r="8" spans="1:16" x14ac:dyDescent="0.25">
      <c r="A8" s="2">
        <f t="shared" si="4"/>
        <v>42640</v>
      </c>
      <c r="B8" t="s">
        <v>6</v>
      </c>
      <c r="C8" t="s">
        <v>7</v>
      </c>
      <c r="D8">
        <v>1</v>
      </c>
      <c r="E8">
        <v>2</v>
      </c>
      <c r="F8">
        <v>2</v>
      </c>
      <c r="G8">
        <f t="shared" si="0"/>
        <v>2</v>
      </c>
      <c r="H8">
        <f t="shared" si="1"/>
        <v>-2</v>
      </c>
      <c r="I8">
        <f t="shared" si="2"/>
        <v>-1.4593118582319604</v>
      </c>
      <c r="J8">
        <f t="shared" si="5"/>
        <v>232136</v>
      </c>
      <c r="K8">
        <f t="shared" si="6"/>
        <v>0</v>
      </c>
      <c r="L8">
        <f t="shared" si="3"/>
        <v>232136</v>
      </c>
      <c r="N8" t="s">
        <v>18</v>
      </c>
      <c r="O8">
        <f>MAX(L2:L23)</f>
        <v>381825</v>
      </c>
    </row>
    <row r="9" spans="1:16" x14ac:dyDescent="0.25">
      <c r="A9" s="2">
        <f t="shared" si="4"/>
        <v>42685</v>
      </c>
      <c r="B9" t="s">
        <v>6</v>
      </c>
      <c r="C9" t="s">
        <v>8</v>
      </c>
      <c r="D9">
        <v>256</v>
      </c>
      <c r="E9">
        <v>10</v>
      </c>
      <c r="F9">
        <v>2560</v>
      </c>
      <c r="G9">
        <f t="shared" si="0"/>
        <v>-10</v>
      </c>
      <c r="H9">
        <f t="shared" si="1"/>
        <v>2560</v>
      </c>
      <c r="I9">
        <f t="shared" si="2"/>
        <v>1772.3293675420737</v>
      </c>
      <c r="J9">
        <f t="shared" si="5"/>
        <v>232136</v>
      </c>
      <c r="K9">
        <f t="shared" si="6"/>
        <v>2560</v>
      </c>
      <c r="L9">
        <f t="shared" si="3"/>
        <v>229576</v>
      </c>
      <c r="N9" t="s">
        <v>19</v>
      </c>
      <c r="O9">
        <f>O7/O8*100</f>
        <v>114.11379558698356</v>
      </c>
    </row>
    <row r="10" spans="1:16" x14ac:dyDescent="0.25">
      <c r="A10" s="2">
        <f t="shared" si="4"/>
        <v>42730</v>
      </c>
      <c r="B10" t="s">
        <v>6</v>
      </c>
      <c r="C10" t="s">
        <v>7</v>
      </c>
      <c r="D10">
        <v>100</v>
      </c>
      <c r="E10">
        <v>50</v>
      </c>
      <c r="F10">
        <v>5000</v>
      </c>
      <c r="G10">
        <f t="shared" si="0"/>
        <v>50</v>
      </c>
      <c r="H10">
        <f t="shared" si="1"/>
        <v>-5000</v>
      </c>
      <c r="I10">
        <f t="shared" si="2"/>
        <v>-3284.4361647603691</v>
      </c>
      <c r="J10">
        <f t="shared" si="5"/>
        <v>237136</v>
      </c>
      <c r="K10">
        <f t="shared" si="6"/>
        <v>2560</v>
      </c>
      <c r="L10">
        <f t="shared" si="3"/>
        <v>234576</v>
      </c>
    </row>
    <row r="11" spans="1:16" x14ac:dyDescent="0.25">
      <c r="A11" s="2">
        <f t="shared" si="4"/>
        <v>42775</v>
      </c>
      <c r="B11" t="s">
        <v>6</v>
      </c>
      <c r="C11" t="s">
        <v>7</v>
      </c>
      <c r="D11">
        <v>366</v>
      </c>
      <c r="E11">
        <v>75</v>
      </c>
      <c r="F11">
        <v>27450</v>
      </c>
      <c r="G11">
        <f t="shared" si="0"/>
        <v>75</v>
      </c>
      <c r="H11">
        <f t="shared" si="1"/>
        <v>-27450</v>
      </c>
      <c r="I11">
        <f t="shared" si="2"/>
        <v>-17108.798939977063</v>
      </c>
      <c r="J11">
        <f t="shared" si="5"/>
        <v>264586</v>
      </c>
      <c r="K11">
        <f t="shared" si="6"/>
        <v>2560</v>
      </c>
      <c r="L11">
        <f t="shared" si="3"/>
        <v>262026</v>
      </c>
    </row>
    <row r="12" spans="1:16" x14ac:dyDescent="0.25">
      <c r="A12" s="2">
        <f t="shared" si="4"/>
        <v>42820</v>
      </c>
      <c r="B12" t="s">
        <v>6</v>
      </c>
      <c r="C12" t="s">
        <v>8</v>
      </c>
      <c r="D12">
        <v>385</v>
      </c>
      <c r="E12">
        <v>68</v>
      </c>
      <c r="F12">
        <v>26180</v>
      </c>
      <c r="G12">
        <f t="shared" si="0"/>
        <v>-68</v>
      </c>
      <c r="H12">
        <f t="shared" si="1"/>
        <v>26180</v>
      </c>
      <c r="I12">
        <f t="shared" si="2"/>
        <v>15482.217654990616</v>
      </c>
      <c r="J12">
        <f t="shared" si="5"/>
        <v>264586</v>
      </c>
      <c r="K12">
        <f t="shared" si="6"/>
        <v>28740</v>
      </c>
      <c r="L12">
        <f t="shared" si="3"/>
        <v>235846</v>
      </c>
    </row>
    <row r="13" spans="1:16" x14ac:dyDescent="0.25">
      <c r="A13" s="2">
        <f>A12+45</f>
        <v>42865</v>
      </c>
      <c r="B13" t="s">
        <v>6</v>
      </c>
      <c r="C13" t="s">
        <v>7</v>
      </c>
      <c r="D13">
        <v>120</v>
      </c>
      <c r="E13">
        <v>1000</v>
      </c>
      <c r="F13">
        <v>120000</v>
      </c>
      <c r="G13">
        <f t="shared" si="0"/>
        <v>1000</v>
      </c>
      <c r="H13">
        <f t="shared" si="1"/>
        <v>-120000</v>
      </c>
      <c r="I13">
        <f t="shared" si="2"/>
        <v>-67333.489985391177</v>
      </c>
      <c r="J13">
        <f t="shared" si="5"/>
        <v>384586</v>
      </c>
      <c r="K13">
        <f>K12+IF(H13&gt;0,H13,0)</f>
        <v>28740</v>
      </c>
      <c r="L13">
        <f t="shared" si="3"/>
        <v>355846</v>
      </c>
    </row>
    <row r="14" spans="1:16" x14ac:dyDescent="0.25">
      <c r="A14" s="2">
        <f t="shared" si="4"/>
        <v>42910</v>
      </c>
      <c r="B14" t="s">
        <v>6</v>
      </c>
      <c r="C14" t="s">
        <v>7</v>
      </c>
      <c r="D14">
        <v>254</v>
      </c>
      <c r="E14">
        <v>10</v>
      </c>
      <c r="F14">
        <v>2540</v>
      </c>
      <c r="G14">
        <f t="shared" si="0"/>
        <v>10</v>
      </c>
      <c r="H14">
        <f t="shared" si="1"/>
        <v>-2540</v>
      </c>
      <c r="I14">
        <f t="shared" si="2"/>
        <v>-1352.2903482310251</v>
      </c>
      <c r="J14">
        <f t="shared" si="5"/>
        <v>387126</v>
      </c>
      <c r="K14">
        <f t="shared" si="6"/>
        <v>28740</v>
      </c>
      <c r="L14">
        <f t="shared" si="3"/>
        <v>358386</v>
      </c>
    </row>
    <row r="15" spans="1:16" x14ac:dyDescent="0.25">
      <c r="A15" s="2">
        <f t="shared" si="4"/>
        <v>42955</v>
      </c>
      <c r="B15" t="s">
        <v>6</v>
      </c>
      <c r="C15" t="s">
        <v>7</v>
      </c>
      <c r="D15">
        <v>267</v>
      </c>
      <c r="E15">
        <v>53</v>
      </c>
      <c r="F15">
        <v>14151</v>
      </c>
      <c r="G15">
        <f t="shared" si="0"/>
        <v>53</v>
      </c>
      <c r="H15">
        <f t="shared" si="1"/>
        <v>-14151</v>
      </c>
      <c r="I15">
        <f t="shared" si="2"/>
        <v>-7148.4143064709697</v>
      </c>
      <c r="J15">
        <f t="shared" si="5"/>
        <v>401277</v>
      </c>
      <c r="K15">
        <f t="shared" si="6"/>
        <v>28740</v>
      </c>
      <c r="L15">
        <f>J15-K15</f>
        <v>372537</v>
      </c>
    </row>
    <row r="16" spans="1:16" x14ac:dyDescent="0.25">
      <c r="A16" s="2">
        <f t="shared" si="4"/>
        <v>43000</v>
      </c>
      <c r="B16" t="s">
        <v>6</v>
      </c>
      <c r="C16" t="s">
        <v>7</v>
      </c>
      <c r="D16">
        <v>258</v>
      </c>
      <c r="E16">
        <v>36</v>
      </c>
      <c r="F16">
        <v>9288</v>
      </c>
      <c r="G16">
        <f t="shared" si="0"/>
        <v>36</v>
      </c>
      <c r="H16">
        <f t="shared" si="1"/>
        <v>-9288</v>
      </c>
      <c r="I16">
        <f t="shared" si="2"/>
        <v>-4451.7538578704489</v>
      </c>
      <c r="J16">
        <f t="shared" si="5"/>
        <v>410565</v>
      </c>
      <c r="K16">
        <f t="shared" si="6"/>
        <v>28740</v>
      </c>
      <c r="L16">
        <f t="shared" si="3"/>
        <v>381825</v>
      </c>
    </row>
    <row r="17" spans="1:12" x14ac:dyDescent="0.25">
      <c r="A17" s="2">
        <f t="shared" si="4"/>
        <v>43045</v>
      </c>
      <c r="B17" t="s">
        <v>6</v>
      </c>
      <c r="C17" t="s">
        <v>8</v>
      </c>
      <c r="D17">
        <v>300</v>
      </c>
      <c r="E17">
        <v>1000</v>
      </c>
      <c r="F17">
        <v>300000</v>
      </c>
      <c r="G17">
        <f t="shared" si="0"/>
        <v>-1000</v>
      </c>
      <c r="H17">
        <f t="shared" si="1"/>
        <v>300000</v>
      </c>
      <c r="I17">
        <f t="shared" si="2"/>
        <v>136432.09384270449</v>
      </c>
      <c r="J17">
        <f t="shared" si="5"/>
        <v>410565</v>
      </c>
      <c r="K17">
        <f t="shared" si="6"/>
        <v>328740</v>
      </c>
      <c r="L17">
        <f t="shared" si="3"/>
        <v>81825</v>
      </c>
    </row>
    <row r="18" spans="1:12" x14ac:dyDescent="0.25">
      <c r="A18" s="2">
        <f t="shared" si="4"/>
        <v>43090</v>
      </c>
      <c r="B18" t="s">
        <v>6</v>
      </c>
      <c r="C18" t="s">
        <v>7</v>
      </c>
      <c r="D18">
        <v>420</v>
      </c>
      <c r="E18">
        <v>400</v>
      </c>
      <c r="F18">
        <v>168000</v>
      </c>
      <c r="G18">
        <f t="shared" si="0"/>
        <v>400</v>
      </c>
      <c r="H18">
        <f t="shared" si="1"/>
        <v>-168000</v>
      </c>
      <c r="I18">
        <f t="shared" si="2"/>
        <v>-72492.140584992594</v>
      </c>
      <c r="J18">
        <f t="shared" si="5"/>
        <v>578565</v>
      </c>
      <c r="K18">
        <f t="shared" si="6"/>
        <v>328740</v>
      </c>
      <c r="L18">
        <f t="shared" si="3"/>
        <v>249825</v>
      </c>
    </row>
    <row r="19" spans="1:12" x14ac:dyDescent="0.25">
      <c r="A19" s="2">
        <f>A18+45</f>
        <v>43135</v>
      </c>
      <c r="B19" t="s">
        <v>6</v>
      </c>
      <c r="C19" t="s">
        <v>8</v>
      </c>
      <c r="D19">
        <v>256</v>
      </c>
      <c r="E19">
        <v>100</v>
      </c>
      <c r="F19">
        <v>25600</v>
      </c>
      <c r="G19">
        <f t="shared" si="0"/>
        <v>-100</v>
      </c>
      <c r="H19">
        <f t="shared" si="1"/>
        <v>25600</v>
      </c>
      <c r="I19">
        <f t="shared" si="2"/>
        <v>10481.126441794593</v>
      </c>
      <c r="J19">
        <f t="shared" si="5"/>
        <v>578565</v>
      </c>
      <c r="K19">
        <f t="shared" si="6"/>
        <v>354340</v>
      </c>
      <c r="L19">
        <f t="shared" si="3"/>
        <v>224225</v>
      </c>
    </row>
    <row r="20" spans="1:12" x14ac:dyDescent="0.25">
      <c r="A20" s="2">
        <f t="shared" si="4"/>
        <v>43180</v>
      </c>
      <c r="B20" t="s">
        <v>6</v>
      </c>
      <c r="C20" t="s">
        <v>7</v>
      </c>
      <c r="D20">
        <v>247</v>
      </c>
      <c r="E20">
        <v>500</v>
      </c>
      <c r="F20">
        <v>123500</v>
      </c>
      <c r="G20">
        <f t="shared" si="0"/>
        <v>500</v>
      </c>
      <c r="H20">
        <f t="shared" si="1"/>
        <v>-123500</v>
      </c>
      <c r="I20">
        <f t="shared" si="2"/>
        <v>-47975.69834780533</v>
      </c>
      <c r="J20">
        <f t="shared" si="5"/>
        <v>702065</v>
      </c>
      <c r="K20">
        <f t="shared" si="6"/>
        <v>354340</v>
      </c>
      <c r="L20">
        <f t="shared" si="3"/>
        <v>347725</v>
      </c>
    </row>
    <row r="21" spans="1:12" x14ac:dyDescent="0.25">
      <c r="A21" s="2">
        <f t="shared" si="4"/>
        <v>43225</v>
      </c>
      <c r="B21" t="s">
        <v>6</v>
      </c>
      <c r="C21" t="s">
        <v>8</v>
      </c>
      <c r="D21">
        <v>300</v>
      </c>
      <c r="E21">
        <v>600</v>
      </c>
      <c r="F21">
        <v>180000</v>
      </c>
      <c r="G21">
        <f t="shared" si="0"/>
        <v>-600</v>
      </c>
      <c r="H21">
        <f t="shared" si="1"/>
        <v>180000</v>
      </c>
      <c r="I21">
        <f t="shared" si="2"/>
        <v>66345.764882264673</v>
      </c>
      <c r="J21">
        <f t="shared" si="5"/>
        <v>702065</v>
      </c>
      <c r="K21">
        <f t="shared" si="6"/>
        <v>534340</v>
      </c>
      <c r="L21">
        <f t="shared" si="3"/>
        <v>167725</v>
      </c>
    </row>
    <row r="22" spans="1:12" x14ac:dyDescent="0.25">
      <c r="A22" s="2">
        <f t="shared" si="4"/>
        <v>43270</v>
      </c>
      <c r="B22" t="s">
        <v>6</v>
      </c>
      <c r="C22" t="s">
        <v>8</v>
      </c>
      <c r="D22">
        <v>325</v>
      </c>
      <c r="E22">
        <v>800</v>
      </c>
      <c r="F22">
        <v>260000</v>
      </c>
      <c r="G22">
        <f t="shared" si="0"/>
        <v>-800</v>
      </c>
      <c r="H22">
        <f t="shared" si="1"/>
        <v>260000</v>
      </c>
      <c r="I22">
        <f t="shared" si="2"/>
        <v>90928.578306807642</v>
      </c>
      <c r="J22">
        <f t="shared" si="5"/>
        <v>702065</v>
      </c>
      <c r="K22">
        <f t="shared" si="6"/>
        <v>794340</v>
      </c>
      <c r="L22">
        <f t="shared" si="3"/>
        <v>-92275</v>
      </c>
    </row>
    <row r="23" spans="1:12" x14ac:dyDescent="0.25">
      <c r="A23" s="2">
        <f t="shared" si="4"/>
        <v>43315</v>
      </c>
      <c r="B23" t="s">
        <v>6</v>
      </c>
      <c r="C23" t="s">
        <v>8</v>
      </c>
      <c r="D23">
        <v>360</v>
      </c>
      <c r="E23">
        <v>954</v>
      </c>
      <c r="F23">
        <v>343440</v>
      </c>
      <c r="G23">
        <f t="shared" si="0"/>
        <v>-954</v>
      </c>
      <c r="H23">
        <f t="shared" si="1"/>
        <v>343440</v>
      </c>
      <c r="I23">
        <f t="shared" si="2"/>
        <v>113963.10699493375</v>
      </c>
      <c r="J23">
        <f t="shared" si="5"/>
        <v>702065</v>
      </c>
      <c r="K23">
        <f t="shared" si="6"/>
        <v>1137780</v>
      </c>
      <c r="L23">
        <f t="shared" si="3"/>
        <v>-435715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Cleary</dc:creator>
  <cp:lastModifiedBy>Brett Cleary</cp:lastModifiedBy>
  <dcterms:created xsi:type="dcterms:W3CDTF">2020-05-25T14:38:47Z</dcterms:created>
  <dcterms:modified xsi:type="dcterms:W3CDTF">2020-05-25T16:15:53Z</dcterms:modified>
</cp:coreProperties>
</file>