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D:\Tesis\Horarios ciclo 2022-2\"/>
    </mc:Choice>
  </mc:AlternateContent>
  <xr:revisionPtr revIDLastSave="0" documentId="8_{EB22924E-5530-4584-8FBE-40E26C291686}" xr6:coauthVersionLast="47" xr6:coauthVersionMax="47" xr10:uidLastSave="{00000000-0000-0000-0000-000000000000}"/>
  <bookViews>
    <workbookView xWindow="-108" yWindow="-108" windowWidth="23256" windowHeight="12576" tabRatio="943" activeTab="16" xr2:uid="{00000000-000D-0000-FFFF-FFFF00000000}"/>
  </bookViews>
  <sheets>
    <sheet name="Cubre I2-204" sheetId="3" r:id="rId1"/>
    <sheet name="01-204" sheetId="22" r:id="rId2"/>
    <sheet name="02-204" sheetId="38" r:id="rId3"/>
    <sheet name="03-204" sheetId="39" r:id="rId4"/>
    <sheet name="04-204" sheetId="40" r:id="rId5"/>
    <sheet name="05-204" sheetId="41" r:id="rId6"/>
    <sheet name="06-204" sheetId="42" r:id="rId7"/>
    <sheet name="07-204" sheetId="43" r:id="rId8"/>
    <sheet name="08-204" sheetId="46" r:id="rId9"/>
    <sheet name="09-204" sheetId="54" r:id="rId10"/>
    <sheet name="10-204" sheetId="57" r:id="rId11"/>
    <sheet name="11-204" sheetId="60" r:id="rId12"/>
    <sheet name="12-204" sheetId="63" r:id="rId13"/>
    <sheet name="13-204" sheetId="66" r:id="rId14"/>
    <sheet name="14-204" sheetId="69" r:id="rId15"/>
    <sheet name="15-204" sheetId="72" r:id="rId16"/>
    <sheet name="16-204" sheetId="75" r:id="rId17"/>
  </sheets>
  <definedNames>
    <definedName name="_xlnm.Print_Area" localSheetId="8">'08-204'!$O$5:$W$27</definedName>
    <definedName name="_xlnm.Print_Area" localSheetId="0">'Cubre I2-204'!$J$3:$P$27</definedName>
    <definedName name="INV.OPERAC">#REF!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ww.bws.com.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60" l="1"/>
  <c r="I11" i="60"/>
  <c r="I9" i="60"/>
  <c r="F21" i="46" l="1"/>
  <c r="G21" i="46"/>
  <c r="F20" i="46"/>
  <c r="G20" i="46"/>
  <c r="F19" i="46"/>
  <c r="G19" i="46"/>
  <c r="F18" i="46"/>
  <c r="G18" i="46"/>
  <c r="F14" i="46"/>
  <c r="I22" i="46"/>
  <c r="H22" i="46"/>
  <c r="G22" i="46"/>
  <c r="F22" i="46"/>
  <c r="E22" i="46"/>
  <c r="D22" i="46"/>
  <c r="I21" i="46"/>
  <c r="H21" i="46"/>
  <c r="E21" i="46"/>
  <c r="D21" i="46"/>
  <c r="I20" i="46"/>
  <c r="H20" i="46"/>
  <c r="E20" i="46"/>
  <c r="D20" i="46"/>
  <c r="I19" i="46"/>
  <c r="H19" i="46"/>
  <c r="E19" i="46"/>
  <c r="D19" i="46"/>
  <c r="I18" i="46"/>
  <c r="H18" i="46"/>
  <c r="E18" i="46"/>
  <c r="D18" i="46"/>
  <c r="I17" i="46"/>
  <c r="H17" i="46"/>
  <c r="G17" i="46"/>
  <c r="E17" i="46"/>
  <c r="D17" i="46"/>
  <c r="I16" i="46"/>
  <c r="H16" i="46"/>
  <c r="G16" i="46"/>
  <c r="F16" i="46"/>
  <c r="E16" i="46"/>
  <c r="D16" i="46"/>
  <c r="I15" i="46"/>
  <c r="H15" i="46"/>
  <c r="G15" i="46"/>
  <c r="F15" i="46"/>
  <c r="E15" i="46"/>
  <c r="D15" i="46"/>
  <c r="I14" i="46"/>
  <c r="H14" i="46"/>
  <c r="G14" i="46"/>
  <c r="E14" i="46"/>
  <c r="D14" i="46"/>
  <c r="I13" i="46"/>
  <c r="H13" i="46"/>
  <c r="G13" i="46"/>
  <c r="F13" i="46"/>
  <c r="E13" i="46"/>
  <c r="D13" i="46"/>
  <c r="I12" i="46"/>
  <c r="H12" i="46"/>
  <c r="G12" i="46"/>
  <c r="F12" i="46"/>
  <c r="E12" i="46"/>
  <c r="D12" i="46"/>
  <c r="I11" i="46"/>
  <c r="H11" i="46"/>
  <c r="G11" i="46"/>
  <c r="F11" i="46"/>
  <c r="E11" i="46"/>
  <c r="D11" i="46"/>
  <c r="I10" i="46"/>
  <c r="H10" i="46"/>
  <c r="G10" i="46"/>
  <c r="F10" i="46"/>
  <c r="E10" i="46"/>
  <c r="D10" i="46"/>
  <c r="I9" i="46"/>
  <c r="H9" i="46"/>
  <c r="G9" i="46"/>
  <c r="F9" i="46"/>
  <c r="E9" i="46"/>
  <c r="D9" i="46"/>
  <c r="I8" i="46"/>
  <c r="H8" i="46"/>
  <c r="G8" i="46"/>
  <c r="F8" i="46"/>
  <c r="E8" i="46"/>
  <c r="D8" i="46"/>
  <c r="H10" i="75" l="1"/>
  <c r="H11" i="75"/>
  <c r="H12" i="75"/>
  <c r="H13" i="75"/>
  <c r="H14" i="75"/>
  <c r="H15" i="75"/>
  <c r="H16" i="75"/>
  <c r="H17" i="75"/>
  <c r="H18" i="75"/>
  <c r="H19" i="75"/>
  <c r="H20" i="75"/>
  <c r="H21" i="75"/>
  <c r="H22" i="75"/>
  <c r="G10" i="75"/>
  <c r="G11" i="75"/>
  <c r="G12" i="75"/>
  <c r="G13" i="75"/>
  <c r="G14" i="75"/>
  <c r="G15" i="75"/>
  <c r="G16" i="75"/>
  <c r="G17" i="75"/>
  <c r="G18" i="75"/>
  <c r="G19" i="75"/>
  <c r="G20" i="75"/>
  <c r="G21" i="75"/>
  <c r="G22" i="75"/>
  <c r="F10" i="75"/>
  <c r="F11" i="75"/>
  <c r="F12" i="75"/>
  <c r="F13" i="75"/>
  <c r="F14" i="75"/>
  <c r="F15" i="75"/>
  <c r="F16" i="75"/>
  <c r="F17" i="75"/>
  <c r="F18" i="75"/>
  <c r="F19" i="75"/>
  <c r="F20" i="75"/>
  <c r="F21" i="75"/>
  <c r="F22" i="75"/>
  <c r="E10" i="75"/>
  <c r="E11" i="75"/>
  <c r="E12" i="75"/>
  <c r="E13" i="75"/>
  <c r="E14" i="75"/>
  <c r="E15" i="75"/>
  <c r="E16" i="75"/>
  <c r="E17" i="75"/>
  <c r="E18" i="75"/>
  <c r="E19" i="75"/>
  <c r="E20" i="75"/>
  <c r="E21" i="75"/>
  <c r="E22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I10" i="72"/>
  <c r="I13" i="72"/>
  <c r="I14" i="72"/>
  <c r="I15" i="72"/>
  <c r="I16" i="72"/>
  <c r="I17" i="72"/>
  <c r="I18" i="72"/>
  <c r="I19" i="72"/>
  <c r="I20" i="72"/>
  <c r="I21" i="72"/>
  <c r="I22" i="72"/>
  <c r="H10" i="72"/>
  <c r="H12" i="72"/>
  <c r="H13" i="72"/>
  <c r="H14" i="72"/>
  <c r="H15" i="72"/>
  <c r="H16" i="72"/>
  <c r="H17" i="72"/>
  <c r="H18" i="72"/>
  <c r="H19" i="72"/>
  <c r="H20" i="72"/>
  <c r="H21" i="72"/>
  <c r="H22" i="72"/>
  <c r="G10" i="72"/>
  <c r="G11" i="72"/>
  <c r="G12" i="72"/>
  <c r="G13" i="72"/>
  <c r="G14" i="72"/>
  <c r="G15" i="72"/>
  <c r="G16" i="72"/>
  <c r="G17" i="72"/>
  <c r="G18" i="72"/>
  <c r="G19" i="72"/>
  <c r="G20" i="72"/>
  <c r="G21" i="72"/>
  <c r="G22" i="72"/>
  <c r="F10" i="72"/>
  <c r="F11" i="72"/>
  <c r="F12" i="72"/>
  <c r="F13" i="72"/>
  <c r="F14" i="72"/>
  <c r="F15" i="72"/>
  <c r="F16" i="72"/>
  <c r="F17" i="72"/>
  <c r="F18" i="72"/>
  <c r="F19" i="72"/>
  <c r="F20" i="72"/>
  <c r="F21" i="72"/>
  <c r="F22" i="72"/>
  <c r="E10" i="72"/>
  <c r="E11" i="72"/>
  <c r="E12" i="72"/>
  <c r="E13" i="72"/>
  <c r="E14" i="72"/>
  <c r="E15" i="72"/>
  <c r="E16" i="72"/>
  <c r="E17" i="72"/>
  <c r="E18" i="72"/>
  <c r="E19" i="72"/>
  <c r="E20" i="72"/>
  <c r="E21" i="72"/>
  <c r="E22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I10" i="69"/>
  <c r="I11" i="69"/>
  <c r="I12" i="69"/>
  <c r="I13" i="69"/>
  <c r="I14" i="69"/>
  <c r="I15" i="69"/>
  <c r="I16" i="69"/>
  <c r="I17" i="69"/>
  <c r="I18" i="69"/>
  <c r="I19" i="69"/>
  <c r="I20" i="69"/>
  <c r="I21" i="69"/>
  <c r="I22" i="69"/>
  <c r="H10" i="69"/>
  <c r="H11" i="69"/>
  <c r="H12" i="69"/>
  <c r="H13" i="69"/>
  <c r="H14" i="69"/>
  <c r="H15" i="69"/>
  <c r="H16" i="69"/>
  <c r="H17" i="69"/>
  <c r="H18" i="69"/>
  <c r="H19" i="69"/>
  <c r="H20" i="69"/>
  <c r="H21" i="69"/>
  <c r="H22" i="69"/>
  <c r="G10" i="69"/>
  <c r="G11" i="69"/>
  <c r="G12" i="69"/>
  <c r="G13" i="69"/>
  <c r="G14" i="69"/>
  <c r="G15" i="69"/>
  <c r="G16" i="69"/>
  <c r="G17" i="69"/>
  <c r="G18" i="69"/>
  <c r="G19" i="69"/>
  <c r="G20" i="69"/>
  <c r="G21" i="69"/>
  <c r="G22" i="69"/>
  <c r="F10" i="69"/>
  <c r="F11" i="69"/>
  <c r="F12" i="69"/>
  <c r="F13" i="69"/>
  <c r="F14" i="69"/>
  <c r="F15" i="69"/>
  <c r="F16" i="69"/>
  <c r="F17" i="69"/>
  <c r="F18" i="69"/>
  <c r="F19" i="69"/>
  <c r="F20" i="69"/>
  <c r="F21" i="69"/>
  <c r="F22" i="69"/>
  <c r="E10" i="69"/>
  <c r="E11" i="69"/>
  <c r="E12" i="69"/>
  <c r="E13" i="69"/>
  <c r="E14" i="69"/>
  <c r="E15" i="69"/>
  <c r="E16" i="69"/>
  <c r="E17" i="69"/>
  <c r="E18" i="69"/>
  <c r="E19" i="69"/>
  <c r="E20" i="69"/>
  <c r="E21" i="69"/>
  <c r="E22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H10" i="66"/>
  <c r="H11" i="66"/>
  <c r="H12" i="66"/>
  <c r="H13" i="66"/>
  <c r="H14" i="66"/>
  <c r="H15" i="66"/>
  <c r="H16" i="66"/>
  <c r="H17" i="66"/>
  <c r="H18" i="66"/>
  <c r="H19" i="66"/>
  <c r="H20" i="66"/>
  <c r="H21" i="66"/>
  <c r="H22" i="66"/>
  <c r="G10" i="66"/>
  <c r="G11" i="66"/>
  <c r="G12" i="66"/>
  <c r="G13" i="66"/>
  <c r="G14" i="66"/>
  <c r="G15" i="66"/>
  <c r="G16" i="66"/>
  <c r="G17" i="66"/>
  <c r="G18" i="66"/>
  <c r="G19" i="66"/>
  <c r="G20" i="66"/>
  <c r="G21" i="66"/>
  <c r="G22" i="66"/>
  <c r="F10" i="66"/>
  <c r="F11" i="66"/>
  <c r="F12" i="66"/>
  <c r="F13" i="66"/>
  <c r="F14" i="66"/>
  <c r="F15" i="66"/>
  <c r="F16" i="66"/>
  <c r="F17" i="66"/>
  <c r="F18" i="66"/>
  <c r="F19" i="66"/>
  <c r="F20" i="66"/>
  <c r="F21" i="66"/>
  <c r="F22" i="66"/>
  <c r="E10" i="66"/>
  <c r="E11" i="66"/>
  <c r="E12" i="66"/>
  <c r="E13" i="66"/>
  <c r="E14" i="66"/>
  <c r="E15" i="66"/>
  <c r="E16" i="66"/>
  <c r="E17" i="66"/>
  <c r="E18" i="66"/>
  <c r="E19" i="66"/>
  <c r="E20" i="66"/>
  <c r="E21" i="66"/>
  <c r="D10" i="66"/>
  <c r="D11" i="66"/>
  <c r="D12" i="66"/>
  <c r="D13" i="66"/>
  <c r="D14" i="66"/>
  <c r="D15" i="66"/>
  <c r="D16" i="66"/>
  <c r="D17" i="66"/>
  <c r="D18" i="66"/>
  <c r="D19" i="66"/>
  <c r="D20" i="66"/>
  <c r="D21" i="66"/>
  <c r="D22" i="66"/>
  <c r="I10" i="63"/>
  <c r="I11" i="63"/>
  <c r="I12" i="63"/>
  <c r="I13" i="63"/>
  <c r="I14" i="63"/>
  <c r="I15" i="63"/>
  <c r="I16" i="63"/>
  <c r="I17" i="63"/>
  <c r="I18" i="63"/>
  <c r="H10" i="63"/>
  <c r="H11" i="63"/>
  <c r="H12" i="63"/>
  <c r="H13" i="63"/>
  <c r="H14" i="63"/>
  <c r="H15" i="63"/>
  <c r="H16" i="63"/>
  <c r="H17" i="63"/>
  <c r="H18" i="63"/>
  <c r="H19" i="63"/>
  <c r="H20" i="63"/>
  <c r="H21" i="63"/>
  <c r="H22" i="63"/>
  <c r="F10" i="63"/>
  <c r="F11" i="63"/>
  <c r="F12" i="63"/>
  <c r="F13" i="63"/>
  <c r="F14" i="63"/>
  <c r="F15" i="63"/>
  <c r="F16" i="63"/>
  <c r="F17" i="63"/>
  <c r="F18" i="63"/>
  <c r="F19" i="63"/>
  <c r="F20" i="63"/>
  <c r="F21" i="63"/>
  <c r="F22" i="63"/>
  <c r="E10" i="63"/>
  <c r="E11" i="63"/>
  <c r="E12" i="63"/>
  <c r="E13" i="63"/>
  <c r="E14" i="63"/>
  <c r="E15" i="63"/>
  <c r="E16" i="63"/>
  <c r="E17" i="63"/>
  <c r="E18" i="63"/>
  <c r="E19" i="63"/>
  <c r="E20" i="63"/>
  <c r="E21" i="63"/>
  <c r="E22" i="63"/>
  <c r="D10" i="63"/>
  <c r="D11" i="63"/>
  <c r="D12" i="63"/>
  <c r="D13" i="63"/>
  <c r="D14" i="63"/>
  <c r="D15" i="63"/>
  <c r="D16" i="63"/>
  <c r="D17" i="63"/>
  <c r="D18" i="63"/>
  <c r="D19" i="63"/>
  <c r="D20" i="63"/>
  <c r="D21" i="63"/>
  <c r="D22" i="63"/>
  <c r="I15" i="60"/>
  <c r="I16" i="60"/>
  <c r="I17" i="60"/>
  <c r="I18" i="60"/>
  <c r="I19" i="60"/>
  <c r="I20" i="60"/>
  <c r="H10" i="60"/>
  <c r="H11" i="60"/>
  <c r="H12" i="60"/>
  <c r="H13" i="60"/>
  <c r="H14" i="60"/>
  <c r="H15" i="60"/>
  <c r="H16" i="60"/>
  <c r="H17" i="60"/>
  <c r="H18" i="60"/>
  <c r="H19" i="60"/>
  <c r="H20" i="60"/>
  <c r="H21" i="60"/>
  <c r="H22" i="60"/>
  <c r="G10" i="60"/>
  <c r="G11" i="60"/>
  <c r="G12" i="60"/>
  <c r="G13" i="60"/>
  <c r="G14" i="60"/>
  <c r="G15" i="60"/>
  <c r="G16" i="60"/>
  <c r="G17" i="60"/>
  <c r="G18" i="60"/>
  <c r="G19" i="60"/>
  <c r="G20" i="60"/>
  <c r="G21" i="60"/>
  <c r="G22" i="60"/>
  <c r="G9" i="60"/>
  <c r="F10" i="60"/>
  <c r="F11" i="60"/>
  <c r="F12" i="60"/>
  <c r="F13" i="60"/>
  <c r="F14" i="60"/>
  <c r="F15" i="60"/>
  <c r="F16" i="60"/>
  <c r="F17" i="60"/>
  <c r="F18" i="60"/>
  <c r="F19" i="60"/>
  <c r="F20" i="60"/>
  <c r="F21" i="60"/>
  <c r="F22" i="60"/>
  <c r="E10" i="60"/>
  <c r="E11" i="60"/>
  <c r="E12" i="60"/>
  <c r="E13" i="60"/>
  <c r="E14" i="60"/>
  <c r="E15" i="60"/>
  <c r="E16" i="60"/>
  <c r="E17" i="60"/>
  <c r="E18" i="60"/>
  <c r="E19" i="60"/>
  <c r="E20" i="60"/>
  <c r="E21" i="60"/>
  <c r="E22" i="60"/>
  <c r="D10" i="60"/>
  <c r="D11" i="60"/>
  <c r="D12" i="60"/>
  <c r="D13" i="60"/>
  <c r="D14" i="60"/>
  <c r="D15" i="60"/>
  <c r="D16" i="60"/>
  <c r="D17" i="60"/>
  <c r="D18" i="60"/>
  <c r="D19" i="60"/>
  <c r="D20" i="60"/>
  <c r="D21" i="60"/>
  <c r="D22" i="60"/>
  <c r="I10" i="57"/>
  <c r="I13" i="57"/>
  <c r="I14" i="57"/>
  <c r="I15" i="57"/>
  <c r="I16" i="57"/>
  <c r="I17" i="57"/>
  <c r="I18" i="57"/>
  <c r="H10" i="57"/>
  <c r="H11" i="57"/>
  <c r="H12" i="57"/>
  <c r="H13" i="57"/>
  <c r="H14" i="57"/>
  <c r="H15" i="57"/>
  <c r="H16" i="57"/>
  <c r="H17" i="57"/>
  <c r="H18" i="57"/>
  <c r="H19" i="57"/>
  <c r="H20" i="57"/>
  <c r="H21" i="57"/>
  <c r="H22" i="57"/>
  <c r="G10" i="57"/>
  <c r="G11" i="57"/>
  <c r="G12" i="57"/>
  <c r="G13" i="57"/>
  <c r="G14" i="57"/>
  <c r="G15" i="57"/>
  <c r="G16" i="57"/>
  <c r="G17" i="57"/>
  <c r="G18" i="57"/>
  <c r="G19" i="57"/>
  <c r="G20" i="57"/>
  <c r="G21" i="57"/>
  <c r="F10" i="57"/>
  <c r="F11" i="57"/>
  <c r="F12" i="57"/>
  <c r="F13" i="57"/>
  <c r="F14" i="57"/>
  <c r="F15" i="57"/>
  <c r="F16" i="57"/>
  <c r="F17" i="57"/>
  <c r="F18" i="57"/>
  <c r="F19" i="57"/>
  <c r="F20" i="57"/>
  <c r="F21" i="57"/>
  <c r="F22" i="57"/>
  <c r="E10" i="57"/>
  <c r="E11" i="57"/>
  <c r="E12" i="57"/>
  <c r="E13" i="57"/>
  <c r="E14" i="57"/>
  <c r="E15" i="57"/>
  <c r="E16" i="57"/>
  <c r="E17" i="57"/>
  <c r="E18" i="57"/>
  <c r="E19" i="57"/>
  <c r="E20" i="57"/>
  <c r="E21" i="57"/>
  <c r="D10" i="57"/>
  <c r="D11" i="57"/>
  <c r="D12" i="57"/>
  <c r="D13" i="57"/>
  <c r="D14" i="57"/>
  <c r="D15" i="57"/>
  <c r="D16" i="57"/>
  <c r="D17" i="57"/>
  <c r="D18" i="57"/>
  <c r="D19" i="57"/>
  <c r="D20" i="57"/>
  <c r="D21" i="57"/>
  <c r="D22" i="57"/>
  <c r="I10" i="54"/>
  <c r="I11" i="54"/>
  <c r="I12" i="54"/>
  <c r="I13" i="54"/>
  <c r="I14" i="54"/>
  <c r="I15" i="54"/>
  <c r="I16" i="54"/>
  <c r="I17" i="54"/>
  <c r="I18" i="54"/>
  <c r="H10" i="54"/>
  <c r="H11" i="54"/>
  <c r="H12" i="54"/>
  <c r="H13" i="54"/>
  <c r="H14" i="54"/>
  <c r="H15" i="54"/>
  <c r="H16" i="54"/>
  <c r="H17" i="54"/>
  <c r="H18" i="54"/>
  <c r="H19" i="54"/>
  <c r="H20" i="54"/>
  <c r="H21" i="54"/>
  <c r="H22" i="54"/>
  <c r="G8" i="54"/>
  <c r="G10" i="54"/>
  <c r="G11" i="54"/>
  <c r="G12" i="54"/>
  <c r="G13" i="54"/>
  <c r="G14" i="54"/>
  <c r="G15" i="54"/>
  <c r="G16" i="54"/>
  <c r="G17" i="54"/>
  <c r="G18" i="54"/>
  <c r="G19" i="54"/>
  <c r="G20" i="54"/>
  <c r="G21" i="54"/>
  <c r="G22" i="54"/>
  <c r="F10" i="54"/>
  <c r="F11" i="54"/>
  <c r="F12" i="54"/>
  <c r="F13" i="54"/>
  <c r="F14" i="54"/>
  <c r="F15" i="54"/>
  <c r="F16" i="54"/>
  <c r="F17" i="54"/>
  <c r="F18" i="54"/>
  <c r="F19" i="54"/>
  <c r="F20" i="54"/>
  <c r="F21" i="54"/>
  <c r="F22" i="54"/>
  <c r="E10" i="54"/>
  <c r="E11" i="54"/>
  <c r="E12" i="54"/>
  <c r="E13" i="54"/>
  <c r="E14" i="54"/>
  <c r="E15" i="54"/>
  <c r="E16" i="54"/>
  <c r="E17" i="54"/>
  <c r="E18" i="54"/>
  <c r="E19" i="54"/>
  <c r="E20" i="54"/>
  <c r="E21" i="54"/>
  <c r="E22" i="54"/>
  <c r="D10" i="54"/>
  <c r="D11" i="54"/>
  <c r="D12" i="54"/>
  <c r="D13" i="54"/>
  <c r="D14" i="54"/>
  <c r="D15" i="54"/>
  <c r="D16" i="54"/>
  <c r="D17" i="54"/>
  <c r="D18" i="54"/>
  <c r="D19" i="54"/>
  <c r="D20" i="54"/>
  <c r="D21" i="54"/>
  <c r="D22" i="54"/>
  <c r="D9" i="54"/>
  <c r="D8" i="54"/>
  <c r="I10" i="43"/>
  <c r="I11" i="43"/>
  <c r="I12" i="43"/>
  <c r="I13" i="43"/>
  <c r="I14" i="43"/>
  <c r="I15" i="43"/>
  <c r="I16" i="43"/>
  <c r="I17" i="43"/>
  <c r="I18" i="43"/>
  <c r="I19" i="43"/>
  <c r="H10" i="43"/>
  <c r="H11" i="43"/>
  <c r="H12" i="43"/>
  <c r="H13" i="43"/>
  <c r="H14" i="43"/>
  <c r="H15" i="43"/>
  <c r="H16" i="43"/>
  <c r="H17" i="43"/>
  <c r="H18" i="43"/>
  <c r="H19" i="43"/>
  <c r="H20" i="43"/>
  <c r="H21" i="43"/>
  <c r="H22" i="43"/>
  <c r="G10" i="43"/>
  <c r="G11" i="43"/>
  <c r="G12" i="43"/>
  <c r="G13" i="43"/>
  <c r="G14" i="43"/>
  <c r="G15" i="43"/>
  <c r="G16" i="43"/>
  <c r="G17" i="43"/>
  <c r="G18" i="43"/>
  <c r="G19" i="43"/>
  <c r="F10" i="43"/>
  <c r="F11" i="43"/>
  <c r="F12" i="43"/>
  <c r="F13" i="43"/>
  <c r="F15" i="43"/>
  <c r="F16" i="43"/>
  <c r="F22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D10" i="43"/>
  <c r="D11" i="43"/>
  <c r="D12" i="43"/>
  <c r="D13" i="43"/>
  <c r="D14" i="43"/>
  <c r="D15" i="43"/>
  <c r="D16" i="43"/>
  <c r="D17" i="43"/>
  <c r="D18" i="43"/>
  <c r="D19" i="43"/>
  <c r="D20" i="43"/>
  <c r="D21" i="43"/>
  <c r="D22" i="43"/>
  <c r="I10" i="42"/>
  <c r="I11" i="42"/>
  <c r="I12" i="42"/>
  <c r="I13" i="42"/>
  <c r="I14" i="42"/>
  <c r="I15" i="42"/>
  <c r="I16" i="42"/>
  <c r="H10" i="42"/>
  <c r="H11" i="42"/>
  <c r="H12" i="42"/>
  <c r="H13" i="42"/>
  <c r="H14" i="42"/>
  <c r="H15" i="42"/>
  <c r="H16" i="42"/>
  <c r="H17" i="42"/>
  <c r="H18" i="42"/>
  <c r="H19" i="42"/>
  <c r="H20" i="42"/>
  <c r="H21" i="42"/>
  <c r="H22" i="42"/>
  <c r="G10" i="42"/>
  <c r="G11" i="42"/>
  <c r="G12" i="42"/>
  <c r="G13" i="42"/>
  <c r="G14" i="42"/>
  <c r="G15" i="42"/>
  <c r="G16" i="42"/>
  <c r="G17" i="42"/>
  <c r="G18" i="42"/>
  <c r="G19" i="42"/>
  <c r="G20" i="42"/>
  <c r="G21" i="42"/>
  <c r="G22" i="42"/>
  <c r="F10" i="42"/>
  <c r="F11" i="42"/>
  <c r="F12" i="42"/>
  <c r="F13" i="42"/>
  <c r="F14" i="42"/>
  <c r="F15" i="42"/>
  <c r="F16" i="42"/>
  <c r="F17" i="42"/>
  <c r="F18" i="42"/>
  <c r="F19" i="42"/>
  <c r="F22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D10" i="42"/>
  <c r="D11" i="42"/>
  <c r="D12" i="42"/>
  <c r="D13" i="42"/>
  <c r="D14" i="42"/>
  <c r="D15" i="42"/>
  <c r="D16" i="42"/>
  <c r="D17" i="42"/>
  <c r="D18" i="42"/>
  <c r="D19" i="42"/>
  <c r="D20" i="42"/>
  <c r="D21" i="42"/>
  <c r="D22" i="42"/>
  <c r="I10" i="41"/>
  <c r="I11" i="41"/>
  <c r="I12" i="41"/>
  <c r="I13" i="41"/>
  <c r="I14" i="41"/>
  <c r="I15" i="41"/>
  <c r="I16" i="41"/>
  <c r="I17" i="41"/>
  <c r="I18" i="41"/>
  <c r="I19" i="41"/>
  <c r="H10" i="41"/>
  <c r="H11" i="41"/>
  <c r="H12" i="41"/>
  <c r="H13" i="41"/>
  <c r="H14" i="41"/>
  <c r="H15" i="41"/>
  <c r="H16" i="41"/>
  <c r="H17" i="41"/>
  <c r="H18" i="41"/>
  <c r="H19" i="41"/>
  <c r="H20" i="41"/>
  <c r="H21" i="41"/>
  <c r="H22" i="41"/>
  <c r="G10" i="41"/>
  <c r="G11" i="41"/>
  <c r="G12" i="41"/>
  <c r="G13" i="41"/>
  <c r="G14" i="41"/>
  <c r="G15" i="41"/>
  <c r="G16" i="41"/>
  <c r="G17" i="41"/>
  <c r="G18" i="41"/>
  <c r="G19" i="41"/>
  <c r="G20" i="41"/>
  <c r="G21" i="41"/>
  <c r="F10" i="41"/>
  <c r="F11" i="41"/>
  <c r="F12" i="41"/>
  <c r="F13" i="41"/>
  <c r="F14" i="41"/>
  <c r="F15" i="41"/>
  <c r="F16" i="41"/>
  <c r="F17" i="41"/>
  <c r="F18" i="41"/>
  <c r="F19" i="41"/>
  <c r="F20" i="41"/>
  <c r="F21" i="41"/>
  <c r="F22" i="41"/>
  <c r="E10" i="41"/>
  <c r="E11" i="41"/>
  <c r="E12" i="41"/>
  <c r="E13" i="41"/>
  <c r="E14" i="41"/>
  <c r="E15" i="41"/>
  <c r="E16" i="41"/>
  <c r="E17" i="41"/>
  <c r="E18" i="41"/>
  <c r="E19" i="41"/>
  <c r="E20" i="41"/>
  <c r="E21" i="41"/>
  <c r="E22" i="41"/>
  <c r="D10" i="41"/>
  <c r="D11" i="41"/>
  <c r="D12" i="41"/>
  <c r="D13" i="41"/>
  <c r="D14" i="41"/>
  <c r="D15" i="41"/>
  <c r="D16" i="41"/>
  <c r="D17" i="41"/>
  <c r="D18" i="41"/>
  <c r="D19" i="41"/>
  <c r="D20" i="41"/>
  <c r="D21" i="41"/>
  <c r="D22" i="41"/>
  <c r="I10" i="40"/>
  <c r="I11" i="40"/>
  <c r="I12" i="40"/>
  <c r="I13" i="40"/>
  <c r="I14" i="40"/>
  <c r="I15" i="40"/>
  <c r="I16" i="40"/>
  <c r="I17" i="40"/>
  <c r="I18" i="40"/>
  <c r="I19" i="40"/>
  <c r="I20" i="40"/>
  <c r="I21" i="40"/>
  <c r="H10" i="40"/>
  <c r="H11" i="40"/>
  <c r="H12" i="40"/>
  <c r="H13" i="40"/>
  <c r="H14" i="40"/>
  <c r="H15" i="40"/>
  <c r="H16" i="40"/>
  <c r="H17" i="40"/>
  <c r="H18" i="40"/>
  <c r="H19" i="40"/>
  <c r="H20" i="40"/>
  <c r="H21" i="40"/>
  <c r="H22" i="40"/>
  <c r="G10" i="40"/>
  <c r="G11" i="40"/>
  <c r="G12" i="40"/>
  <c r="G13" i="40"/>
  <c r="G14" i="40"/>
  <c r="G15" i="40"/>
  <c r="G16" i="40"/>
  <c r="G17" i="40"/>
  <c r="G18" i="40"/>
  <c r="G19" i="40"/>
  <c r="G20" i="40"/>
  <c r="G21" i="40"/>
  <c r="G22" i="40"/>
  <c r="F10" i="40"/>
  <c r="F11" i="40"/>
  <c r="F15" i="40"/>
  <c r="F16" i="40"/>
  <c r="F17" i="40"/>
  <c r="F18" i="40"/>
  <c r="F19" i="40"/>
  <c r="F20" i="40"/>
  <c r="F21" i="40"/>
  <c r="F22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D10" i="40"/>
  <c r="D11" i="40"/>
  <c r="D12" i="40"/>
  <c r="D13" i="40"/>
  <c r="D14" i="40"/>
  <c r="D15" i="40"/>
  <c r="D16" i="40"/>
  <c r="D17" i="40"/>
  <c r="D18" i="40"/>
  <c r="D19" i="40"/>
  <c r="D20" i="40"/>
  <c r="D21" i="40"/>
  <c r="D22" i="40"/>
  <c r="I10" i="39"/>
  <c r="I11" i="39"/>
  <c r="I15" i="39"/>
  <c r="I9" i="39"/>
  <c r="I8" i="39"/>
  <c r="H10" i="39"/>
  <c r="H11" i="39"/>
  <c r="H12" i="39"/>
  <c r="H13" i="39"/>
  <c r="H14" i="39"/>
  <c r="H15" i="39"/>
  <c r="H16" i="39"/>
  <c r="H17" i="39"/>
  <c r="H18" i="39"/>
  <c r="H19" i="39"/>
  <c r="H20" i="39"/>
  <c r="H21" i="39"/>
  <c r="H22" i="39"/>
  <c r="G10" i="39"/>
  <c r="G11" i="39"/>
  <c r="G12" i="39"/>
  <c r="G13" i="39"/>
  <c r="G14" i="39"/>
  <c r="G15" i="39"/>
  <c r="G16" i="39"/>
  <c r="G17" i="39"/>
  <c r="G18" i="39"/>
  <c r="G19" i="39"/>
  <c r="G20" i="39"/>
  <c r="G21" i="39"/>
  <c r="G22" i="39"/>
  <c r="F10" i="39"/>
  <c r="F11" i="39"/>
  <c r="F12" i="39"/>
  <c r="F13" i="39"/>
  <c r="F14" i="39"/>
  <c r="F15" i="39"/>
  <c r="F16" i="39"/>
  <c r="F17" i="39"/>
  <c r="F18" i="39"/>
  <c r="F19" i="39"/>
  <c r="F20" i="39"/>
  <c r="F21" i="39"/>
  <c r="F22" i="39"/>
  <c r="E10" i="39"/>
  <c r="E11" i="39"/>
  <c r="E12" i="39"/>
  <c r="E13" i="39"/>
  <c r="E14" i="39"/>
  <c r="E15" i="39"/>
  <c r="E16" i="39"/>
  <c r="E17" i="39"/>
  <c r="E18" i="39"/>
  <c r="E19" i="39"/>
  <c r="E20" i="39"/>
  <c r="E21" i="39"/>
  <c r="E22" i="39"/>
  <c r="D10" i="39"/>
  <c r="D11" i="39"/>
  <c r="D12" i="39"/>
  <c r="D13" i="39"/>
  <c r="D14" i="39"/>
  <c r="D15" i="39"/>
  <c r="D16" i="39"/>
  <c r="D17" i="39"/>
  <c r="D18" i="39"/>
  <c r="D19" i="39"/>
  <c r="D20" i="39"/>
  <c r="D21" i="39"/>
  <c r="D22" i="39"/>
  <c r="I10" i="38"/>
  <c r="I11" i="38"/>
  <c r="I12" i="38"/>
  <c r="I13" i="38"/>
  <c r="I14" i="38"/>
  <c r="I15" i="38"/>
  <c r="I16" i="38"/>
  <c r="I17" i="38"/>
  <c r="I18" i="38"/>
  <c r="I19" i="38"/>
  <c r="I20" i="38"/>
  <c r="I21" i="38"/>
  <c r="I22" i="38"/>
  <c r="H10" i="38"/>
  <c r="H11" i="38"/>
  <c r="H12" i="38"/>
  <c r="H13" i="38"/>
  <c r="H14" i="38"/>
  <c r="H15" i="38"/>
  <c r="H16" i="38"/>
  <c r="H17" i="38"/>
  <c r="H18" i="38"/>
  <c r="H19" i="38"/>
  <c r="H20" i="38"/>
  <c r="H21" i="38"/>
  <c r="H22" i="38"/>
  <c r="G10" i="38"/>
  <c r="G11" i="38"/>
  <c r="G12" i="38"/>
  <c r="G13" i="38"/>
  <c r="G14" i="38"/>
  <c r="G15" i="38"/>
  <c r="G16" i="38"/>
  <c r="G17" i="38"/>
  <c r="G18" i="38"/>
  <c r="G19" i="38"/>
  <c r="G20" i="38"/>
  <c r="G21" i="38"/>
  <c r="G22" i="38"/>
  <c r="F10" i="38"/>
  <c r="F11" i="38"/>
  <c r="F12" i="38"/>
  <c r="F13" i="38"/>
  <c r="F14" i="38"/>
  <c r="F15" i="38"/>
  <c r="F16" i="38"/>
  <c r="F17" i="38"/>
  <c r="F18" i="38"/>
  <c r="F19" i="38"/>
  <c r="F20" i="38"/>
  <c r="F21" i="38"/>
  <c r="F22" i="38"/>
  <c r="E10" i="38"/>
  <c r="E11" i="38"/>
  <c r="E12" i="38"/>
  <c r="E13" i="38"/>
  <c r="E14" i="38"/>
  <c r="E15" i="38"/>
  <c r="E16" i="38"/>
  <c r="E17" i="38"/>
  <c r="E18" i="38"/>
  <c r="E19" i="38"/>
  <c r="E20" i="38"/>
  <c r="E21" i="38"/>
  <c r="E22" i="38"/>
  <c r="D10" i="38"/>
  <c r="D11" i="38"/>
  <c r="D12" i="38"/>
  <c r="D13" i="38"/>
  <c r="D14" i="38"/>
  <c r="D15" i="38"/>
  <c r="D16" i="38"/>
  <c r="D17" i="38"/>
  <c r="D18" i="38"/>
  <c r="D19" i="38"/>
  <c r="D20" i="38"/>
  <c r="D21" i="38"/>
  <c r="D22" i="38"/>
  <c r="H14" i="22" l="1"/>
  <c r="H15" i="22"/>
  <c r="J14" i="22" l="1"/>
  <c r="J14" i="40" s="1"/>
  <c r="I22" i="75"/>
  <c r="I21" i="75"/>
  <c r="I20" i="75"/>
  <c r="I19" i="75"/>
  <c r="I18" i="75"/>
  <c r="I17" i="75"/>
  <c r="I16" i="75"/>
  <c r="I15" i="75"/>
  <c r="I14" i="75"/>
  <c r="I13" i="75"/>
  <c r="I12" i="75"/>
  <c r="I11" i="75"/>
  <c r="I10" i="75"/>
  <c r="I9" i="75"/>
  <c r="H9" i="75"/>
  <c r="G9" i="75"/>
  <c r="F9" i="75"/>
  <c r="E9" i="75"/>
  <c r="D9" i="75"/>
  <c r="I8" i="75"/>
  <c r="H8" i="75"/>
  <c r="G8" i="75"/>
  <c r="F8" i="75"/>
  <c r="E8" i="75"/>
  <c r="D8" i="75"/>
  <c r="J14" i="60" l="1"/>
  <c r="J14" i="69"/>
  <c r="J14" i="42"/>
  <c r="J14" i="54"/>
  <c r="J14" i="75"/>
  <c r="J14" i="43"/>
  <c r="J14" i="57"/>
  <c r="J14" i="63"/>
  <c r="J14" i="72"/>
  <c r="J14" i="41"/>
  <c r="J14" i="66"/>
  <c r="J14" i="46"/>
  <c r="J14" i="38"/>
  <c r="J14" i="39"/>
  <c r="D9" i="66" l="1"/>
  <c r="D8" i="66"/>
  <c r="I10" i="22" l="1"/>
  <c r="I11" i="22"/>
  <c r="I12" i="22"/>
  <c r="I13" i="22"/>
  <c r="I14" i="22"/>
  <c r="I15" i="22"/>
  <c r="I16" i="22"/>
  <c r="I17" i="22"/>
  <c r="I18" i="22"/>
  <c r="E18" i="22" l="1"/>
  <c r="P5" i="3" l="1"/>
  <c r="E8" i="72" l="1"/>
  <c r="F8" i="72"/>
  <c r="G8" i="72"/>
  <c r="H8" i="72"/>
  <c r="I8" i="72"/>
  <c r="E9" i="72"/>
  <c r="F9" i="72"/>
  <c r="G9" i="72"/>
  <c r="H9" i="72"/>
  <c r="I9" i="72"/>
  <c r="D9" i="72"/>
  <c r="E8" i="69"/>
  <c r="F8" i="69"/>
  <c r="G8" i="69"/>
  <c r="H8" i="69"/>
  <c r="I8" i="69"/>
  <c r="E9" i="69"/>
  <c r="F9" i="69"/>
  <c r="G9" i="69"/>
  <c r="H9" i="69"/>
  <c r="I9" i="69"/>
  <c r="D9" i="69"/>
  <c r="E8" i="66"/>
  <c r="F8" i="66"/>
  <c r="G8" i="66"/>
  <c r="H8" i="66"/>
  <c r="I8" i="66"/>
  <c r="E9" i="66"/>
  <c r="F9" i="66"/>
  <c r="G9" i="66"/>
  <c r="H9" i="66"/>
  <c r="I9" i="66"/>
  <c r="I10" i="66"/>
  <c r="I11" i="66"/>
  <c r="I12" i="66"/>
  <c r="I13" i="66"/>
  <c r="I14" i="66"/>
  <c r="I15" i="66"/>
  <c r="I16" i="66"/>
  <c r="I17" i="66"/>
  <c r="I18" i="66"/>
  <c r="I19" i="66"/>
  <c r="I20" i="66"/>
  <c r="I21" i="66"/>
  <c r="E22" i="66"/>
  <c r="I22" i="66"/>
  <c r="E8" i="63"/>
  <c r="F8" i="63"/>
  <c r="G8" i="63"/>
  <c r="H8" i="63"/>
  <c r="I8" i="63"/>
  <c r="E9" i="63"/>
  <c r="F9" i="63"/>
  <c r="G9" i="63"/>
  <c r="H9" i="63"/>
  <c r="I9" i="63"/>
  <c r="G10" i="63"/>
  <c r="G11" i="63"/>
  <c r="G12" i="63"/>
  <c r="G13" i="63"/>
  <c r="G14" i="63"/>
  <c r="G15" i="63"/>
  <c r="G16" i="63"/>
  <c r="G17" i="63"/>
  <c r="G18" i="63"/>
  <c r="G19" i="63"/>
  <c r="I19" i="63"/>
  <c r="G20" i="63"/>
  <c r="I20" i="63"/>
  <c r="G21" i="63"/>
  <c r="I21" i="63"/>
  <c r="G22" i="63"/>
  <c r="I22" i="63"/>
  <c r="D9" i="63"/>
  <c r="E8" i="60"/>
  <c r="F8" i="60"/>
  <c r="G8" i="60"/>
  <c r="H8" i="60"/>
  <c r="I8" i="60"/>
  <c r="E9" i="60"/>
  <c r="F9" i="60"/>
  <c r="H9" i="60"/>
  <c r="I21" i="60"/>
  <c r="I22" i="60"/>
  <c r="D9" i="60"/>
  <c r="E8" i="57"/>
  <c r="F8" i="57"/>
  <c r="G8" i="57"/>
  <c r="H8" i="57"/>
  <c r="I8" i="57"/>
  <c r="E9" i="57"/>
  <c r="F9" i="57"/>
  <c r="G9" i="57"/>
  <c r="H9" i="57"/>
  <c r="I9" i="57"/>
  <c r="I19" i="57"/>
  <c r="I20" i="57"/>
  <c r="I21" i="57"/>
  <c r="E22" i="57"/>
  <c r="G22" i="57"/>
  <c r="I22" i="57"/>
  <c r="D9" i="57"/>
  <c r="E8" i="54"/>
  <c r="F8" i="54"/>
  <c r="H8" i="54"/>
  <c r="I8" i="54"/>
  <c r="E9" i="54"/>
  <c r="F9" i="54"/>
  <c r="G9" i="54"/>
  <c r="H9" i="54"/>
  <c r="I9" i="54"/>
  <c r="I19" i="54"/>
  <c r="I20" i="54"/>
  <c r="I21" i="54"/>
  <c r="I22" i="54"/>
  <c r="E8" i="43"/>
  <c r="F8" i="43"/>
  <c r="G8" i="43"/>
  <c r="H8" i="43"/>
  <c r="I8" i="43"/>
  <c r="E9" i="43"/>
  <c r="F9" i="43"/>
  <c r="G9" i="43"/>
  <c r="H9" i="43"/>
  <c r="I9" i="43"/>
  <c r="G20" i="43"/>
  <c r="I20" i="43"/>
  <c r="G21" i="43"/>
  <c r="I21" i="43"/>
  <c r="G22" i="43"/>
  <c r="I22" i="43"/>
  <c r="D9" i="43"/>
  <c r="E8" i="42"/>
  <c r="F8" i="42"/>
  <c r="G8" i="42"/>
  <c r="H8" i="42"/>
  <c r="I8" i="42"/>
  <c r="E9" i="42"/>
  <c r="F9" i="42"/>
  <c r="G9" i="42"/>
  <c r="H9" i="42"/>
  <c r="I9" i="42"/>
  <c r="I17" i="42"/>
  <c r="I18" i="42"/>
  <c r="I19" i="42"/>
  <c r="I20" i="42"/>
  <c r="I21" i="42"/>
  <c r="I22" i="42"/>
  <c r="D9" i="42"/>
  <c r="E8" i="41"/>
  <c r="F8" i="41"/>
  <c r="G8" i="41"/>
  <c r="H8" i="41"/>
  <c r="I8" i="41"/>
  <c r="E9" i="41"/>
  <c r="F9" i="41"/>
  <c r="G9" i="41"/>
  <c r="H9" i="41"/>
  <c r="I9" i="41"/>
  <c r="I20" i="41"/>
  <c r="I21" i="41"/>
  <c r="G22" i="41"/>
  <c r="I22" i="41"/>
  <c r="D9" i="41"/>
  <c r="E8" i="40"/>
  <c r="F8" i="40"/>
  <c r="G8" i="40"/>
  <c r="H8" i="40"/>
  <c r="I8" i="40"/>
  <c r="E9" i="40"/>
  <c r="F9" i="40"/>
  <c r="G9" i="40"/>
  <c r="H9" i="40"/>
  <c r="I9" i="40"/>
  <c r="I22" i="40"/>
  <c r="D9" i="40"/>
  <c r="E8" i="39"/>
  <c r="F8" i="39"/>
  <c r="G8" i="39"/>
  <c r="H8" i="39"/>
  <c r="E9" i="39"/>
  <c r="F9" i="39"/>
  <c r="G9" i="39"/>
  <c r="H9" i="39"/>
  <c r="I16" i="39"/>
  <c r="I17" i="39"/>
  <c r="I18" i="39"/>
  <c r="I19" i="39"/>
  <c r="I20" i="39"/>
  <c r="I21" i="39"/>
  <c r="I22" i="39"/>
  <c r="D9" i="39"/>
  <c r="F9" i="38"/>
  <c r="G9" i="38"/>
  <c r="H9" i="38"/>
  <c r="I9" i="38"/>
  <c r="F8" i="38"/>
  <c r="G8" i="38"/>
  <c r="H8" i="38"/>
  <c r="I8" i="38"/>
  <c r="E8" i="38"/>
  <c r="E9" i="38"/>
  <c r="D15" i="22"/>
  <c r="D16" i="22"/>
  <c r="D17" i="22"/>
  <c r="D18" i="22"/>
  <c r="D19" i="22"/>
  <c r="D20" i="22"/>
  <c r="D21" i="22"/>
  <c r="E22" i="22"/>
  <c r="F22" i="22"/>
  <c r="G22" i="22"/>
  <c r="H22" i="22"/>
  <c r="F8" i="22"/>
  <c r="G8" i="22"/>
  <c r="H8" i="22"/>
  <c r="F9" i="22"/>
  <c r="G9" i="22"/>
  <c r="H9" i="22"/>
  <c r="F10" i="22"/>
  <c r="G10" i="22"/>
  <c r="H10" i="22"/>
  <c r="F11" i="22"/>
  <c r="G11" i="22"/>
  <c r="H11" i="22"/>
  <c r="F12" i="22"/>
  <c r="G12" i="22"/>
  <c r="H12" i="22"/>
  <c r="F13" i="22"/>
  <c r="G13" i="22"/>
  <c r="H13" i="22"/>
  <c r="F14" i="22"/>
  <c r="G14" i="22"/>
  <c r="F15" i="22"/>
  <c r="G15" i="22"/>
  <c r="F16" i="22"/>
  <c r="G16" i="22"/>
  <c r="H16" i="22"/>
  <c r="F17" i="22"/>
  <c r="G17" i="22"/>
  <c r="H17" i="22"/>
  <c r="F18" i="22"/>
  <c r="G18" i="22"/>
  <c r="H18" i="22"/>
  <c r="F19" i="22"/>
  <c r="G19" i="22"/>
  <c r="H19" i="22"/>
  <c r="F20" i="22"/>
  <c r="G20" i="22"/>
  <c r="H20" i="22"/>
  <c r="F21" i="22"/>
  <c r="G21" i="22"/>
  <c r="H21" i="22"/>
  <c r="E10" i="22"/>
  <c r="E11" i="22"/>
  <c r="E12" i="22"/>
  <c r="E13" i="22"/>
  <c r="E14" i="22"/>
  <c r="E15" i="22"/>
  <c r="E16" i="22"/>
  <c r="E17" i="22"/>
  <c r="E19" i="22"/>
  <c r="E20" i="22"/>
  <c r="E21" i="22"/>
  <c r="E9" i="22"/>
  <c r="E8" i="22"/>
  <c r="D9" i="22"/>
  <c r="D10" i="22"/>
  <c r="D11" i="22"/>
  <c r="D12" i="22"/>
  <c r="D13" i="22"/>
  <c r="D14" i="22"/>
  <c r="D22" i="22"/>
  <c r="D8" i="72" l="1"/>
  <c r="D8" i="69"/>
  <c r="D8" i="63"/>
  <c r="D8" i="60"/>
  <c r="D8" i="57"/>
  <c r="D8" i="43"/>
  <c r="D8" i="42"/>
  <c r="D8" i="41"/>
  <c r="D8" i="40"/>
  <c r="D8" i="39"/>
  <c r="D9" i="38"/>
  <c r="D8" i="38"/>
  <c r="I9" i="22"/>
  <c r="I19" i="22"/>
  <c r="I20" i="22"/>
  <c r="I21" i="22"/>
  <c r="I22" i="22"/>
  <c r="I8" i="22"/>
  <c r="D8" i="22" l="1"/>
  <c r="C29" i="46" l="1"/>
  <c r="C28" i="46"/>
  <c r="C27" i="46"/>
  <c r="C26" i="46"/>
  <c r="C25" i="46"/>
  <c r="C24" i="46"/>
  <c r="I29" i="75"/>
  <c r="G29" i="75"/>
  <c r="F29" i="75"/>
  <c r="E29" i="75"/>
  <c r="D29" i="75"/>
  <c r="I28" i="75"/>
  <c r="H28" i="75"/>
  <c r="G28" i="75"/>
  <c r="F28" i="75"/>
  <c r="E28" i="75"/>
  <c r="D28" i="75"/>
  <c r="I27" i="75"/>
  <c r="G27" i="75"/>
  <c r="F27" i="75"/>
  <c r="E27" i="75"/>
  <c r="D27" i="75"/>
  <c r="I26" i="75"/>
  <c r="G26" i="75"/>
  <c r="F26" i="75"/>
  <c r="E26" i="75"/>
  <c r="D26" i="75"/>
  <c r="I25" i="75"/>
  <c r="G25" i="75"/>
  <c r="F25" i="75"/>
  <c r="E25" i="75"/>
  <c r="D25" i="75"/>
  <c r="I24" i="75"/>
  <c r="G24" i="75"/>
  <c r="F24" i="75"/>
  <c r="E24" i="75"/>
  <c r="D24" i="75"/>
  <c r="I29" i="46"/>
  <c r="H29" i="46"/>
  <c r="G29" i="46"/>
  <c r="F29" i="46"/>
  <c r="E29" i="46"/>
  <c r="D29" i="46"/>
  <c r="I28" i="46"/>
  <c r="H28" i="46"/>
  <c r="G28" i="46"/>
  <c r="F28" i="46"/>
  <c r="E28" i="46"/>
  <c r="D28" i="46"/>
  <c r="I27" i="46"/>
  <c r="H27" i="46"/>
  <c r="G27" i="46"/>
  <c r="F27" i="46"/>
  <c r="E27" i="46"/>
  <c r="D27" i="46"/>
  <c r="I26" i="46"/>
  <c r="H26" i="46"/>
  <c r="G26" i="46"/>
  <c r="F26" i="46"/>
  <c r="E26" i="46"/>
  <c r="D26" i="46"/>
  <c r="I25" i="46"/>
  <c r="H25" i="46"/>
  <c r="G25" i="46"/>
  <c r="F25" i="46"/>
  <c r="E25" i="46"/>
  <c r="D25" i="46"/>
  <c r="I24" i="46"/>
  <c r="H24" i="46"/>
  <c r="G24" i="46"/>
  <c r="F24" i="46"/>
  <c r="E24" i="46"/>
  <c r="D24" i="46"/>
  <c r="E29" i="69"/>
  <c r="H29" i="66"/>
  <c r="D26" i="66"/>
  <c r="E29" i="63"/>
  <c r="G28" i="63"/>
  <c r="H29" i="63"/>
  <c r="E25" i="60"/>
  <c r="F28" i="60"/>
  <c r="G26" i="60"/>
  <c r="I28" i="60"/>
  <c r="G29" i="57"/>
  <c r="E26" i="54"/>
  <c r="G27" i="54"/>
  <c r="H29" i="54"/>
  <c r="D26" i="54"/>
  <c r="C28" i="54"/>
  <c r="F24" i="43"/>
  <c r="H29" i="43"/>
  <c r="D27" i="43"/>
  <c r="G26" i="43"/>
  <c r="I24" i="43"/>
  <c r="G26" i="42"/>
  <c r="I28" i="42"/>
  <c r="D24" i="42"/>
  <c r="I29" i="41"/>
  <c r="C28" i="41"/>
  <c r="D29" i="40"/>
  <c r="F28" i="40"/>
  <c r="G25" i="40"/>
  <c r="E25" i="39"/>
  <c r="G28" i="39"/>
  <c r="I29" i="39"/>
  <c r="H29" i="39"/>
  <c r="I28" i="38"/>
  <c r="D25" i="38"/>
  <c r="E25" i="38"/>
  <c r="C24" i="38"/>
  <c r="F28" i="63"/>
  <c r="F29" i="63"/>
  <c r="E29" i="41"/>
  <c r="E25" i="41"/>
  <c r="E25" i="42"/>
  <c r="E27" i="54"/>
  <c r="E29" i="60"/>
  <c r="E24" i="60"/>
  <c r="E27" i="69"/>
  <c r="E26" i="69"/>
  <c r="E25" i="69"/>
  <c r="E28" i="69"/>
  <c r="E24" i="69"/>
  <c r="C24" i="39"/>
  <c r="C26" i="39"/>
  <c r="E28" i="39"/>
  <c r="E24" i="39"/>
  <c r="E24" i="40"/>
  <c r="E25" i="43"/>
  <c r="E25" i="57"/>
  <c r="E28" i="57"/>
  <c r="E24" i="57"/>
  <c r="E26" i="57"/>
  <c r="C28" i="63"/>
  <c r="C26" i="63"/>
  <c r="E26" i="63"/>
  <c r="E24" i="63"/>
  <c r="E29" i="66"/>
  <c r="E25" i="66"/>
  <c r="E24" i="66"/>
  <c r="E27" i="66"/>
  <c r="E26" i="66"/>
  <c r="E25" i="72"/>
  <c r="E28" i="72"/>
  <c r="E24" i="72"/>
  <c r="E26" i="72"/>
  <c r="C29" i="38"/>
  <c r="C28" i="38"/>
  <c r="F26" i="38"/>
  <c r="F29" i="38"/>
  <c r="C29" i="40"/>
  <c r="C27" i="40"/>
  <c r="F26" i="40"/>
  <c r="C24" i="43"/>
  <c r="C25" i="43"/>
  <c r="F28" i="43"/>
  <c r="C29" i="57"/>
  <c r="C27" i="57"/>
  <c r="F27" i="57"/>
  <c r="F28" i="57"/>
  <c r="C28" i="66"/>
  <c r="C26" i="66"/>
  <c r="F28" i="66"/>
  <c r="F24" i="66"/>
  <c r="C24" i="72"/>
  <c r="C28" i="72"/>
  <c r="C29" i="72"/>
  <c r="C27" i="72"/>
  <c r="C25" i="72"/>
  <c r="F27" i="72"/>
  <c r="F25" i="72"/>
  <c r="F28" i="72"/>
  <c r="F24" i="72"/>
  <c r="C26" i="60"/>
  <c r="C29" i="60"/>
  <c r="F25" i="60"/>
  <c r="F24" i="60"/>
  <c r="C26" i="41"/>
  <c r="C24" i="41"/>
  <c r="F24" i="41"/>
  <c r="F28" i="41"/>
  <c r="F26" i="41"/>
  <c r="F25" i="41"/>
  <c r="C28" i="42"/>
  <c r="C26" i="42"/>
  <c r="F25" i="42"/>
  <c r="F28" i="42"/>
  <c r="F26" i="42"/>
  <c r="F27" i="42"/>
  <c r="C26" i="54"/>
  <c r="F27" i="54"/>
  <c r="C29" i="69"/>
  <c r="C27" i="69"/>
  <c r="F27" i="69"/>
  <c r="F25" i="69"/>
  <c r="D24" i="39"/>
  <c r="D28" i="39"/>
  <c r="D28" i="41"/>
  <c r="D25" i="41"/>
  <c r="D27" i="41"/>
  <c r="D29" i="41"/>
  <c r="D29" i="42"/>
  <c r="D25" i="42"/>
  <c r="D29" i="54"/>
  <c r="D27" i="54"/>
  <c r="D25" i="60"/>
  <c r="D28" i="72"/>
  <c r="D24" i="72"/>
  <c r="D29" i="72"/>
  <c r="D26" i="72"/>
  <c r="D28" i="38"/>
  <c r="D26" i="38"/>
  <c r="D24" i="40"/>
  <c r="D26" i="43"/>
  <c r="D24" i="43"/>
  <c r="D28" i="57"/>
  <c r="D27" i="57"/>
  <c r="D27" i="63"/>
  <c r="D28" i="63"/>
  <c r="D27" i="69"/>
  <c r="D28" i="69"/>
  <c r="D24" i="66"/>
  <c r="D29" i="66"/>
  <c r="H24" i="38"/>
  <c r="H29" i="38"/>
  <c r="H28" i="39"/>
  <c r="H24" i="39"/>
  <c r="H25" i="39"/>
  <c r="H27" i="41"/>
  <c r="H24" i="41"/>
  <c r="H29" i="41"/>
  <c r="H26" i="41"/>
  <c r="H28" i="41"/>
  <c r="H25" i="41"/>
  <c r="H26" i="43"/>
  <c r="H25" i="43"/>
  <c r="H24" i="57"/>
  <c r="H29" i="57"/>
  <c r="H27" i="63"/>
  <c r="H24" i="63"/>
  <c r="H25" i="63"/>
  <c r="H24" i="69"/>
  <c r="H25" i="69"/>
  <c r="H28" i="40"/>
  <c r="H25" i="40"/>
  <c r="H29" i="40"/>
  <c r="H26" i="40"/>
  <c r="H27" i="40"/>
  <c r="H24" i="40"/>
  <c r="H29" i="42"/>
  <c r="H24" i="42"/>
  <c r="H28" i="42"/>
  <c r="H26" i="42"/>
  <c r="H27" i="42"/>
  <c r="H25" i="42"/>
  <c r="H28" i="54"/>
  <c r="H27" i="54"/>
  <c r="H24" i="54"/>
  <c r="H26" i="60"/>
  <c r="H25" i="60"/>
  <c r="H26" i="66"/>
  <c r="H28" i="66"/>
  <c r="H26" i="72"/>
  <c r="H29" i="72"/>
  <c r="H28" i="72"/>
  <c r="H27" i="72"/>
  <c r="H25" i="72"/>
  <c r="H24" i="72"/>
  <c r="I29" i="38"/>
  <c r="I24" i="38"/>
  <c r="I27" i="38"/>
  <c r="I27" i="40"/>
  <c r="I28" i="40"/>
  <c r="I26" i="42"/>
  <c r="I24" i="42"/>
  <c r="I24" i="54"/>
  <c r="I27" i="54"/>
  <c r="I25" i="60"/>
  <c r="I26" i="60"/>
  <c r="I29" i="66"/>
  <c r="I25" i="66"/>
  <c r="I24" i="66"/>
  <c r="I27" i="66"/>
  <c r="I26" i="66"/>
  <c r="I28" i="66"/>
  <c r="I29" i="72"/>
  <c r="I25" i="72"/>
  <c r="I28" i="72"/>
  <c r="I26" i="72"/>
  <c r="I24" i="72"/>
  <c r="I27" i="72"/>
  <c r="I25" i="39"/>
  <c r="I28" i="39"/>
  <c r="I27" i="41"/>
  <c r="I26" i="41"/>
  <c r="I25" i="41"/>
  <c r="I25" i="43"/>
  <c r="I29" i="43"/>
  <c r="I27" i="57"/>
  <c r="I26" i="57"/>
  <c r="I29" i="57"/>
  <c r="I28" i="57"/>
  <c r="I24" i="57"/>
  <c r="I25" i="57"/>
  <c r="I27" i="63"/>
  <c r="I25" i="63"/>
  <c r="I28" i="63"/>
  <c r="I24" i="63"/>
  <c r="I26" i="63"/>
  <c r="I29" i="63"/>
  <c r="I27" i="69"/>
  <c r="I26" i="69"/>
  <c r="I29" i="69"/>
  <c r="I28" i="69"/>
  <c r="I24" i="69"/>
  <c r="I25" i="69"/>
  <c r="G29" i="38"/>
  <c r="G25" i="38"/>
  <c r="G29" i="40"/>
  <c r="G27" i="40"/>
  <c r="G24" i="42"/>
  <c r="G29" i="42"/>
  <c r="G26" i="54"/>
  <c r="G24" i="54"/>
  <c r="G28" i="54"/>
  <c r="G27" i="60"/>
  <c r="G28" i="60"/>
  <c r="G24" i="60"/>
  <c r="G26" i="66"/>
  <c r="G24" i="66"/>
  <c r="G27" i="66"/>
  <c r="G29" i="66"/>
  <c r="G25" i="66"/>
  <c r="G28" i="66"/>
  <c r="G28" i="72"/>
  <c r="G24" i="72"/>
  <c r="G27" i="72"/>
  <c r="G29" i="72"/>
  <c r="G25" i="72"/>
  <c r="G26" i="72"/>
  <c r="G27" i="39"/>
  <c r="G29" i="39"/>
  <c r="G28" i="41"/>
  <c r="G24" i="41"/>
  <c r="G25" i="41"/>
  <c r="G26" i="41"/>
  <c r="G29" i="43"/>
  <c r="G25" i="43"/>
  <c r="G28" i="57"/>
  <c r="G24" i="57"/>
  <c r="G27" i="57"/>
  <c r="G26" i="57"/>
  <c r="G29" i="63"/>
  <c r="G25" i="63"/>
  <c r="G28" i="69"/>
  <c r="G26" i="69"/>
  <c r="G24" i="69"/>
  <c r="G29" i="69"/>
  <c r="G27" i="69"/>
  <c r="G25" i="69"/>
  <c r="J19" i="22"/>
  <c r="J19" i="75" s="1"/>
  <c r="J12" i="72"/>
  <c r="F25" i="3"/>
  <c r="H28" i="22"/>
  <c r="H27" i="22"/>
  <c r="H29" i="22"/>
  <c r="H25" i="22"/>
  <c r="H26" i="22"/>
  <c r="H24" i="22"/>
  <c r="F29" i="22"/>
  <c r="F27" i="22"/>
  <c r="F24" i="22"/>
  <c r="F28" i="22"/>
  <c r="F25" i="22"/>
  <c r="F26" i="22"/>
  <c r="G29" i="22"/>
  <c r="G27" i="22"/>
  <c r="G25" i="22"/>
  <c r="G24" i="22"/>
  <c r="G26" i="22"/>
  <c r="G28" i="22"/>
  <c r="D24" i="22"/>
  <c r="D29" i="22"/>
  <c r="D27" i="22"/>
  <c r="D26" i="22"/>
  <c r="D25" i="22"/>
  <c r="D28" i="22"/>
  <c r="C29" i="22"/>
  <c r="C26" i="22"/>
  <c r="C27" i="22"/>
  <c r="C24" i="22"/>
  <c r="C25" i="22"/>
  <c r="C28" i="22"/>
  <c r="E29" i="22"/>
  <c r="E28" i="22"/>
  <c r="E27" i="22"/>
  <c r="E24" i="22"/>
  <c r="E26" i="22"/>
  <c r="E25" i="22"/>
  <c r="I24" i="22"/>
  <c r="I28" i="22"/>
  <c r="I27" i="22"/>
  <c r="I26" i="22"/>
  <c r="I25" i="22"/>
  <c r="I29" i="22"/>
  <c r="J12" i="75"/>
  <c r="I5" i="75"/>
  <c r="I5" i="72"/>
  <c r="J12" i="69"/>
  <c r="I5" i="69"/>
  <c r="J12" i="66"/>
  <c r="I5" i="66"/>
  <c r="J12" i="63"/>
  <c r="I5" i="63"/>
  <c r="J12" i="60"/>
  <c r="I5" i="60"/>
  <c r="J12" i="57"/>
  <c r="J12" i="54"/>
  <c r="I5" i="57"/>
  <c r="I5" i="54"/>
  <c r="W14" i="46"/>
  <c r="J12" i="46"/>
  <c r="I5" i="46"/>
  <c r="J12" i="43"/>
  <c r="I5" i="43"/>
  <c r="J12" i="42"/>
  <c r="I5" i="42"/>
  <c r="J12" i="41"/>
  <c r="I5" i="41"/>
  <c r="J12" i="40"/>
  <c r="I5" i="40"/>
  <c r="J12" i="39"/>
  <c r="I5" i="39"/>
  <c r="J12" i="38"/>
  <c r="I5" i="38"/>
  <c r="I5" i="22"/>
  <c r="G5" i="3"/>
  <c r="J19" i="57" l="1"/>
  <c r="J19" i="38"/>
  <c r="J19" i="69"/>
  <c r="J19" i="42"/>
  <c r="J19" i="40"/>
  <c r="J19" i="63"/>
  <c r="J19" i="39"/>
  <c r="J19" i="43"/>
  <c r="J19" i="46"/>
  <c r="W19" i="46" s="1"/>
  <c r="J19" i="54"/>
  <c r="J19" i="60"/>
  <c r="J19" i="41"/>
  <c r="J19" i="66"/>
  <c r="J19" i="72"/>
  <c r="I30" i="75"/>
  <c r="I30" i="66"/>
  <c r="D30" i="75"/>
  <c r="I32" i="75"/>
  <c r="D30" i="46"/>
  <c r="E30" i="46"/>
  <c r="D32" i="46"/>
  <c r="D32" i="75"/>
  <c r="E30" i="69"/>
  <c r="I30" i="72"/>
  <c r="E30" i="75"/>
  <c r="I32" i="69"/>
  <c r="F30" i="75"/>
  <c r="I32" i="57"/>
  <c r="E32" i="46"/>
  <c r="I32" i="46"/>
  <c r="H32" i="46"/>
  <c r="F32" i="46"/>
  <c r="F32" i="75"/>
  <c r="G32" i="46"/>
  <c r="G30" i="75"/>
  <c r="G32" i="75"/>
  <c r="G32" i="69"/>
  <c r="G32" i="66"/>
  <c r="C30" i="46"/>
  <c r="M32" i="46" s="1"/>
  <c r="H30" i="72"/>
  <c r="H30" i="46"/>
  <c r="E32" i="75"/>
  <c r="G30" i="72"/>
  <c r="H32" i="72"/>
  <c r="G30" i="69"/>
  <c r="I30" i="69"/>
  <c r="I32" i="66"/>
  <c r="G30" i="66"/>
  <c r="I30" i="63"/>
  <c r="I30" i="57"/>
  <c r="I30" i="46"/>
  <c r="G30" i="46"/>
  <c r="F30" i="46"/>
  <c r="H30" i="41"/>
  <c r="H32" i="42"/>
  <c r="H30" i="42"/>
  <c r="H30" i="40"/>
  <c r="D32" i="22"/>
  <c r="D30" i="22"/>
  <c r="I32" i="72"/>
  <c r="E32" i="69"/>
  <c r="H28" i="38"/>
  <c r="H27" i="38"/>
  <c r="F26" i="39"/>
  <c r="F24" i="39"/>
  <c r="F29" i="39"/>
  <c r="F27" i="39"/>
  <c r="C25" i="39"/>
  <c r="D29" i="39"/>
  <c r="D27" i="39"/>
  <c r="E27" i="40"/>
  <c r="E28" i="40"/>
  <c r="E26" i="40"/>
  <c r="C28" i="40"/>
  <c r="C25" i="40"/>
  <c r="I29" i="40"/>
  <c r="I26" i="40"/>
  <c r="E28" i="41"/>
  <c r="E24" i="41"/>
  <c r="E26" i="41"/>
  <c r="E27" i="42"/>
  <c r="E28" i="42"/>
  <c r="E26" i="42"/>
  <c r="E24" i="42"/>
  <c r="C27" i="42"/>
  <c r="E28" i="43"/>
  <c r="E29" i="43"/>
  <c r="E26" i="43"/>
  <c r="C27" i="43"/>
  <c r="I29" i="54"/>
  <c r="I26" i="54"/>
  <c r="C25" i="57"/>
  <c r="D26" i="57"/>
  <c r="D24" i="57"/>
  <c r="C28" i="57"/>
  <c r="D25" i="57"/>
  <c r="H28" i="57"/>
  <c r="H27" i="57"/>
  <c r="F29" i="57"/>
  <c r="F26" i="57"/>
  <c r="F25" i="57"/>
  <c r="C24" i="60"/>
  <c r="D27" i="60"/>
  <c r="C27" i="60"/>
  <c r="D28" i="60"/>
  <c r="D26" i="60"/>
  <c r="H27" i="60"/>
  <c r="H28" i="60"/>
  <c r="F27" i="63"/>
  <c r="F26" i="63"/>
  <c r="F24" i="63"/>
  <c r="C27" i="63"/>
  <c r="D29" i="63"/>
  <c r="D24" i="63"/>
  <c r="F29" i="66"/>
  <c r="F26" i="66"/>
  <c r="C27" i="66"/>
  <c r="F27" i="66"/>
  <c r="C25" i="69"/>
  <c r="C24" i="69"/>
  <c r="D26" i="69"/>
  <c r="D24" i="69"/>
  <c r="H27" i="69"/>
  <c r="H26" i="69"/>
  <c r="F29" i="69"/>
  <c r="F26" i="69"/>
  <c r="F28" i="69"/>
  <c r="G26" i="38"/>
  <c r="G27" i="38"/>
  <c r="C29" i="75"/>
  <c r="C28" i="75"/>
  <c r="C27" i="75"/>
  <c r="C26" i="75"/>
  <c r="C25" i="75"/>
  <c r="C24" i="75"/>
  <c r="H29" i="75"/>
  <c r="H27" i="75"/>
  <c r="H25" i="75"/>
  <c r="H24" i="75"/>
  <c r="H26" i="75"/>
  <c r="I32" i="63"/>
  <c r="H32" i="40"/>
  <c r="H32" i="41"/>
  <c r="G32" i="72"/>
  <c r="G26" i="63"/>
  <c r="G24" i="63"/>
  <c r="G25" i="57"/>
  <c r="G30" i="57" s="1"/>
  <c r="G24" i="43"/>
  <c r="G27" i="43"/>
  <c r="G29" i="41"/>
  <c r="G26" i="39"/>
  <c r="G24" i="39"/>
  <c r="G25" i="60"/>
  <c r="G25" i="54"/>
  <c r="G24" i="40"/>
  <c r="G26" i="40"/>
  <c r="G24" i="38"/>
  <c r="I24" i="41"/>
  <c r="I27" i="60"/>
  <c r="I29" i="60"/>
  <c r="I25" i="54"/>
  <c r="I25" i="42"/>
  <c r="I24" i="40"/>
  <c r="I26" i="38"/>
  <c r="H24" i="66"/>
  <c r="H29" i="60"/>
  <c r="H26" i="54"/>
  <c r="H28" i="69"/>
  <c r="H28" i="63"/>
  <c r="H25" i="57"/>
  <c r="H24" i="43"/>
  <c r="H27" i="43"/>
  <c r="H27" i="39"/>
  <c r="H25" i="38"/>
  <c r="D27" i="66"/>
  <c r="D28" i="66"/>
  <c r="D25" i="69"/>
  <c r="D26" i="63"/>
  <c r="D25" i="43"/>
  <c r="D27" i="40"/>
  <c r="D29" i="38"/>
  <c r="D29" i="60"/>
  <c r="D28" i="42"/>
  <c r="D26" i="39"/>
  <c r="C28" i="69"/>
  <c r="F28" i="54"/>
  <c r="C24" i="42"/>
  <c r="C27" i="41"/>
  <c r="F27" i="60"/>
  <c r="C28" i="60"/>
  <c r="F25" i="66"/>
  <c r="C29" i="66"/>
  <c r="C24" i="57"/>
  <c r="F25" i="43"/>
  <c r="C29" i="43"/>
  <c r="F24" i="40"/>
  <c r="C26" i="40"/>
  <c r="C25" i="63"/>
  <c r="E27" i="43"/>
  <c r="E25" i="40"/>
  <c r="E26" i="39"/>
  <c r="C27" i="39"/>
  <c r="E24" i="54"/>
  <c r="E29" i="42"/>
  <c r="E27" i="38"/>
  <c r="F28" i="39"/>
  <c r="F27" i="38"/>
  <c r="F25" i="38"/>
  <c r="C27" i="38"/>
  <c r="F24" i="38"/>
  <c r="I27" i="39"/>
  <c r="I26" i="39"/>
  <c r="G28" i="42"/>
  <c r="G27" i="42"/>
  <c r="I27" i="43"/>
  <c r="I26" i="43"/>
  <c r="F29" i="54"/>
  <c r="F26" i="54"/>
  <c r="C29" i="54"/>
  <c r="C24" i="54"/>
  <c r="F24" i="54"/>
  <c r="D28" i="54"/>
  <c r="D25" i="54"/>
  <c r="D24" i="54"/>
  <c r="G27" i="63"/>
  <c r="G28" i="43"/>
  <c r="G27" i="41"/>
  <c r="G25" i="39"/>
  <c r="G29" i="60"/>
  <c r="G29" i="54"/>
  <c r="G25" i="42"/>
  <c r="G28" i="40"/>
  <c r="G28" i="38"/>
  <c r="I28" i="43"/>
  <c r="I28" i="41"/>
  <c r="I24" i="39"/>
  <c r="I24" i="60"/>
  <c r="I28" i="54"/>
  <c r="I27" i="42"/>
  <c r="I29" i="42"/>
  <c r="I25" i="40"/>
  <c r="I25" i="38"/>
  <c r="H25" i="66"/>
  <c r="H27" i="66"/>
  <c r="H24" i="60"/>
  <c r="H25" i="54"/>
  <c r="H29" i="69"/>
  <c r="H26" i="63"/>
  <c r="H26" i="57"/>
  <c r="H28" i="43"/>
  <c r="H26" i="39"/>
  <c r="H26" i="38"/>
  <c r="D25" i="66"/>
  <c r="D29" i="69"/>
  <c r="D25" i="63"/>
  <c r="D29" i="57"/>
  <c r="D28" i="43"/>
  <c r="D26" i="40"/>
  <c r="D24" i="38"/>
  <c r="D24" i="60"/>
  <c r="D26" i="42"/>
  <c r="D25" i="39"/>
  <c r="F24" i="69"/>
  <c r="C26" i="69"/>
  <c r="F25" i="54"/>
  <c r="C27" i="54"/>
  <c r="C29" i="42"/>
  <c r="C29" i="41"/>
  <c r="C25" i="60"/>
  <c r="C24" i="66"/>
  <c r="F24" i="57"/>
  <c r="C26" i="57"/>
  <c r="F26" i="43"/>
  <c r="C28" i="43"/>
  <c r="F25" i="40"/>
  <c r="F28" i="38"/>
  <c r="C26" i="38"/>
  <c r="E25" i="63"/>
  <c r="C29" i="63"/>
  <c r="E24" i="43"/>
  <c r="E29" i="40"/>
  <c r="E29" i="39"/>
  <c r="E28" i="54"/>
  <c r="E27" i="41"/>
  <c r="F25" i="63"/>
  <c r="F25" i="39"/>
  <c r="E28" i="38"/>
  <c r="E26" i="38"/>
  <c r="C25" i="38"/>
  <c r="E24" i="38"/>
  <c r="E29" i="38"/>
  <c r="D27" i="38"/>
  <c r="C28" i="39"/>
  <c r="C29" i="39"/>
  <c r="E27" i="39"/>
  <c r="C24" i="40"/>
  <c r="D28" i="40"/>
  <c r="D25" i="40"/>
  <c r="F29" i="40"/>
  <c r="F27" i="40"/>
  <c r="C25" i="41"/>
  <c r="F27" i="41"/>
  <c r="F29" i="41"/>
  <c r="D26" i="41"/>
  <c r="D24" i="41"/>
  <c r="C25" i="42"/>
  <c r="D27" i="42"/>
  <c r="F29" i="42"/>
  <c r="F24" i="42"/>
  <c r="C26" i="43"/>
  <c r="D29" i="43"/>
  <c r="F27" i="43"/>
  <c r="F29" i="43"/>
  <c r="E29" i="54"/>
  <c r="C25" i="54"/>
  <c r="E25" i="54"/>
  <c r="E29" i="57"/>
  <c r="E27" i="57"/>
  <c r="F29" i="60"/>
  <c r="F26" i="60"/>
  <c r="E27" i="60"/>
  <c r="E28" i="60"/>
  <c r="E26" i="60"/>
  <c r="C24" i="63"/>
  <c r="E28" i="63"/>
  <c r="E27" i="63"/>
  <c r="E28" i="66"/>
  <c r="E30" i="66" s="1"/>
  <c r="C25" i="66"/>
  <c r="E29" i="72"/>
  <c r="E27" i="72"/>
  <c r="C26" i="72"/>
  <c r="C30" i="72" s="1"/>
  <c r="M32" i="72" s="1"/>
  <c r="F29" i="72"/>
  <c r="F26" i="72"/>
  <c r="D27" i="72"/>
  <c r="D25" i="72"/>
  <c r="E32" i="22"/>
  <c r="I30" i="22"/>
  <c r="H32" i="22"/>
  <c r="H30" i="22"/>
  <c r="I32" i="22"/>
  <c r="F32" i="22"/>
  <c r="E30" i="22"/>
  <c r="F30" i="22"/>
  <c r="C30" i="22"/>
  <c r="M32" i="22" s="1"/>
  <c r="G30" i="22"/>
  <c r="G32" i="22"/>
  <c r="C30" i="38" l="1"/>
  <c r="M32" i="38" s="1"/>
  <c r="E30" i="72"/>
  <c r="E30" i="57"/>
  <c r="D30" i="42"/>
  <c r="D30" i="43"/>
  <c r="D30" i="40"/>
  <c r="D32" i="39"/>
  <c r="F32" i="72"/>
  <c r="H32" i="39"/>
  <c r="F30" i="66"/>
  <c r="K32" i="46"/>
  <c r="G32" i="54"/>
  <c r="G32" i="41"/>
  <c r="G32" i="60"/>
  <c r="C30" i="39"/>
  <c r="M32" i="39" s="1"/>
  <c r="C30" i="40"/>
  <c r="M32" i="40" s="1"/>
  <c r="C30" i="54"/>
  <c r="M32" i="54" s="1"/>
  <c r="H30" i="54"/>
  <c r="H30" i="69"/>
  <c r="C30" i="63"/>
  <c r="M32" i="63" s="1"/>
  <c r="H32" i="63"/>
  <c r="E32" i="63"/>
  <c r="F30" i="60"/>
  <c r="E30" i="60"/>
  <c r="G30" i="54"/>
  <c r="I32" i="43"/>
  <c r="D32" i="43"/>
  <c r="C30" i="43"/>
  <c r="M32" i="43" s="1"/>
  <c r="F32" i="43"/>
  <c r="G30" i="41"/>
  <c r="G32" i="42"/>
  <c r="D32" i="40"/>
  <c r="H30" i="38"/>
  <c r="I30" i="38"/>
  <c r="H32" i="38"/>
  <c r="E30" i="39"/>
  <c r="I32" i="39"/>
  <c r="I30" i="39"/>
  <c r="G30" i="43"/>
  <c r="G32" i="43"/>
  <c r="F30" i="72"/>
  <c r="F30" i="42"/>
  <c r="F32" i="42"/>
  <c r="D32" i="41"/>
  <c r="D30" i="41"/>
  <c r="C30" i="41"/>
  <c r="M32" i="41" s="1"/>
  <c r="D32" i="66"/>
  <c r="H32" i="60"/>
  <c r="H30" i="60"/>
  <c r="I30" i="60"/>
  <c r="I32" i="60"/>
  <c r="F30" i="54"/>
  <c r="F32" i="54"/>
  <c r="C30" i="57"/>
  <c r="M32" i="57" s="1"/>
  <c r="H32" i="66"/>
  <c r="H30" i="66"/>
  <c r="I32" i="54"/>
  <c r="G30" i="38"/>
  <c r="G32" i="38"/>
  <c r="G30" i="60"/>
  <c r="E32" i="39"/>
  <c r="F32" i="39"/>
  <c r="F30" i="39"/>
  <c r="G32" i="57"/>
  <c r="E32" i="66"/>
  <c r="D32" i="42"/>
  <c r="I30" i="54"/>
  <c r="F30" i="43"/>
  <c r="E32" i="60"/>
  <c r="D32" i="60"/>
  <c r="D30" i="60"/>
  <c r="D32" i="54"/>
  <c r="D30" i="54"/>
  <c r="F32" i="40"/>
  <c r="F30" i="40"/>
  <c r="F30" i="57"/>
  <c r="F32" i="57"/>
  <c r="D30" i="38"/>
  <c r="D32" i="38"/>
  <c r="F32" i="66"/>
  <c r="H30" i="43"/>
  <c r="H32" i="43"/>
  <c r="H30" i="75"/>
  <c r="K32" i="75" s="1"/>
  <c r="H32" i="75"/>
  <c r="F32" i="63"/>
  <c r="F30" i="63"/>
  <c r="E32" i="41"/>
  <c r="E30" i="41"/>
  <c r="H30" i="39"/>
  <c r="I30" i="43"/>
  <c r="E32" i="43"/>
  <c r="E30" i="43"/>
  <c r="E32" i="40"/>
  <c r="E30" i="40"/>
  <c r="G30" i="39"/>
  <c r="G32" i="39"/>
  <c r="H32" i="69"/>
  <c r="C30" i="69"/>
  <c r="M32" i="69" s="1"/>
  <c r="E32" i="42"/>
  <c r="E30" i="42"/>
  <c r="F32" i="60"/>
  <c r="D32" i="72"/>
  <c r="D30" i="72"/>
  <c r="F32" i="69"/>
  <c r="F30" i="69"/>
  <c r="E32" i="54"/>
  <c r="E30" i="54"/>
  <c r="C30" i="42"/>
  <c r="M32" i="42" s="1"/>
  <c r="I30" i="40"/>
  <c r="I32" i="40"/>
  <c r="G32" i="40"/>
  <c r="G30" i="40"/>
  <c r="C30" i="75"/>
  <c r="M32" i="75" s="1"/>
  <c r="E32" i="72"/>
  <c r="E32" i="57"/>
  <c r="F32" i="41"/>
  <c r="E32" i="38"/>
  <c r="E30" i="38"/>
  <c r="E30" i="63"/>
  <c r="C30" i="66"/>
  <c r="M32" i="66" s="1"/>
  <c r="D30" i="39"/>
  <c r="H32" i="54"/>
  <c r="I32" i="38"/>
  <c r="F32" i="38"/>
  <c r="F30" i="38"/>
  <c r="H30" i="57"/>
  <c r="H32" i="57"/>
  <c r="I30" i="42"/>
  <c r="I32" i="41"/>
  <c r="I30" i="41"/>
  <c r="G32" i="63"/>
  <c r="G30" i="63"/>
  <c r="D30" i="69"/>
  <c r="D32" i="69"/>
  <c r="D30" i="63"/>
  <c r="D32" i="63"/>
  <c r="C30" i="60"/>
  <c r="M32" i="60" s="1"/>
  <c r="D32" i="57"/>
  <c r="D30" i="57"/>
  <c r="F30" i="41"/>
  <c r="I32" i="42"/>
  <c r="H30" i="63"/>
  <c r="D30" i="66"/>
  <c r="G30" i="42"/>
  <c r="K32" i="22"/>
  <c r="K32" i="72" l="1"/>
  <c r="K32" i="66"/>
  <c r="K32" i="42"/>
  <c r="K32" i="43"/>
  <c r="K32" i="63"/>
  <c r="K32" i="60"/>
  <c r="K32" i="57"/>
  <c r="K32" i="40"/>
  <c r="K32" i="69"/>
  <c r="K32" i="39"/>
  <c r="K32" i="54"/>
  <c r="K32" i="41"/>
  <c r="K32" i="38"/>
</calcChain>
</file>

<file path=xl/sharedStrings.xml><?xml version="1.0" encoding="utf-8"?>
<sst xmlns="http://schemas.openxmlformats.org/spreadsheetml/2006/main" count="953" uniqueCount="123">
  <si>
    <t>Hora</t>
  </si>
  <si>
    <t>Lunes</t>
  </si>
  <si>
    <t>Martes</t>
  </si>
  <si>
    <t>Jueves</t>
  </si>
  <si>
    <t>Viernes</t>
  </si>
  <si>
    <t>7 - 8</t>
  </si>
  <si>
    <t xml:space="preserve"> </t>
  </si>
  <si>
    <t>8 - 9</t>
  </si>
  <si>
    <t>9 - 10</t>
  </si>
  <si>
    <t>10 - 11</t>
  </si>
  <si>
    <t>11 - 12</t>
  </si>
  <si>
    <t>12 - 13</t>
  </si>
  <si>
    <t>13 - 14</t>
  </si>
  <si>
    <t>14 - 15</t>
  </si>
  <si>
    <t>15 - 16</t>
  </si>
  <si>
    <t>16 - 17</t>
  </si>
  <si>
    <t>17 - 18</t>
  </si>
  <si>
    <t>18 - 19</t>
  </si>
  <si>
    <t>19 - 20</t>
  </si>
  <si>
    <t>20 - 21</t>
  </si>
  <si>
    <t>21 - 22</t>
  </si>
  <si>
    <t>ADC</t>
  </si>
  <si>
    <t>SIO</t>
  </si>
  <si>
    <t>CDD</t>
  </si>
  <si>
    <t>RDC</t>
  </si>
  <si>
    <t>ADD</t>
  </si>
  <si>
    <t>Miércoles</t>
  </si>
  <si>
    <t>Sábado</t>
  </si>
  <si>
    <t>Carrera de Ingeniería de Sistemas</t>
  </si>
  <si>
    <t>Interno</t>
  </si>
  <si>
    <t>Capacitación</t>
  </si>
  <si>
    <t>Lectivo</t>
  </si>
  <si>
    <t>Alumno</t>
  </si>
  <si>
    <t>Promoción</t>
  </si>
  <si>
    <t>Semana</t>
  </si>
  <si>
    <t>al</t>
  </si>
  <si>
    <t>% Utilización diaria</t>
  </si>
  <si>
    <t>Tot.Semana</t>
  </si>
  <si>
    <t>Docente</t>
  </si>
  <si>
    <t>L-V</t>
  </si>
  <si>
    <t>L-S</t>
  </si>
  <si>
    <t>IDC</t>
  </si>
  <si>
    <t>FEE</t>
  </si>
  <si>
    <t>Horas de utilización</t>
  </si>
  <si>
    <t>Prom. Tot.
 Diario</t>
  </si>
  <si>
    <t>Prom.
Semanal</t>
  </si>
  <si>
    <t>Programación de exámenes Laboratorio de Mobile Devices S-270</t>
  </si>
  <si>
    <t>Sustentaciones / Exámanes</t>
  </si>
  <si>
    <t>Disponibilidad para estudio</t>
  </si>
  <si>
    <t>Área: Tecnologías de la Información</t>
  </si>
  <si>
    <t>2019 - 2</t>
  </si>
  <si>
    <t>Disponibilidad para desarrollo de trabajos</t>
  </si>
  <si>
    <t>Lunes 14</t>
  </si>
  <si>
    <t>Sábado 12</t>
  </si>
  <si>
    <t>Lunes 7</t>
  </si>
  <si>
    <t>Martes 8</t>
  </si>
  <si>
    <t>Miércoles 9</t>
  </si>
  <si>
    <t>Jueves 10</t>
  </si>
  <si>
    <t>Viernes 11</t>
  </si>
  <si>
    <t>Parciales</t>
  </si>
  <si>
    <t>L01 FEE 0429 ROMERO</t>
  </si>
  <si>
    <t>Programación de clases I2-204 (ex S270)</t>
  </si>
  <si>
    <t>Círculo de Estudio</t>
  </si>
  <si>
    <t>CE ULIX</t>
  </si>
  <si>
    <t>L01 ADC 0334  TORRES</t>
  </si>
  <si>
    <t>L01 ADC 0335 CASTILLO</t>
  </si>
  <si>
    <t>L01 IDC 0502 ÁLVAREZ</t>
  </si>
  <si>
    <t>L01 SIO 0417 QUIROZ</t>
  </si>
  <si>
    <t>L01 ADC 0333 VALDIVIA</t>
  </si>
  <si>
    <t>Semanas:</t>
  </si>
  <si>
    <t>L02 RDC 0602 DIOS</t>
  </si>
  <si>
    <t>Entrega 1 del Proyecto</t>
  </si>
  <si>
    <t>Laboratorio 6
Entrega  2 del Proyecto</t>
  </si>
  <si>
    <t>Programación de Programación de Sistemas Embebidos (Simulador)</t>
  </si>
  <si>
    <t>Entrega 3 del Proyecto
Exposición del Proyecto</t>
  </si>
  <si>
    <t>Actividad 1: Enrutamiento estático (Packet Tracer)</t>
  </si>
  <si>
    <t>Actividad 2: Enrutamiento dinámico (Packet Tracer)</t>
  </si>
  <si>
    <t>Lab. Calificado 01</t>
  </si>
  <si>
    <t>Estudio de Caso 01</t>
  </si>
  <si>
    <t>Proyecto Integrador</t>
  </si>
  <si>
    <t>Proyecto Integrador: Control de avance_1</t>
  </si>
  <si>
    <t>Lab. Calificado 02</t>
  </si>
  <si>
    <t>Proyecto Integrador: Control de avance_2</t>
  </si>
  <si>
    <t>Act. 6: Algoritmo HASH (Software HashCalc")</t>
  </si>
  <si>
    <t>Act.7: Lista de Control de Acceso</t>
  </si>
  <si>
    <t>Proyecto Integrador / Entrega Final / Exposición</t>
  </si>
  <si>
    <t>Laboratorio 1: Implementación de una red LAN (Packet Tracer)</t>
  </si>
  <si>
    <t>Laboratorio 2: Captura de tráfico de red (Software Wireshark)</t>
  </si>
  <si>
    <t>Laboratorio 3: Procesamiento Digital de Señales (Software Octave)</t>
  </si>
  <si>
    <t>Resolución de Control de Errores</t>
  </si>
  <si>
    <t>Laboratorio 4: Implementación de una red con Switches y Routers (Software Packet Tracer)</t>
  </si>
  <si>
    <t>Resolución de ejercicios de Direccionamiento IP en subredes</t>
  </si>
  <si>
    <t>Laboratorio 5: Análisis de red a nivel transporte (Software Wireshark)</t>
  </si>
  <si>
    <t>Laboratorio 6: Servicios DHCP y DNS (Software Packet Tracer)</t>
  </si>
  <si>
    <t>Laboratorio 1: Circuitos  resistivos en corriente continua</t>
  </si>
  <si>
    <t>Examen Escrito 1</t>
  </si>
  <si>
    <t>Laboratorio 2: Circuitos con dispositivos electrónicos</t>
  </si>
  <si>
    <t>Examen Escrito 2</t>
  </si>
  <si>
    <t>Laboratorio: Aplicaciones con placas de desarrollo</t>
  </si>
  <si>
    <t>Examen Escrito 3</t>
  </si>
  <si>
    <t>Trabajo Final</t>
  </si>
  <si>
    <t>Examen Escrito 4</t>
  </si>
  <si>
    <t>Laboratorio 1: Compuertas Lógicas</t>
  </si>
  <si>
    <t>Laboratorio 2: Circuitos Combinacionales</t>
  </si>
  <si>
    <t>Act.4 : Enrutamiento entre VLANs (Packet Tracer)</t>
  </si>
  <si>
    <t>Laboratorio 3: Diseño Digital (Simulador)</t>
  </si>
  <si>
    <t>Laboratorio 4: Análisis del flujo de ejecución de instrucciones en el microprocesador</t>
  </si>
  <si>
    <t>Act.5: Programación de sockets (IDE WinPython)</t>
  </si>
  <si>
    <t>Laboratorio 5: Programación en Lenguaje Ensamblador</t>
  </si>
  <si>
    <t>Programación de clases Laboratorio de Mobile Devices I2-204</t>
  </si>
  <si>
    <t xml:space="preserve">         </t>
  </si>
  <si>
    <t>L02 SIO 417 QUIROZ</t>
  </si>
  <si>
    <t>I02 Dpto. Limpieza</t>
  </si>
  <si>
    <t>Ii02 Dpto. Limpieza</t>
  </si>
  <si>
    <t>Alumnos Disponible</t>
  </si>
  <si>
    <t>P02 - OPEN</t>
  </si>
  <si>
    <t>L11 - Prof. Castillo</t>
  </si>
  <si>
    <t>Praktikum Colegio Humbolt</t>
  </si>
  <si>
    <t>Disponibilidad Lab. Mobile Devices I2-204</t>
  </si>
  <si>
    <t>Laboratorio de Mobile Devices</t>
  </si>
  <si>
    <t>Inicio Circulo de Estudio de IA</t>
  </si>
  <si>
    <t>CE IA</t>
  </si>
  <si>
    <t>l06 ADC 0333 VALDIVIA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</si>
</sst>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S/.&quot;\ #,##0;[Red]&quot;S/.&quot;\ \-#,##0"/>
    <numFmt numFmtId="165" formatCode="d\-m"/>
    <numFmt numFmtId="166" formatCode="dd/mm/yyyy;@"/>
  </numFmts>
  <fonts count="24" x14ac:knownFonts="1"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  <font>
      <sz val="10"/>
      <color indexed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b/>
      <sz val="26"/>
      <name val="Arial"/>
      <family val="2"/>
    </font>
    <font>
      <b/>
      <sz val="16"/>
      <name val="Times New Roman"/>
      <family val="1"/>
    </font>
    <font>
      <b/>
      <sz val="20"/>
      <name val="Times New Roman"/>
      <family val="1"/>
    </font>
    <font>
      <b/>
      <sz val="14"/>
      <name val="Times New Roman"/>
      <family val="1"/>
    </font>
    <font>
      <b/>
      <sz val="26"/>
      <name val="Times New Roman"/>
      <family val="1"/>
    </font>
    <font>
      <b/>
      <u/>
      <sz val="20"/>
      <name val="Times New Roman"/>
      <family val="1"/>
    </font>
    <font>
      <sz val="14"/>
      <name val="Times New Roman"/>
      <family val="1"/>
    </font>
    <font>
      <sz val="10"/>
      <color rgb="FFFF0000"/>
      <name val="Arial"/>
      <family val="2"/>
    </font>
    <font>
      <b/>
      <sz val="8"/>
      <name val="Arial"/>
      <family val="2"/>
    </font>
    <font>
      <b/>
      <sz val="1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sz val="14"/>
      <name val="Arial"/>
      <family val="2"/>
    </font>
    <font>
      <b/>
      <sz val="16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64" fontId="8" fillId="0" borderId="0" applyFont="0" applyFill="0" applyBorder="0" applyAlignment="0" applyProtection="0"/>
    <xf numFmtId="0" fontId="8" fillId="0" borderId="0"/>
  </cellStyleXfs>
  <cellXfs count="10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vertical="center"/>
    </xf>
    <xf numFmtId="0" fontId="5" fillId="0" borderId="0" xfId="0" applyFont="1" applyAlignment="1">
      <alignment vertical="center"/>
    </xf>
    <xf numFmtId="14" fontId="0" fillId="0" borderId="0" xfId="0" applyNumberFormat="1" applyAlignment="1">
      <alignment vertical="center"/>
    </xf>
    <xf numFmtId="0" fontId="1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49" fontId="12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3" fillId="0" borderId="0" xfId="0" applyFont="1" applyAlignment="1">
      <alignment vertical="center" textRotation="180"/>
    </xf>
    <xf numFmtId="10" fontId="12" fillId="0" borderId="0" xfId="0" applyNumberFormat="1" applyFont="1" applyAlignment="1">
      <alignment horizontal="center" vertical="center"/>
    </xf>
    <xf numFmtId="1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7" xfId="0" applyFont="1" applyBorder="1" applyAlignment="1">
      <alignment vertical="center"/>
    </xf>
    <xf numFmtId="0" fontId="12" fillId="6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65" fontId="15" fillId="0" borderId="10" xfId="0" applyNumberFormat="1" applyFont="1" applyBorder="1" applyAlignment="1">
      <alignment horizontal="center" vertical="center"/>
    </xf>
    <xf numFmtId="49" fontId="15" fillId="0" borderId="20" xfId="0" applyNumberFormat="1" applyFont="1" applyBorder="1" applyAlignment="1">
      <alignment horizontal="center" vertical="center"/>
    </xf>
    <xf numFmtId="49" fontId="15" fillId="0" borderId="10" xfId="0" applyNumberFormat="1" applyFont="1" applyBorder="1" applyAlignment="1">
      <alignment horizontal="center" vertical="center"/>
    </xf>
    <xf numFmtId="165" fontId="15" fillId="0" borderId="1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/>
    </xf>
    <xf numFmtId="16" fontId="16" fillId="0" borderId="0" xfId="0" applyNumberFormat="1" applyFont="1" applyAlignment="1">
      <alignment vertical="center"/>
    </xf>
    <xf numFmtId="1" fontId="12" fillId="0" borderId="17" xfId="0" applyNumberFormat="1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166" fontId="13" fillId="0" borderId="0" xfId="0" applyNumberFormat="1" applyFont="1" applyAlignment="1">
      <alignment horizontal="center" vertical="center" textRotation="180"/>
    </xf>
    <xf numFmtId="0" fontId="12" fillId="8" borderId="17" xfId="0" applyFont="1" applyFill="1" applyBorder="1" applyAlignment="1">
      <alignment horizontal="center" vertical="center"/>
    </xf>
    <xf numFmtId="0" fontId="12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vertical="center"/>
    </xf>
    <xf numFmtId="0" fontId="1" fillId="0" borderId="0" xfId="0" applyFont="1" applyAlignment="1">
      <alignment horizontal="right" vertical="center"/>
    </xf>
    <xf numFmtId="0" fontId="17" fillId="0" borderId="6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5" fillId="9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/>
    </xf>
    <xf numFmtId="0" fontId="2" fillId="7" borderId="7" xfId="0" applyFont="1" applyFill="1" applyBorder="1" applyAlignment="1">
      <alignment horizontal="center" vertical="center" wrapText="1"/>
    </xf>
    <xf numFmtId="0" fontId="19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17" fillId="0" borderId="23" xfId="0" applyFont="1" applyBorder="1" applyAlignment="1">
      <alignment horizontal="center" vertical="center" wrapText="1"/>
    </xf>
    <xf numFmtId="0" fontId="17" fillId="0" borderId="24" xfId="0" applyFont="1" applyBorder="1" applyAlignment="1">
      <alignment horizontal="center" vertical="center" wrapText="1"/>
    </xf>
    <xf numFmtId="0" fontId="2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66" fontId="13" fillId="0" borderId="0" xfId="0" applyNumberFormat="1" applyFont="1" applyAlignment="1">
      <alignment horizontal="center" vertical="center" textRotation="180"/>
    </xf>
    <xf numFmtId="0" fontId="13" fillId="0" borderId="18" xfId="0" applyFont="1" applyBorder="1" applyAlignment="1">
      <alignment horizontal="center" textRotation="180"/>
    </xf>
    <xf numFmtId="0" fontId="13" fillId="0" borderId="0" xfId="0" applyFont="1" applyAlignment="1">
      <alignment horizontal="center" textRotation="180"/>
    </xf>
    <xf numFmtId="0" fontId="13" fillId="0" borderId="0" xfId="0" applyFont="1" applyAlignment="1">
      <alignment horizontal="center" vertical="center" textRotation="180"/>
    </xf>
  </cellXfs>
  <cellStyles count="3">
    <cellStyle name="Moneda 2" xfId="1" xr:uid="{00000000-0005-0000-0000-000000000000}"/>
    <cellStyle name="Normal" xfId="0" builtinId="0"/>
    <cellStyle name="Normal 2" xfId="2" xr:uid="{00000000-0005-0000-0000-000002000000}"/>
  </cellStyles>
  <dxfs count="148"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7C8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7C8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7C8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7C8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7C8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7C8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7C8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7C8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7C8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7C8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7C8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7C8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7C8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7C8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7C8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7C8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7C8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7C80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7C8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rgb="FFFF7C8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rgb="FFFF7C8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7C8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7C8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7C8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7C80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7C8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47"/>
      <tableStyleElement type="headerRow" dxfId="146"/>
    </tableStyle>
  </tableStyles>
  <colors>
    <mruColors>
      <color rgb="FFFFFF00"/>
      <color rgb="FF0033CC"/>
      <color rgb="FF0000FF"/>
      <color rgb="FFFFFFFF"/>
      <color rgb="FFCCFF33"/>
      <color rgb="FFFF7C80"/>
      <color rgb="FFF0F06C"/>
      <color rgb="FFFF9999"/>
      <color rgb="FFFF6699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tabColor indexed="19"/>
    <pageSetUpPr fitToPage="1"/>
  </sheetPr>
  <dimension ref="A2:P34"/>
  <sheetViews>
    <sheetView zoomScale="80" zoomScaleNormal="80" workbookViewId="0">
      <selection activeCell="M18" sqref="M18"/>
    </sheetView>
  </sheetViews>
  <sheetFormatPr baseColWidth="10" defaultColWidth="9.109375" defaultRowHeight="13.2" x14ac:dyDescent="0.25"/>
  <cols>
    <col min="1" max="1" width="7.33203125" style="1" customWidth="1"/>
    <col min="2" max="7" width="13.6640625" style="2" customWidth="1"/>
    <col min="8" max="9" width="9.109375" style="2"/>
    <col min="10" max="10" width="7.33203125" style="2" customWidth="1"/>
    <col min="11" max="16" width="13.6640625" style="2" customWidth="1"/>
    <col min="17" max="16384" width="9.109375" style="2"/>
  </cols>
  <sheetData>
    <row r="2" spans="1:16" ht="13.8" x14ac:dyDescent="0.25">
      <c r="A2" s="86" t="s">
        <v>28</v>
      </c>
      <c r="B2" s="84"/>
      <c r="C2" s="84"/>
      <c r="D2" s="86"/>
      <c r="E2" s="88" t="s">
        <v>49</v>
      </c>
      <c r="F2" s="3"/>
      <c r="G2" s="3"/>
      <c r="J2" s="86" t="s">
        <v>28</v>
      </c>
      <c r="K2" s="84"/>
      <c r="L2" s="84"/>
      <c r="M2" s="86"/>
      <c r="N2" s="88" t="s">
        <v>49</v>
      </c>
      <c r="O2" s="86"/>
      <c r="P2" s="87"/>
    </row>
    <row r="3" spans="1:16" ht="17.399999999999999" x14ac:dyDescent="0.25">
      <c r="A3" s="3"/>
      <c r="B3" s="3"/>
      <c r="C3" s="85"/>
      <c r="D3" s="85"/>
      <c r="E3" s="85"/>
      <c r="F3" s="85"/>
      <c r="G3" s="3"/>
      <c r="L3" s="85"/>
      <c r="M3" s="85"/>
      <c r="N3" s="85"/>
      <c r="O3" s="85"/>
      <c r="P3" s="10"/>
    </row>
    <row r="4" spans="1:16" ht="15.6" x14ac:dyDescent="0.25">
      <c r="C4" s="94" t="s">
        <v>119</v>
      </c>
      <c r="D4" s="94"/>
      <c r="E4" s="94"/>
      <c r="F4" s="94"/>
    </row>
    <row r="5" spans="1:16" ht="12.75" customHeight="1" x14ac:dyDescent="0.25">
      <c r="C5" s="94" t="s">
        <v>61</v>
      </c>
      <c r="D5" s="94"/>
      <c r="E5" s="94"/>
      <c r="F5" s="94"/>
      <c r="G5" s="4" t="e">
        <f>#REF!</f>
        <v>#REF!</v>
      </c>
      <c r="L5" s="94" t="s">
        <v>118</v>
      </c>
      <c r="M5" s="94"/>
      <c r="N5" s="94"/>
      <c r="O5" s="94"/>
      <c r="P5" s="4" t="e">
        <f>#REF!</f>
        <v>#REF!</v>
      </c>
    </row>
    <row r="6" spans="1:16" ht="13.8" thickBot="1" x14ac:dyDescent="0.3"/>
    <row r="7" spans="1:16" s="5" customFormat="1" ht="16.2" thickBot="1" x14ac:dyDescent="0.3">
      <c r="A7" s="14" t="s">
        <v>0</v>
      </c>
      <c r="B7" s="51" t="s">
        <v>1</v>
      </c>
      <c r="C7" s="51" t="s">
        <v>2</v>
      </c>
      <c r="D7" s="52" t="s">
        <v>26</v>
      </c>
      <c r="E7" s="52" t="s">
        <v>3</v>
      </c>
      <c r="F7" s="52" t="s">
        <v>4</v>
      </c>
      <c r="G7" s="52" t="s">
        <v>27</v>
      </c>
      <c r="J7" s="14" t="s">
        <v>0</v>
      </c>
      <c r="K7" s="51" t="s">
        <v>1</v>
      </c>
      <c r="L7" s="51" t="s">
        <v>2</v>
      </c>
      <c r="M7" s="52" t="s">
        <v>26</v>
      </c>
      <c r="N7" s="52" t="s">
        <v>3</v>
      </c>
      <c r="O7" s="52" t="s">
        <v>4</v>
      </c>
      <c r="P7" s="52" t="s">
        <v>27</v>
      </c>
    </row>
    <row r="8" spans="1:16" ht="27" customHeight="1" x14ac:dyDescent="0.25">
      <c r="A8" s="11" t="s">
        <v>5</v>
      </c>
      <c r="B8" s="61"/>
      <c r="C8" s="62"/>
      <c r="D8" s="62" t="s">
        <v>68</v>
      </c>
      <c r="E8" s="62"/>
      <c r="F8" s="62" t="s">
        <v>68</v>
      </c>
      <c r="G8" s="63"/>
      <c r="J8" s="11" t="s">
        <v>5</v>
      </c>
      <c r="K8" s="61"/>
      <c r="L8" s="62"/>
      <c r="M8" s="62"/>
      <c r="N8" s="62"/>
      <c r="O8" s="62"/>
      <c r="P8" s="63"/>
    </row>
    <row r="9" spans="1:16" ht="27" customHeight="1" x14ac:dyDescent="0.25">
      <c r="A9" s="11" t="s">
        <v>7</v>
      </c>
      <c r="B9" s="64"/>
      <c r="C9" s="65"/>
      <c r="D9" s="89" t="s">
        <v>68</v>
      </c>
      <c r="E9" s="65"/>
      <c r="F9" s="65" t="s">
        <v>68</v>
      </c>
      <c r="G9" s="66"/>
      <c r="J9" s="11" t="s">
        <v>7</v>
      </c>
      <c r="K9" s="64"/>
      <c r="L9" s="65"/>
      <c r="M9" s="65"/>
      <c r="N9" s="65"/>
      <c r="O9" s="65"/>
      <c r="P9" s="66"/>
    </row>
    <row r="10" spans="1:16" ht="27" customHeight="1" x14ac:dyDescent="0.25">
      <c r="A10" s="11" t="s">
        <v>8</v>
      </c>
      <c r="B10" s="64" t="s">
        <v>114</v>
      </c>
      <c r="C10" s="65"/>
      <c r="D10" s="65" t="s">
        <v>60</v>
      </c>
      <c r="E10" s="65"/>
      <c r="F10" s="65" t="s">
        <v>68</v>
      </c>
      <c r="G10" s="66"/>
      <c r="J10" s="11" t="s">
        <v>8</v>
      </c>
      <c r="K10" s="64"/>
      <c r="L10" s="65"/>
      <c r="M10" s="65"/>
      <c r="N10" s="65"/>
      <c r="O10" s="65"/>
      <c r="P10" s="66"/>
    </row>
    <row r="11" spans="1:16" ht="27" customHeight="1" x14ac:dyDescent="0.25">
      <c r="A11" s="11" t="s">
        <v>9</v>
      </c>
      <c r="B11" s="64" t="s">
        <v>114</v>
      </c>
      <c r="C11" s="65"/>
      <c r="D11" s="90" t="s">
        <v>60</v>
      </c>
      <c r="E11" s="65" t="s">
        <v>114</v>
      </c>
      <c r="F11" s="65"/>
      <c r="G11" s="66"/>
      <c r="J11" s="11" t="s">
        <v>9</v>
      </c>
      <c r="K11" s="64"/>
      <c r="L11" s="65"/>
      <c r="M11" s="65"/>
      <c r="N11" s="65"/>
      <c r="O11" s="65"/>
      <c r="P11" s="66"/>
    </row>
    <row r="12" spans="1:16" ht="27" customHeight="1" x14ac:dyDescent="0.25">
      <c r="A12" s="11" t="s">
        <v>10</v>
      </c>
      <c r="B12" s="64" t="s">
        <v>64</v>
      </c>
      <c r="C12" s="65" t="s">
        <v>66</v>
      </c>
      <c r="D12" s="65" t="s">
        <v>114</v>
      </c>
      <c r="E12" s="65" t="s">
        <v>114</v>
      </c>
      <c r="F12" s="65" t="s">
        <v>66</v>
      </c>
      <c r="G12" s="66"/>
      <c r="J12" s="11" t="s">
        <v>10</v>
      </c>
      <c r="K12" s="64"/>
      <c r="L12" s="65"/>
      <c r="M12" s="65"/>
      <c r="N12" s="65"/>
      <c r="O12" s="65"/>
      <c r="P12" s="66"/>
    </row>
    <row r="13" spans="1:16" ht="27" customHeight="1" x14ac:dyDescent="0.25">
      <c r="A13" s="11" t="s">
        <v>11</v>
      </c>
      <c r="B13" s="64" t="s">
        <v>64</v>
      </c>
      <c r="C13" s="65" t="s">
        <v>66</v>
      </c>
      <c r="D13" s="65" t="s">
        <v>114</v>
      </c>
      <c r="E13" s="65" t="s">
        <v>114</v>
      </c>
      <c r="F13" s="65" t="s">
        <v>66</v>
      </c>
      <c r="G13" s="66"/>
      <c r="J13" s="11" t="s">
        <v>11</v>
      </c>
      <c r="K13" s="64"/>
      <c r="L13" s="65"/>
      <c r="M13" s="65"/>
      <c r="N13" s="65"/>
      <c r="O13" s="65"/>
      <c r="P13" s="66"/>
    </row>
    <row r="14" spans="1:16" ht="27" customHeight="1" x14ac:dyDescent="0.25">
      <c r="A14" s="11" t="s">
        <v>12</v>
      </c>
      <c r="B14" s="64" t="s">
        <v>64</v>
      </c>
      <c r="C14" s="65" t="s">
        <v>114</v>
      </c>
      <c r="D14" s="65" t="s">
        <v>114</v>
      </c>
      <c r="E14" s="65" t="s">
        <v>114</v>
      </c>
      <c r="F14" s="65" t="s">
        <v>66</v>
      </c>
      <c r="G14" s="66"/>
      <c r="J14" s="12" t="s">
        <v>12</v>
      </c>
      <c r="K14" s="64"/>
      <c r="L14" s="65"/>
      <c r="M14" s="65"/>
      <c r="N14" s="65"/>
      <c r="O14" s="65"/>
      <c r="P14" s="66"/>
    </row>
    <row r="15" spans="1:16" ht="27" customHeight="1" x14ac:dyDescent="0.25">
      <c r="A15" s="11" t="s">
        <v>13</v>
      </c>
      <c r="B15" s="64" t="s">
        <v>65</v>
      </c>
      <c r="C15" s="65" t="s">
        <v>67</v>
      </c>
      <c r="D15" s="65" t="s">
        <v>65</v>
      </c>
      <c r="E15" s="65" t="s">
        <v>114</v>
      </c>
      <c r="F15" s="65" t="s">
        <v>67</v>
      </c>
      <c r="G15" s="66"/>
      <c r="J15" s="12" t="s">
        <v>13</v>
      </c>
      <c r="K15" s="64"/>
      <c r="L15" s="65"/>
      <c r="M15" s="65"/>
      <c r="N15" s="65"/>
      <c r="O15" s="65"/>
      <c r="P15" s="66"/>
    </row>
    <row r="16" spans="1:16" ht="27" customHeight="1" x14ac:dyDescent="0.25">
      <c r="A16" s="12" t="s">
        <v>14</v>
      </c>
      <c r="B16" s="64" t="s">
        <v>65</v>
      </c>
      <c r="C16" s="65" t="s">
        <v>67</v>
      </c>
      <c r="D16" s="65" t="s">
        <v>65</v>
      </c>
      <c r="E16" s="65" t="s">
        <v>114</v>
      </c>
      <c r="F16" s="65" t="s">
        <v>67</v>
      </c>
      <c r="G16" s="66"/>
      <c r="J16" s="12" t="s">
        <v>14</v>
      </c>
      <c r="K16" s="64"/>
      <c r="L16" s="65"/>
      <c r="M16" s="65"/>
      <c r="N16" s="65"/>
      <c r="O16" s="65"/>
      <c r="P16" s="66"/>
    </row>
    <row r="17" spans="1:16" ht="27" customHeight="1" x14ac:dyDescent="0.25">
      <c r="A17" s="12" t="s">
        <v>15</v>
      </c>
      <c r="B17" s="64" t="s">
        <v>65</v>
      </c>
      <c r="C17" s="65" t="s">
        <v>67</v>
      </c>
      <c r="D17" s="65" t="s">
        <v>112</v>
      </c>
      <c r="E17" s="65" t="s">
        <v>114</v>
      </c>
      <c r="F17" s="65" t="s">
        <v>67</v>
      </c>
      <c r="G17" s="66"/>
      <c r="J17" s="12" t="s">
        <v>15</v>
      </c>
      <c r="K17" s="64"/>
      <c r="L17" s="65"/>
      <c r="M17" s="65"/>
      <c r="N17" s="65"/>
      <c r="O17" s="65"/>
      <c r="P17" s="66"/>
    </row>
    <row r="18" spans="1:16" ht="27" customHeight="1" x14ac:dyDescent="0.25">
      <c r="A18" s="12" t="s">
        <v>16</v>
      </c>
      <c r="B18" s="64" t="s">
        <v>121</v>
      </c>
      <c r="C18" s="65" t="s">
        <v>114</v>
      </c>
      <c r="D18" s="65" t="s">
        <v>112</v>
      </c>
      <c r="E18" s="65" t="s">
        <v>114</v>
      </c>
      <c r="F18" s="65" t="s">
        <v>114</v>
      </c>
      <c r="G18" s="66"/>
      <c r="J18" s="12" t="s">
        <v>16</v>
      </c>
      <c r="K18" s="64"/>
      <c r="L18" s="65"/>
      <c r="M18" s="65"/>
      <c r="N18" s="65"/>
      <c r="O18" s="65"/>
      <c r="P18" s="66"/>
    </row>
    <row r="19" spans="1:16" ht="27" customHeight="1" x14ac:dyDescent="0.25">
      <c r="A19" s="12" t="s">
        <v>17</v>
      </c>
      <c r="B19" s="64" t="s">
        <v>121</v>
      </c>
      <c r="C19" s="65" t="s">
        <v>114</v>
      </c>
      <c r="D19" s="65" t="s">
        <v>63</v>
      </c>
      <c r="E19" s="65" t="s">
        <v>114</v>
      </c>
      <c r="F19" s="65" t="s">
        <v>114</v>
      </c>
      <c r="G19" s="66"/>
      <c r="J19" s="12" t="s">
        <v>17</v>
      </c>
      <c r="K19" s="64"/>
      <c r="L19" s="65"/>
      <c r="M19" s="65"/>
      <c r="N19" s="65"/>
      <c r="O19" s="65"/>
      <c r="P19" s="66"/>
    </row>
    <row r="20" spans="1:16" ht="27" customHeight="1" x14ac:dyDescent="0.25">
      <c r="A20" s="12" t="s">
        <v>18</v>
      </c>
      <c r="B20" s="64" t="s">
        <v>63</v>
      </c>
      <c r="C20" s="65"/>
      <c r="D20" s="65" t="s">
        <v>63</v>
      </c>
      <c r="E20" s="65" t="s">
        <v>114</v>
      </c>
      <c r="F20" s="65"/>
      <c r="G20" s="66"/>
      <c r="J20" s="12" t="s">
        <v>18</v>
      </c>
      <c r="K20" s="64"/>
      <c r="L20" s="65"/>
      <c r="M20" s="65"/>
      <c r="N20" s="65"/>
      <c r="O20" s="65"/>
      <c r="P20" s="66"/>
    </row>
    <row r="21" spans="1:16" ht="27" customHeight="1" x14ac:dyDescent="0.25">
      <c r="A21" s="12" t="s">
        <v>19</v>
      </c>
      <c r="B21" s="64" t="s">
        <v>63</v>
      </c>
      <c r="C21" s="65"/>
      <c r="D21" s="65" t="s">
        <v>63</v>
      </c>
      <c r="E21" s="65"/>
      <c r="F21" s="65"/>
      <c r="G21" s="66"/>
      <c r="J21" s="12" t="s">
        <v>19</v>
      </c>
      <c r="K21" s="64"/>
      <c r="L21" s="65"/>
      <c r="M21" s="65"/>
      <c r="N21" s="65"/>
      <c r="O21" s="65"/>
      <c r="P21" s="66"/>
    </row>
    <row r="22" spans="1:16" ht="27" customHeight="1" thickBot="1" x14ac:dyDescent="0.3">
      <c r="A22" s="13" t="s">
        <v>20</v>
      </c>
      <c r="B22" s="67"/>
      <c r="C22" s="68"/>
      <c r="D22" s="68"/>
      <c r="E22" s="68"/>
      <c r="F22" s="68"/>
      <c r="G22" s="69"/>
      <c r="J22" s="13" t="s">
        <v>20</v>
      </c>
      <c r="K22" s="67"/>
      <c r="L22" s="68"/>
      <c r="M22" s="68"/>
      <c r="N22" s="68"/>
      <c r="O22" s="68"/>
      <c r="P22" s="69"/>
    </row>
    <row r="23" spans="1:16" x14ac:dyDescent="0.25">
      <c r="A23" s="2"/>
    </row>
    <row r="24" spans="1:16" x14ac:dyDescent="0.25">
      <c r="A24" s="2"/>
      <c r="K24" s="3" t="s">
        <v>69</v>
      </c>
    </row>
    <row r="25" spans="1:16" x14ac:dyDescent="0.25">
      <c r="A25" s="7"/>
      <c r="C25" s="8"/>
      <c r="D25" s="59"/>
      <c r="E25" s="60" t="s">
        <v>43</v>
      </c>
      <c r="F25" s="3">
        <f>COUNTA(B8:G22)</f>
        <v>55</v>
      </c>
    </row>
    <row r="26" spans="1:16" x14ac:dyDescent="0.25">
      <c r="A26" s="7"/>
      <c r="D26" s="6"/>
      <c r="K26" s="78"/>
      <c r="L26" s="2" t="s">
        <v>51</v>
      </c>
    </row>
    <row r="27" spans="1:16" x14ac:dyDescent="0.25">
      <c r="A27" s="2"/>
      <c r="K27" s="82"/>
      <c r="L27" s="2" t="s">
        <v>62</v>
      </c>
    </row>
    <row r="28" spans="1:16" x14ac:dyDescent="0.25">
      <c r="A28" s="2"/>
    </row>
    <row r="29" spans="1:16" x14ac:dyDescent="0.25">
      <c r="A29" s="2"/>
    </row>
    <row r="30" spans="1:16" x14ac:dyDescent="0.25">
      <c r="A30" s="2"/>
    </row>
    <row r="31" spans="1:16" x14ac:dyDescent="0.25">
      <c r="A31" s="2"/>
    </row>
    <row r="32" spans="1:16" x14ac:dyDescent="0.25">
      <c r="A32" s="2"/>
    </row>
    <row r="33" spans="1:1" x14ac:dyDescent="0.25">
      <c r="A33" s="2"/>
    </row>
    <row r="34" spans="1:1" x14ac:dyDescent="0.25">
      <c r="A34" s="2"/>
    </row>
  </sheetData>
  <sheetProtection selectLockedCells="1" selectUnlockedCells="1"/>
  <mergeCells count="3">
    <mergeCell ref="C5:F5"/>
    <mergeCell ref="L5:O5"/>
    <mergeCell ref="C4:F4"/>
  </mergeCells>
  <conditionalFormatting sqref="B8:G22">
    <cfRule type="beginsWith" dxfId="145" priority="1" operator="beginsWith" text="A">
      <formula>LEFT(B8,LEN("A"))="A"</formula>
    </cfRule>
    <cfRule type="beginsWith" dxfId="144" priority="2" operator="beginsWith" text="P">
      <formula>LEFT(B8,LEN("P"))="P"</formula>
    </cfRule>
    <cfRule type="beginsWith" dxfId="143" priority="3" operator="beginsWith" text="C">
      <formula>LEFT(B8,LEN("C"))="C"</formula>
    </cfRule>
    <cfRule type="beginsWith" dxfId="142" priority="4" operator="beginsWith" text="D">
      <formula>LEFT(B8,LEN("D"))="D"</formula>
    </cfRule>
    <cfRule type="beginsWith" dxfId="141" priority="5" operator="beginsWith" text="I">
      <formula>LEFT(B8,LEN("I"))="I"</formula>
    </cfRule>
    <cfRule type="beginsWith" dxfId="140" priority="6" operator="beginsWith" text="L">
      <formula>LEFT(B8,LEN("L"))="L"</formula>
    </cfRule>
  </conditionalFormatting>
  <conditionalFormatting sqref="K11:K13">
    <cfRule type="beginsWith" dxfId="139" priority="83" operator="beginsWith" text="I">
      <formula>LEFT(K11,LEN("I"))="I"</formula>
    </cfRule>
    <cfRule type="beginsWith" dxfId="138" priority="84" operator="beginsWith" text="L">
      <formula>LEFT(K11,LEN("L"))="L"</formula>
    </cfRule>
  </conditionalFormatting>
  <conditionalFormatting sqref="K8:L10">
    <cfRule type="beginsWith" dxfId="137" priority="174" operator="beginsWith" text="L">
      <formula>LEFT(K8,LEN("L"))="L"</formula>
    </cfRule>
    <cfRule type="beginsWith" dxfId="136" priority="173" operator="beginsWith" text="I">
      <formula>LEFT(K8,LEN("I"))="I"</formula>
    </cfRule>
  </conditionalFormatting>
  <conditionalFormatting sqref="K8:L13">
    <cfRule type="beginsWith" dxfId="135" priority="82" operator="beginsWith" text="D">
      <formula>LEFT(K8,LEN("D"))="D"</formula>
    </cfRule>
  </conditionalFormatting>
  <conditionalFormatting sqref="K8:L17">
    <cfRule type="beginsWith" dxfId="134" priority="73" operator="beginsWith" text="A">
      <formula>LEFT(K8,LEN("A"))="A"</formula>
    </cfRule>
    <cfRule type="beginsWith" dxfId="133" priority="74" operator="beginsWith" text="P">
      <formula>LEFT(K8,LEN("P"))="P"</formula>
    </cfRule>
    <cfRule type="beginsWith" dxfId="132" priority="75" operator="beginsWith" text="C">
      <formula>LEFT(K8,LEN("C"))="C"</formula>
    </cfRule>
  </conditionalFormatting>
  <conditionalFormatting sqref="K16:L17">
    <cfRule type="beginsWith" dxfId="131" priority="76" operator="beginsWith" text="D">
      <formula>LEFT(K16,LEN("D"))="D"</formula>
    </cfRule>
    <cfRule type="beginsWith" dxfId="130" priority="77" operator="beginsWith" text="I">
      <formula>LEFT(K16,LEN("I"))="I"</formula>
    </cfRule>
    <cfRule type="beginsWith" dxfId="129" priority="78" operator="beginsWith" text="L">
      <formula>LEFT(K16,LEN("L"))="L"</formula>
    </cfRule>
  </conditionalFormatting>
  <conditionalFormatting sqref="K14:N15">
    <cfRule type="beginsWith" dxfId="128" priority="167" operator="beginsWith" text="I">
      <formula>LEFT(K14,LEN("I"))="I"</formula>
    </cfRule>
    <cfRule type="beginsWith" dxfId="127" priority="168" operator="beginsWith" text="L">
      <formula>LEFT(K14,LEN("L"))="L"</formula>
    </cfRule>
    <cfRule type="beginsWith" dxfId="126" priority="166" operator="beginsWith" text="D">
      <formula>LEFT(K14,LEN("D"))="D"</formula>
    </cfRule>
  </conditionalFormatting>
  <conditionalFormatting sqref="L11:N13">
    <cfRule type="beginsWith" dxfId="125" priority="332" operator="beginsWith" text="I">
      <formula>LEFT(L11,LEN("I"))="I"</formula>
    </cfRule>
    <cfRule type="beginsWith" dxfId="124" priority="333" operator="beginsWith" text="L">
      <formula>LEFT(L11,LEN("L"))="L"</formula>
    </cfRule>
  </conditionalFormatting>
  <conditionalFormatting sqref="M17 K18:M18 K19:P22 M8:P8 M9:O9 M16:P16">
    <cfRule type="beginsWith" dxfId="123" priority="361" operator="beginsWith" text="D">
      <formula>LEFT(K8,LEN("D"))="D"</formula>
    </cfRule>
  </conditionalFormatting>
  <conditionalFormatting sqref="M17 K18:M18 K19:P22">
    <cfRule type="beginsWith" dxfId="122" priority="358" operator="beginsWith" text="A">
      <formula>LEFT(K17,LEN("A"))="A"</formula>
    </cfRule>
    <cfRule type="beginsWith" dxfId="121" priority="359" operator="beginsWith" text="P">
      <formula>LEFT(K17,LEN("P"))="P"</formula>
    </cfRule>
    <cfRule type="beginsWith" dxfId="120" priority="360" operator="beginsWith" text="C">
      <formula>LEFT(K17,LEN("C"))="C"</formula>
    </cfRule>
  </conditionalFormatting>
  <conditionalFormatting sqref="M10:N13">
    <cfRule type="beginsWith" dxfId="119" priority="331" operator="beginsWith" text="D">
      <formula>LEFT(M10,LEN("D"))="D"</formula>
    </cfRule>
  </conditionalFormatting>
  <conditionalFormatting sqref="M8:P8 M9:O9 M10:N10 M16:P16 M17 K18:M18 K19:P22">
    <cfRule type="beginsWith" dxfId="118" priority="363" operator="beginsWith" text="L">
      <formula>LEFT(K8,LEN("L"))="L"</formula>
    </cfRule>
  </conditionalFormatting>
  <conditionalFormatting sqref="M8:P8 M9:O9 M16:P16 M17 K18:M18 K19:P22 M10:N10">
    <cfRule type="beginsWith" dxfId="117" priority="362" operator="beginsWith" text="I">
      <formula>LEFT(K8,LEN("I"))="I"</formula>
    </cfRule>
  </conditionalFormatting>
  <conditionalFormatting sqref="M8:P16">
    <cfRule type="beginsWith" dxfId="116" priority="122" operator="beginsWith" text="P">
      <formula>LEFT(M8,LEN("P"))="P"</formula>
    </cfRule>
    <cfRule type="beginsWith" dxfId="115" priority="121" operator="beginsWith" text="A">
      <formula>LEFT(M8,LEN("A"))="A"</formula>
    </cfRule>
    <cfRule type="beginsWith" dxfId="114" priority="123" operator="beginsWith" text="C">
      <formula>LEFT(M8,LEN("C"))="C"</formula>
    </cfRule>
  </conditionalFormatting>
  <conditionalFormatting sqref="N17:P18">
    <cfRule type="beginsWith" dxfId="113" priority="322" operator="beginsWith" text="A">
      <formula>LEFT(N17,LEN("A"))="A"</formula>
    </cfRule>
    <cfRule type="beginsWith" dxfId="112" priority="323" operator="beginsWith" text="P">
      <formula>LEFT(N17,LEN("P"))="P"</formula>
    </cfRule>
    <cfRule type="beginsWith" dxfId="111" priority="324" operator="beginsWith" text="C">
      <formula>LEFT(N17,LEN("C"))="C"</formula>
    </cfRule>
    <cfRule type="beginsWith" dxfId="110" priority="325" operator="beginsWith" text="D">
      <formula>LEFT(N17,LEN("D"))="D"</formula>
    </cfRule>
    <cfRule type="beginsWith" dxfId="109" priority="327" operator="beginsWith" text="L">
      <formula>LEFT(N17,LEN("L"))="L"</formula>
    </cfRule>
    <cfRule type="beginsWith" dxfId="108" priority="326" operator="beginsWith" text="I">
      <formula>LEFT(N17,LEN("I"))="I"</formula>
    </cfRule>
  </conditionalFormatting>
  <conditionalFormatting sqref="O10:O15">
    <cfRule type="beginsWith" dxfId="107" priority="180" operator="beginsWith" text="L">
      <formula>LEFT(O10,LEN("L"))="L"</formula>
    </cfRule>
    <cfRule type="beginsWith" dxfId="106" priority="178" operator="beginsWith" text="D">
      <formula>LEFT(O10,LEN("D"))="D"</formula>
    </cfRule>
    <cfRule type="beginsWith" dxfId="105" priority="179" operator="beginsWith" text="I">
      <formula>LEFT(O10,LEN("I"))="I"</formula>
    </cfRule>
  </conditionalFormatting>
  <conditionalFormatting sqref="P9:P15">
    <cfRule type="beginsWith" dxfId="104" priority="126" operator="beginsWith" text="L">
      <formula>LEFT(P9,LEN("L"))="L"</formula>
    </cfRule>
    <cfRule type="beginsWith" dxfId="103" priority="125" operator="beginsWith" text="I">
      <formula>LEFT(P9,LEN("I"))="I"</formula>
    </cfRule>
    <cfRule type="beginsWith" dxfId="102" priority="124" operator="beginsWith" text="D">
      <formula>LEFT(P9,LEN("D"))="D"</formula>
    </cfRule>
  </conditionalFormatting>
  <pageMargins left="0.97986111111111096" right="0.75" top="1" bottom="1" header="0.51180555555555596" footer="0.51180555555555596"/>
  <pageSetup paperSize="9" scale="95" firstPageNumber="0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29">
    <pageSetUpPr fitToPage="1"/>
  </sheetPr>
  <dimension ref="B1:O33"/>
  <sheetViews>
    <sheetView showGridLines="0" zoomScale="50" zoomScaleNormal="50" workbookViewId="0">
      <selection activeCell="I12" sqref="I12"/>
    </sheetView>
  </sheetViews>
  <sheetFormatPr baseColWidth="10" defaultColWidth="9.109375" defaultRowHeight="13.2" x14ac:dyDescent="0.25"/>
  <cols>
    <col min="1" max="1" width="9.109375" style="2"/>
    <col min="2" max="2" width="20.6640625" style="2" customWidth="1"/>
    <col min="3" max="3" width="12.6640625" style="1" customWidth="1"/>
    <col min="4" max="9" width="30.6640625" style="2" customWidth="1"/>
    <col min="10" max="10" width="9.109375" style="2" customWidth="1"/>
    <col min="11" max="11" width="14.33203125" style="2" customWidth="1"/>
    <col min="12" max="12" width="4.6640625" style="2" customWidth="1"/>
    <col min="13" max="13" width="14.33203125" style="2" customWidth="1"/>
    <col min="14" max="15" width="35.6640625" style="2" customWidth="1"/>
    <col min="16" max="16384" width="9.109375" style="2"/>
  </cols>
  <sheetData>
    <row r="1" spans="3:15" ht="5.0999999999999996" customHeight="1" x14ac:dyDescent="0.25">
      <c r="C1" s="16"/>
      <c r="D1" s="17"/>
      <c r="E1" s="17"/>
      <c r="F1" s="17"/>
      <c r="G1" s="17"/>
      <c r="H1" s="18"/>
      <c r="I1" s="17"/>
      <c r="J1" s="24"/>
    </row>
    <row r="2" spans="3:15" ht="30" customHeight="1" x14ac:dyDescent="0.25">
      <c r="C2" s="20" t="s">
        <v>28</v>
      </c>
      <c r="D2" s="19"/>
      <c r="E2" s="19"/>
      <c r="F2" s="19"/>
      <c r="G2" s="19"/>
      <c r="H2" s="17"/>
      <c r="I2" s="17"/>
      <c r="J2" s="24"/>
    </row>
    <row r="3" spans="3:15" ht="30" customHeight="1" x14ac:dyDescent="0.25">
      <c r="C3" s="34"/>
      <c r="D3" s="19"/>
      <c r="E3" s="95" t="s">
        <v>49</v>
      </c>
      <c r="F3" s="95"/>
      <c r="G3" s="95"/>
      <c r="H3" s="95"/>
      <c r="I3" s="17"/>
      <c r="J3" s="24"/>
    </row>
    <row r="4" spans="3:15" ht="5.0999999999999996" customHeight="1" x14ac:dyDescent="0.25">
      <c r="C4" s="16"/>
      <c r="D4" s="17"/>
      <c r="E4" s="17"/>
      <c r="F4" s="17"/>
      <c r="G4" s="17"/>
      <c r="H4" s="17"/>
      <c r="I4" s="17"/>
      <c r="J4" s="24"/>
    </row>
    <row r="5" spans="3:15" ht="30" customHeight="1" x14ac:dyDescent="0.25">
      <c r="C5" s="16"/>
      <c r="D5" s="17"/>
      <c r="E5" s="96" t="s">
        <v>109</v>
      </c>
      <c r="F5" s="96"/>
      <c r="G5" s="96"/>
      <c r="H5" s="96"/>
      <c r="I5" s="20" t="e">
        <f>#REF!</f>
        <v>#REF!</v>
      </c>
      <c r="J5" s="24"/>
    </row>
    <row r="6" spans="3:15" ht="13.5" customHeight="1" thickBot="1" x14ac:dyDescent="0.3">
      <c r="J6" s="25"/>
    </row>
    <row r="7" spans="3:15" s="5" customFormat="1" ht="24.9" customHeight="1" thickBot="1" x14ac:dyDescent="0.3">
      <c r="C7" s="15" t="s">
        <v>0</v>
      </c>
      <c r="D7" s="15" t="s">
        <v>1</v>
      </c>
      <c r="E7" s="15" t="s">
        <v>2</v>
      </c>
      <c r="F7" s="15" t="s">
        <v>26</v>
      </c>
      <c r="G7" s="15" t="s">
        <v>3</v>
      </c>
      <c r="H7" s="15" t="s">
        <v>4</v>
      </c>
      <c r="I7" s="15" t="s">
        <v>27</v>
      </c>
      <c r="J7" s="98" t="s">
        <v>34</v>
      </c>
    </row>
    <row r="8" spans="3:15" ht="45" customHeight="1" x14ac:dyDescent="0.25">
      <c r="C8" s="36" t="s">
        <v>5</v>
      </c>
      <c r="D8" s="42" t="str">
        <f>IF('Cubre I2-204'!B8&lt;&gt;"",'Cubre I2-204'!B8,".")</f>
        <v>.</v>
      </c>
      <c r="E8" s="43" t="str">
        <f>IF('Cubre I2-204'!C8&lt;&gt;"",'Cubre I2-204'!C8,".")</f>
        <v>.</v>
      </c>
      <c r="F8" s="43" t="str">
        <f>IF('Cubre I2-204'!D8&lt;&gt;"",'Cubre I2-204'!D8,".")</f>
        <v>L01 ADC 0333 VALDIVIA</v>
      </c>
      <c r="G8" s="43" t="str">
        <f>IF('Cubre I2-204'!E8&lt;&gt;"",'Cubre I2-204'!E8,".")</f>
        <v>.</v>
      </c>
      <c r="H8" s="43" t="str">
        <f>IF('Cubre I2-204'!F8&lt;&gt;"",'Cubre I2-204'!F8,".")</f>
        <v>L01 ADC 0333 VALDIVIA</v>
      </c>
      <c r="I8" s="46" t="str">
        <f>IF('Cubre I2-204'!G8&lt;&gt;"",'Cubre I2-204'!G8,".")</f>
        <v>.</v>
      </c>
      <c r="J8" s="99"/>
      <c r="M8" s="85" t="s">
        <v>21</v>
      </c>
      <c r="N8" s="85" t="s">
        <v>106</v>
      </c>
      <c r="O8" s="85"/>
    </row>
    <row r="9" spans="3:15" ht="45" customHeight="1" x14ac:dyDescent="0.25">
      <c r="C9" s="37" t="s">
        <v>7</v>
      </c>
      <c r="D9" s="41" t="str">
        <f>IF('Cubre I2-204'!B9&lt;&gt;"",'Cubre I2-204'!B9,".")</f>
        <v>.</v>
      </c>
      <c r="E9" s="40" t="str">
        <f>IF('Cubre I2-204'!C9&lt;&gt;"",'Cubre I2-204'!C9,".")</f>
        <v>.</v>
      </c>
      <c r="F9" s="40" t="str">
        <f>IF('Cubre I2-204'!D9&lt;&gt;"",'Cubre I2-204'!D9,".")</f>
        <v>L01 ADC 0333 VALDIVIA</v>
      </c>
      <c r="G9" s="40" t="str">
        <f>IF('Cubre I2-204'!E9&lt;&gt;"",'Cubre I2-204'!E9,".")</f>
        <v>.</v>
      </c>
      <c r="H9" s="40" t="str">
        <f>IF('Cubre I2-204'!F9&lt;&gt;"",'Cubre I2-204'!F9,".")</f>
        <v>L01 ADC 0333 VALDIVIA</v>
      </c>
      <c r="I9" s="39" t="str">
        <f>IF('Cubre I2-204'!G9&lt;&gt;"",'Cubre I2-204'!G9,".")</f>
        <v>.</v>
      </c>
      <c r="J9" s="99"/>
      <c r="M9" s="85" t="s">
        <v>42</v>
      </c>
    </row>
    <row r="10" spans="3:15" ht="45" customHeight="1" x14ac:dyDescent="0.25">
      <c r="C10" s="37" t="s">
        <v>8</v>
      </c>
      <c r="D10" s="41" t="str">
        <f>IF('Cubre I2-204'!B10&lt;&gt;"",'Cubre I2-204'!B10,".")</f>
        <v>Alumnos Disponible</v>
      </c>
      <c r="E10" s="40" t="str">
        <f>IF('Cubre I2-204'!C10&lt;&gt;"",'Cubre I2-204'!C10,".")</f>
        <v>.</v>
      </c>
      <c r="F10" s="40" t="str">
        <f>IF('Cubre I2-204'!D10&lt;&gt;"",'Cubre I2-204'!D10,".")</f>
        <v>L01 FEE 0429 ROMERO</v>
      </c>
      <c r="G10" s="40" t="str">
        <f>IF('Cubre I2-204'!E10&lt;&gt;"",'Cubre I2-204'!E10,".")</f>
        <v>.</v>
      </c>
      <c r="H10" s="40" t="str">
        <f>IF('Cubre I2-204'!F10&lt;&gt;"",'Cubre I2-204'!F10,".")</f>
        <v>L01 ADC 0333 VALDIVIA</v>
      </c>
      <c r="I10" s="39" t="str">
        <f>IF('Cubre I2-204'!G10&lt;&gt;"",'Cubre I2-204'!G10,".")</f>
        <v>.</v>
      </c>
      <c r="J10" s="99"/>
      <c r="M10" s="85" t="s">
        <v>22</v>
      </c>
    </row>
    <row r="11" spans="3:15" ht="45" customHeight="1" x14ac:dyDescent="0.25">
      <c r="C11" s="37" t="s">
        <v>9</v>
      </c>
      <c r="D11" s="41" t="str">
        <f>IF('Cubre I2-204'!B11&lt;&gt;"",'Cubre I2-204'!B11,".")</f>
        <v>Alumnos Disponible</v>
      </c>
      <c r="E11" s="40" t="str">
        <f>IF('Cubre I2-204'!C11&lt;&gt;"",'Cubre I2-204'!C11,".")</f>
        <v>.</v>
      </c>
      <c r="F11" s="40" t="str">
        <f>IF('Cubre I2-204'!D11&lt;&gt;"",'Cubre I2-204'!D11,".")</f>
        <v>L01 FEE 0429 ROMERO</v>
      </c>
      <c r="G11" s="40" t="str">
        <f>IF('Cubre I2-204'!E11&lt;&gt;"",'Cubre I2-204'!E11,".")</f>
        <v>Alumnos Disponible</v>
      </c>
      <c r="H11" s="40" t="str">
        <f>IF('Cubre I2-204'!F11&lt;&gt;"",'Cubre I2-204'!F11,".")</f>
        <v>.</v>
      </c>
      <c r="I11" s="39" t="str">
        <f>IF('Cubre I2-204'!G11&lt;&gt;"",'Cubre I2-204'!G11,".")</f>
        <v>.</v>
      </c>
      <c r="J11" s="99"/>
      <c r="M11" s="85" t="s">
        <v>23</v>
      </c>
      <c r="N11" s="85" t="s">
        <v>90</v>
      </c>
    </row>
    <row r="12" spans="3:15" ht="45" customHeight="1" x14ac:dyDescent="0.25">
      <c r="C12" s="37" t="s">
        <v>10</v>
      </c>
      <c r="D12" s="41" t="str">
        <f>IF('Cubre I2-204'!B12&lt;&gt;"",'Cubre I2-204'!B12,".")</f>
        <v>L01 ADC 0334  TORRES</v>
      </c>
      <c r="E12" s="40" t="str">
        <f>IF('Cubre I2-204'!C12&lt;&gt;"",'Cubre I2-204'!C12,".")</f>
        <v>L01 IDC 0502 ÁLVAREZ</v>
      </c>
      <c r="F12" s="40" t="str">
        <f>IF('Cubre I2-204'!D12&lt;&gt;"",'Cubre I2-204'!D12,".")</f>
        <v>Alumnos Disponible</v>
      </c>
      <c r="G12" s="40" t="str">
        <f>IF('Cubre I2-204'!E12&lt;&gt;"",'Cubre I2-204'!E12,".")</f>
        <v>Alumnos Disponible</v>
      </c>
      <c r="H12" s="40" t="str">
        <f>IF('Cubre I2-204'!F12&lt;&gt;"",'Cubre I2-204'!F12,".")</f>
        <v>L01 IDC 0502 ÁLVAREZ</v>
      </c>
      <c r="I12" s="39" t="str">
        <f>IF('Cubre I2-204'!G12&lt;&gt;"",'Cubre I2-204'!G12,".")</f>
        <v>.</v>
      </c>
      <c r="J12" s="100" t="e">
        <f>#REF!+8</f>
        <v>#REF!</v>
      </c>
      <c r="K12" s="2" t="s">
        <v>6</v>
      </c>
      <c r="M12" s="85" t="s">
        <v>41</v>
      </c>
    </row>
    <row r="13" spans="3:15" ht="45" customHeight="1" x14ac:dyDescent="0.25">
      <c r="C13" s="37" t="s">
        <v>11</v>
      </c>
      <c r="D13" s="41" t="str">
        <f>IF('Cubre I2-204'!B13&lt;&gt;"",'Cubre I2-204'!B13,".")</f>
        <v>L01 ADC 0334  TORRES</v>
      </c>
      <c r="E13" s="40" t="str">
        <f>IF('Cubre I2-204'!C13&lt;&gt;"",'Cubre I2-204'!C13,".")</f>
        <v>L01 IDC 0502 ÁLVAREZ</v>
      </c>
      <c r="F13" s="40" t="str">
        <f>IF('Cubre I2-204'!D13&lt;&gt;"",'Cubre I2-204'!D13,".")</f>
        <v>Alumnos Disponible</v>
      </c>
      <c r="G13" s="40" t="str">
        <f>IF('Cubre I2-204'!E13&lt;&gt;"",'Cubre I2-204'!E13,".")</f>
        <v>Alumnos Disponible</v>
      </c>
      <c r="H13" s="40" t="str">
        <f>IF('Cubre I2-204'!F13&lt;&gt;"",'Cubre I2-204'!F13,".")</f>
        <v>L01 IDC 0502 ÁLVAREZ</v>
      </c>
      <c r="I13" s="39" t="str">
        <f>IF('Cubre I2-204'!G13&lt;&gt;"",'Cubre I2-204'!G13,".")</f>
        <v>.</v>
      </c>
      <c r="J13" s="100"/>
      <c r="M13" s="85" t="s">
        <v>24</v>
      </c>
      <c r="N13" s="85" t="s">
        <v>107</v>
      </c>
    </row>
    <row r="14" spans="3:15" ht="45" customHeight="1" x14ac:dyDescent="0.25">
      <c r="C14" s="35" t="s">
        <v>12</v>
      </c>
      <c r="D14" s="41" t="str">
        <f>IF('Cubre I2-204'!B14&lt;&gt;"",'Cubre I2-204'!B14,".")</f>
        <v>L01 ADC 0334  TORRES</v>
      </c>
      <c r="E14" s="40" t="str">
        <f>IF('Cubre I2-204'!C14&lt;&gt;"",'Cubre I2-204'!C14,".")</f>
        <v>Alumnos Disponible</v>
      </c>
      <c r="F14" s="40" t="str">
        <f>IF('Cubre I2-204'!D14&lt;&gt;"",'Cubre I2-204'!D14,".")</f>
        <v>Alumnos Disponible</v>
      </c>
      <c r="G14" s="40" t="str">
        <f>IF('Cubre I2-204'!E14&lt;&gt;"",'Cubre I2-204'!E14,".")</f>
        <v>Alumnos Disponible</v>
      </c>
      <c r="H14" s="40" t="str">
        <f>IF('Cubre I2-204'!F14&lt;&gt;"",'Cubre I2-204'!F14,".")</f>
        <v>L01 IDC 0502 ÁLVAREZ</v>
      </c>
      <c r="I14" s="39" t="str">
        <f>IF('Cubre I2-204'!G14&lt;&gt;"",'Cubre I2-204'!G14,".")</f>
        <v>.</v>
      </c>
      <c r="J14" s="97" t="e">
        <f>'01-204'!J14:J17+56</f>
        <v>#REF!</v>
      </c>
      <c r="M14" s="85" t="s">
        <v>25</v>
      </c>
    </row>
    <row r="15" spans="3:15" ht="45" customHeight="1" x14ac:dyDescent="0.25">
      <c r="C15" s="35" t="s">
        <v>13</v>
      </c>
      <c r="D15" s="41" t="str">
        <f>IF('Cubre I2-204'!B15&lt;&gt;"",'Cubre I2-204'!B15,".")</f>
        <v>L01 ADC 0335 CASTILLO</v>
      </c>
      <c r="E15" s="40" t="str">
        <f>IF('Cubre I2-204'!C15&lt;&gt;"",'Cubre I2-204'!C15,".")</f>
        <v>L01 SIO 0417 QUIROZ</v>
      </c>
      <c r="F15" s="40" t="str">
        <f>IF('Cubre I2-204'!D15&lt;&gt;"",'Cubre I2-204'!D15,".")</f>
        <v>L01 ADC 0335 CASTILLO</v>
      </c>
      <c r="G15" s="40" t="str">
        <f>IF('Cubre I2-204'!E15&lt;&gt;"",'Cubre I2-204'!E15,".")</f>
        <v>Alumnos Disponible</v>
      </c>
      <c r="H15" s="40" t="str">
        <f>IF('Cubre I2-204'!F15&lt;&gt;"",'Cubre I2-204'!F15,".")</f>
        <v>L01 SIO 0417 QUIROZ</v>
      </c>
      <c r="I15" s="39" t="str">
        <f>IF('Cubre I2-204'!G15&lt;&gt;"",'Cubre I2-204'!G15,".")</f>
        <v>.</v>
      </c>
      <c r="J15" s="97"/>
      <c r="M15" s="91"/>
    </row>
    <row r="16" spans="3:15" ht="45" customHeight="1" x14ac:dyDescent="0.25">
      <c r="C16" s="35" t="s">
        <v>14</v>
      </c>
      <c r="D16" s="41" t="str">
        <f>IF('Cubre I2-204'!B16&lt;&gt;"",'Cubre I2-204'!B16,".")</f>
        <v>L01 ADC 0335 CASTILLO</v>
      </c>
      <c r="E16" s="40" t="str">
        <f>IF('Cubre I2-204'!C16&lt;&gt;"",'Cubre I2-204'!C16,".")</f>
        <v>L01 SIO 0417 QUIROZ</v>
      </c>
      <c r="F16" s="40" t="str">
        <f>IF('Cubre I2-204'!D16&lt;&gt;"",'Cubre I2-204'!D16,".")</f>
        <v>L01 ADC 0335 CASTILLO</v>
      </c>
      <c r="G16" s="40" t="str">
        <f>IF('Cubre I2-204'!E16&lt;&gt;"",'Cubre I2-204'!E16,".")</f>
        <v>Alumnos Disponible</v>
      </c>
      <c r="H16" s="40" t="str">
        <f>IF('Cubre I2-204'!F16&lt;&gt;"",'Cubre I2-204'!F16,".")</f>
        <v>L01 SIO 0417 QUIROZ</v>
      </c>
      <c r="I16" s="39" t="str">
        <f>IF('Cubre I2-204'!G16&lt;&gt;"",'Cubre I2-204'!G16,".")</f>
        <v>.</v>
      </c>
      <c r="J16" s="97"/>
      <c r="L16" s="7"/>
      <c r="M16" s="91"/>
    </row>
    <row r="17" spans="2:13" ht="45" customHeight="1" x14ac:dyDescent="0.25">
      <c r="C17" s="35" t="s">
        <v>15</v>
      </c>
      <c r="D17" s="41" t="str">
        <f>IF('Cubre I2-204'!B17&lt;&gt;"",'Cubre I2-204'!B17,".")</f>
        <v>L01 ADC 0335 CASTILLO</v>
      </c>
      <c r="E17" s="40" t="str">
        <f>IF('Cubre I2-204'!C17&lt;&gt;"",'Cubre I2-204'!C17,".")</f>
        <v>L01 SIO 0417 QUIROZ</v>
      </c>
      <c r="F17" s="40" t="str">
        <f>IF('Cubre I2-204'!D17&lt;&gt;"",'Cubre I2-204'!D17,".")</f>
        <v>I02 Dpto. Limpieza</v>
      </c>
      <c r="G17" s="40" t="str">
        <f>IF('Cubre I2-204'!E17&lt;&gt;"",'Cubre I2-204'!E17,".")</f>
        <v>Alumnos Disponible</v>
      </c>
      <c r="H17" s="40" t="str">
        <f>IF('Cubre I2-204'!F17&lt;&gt;"",'Cubre I2-204'!F17,".")</f>
        <v>L01 SIO 0417 QUIROZ</v>
      </c>
      <c r="I17" s="39" t="str">
        <f>IF('Cubre I2-204'!G17&lt;&gt;"",'Cubre I2-204'!G17,".")</f>
        <v>.</v>
      </c>
      <c r="J17" s="97"/>
      <c r="M17" s="91"/>
    </row>
    <row r="18" spans="2:13" ht="45" customHeight="1" x14ac:dyDescent="0.25">
      <c r="C18" s="35" t="s">
        <v>16</v>
      </c>
      <c r="D18" s="41" t="str">
        <f>IF('Cubre I2-204'!B18&lt;&gt;"",'Cubre I2-204'!B18,".")</f>
        <v>CE IA</v>
      </c>
      <c r="E18" s="40" t="str">
        <f>IF('Cubre I2-204'!C18&lt;&gt;"",'Cubre I2-204'!C18,".")</f>
        <v>Alumnos Disponible</v>
      </c>
      <c r="F18" s="40" t="str">
        <f>IF('Cubre I2-204'!D18&lt;&gt;"",'Cubre I2-204'!D18,".")</f>
        <v>I02 Dpto. Limpieza</v>
      </c>
      <c r="G18" s="40" t="str">
        <f>IF('Cubre I2-204'!E18&lt;&gt;"",'Cubre I2-204'!E18,".")</f>
        <v>Alumnos Disponible</v>
      </c>
      <c r="H18" s="40" t="str">
        <f>IF('Cubre I2-204'!F18&lt;&gt;"",'Cubre I2-204'!F18,".")</f>
        <v>Alumnos Disponible</v>
      </c>
      <c r="I18" s="39" t="str">
        <f>IF('Cubre I2-204'!G18&lt;&gt;"",'Cubre I2-204'!G18,".")</f>
        <v>.</v>
      </c>
      <c r="J18" s="26" t="s">
        <v>35</v>
      </c>
      <c r="M18" s="91"/>
    </row>
    <row r="19" spans="2:13" ht="45" customHeight="1" x14ac:dyDescent="0.25">
      <c r="C19" s="35" t="s">
        <v>17</v>
      </c>
      <c r="D19" s="41" t="str">
        <f>IF('Cubre I2-204'!B19&lt;&gt;"",'Cubre I2-204'!B19,".")</f>
        <v>CE IA</v>
      </c>
      <c r="E19" s="40" t="str">
        <f>IF('Cubre I2-204'!C19&lt;&gt;"",'Cubre I2-204'!C19,".")</f>
        <v>Alumnos Disponible</v>
      </c>
      <c r="F19" s="40" t="str">
        <f>IF('Cubre I2-204'!D19&lt;&gt;"",'Cubre I2-204'!D19,".")</f>
        <v>CE ULIX</v>
      </c>
      <c r="G19" s="40" t="str">
        <f>IF('Cubre I2-204'!E19&lt;&gt;"",'Cubre I2-204'!E19,".")</f>
        <v>Alumnos Disponible</v>
      </c>
      <c r="H19" s="40" t="str">
        <f>IF('Cubre I2-204'!F19&lt;&gt;"",'Cubre I2-204'!F19,".")</f>
        <v>Alumnos Disponible</v>
      </c>
      <c r="I19" s="39" t="str">
        <f>IF('Cubre I2-204'!G19&lt;&gt;"",'Cubre I2-204'!G19,".")</f>
        <v>.</v>
      </c>
      <c r="J19" s="97" t="e">
        <f>'01-204'!J19:J22+56</f>
        <v>#REF!</v>
      </c>
    </row>
    <row r="20" spans="2:13" ht="45" customHeight="1" x14ac:dyDescent="0.25">
      <c r="C20" s="35" t="s">
        <v>18</v>
      </c>
      <c r="D20" s="41" t="str">
        <f>IF('Cubre I2-204'!B20&lt;&gt;"",'Cubre I2-204'!B20,".")</f>
        <v>CE ULIX</v>
      </c>
      <c r="E20" s="40" t="str">
        <f>IF('Cubre I2-204'!C20&lt;&gt;"",'Cubre I2-204'!C20,".")</f>
        <v>.</v>
      </c>
      <c r="F20" s="40" t="str">
        <f>IF('Cubre I2-204'!D20&lt;&gt;"",'Cubre I2-204'!D20,".")</f>
        <v>CE ULIX</v>
      </c>
      <c r="G20" s="40" t="str">
        <f>IF('Cubre I2-204'!E20&lt;&gt;"",'Cubre I2-204'!E20,".")</f>
        <v>Alumnos Disponible</v>
      </c>
      <c r="H20" s="40" t="str">
        <f>IF('Cubre I2-204'!F20&lt;&gt;"",'Cubre I2-204'!F20,".")</f>
        <v>.</v>
      </c>
      <c r="I20" s="39" t="str">
        <f>IF('Cubre I2-204'!G20&lt;&gt;"",'Cubre I2-204'!G20,".")</f>
        <v>.</v>
      </c>
      <c r="J20" s="97"/>
    </row>
    <row r="21" spans="2:13" ht="45" customHeight="1" x14ac:dyDescent="0.25">
      <c r="C21" s="35" t="s">
        <v>19</v>
      </c>
      <c r="D21" s="41" t="str">
        <f>IF('Cubre I2-204'!B21&lt;&gt;"",'Cubre I2-204'!B21,".")</f>
        <v>CE ULIX</v>
      </c>
      <c r="E21" s="40" t="str">
        <f>IF('Cubre I2-204'!C21&lt;&gt;"",'Cubre I2-204'!C21,".")</f>
        <v>.</v>
      </c>
      <c r="F21" s="40" t="str">
        <f>IF('Cubre I2-204'!D21&lt;&gt;"",'Cubre I2-204'!D21,".")</f>
        <v>CE ULIX</v>
      </c>
      <c r="G21" s="40" t="str">
        <f>IF('Cubre I2-204'!E21&lt;&gt;"",'Cubre I2-204'!E21,".")</f>
        <v>.</v>
      </c>
      <c r="H21" s="40" t="str">
        <f>IF('Cubre I2-204'!F21&lt;&gt;"",'Cubre I2-204'!F21,".")</f>
        <v>.</v>
      </c>
      <c r="I21" s="39" t="str">
        <f>IF('Cubre I2-204'!G21&lt;&gt;"",'Cubre I2-204'!G21,".")</f>
        <v>.</v>
      </c>
      <c r="J21" s="97"/>
    </row>
    <row r="22" spans="2:13" ht="45" customHeight="1" thickBot="1" x14ac:dyDescent="0.3">
      <c r="C22" s="38" t="s">
        <v>20</v>
      </c>
      <c r="D22" s="44" t="str">
        <f>IF('Cubre I2-204'!B22&lt;&gt;"",'Cubre I2-204'!B22,".")</f>
        <v>.</v>
      </c>
      <c r="E22" s="45" t="str">
        <f>IF('Cubre I2-204'!C22&lt;&gt;"",'Cubre I2-204'!C22,".")</f>
        <v>.</v>
      </c>
      <c r="F22" s="45" t="str">
        <f>IF('Cubre I2-204'!D22&lt;&gt;"",'Cubre I2-204'!D22,".")</f>
        <v>.</v>
      </c>
      <c r="G22" s="45" t="str">
        <f>IF('Cubre I2-204'!E22&lt;&gt;"",'Cubre I2-204'!E22,".")</f>
        <v>.</v>
      </c>
      <c r="H22" s="45" t="str">
        <f>IF('Cubre I2-204'!F22&lt;&gt;"",'Cubre I2-204'!F22,".")</f>
        <v>.</v>
      </c>
      <c r="I22" s="53" t="str">
        <f>IF('Cubre I2-204'!G22&lt;&gt;"",'Cubre I2-204'!G22,".")</f>
        <v>.</v>
      </c>
      <c r="J22" s="97"/>
    </row>
    <row r="23" spans="2:13" ht="9.9" customHeight="1" x14ac:dyDescent="0.25">
      <c r="C23" s="2"/>
      <c r="D23" s="1"/>
      <c r="K23" s="54"/>
    </row>
    <row r="24" spans="2:13" s="22" customFormat="1" ht="33" customHeight="1" x14ac:dyDescent="0.25">
      <c r="B24" s="22" t="s">
        <v>31</v>
      </c>
      <c r="C24" s="31">
        <f>COUNTIF(D8:I22,"L*")</f>
        <v>26</v>
      </c>
      <c r="D24" s="28">
        <f t="shared" ref="D24:I24" si="0">COUNTIF(D8:D22,"L*")</f>
        <v>6</v>
      </c>
      <c r="E24" s="28">
        <f t="shared" si="0"/>
        <v>5</v>
      </c>
      <c r="F24" s="28">
        <f t="shared" si="0"/>
        <v>6</v>
      </c>
      <c r="G24" s="28">
        <f t="shared" si="0"/>
        <v>0</v>
      </c>
      <c r="H24" s="28">
        <f t="shared" si="0"/>
        <v>9</v>
      </c>
      <c r="I24" s="28">
        <f t="shared" si="0"/>
        <v>0</v>
      </c>
      <c r="M24" s="2"/>
    </row>
    <row r="25" spans="2:13" s="21" customFormat="1" ht="33" customHeight="1" x14ac:dyDescent="0.25">
      <c r="B25" s="22" t="s">
        <v>29</v>
      </c>
      <c r="C25" s="32">
        <f>COUNTIF(D8:I22,"I*")</f>
        <v>2</v>
      </c>
      <c r="D25" s="28">
        <f t="shared" ref="D25:I25" si="1">COUNTIF(D8:D22,"I*")</f>
        <v>0</v>
      </c>
      <c r="E25" s="28">
        <f t="shared" si="1"/>
        <v>0</v>
      </c>
      <c r="F25" s="28">
        <f t="shared" si="1"/>
        <v>2</v>
      </c>
      <c r="G25" s="28">
        <f t="shared" si="1"/>
        <v>0</v>
      </c>
      <c r="H25" s="28">
        <f t="shared" si="1"/>
        <v>0</v>
      </c>
      <c r="I25" s="28">
        <f t="shared" si="1"/>
        <v>0</v>
      </c>
      <c r="J25" s="2"/>
      <c r="M25" s="22"/>
    </row>
    <row r="26" spans="2:13" s="21" customFormat="1" ht="33" customHeight="1" x14ac:dyDescent="0.25">
      <c r="B26" s="22" t="s">
        <v>38</v>
      </c>
      <c r="C26" s="56">
        <f>COUNTIF(D8:I22,"D*")</f>
        <v>0</v>
      </c>
      <c r="D26" s="28">
        <f t="shared" ref="D26:I26" si="2">COUNTIF(D8:D22,"D*")</f>
        <v>0</v>
      </c>
      <c r="E26" s="28">
        <f t="shared" si="2"/>
        <v>0</v>
      </c>
      <c r="F26" s="28">
        <f t="shared" si="2"/>
        <v>0</v>
      </c>
      <c r="G26" s="28">
        <f t="shared" si="2"/>
        <v>0</v>
      </c>
      <c r="H26" s="28">
        <f t="shared" si="2"/>
        <v>0</v>
      </c>
      <c r="I26" s="28">
        <f t="shared" si="2"/>
        <v>0</v>
      </c>
      <c r="J26" s="22"/>
    </row>
    <row r="27" spans="2:13" s="21" customFormat="1" ht="33" customHeight="1" x14ac:dyDescent="0.25">
      <c r="B27" s="23" t="s">
        <v>32</v>
      </c>
      <c r="C27" s="47">
        <f>COUNTIF(D8:I22,"A*")</f>
        <v>20</v>
      </c>
      <c r="D27" s="28">
        <f t="shared" ref="D27:I27" si="3">COUNTIF(D8:D22,"A*")</f>
        <v>2</v>
      </c>
      <c r="E27" s="28">
        <f t="shared" si="3"/>
        <v>3</v>
      </c>
      <c r="F27" s="28">
        <f t="shared" si="3"/>
        <v>3</v>
      </c>
      <c r="G27" s="28">
        <f t="shared" si="3"/>
        <v>10</v>
      </c>
      <c r="H27" s="28">
        <f t="shared" si="3"/>
        <v>2</v>
      </c>
      <c r="I27" s="28">
        <f t="shared" si="3"/>
        <v>0</v>
      </c>
    </row>
    <row r="28" spans="2:13" s="21" customFormat="1" ht="33" customHeight="1" x14ac:dyDescent="0.25">
      <c r="B28" s="22" t="s">
        <v>30</v>
      </c>
      <c r="C28" s="33">
        <f>COUNTIF(D8:I22,"C*")</f>
        <v>7</v>
      </c>
      <c r="D28" s="28">
        <f t="shared" ref="D28:I28" si="4">COUNTIF(D8:D22,"C*")</f>
        <v>4</v>
      </c>
      <c r="E28" s="28">
        <f t="shared" si="4"/>
        <v>0</v>
      </c>
      <c r="F28" s="28">
        <f t="shared" si="4"/>
        <v>3</v>
      </c>
      <c r="G28" s="28">
        <f t="shared" si="4"/>
        <v>0</v>
      </c>
      <c r="H28" s="28">
        <f t="shared" si="4"/>
        <v>0</v>
      </c>
      <c r="I28" s="28">
        <f t="shared" si="4"/>
        <v>0</v>
      </c>
    </row>
    <row r="29" spans="2:13" s="21" customFormat="1" ht="33" customHeight="1" thickBot="1" x14ac:dyDescent="0.3">
      <c r="B29" s="30" t="s">
        <v>33</v>
      </c>
      <c r="C29" s="55">
        <f>COUNTIF(D8:I22,"P*")</f>
        <v>0</v>
      </c>
      <c r="D29" s="49">
        <f t="shared" ref="D29:I29" si="5">COUNTIF(D8:D22,"P*")</f>
        <v>0</v>
      </c>
      <c r="E29" s="49">
        <f t="shared" si="5"/>
        <v>0</v>
      </c>
      <c r="F29" s="49">
        <f t="shared" si="5"/>
        <v>0</v>
      </c>
      <c r="G29" s="49">
        <f t="shared" si="5"/>
        <v>0</v>
      </c>
      <c r="H29" s="49">
        <f t="shared" si="5"/>
        <v>0</v>
      </c>
      <c r="I29" s="49">
        <f t="shared" si="5"/>
        <v>0</v>
      </c>
    </row>
    <row r="30" spans="2:13" ht="18.600000000000001" thickTop="1" x14ac:dyDescent="0.25">
      <c r="B30" s="22" t="s">
        <v>37</v>
      </c>
      <c r="C30" s="29">
        <f>SUM(C24:C29)</f>
        <v>55</v>
      </c>
      <c r="D30" s="29">
        <f t="shared" ref="D30:I30" si="6">SUM(D24:D29)</f>
        <v>12</v>
      </c>
      <c r="E30" s="29">
        <f t="shared" si="6"/>
        <v>8</v>
      </c>
      <c r="F30" s="29">
        <f t="shared" si="6"/>
        <v>14</v>
      </c>
      <c r="G30" s="29">
        <f t="shared" si="6"/>
        <v>10</v>
      </c>
      <c r="H30" s="29">
        <f t="shared" si="6"/>
        <v>11</v>
      </c>
      <c r="I30" s="29">
        <f t="shared" si="6"/>
        <v>0</v>
      </c>
      <c r="J30" s="21"/>
      <c r="K30" s="29" t="s">
        <v>39</v>
      </c>
      <c r="L30" s="29"/>
      <c r="M30" s="29" t="s">
        <v>40</v>
      </c>
    </row>
    <row r="31" spans="2:13" s="22" customFormat="1" ht="33" customHeight="1" x14ac:dyDescent="0.25">
      <c r="C31" s="1"/>
      <c r="D31" s="2"/>
      <c r="E31" s="2"/>
      <c r="F31" s="2"/>
      <c r="G31" s="2"/>
      <c r="H31" s="2"/>
      <c r="I31" s="2"/>
      <c r="J31" s="21"/>
      <c r="K31" s="57" t="s">
        <v>45</v>
      </c>
      <c r="L31" s="9"/>
      <c r="M31" s="57" t="s">
        <v>44</v>
      </c>
    </row>
    <row r="32" spans="2:13" ht="33" customHeight="1" x14ac:dyDescent="0.25">
      <c r="B32" s="58" t="s">
        <v>36</v>
      </c>
      <c r="C32" s="29"/>
      <c r="D32" s="27">
        <f t="shared" ref="D32:I32" si="7">SUM(D24:D29)/15</f>
        <v>0.8</v>
      </c>
      <c r="E32" s="27">
        <f t="shared" si="7"/>
        <v>0.53333333333333333</v>
      </c>
      <c r="F32" s="27">
        <f t="shared" si="7"/>
        <v>0.93333333333333335</v>
      </c>
      <c r="G32" s="27">
        <f t="shared" si="7"/>
        <v>0.66666666666666663</v>
      </c>
      <c r="H32" s="27">
        <f t="shared" si="7"/>
        <v>0.73333333333333328</v>
      </c>
      <c r="I32" s="27">
        <f t="shared" si="7"/>
        <v>0</v>
      </c>
      <c r="J32" s="25"/>
      <c r="K32" s="27">
        <f>SUM(D30:H30)/75</f>
        <v>0.73333333333333328</v>
      </c>
      <c r="L32" s="29"/>
      <c r="M32" s="27">
        <f>C30/86</f>
        <v>0.63953488372093026</v>
      </c>
    </row>
    <row r="33" ht="33" customHeight="1" x14ac:dyDescent="0.25"/>
  </sheetData>
  <mergeCells count="6">
    <mergeCell ref="J19:J22"/>
    <mergeCell ref="E3:H3"/>
    <mergeCell ref="E5:H5"/>
    <mergeCell ref="J7:J11"/>
    <mergeCell ref="J12:J13"/>
    <mergeCell ref="J14:J17"/>
  </mergeCells>
  <conditionalFormatting sqref="D8:I22">
    <cfRule type="beginsWith" dxfId="47" priority="7" operator="beginsWith" text="A">
      <formula>LEFT(D8,LEN("A"))="A"</formula>
    </cfRule>
    <cfRule type="beginsWith" dxfId="46" priority="8" operator="beginsWith" text="P">
      <formula>LEFT(D8,LEN("P"))="P"</formula>
    </cfRule>
    <cfRule type="beginsWith" dxfId="45" priority="9" operator="beginsWith" text="C">
      <formula>LEFT(D8,LEN("C"))="C"</formula>
    </cfRule>
    <cfRule type="beginsWith" dxfId="44" priority="10" operator="beginsWith" text="D">
      <formula>LEFT(D8,LEN("D"))="D"</formula>
    </cfRule>
    <cfRule type="beginsWith" dxfId="43" priority="11" operator="beginsWith" text="I">
      <formula>LEFT(D8,LEN("I"))="I"</formula>
    </cfRule>
    <cfRule type="beginsWith" dxfId="42" priority="12" operator="beginsWith" text="L">
      <formula>LEFT(D8,LEN("L"))="L"</formula>
    </cfRule>
  </conditionalFormatting>
  <pageMargins left="0.7" right="0.7" top="0.75" bottom="0.75" header="0.3" footer="0.3"/>
  <pageSetup paperSize="9" scale="45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Sheet32"/>
  <dimension ref="B1:O33"/>
  <sheetViews>
    <sheetView showGridLines="0" zoomScale="50" zoomScaleNormal="50" workbookViewId="0">
      <selection activeCell="M20" sqref="M20"/>
    </sheetView>
  </sheetViews>
  <sheetFormatPr baseColWidth="10" defaultColWidth="9.109375" defaultRowHeight="13.2" x14ac:dyDescent="0.25"/>
  <cols>
    <col min="1" max="1" width="9.109375" style="2"/>
    <col min="2" max="2" width="20.6640625" style="2" customWidth="1"/>
    <col min="3" max="3" width="12.6640625" style="1" customWidth="1"/>
    <col min="4" max="9" width="30.6640625" style="2" customWidth="1"/>
    <col min="10" max="10" width="9.109375" style="2" customWidth="1"/>
    <col min="11" max="11" width="14.33203125" style="2" customWidth="1"/>
    <col min="12" max="12" width="4.6640625" style="2" customWidth="1"/>
    <col min="13" max="13" width="14.33203125" style="2" customWidth="1"/>
    <col min="14" max="15" width="35.6640625" style="2" customWidth="1"/>
    <col min="16" max="16384" width="9.109375" style="2"/>
  </cols>
  <sheetData>
    <row r="1" spans="3:15" ht="5.0999999999999996" customHeight="1" x14ac:dyDescent="0.25">
      <c r="C1" s="16"/>
      <c r="D1" s="17"/>
      <c r="E1" s="17"/>
      <c r="F1" s="17"/>
      <c r="G1" s="17"/>
      <c r="H1" s="18"/>
      <c r="I1" s="17"/>
      <c r="J1" s="24"/>
    </row>
    <row r="2" spans="3:15" ht="30" customHeight="1" x14ac:dyDescent="0.25">
      <c r="C2" s="20" t="s">
        <v>28</v>
      </c>
      <c r="D2" s="19"/>
      <c r="E2" s="19"/>
      <c r="F2" s="19"/>
      <c r="G2" s="19"/>
      <c r="H2" s="17"/>
      <c r="I2" s="17"/>
      <c r="J2" s="24"/>
    </row>
    <row r="3" spans="3:15" ht="30" customHeight="1" x14ac:dyDescent="0.25">
      <c r="C3" s="34"/>
      <c r="D3" s="19"/>
      <c r="E3" s="95" t="s">
        <v>49</v>
      </c>
      <c r="F3" s="95"/>
      <c r="G3" s="95"/>
      <c r="H3" s="95"/>
      <c r="I3" s="17"/>
      <c r="J3" s="24"/>
    </row>
    <row r="4" spans="3:15" ht="5.0999999999999996" customHeight="1" x14ac:dyDescent="0.25">
      <c r="C4" s="16"/>
      <c r="D4" s="17"/>
      <c r="E4" s="17"/>
      <c r="F4" s="17"/>
      <c r="G4" s="17"/>
      <c r="H4" s="17"/>
      <c r="I4" s="17"/>
      <c r="J4" s="24"/>
    </row>
    <row r="5" spans="3:15" ht="30" customHeight="1" x14ac:dyDescent="0.25">
      <c r="C5" s="16"/>
      <c r="D5" s="17"/>
      <c r="E5" s="96" t="s">
        <v>109</v>
      </c>
      <c r="F5" s="96"/>
      <c r="G5" s="96"/>
      <c r="H5" s="96"/>
      <c r="I5" s="20" t="e">
        <f>#REF!</f>
        <v>#REF!</v>
      </c>
      <c r="J5" s="24"/>
    </row>
    <row r="6" spans="3:15" ht="13.5" customHeight="1" thickBot="1" x14ac:dyDescent="0.3">
      <c r="J6" s="25"/>
    </row>
    <row r="7" spans="3:15" s="5" customFormat="1" ht="24.9" customHeight="1" thickBot="1" x14ac:dyDescent="0.3">
      <c r="C7" s="15" t="s">
        <v>0</v>
      </c>
      <c r="D7" s="15" t="s">
        <v>1</v>
      </c>
      <c r="E7" s="15" t="s">
        <v>2</v>
      </c>
      <c r="F7" s="15" t="s">
        <v>26</v>
      </c>
      <c r="G7" s="15" t="s">
        <v>3</v>
      </c>
      <c r="H7" s="15" t="s">
        <v>4</v>
      </c>
      <c r="I7" s="15" t="s">
        <v>27</v>
      </c>
      <c r="J7" s="98" t="s">
        <v>34</v>
      </c>
    </row>
    <row r="8" spans="3:15" ht="45" customHeight="1" x14ac:dyDescent="0.25">
      <c r="C8" s="36" t="s">
        <v>5</v>
      </c>
      <c r="D8" s="42" t="str">
        <f>IF('Cubre I2-204'!B8&lt;&gt;"",'Cubre I2-204'!B8,".")</f>
        <v>.</v>
      </c>
      <c r="E8" s="43" t="str">
        <f>IF('Cubre I2-204'!C8&lt;&gt;"",'Cubre I2-204'!C8,".")</f>
        <v>.</v>
      </c>
      <c r="F8" s="43" t="str">
        <f>IF('Cubre I2-204'!D8&lt;&gt;"",'Cubre I2-204'!D8,".")</f>
        <v>L01 ADC 0333 VALDIVIA</v>
      </c>
      <c r="G8" s="43" t="str">
        <f>IF('Cubre I2-204'!E8&lt;&gt;"",'Cubre I2-204'!E8,".")</f>
        <v>.</v>
      </c>
      <c r="H8" s="43" t="str">
        <f>IF('Cubre I2-204'!F8&lt;&gt;"",'Cubre I2-204'!F8,".")</f>
        <v>L01 ADC 0333 VALDIVIA</v>
      </c>
      <c r="I8" s="46" t="str">
        <f>IF('Cubre I2-204'!G8&lt;&gt;"",'Cubre I2-204'!G8,".")</f>
        <v>.</v>
      </c>
      <c r="J8" s="99"/>
      <c r="M8" s="85" t="s">
        <v>21</v>
      </c>
      <c r="N8" s="85"/>
      <c r="O8" s="85"/>
    </row>
    <row r="9" spans="3:15" ht="45" customHeight="1" x14ac:dyDescent="0.25">
      <c r="C9" s="37" t="s">
        <v>7</v>
      </c>
      <c r="D9" s="41" t="str">
        <f>IF('Cubre I2-204'!B9&lt;&gt;"",'Cubre I2-204'!B9,".")</f>
        <v>.</v>
      </c>
      <c r="E9" s="40" t="str">
        <f>IF('Cubre I2-204'!C9&lt;&gt;"",'Cubre I2-204'!C9,".")</f>
        <v>.</v>
      </c>
      <c r="F9" s="40" t="str">
        <f>IF('Cubre I2-204'!D9&lt;&gt;"",'Cubre I2-204'!D9,".")</f>
        <v>L01 ADC 0333 VALDIVIA</v>
      </c>
      <c r="G9" s="40" t="str">
        <f>IF('Cubre I2-204'!E9&lt;&gt;"",'Cubre I2-204'!E9,".")</f>
        <v>.</v>
      </c>
      <c r="H9" s="40" t="str">
        <f>IF('Cubre I2-204'!F9&lt;&gt;"",'Cubre I2-204'!F9,".")</f>
        <v>L01 ADC 0333 VALDIVIA</v>
      </c>
      <c r="I9" s="39" t="str">
        <f>IF('Cubre I2-204'!G9&lt;&gt;"",'Cubre I2-204'!G9,".")</f>
        <v>.</v>
      </c>
      <c r="J9" s="99"/>
      <c r="M9" s="85" t="s">
        <v>42</v>
      </c>
      <c r="N9" s="85" t="s">
        <v>98</v>
      </c>
      <c r="O9" s="85"/>
    </row>
    <row r="10" spans="3:15" ht="45" customHeight="1" x14ac:dyDescent="0.25">
      <c r="C10" s="37" t="s">
        <v>8</v>
      </c>
      <c r="D10" s="41" t="str">
        <f>IF('Cubre I2-204'!B10&lt;&gt;"",'Cubre I2-204'!B10,".")</f>
        <v>Alumnos Disponible</v>
      </c>
      <c r="E10" s="40" t="str">
        <f>IF('Cubre I2-204'!C10&lt;&gt;"",'Cubre I2-204'!C10,".")</f>
        <v>.</v>
      </c>
      <c r="F10" s="40" t="str">
        <f>IF('Cubre I2-204'!D10&lt;&gt;"",'Cubre I2-204'!D10,".")</f>
        <v>L01 FEE 0429 ROMERO</v>
      </c>
      <c r="G10" s="40" t="str">
        <f>IF('Cubre I2-204'!E10&lt;&gt;"",'Cubre I2-204'!E10,".")</f>
        <v>.</v>
      </c>
      <c r="H10" s="40" t="str">
        <f>IF('Cubre I2-204'!F10&lt;&gt;"",'Cubre I2-204'!F10,".")</f>
        <v>L01 ADC 0333 VALDIVIA</v>
      </c>
      <c r="I10" s="39" t="str">
        <f>IF('Cubre I2-204'!G10&lt;&gt;"",'Cubre I2-204'!G10,".")</f>
        <v>.</v>
      </c>
      <c r="J10" s="99"/>
      <c r="M10" s="85" t="s">
        <v>22</v>
      </c>
      <c r="N10" s="85"/>
      <c r="O10" s="85"/>
    </row>
    <row r="11" spans="3:15" ht="45" customHeight="1" x14ac:dyDescent="0.25">
      <c r="C11" s="37" t="s">
        <v>9</v>
      </c>
      <c r="D11" s="41" t="str">
        <f>IF('Cubre I2-204'!B11&lt;&gt;"",'Cubre I2-204'!B11,".")</f>
        <v>Alumnos Disponible</v>
      </c>
      <c r="E11" s="40" t="str">
        <f>IF('Cubre I2-204'!C11&lt;&gt;"",'Cubre I2-204'!C11,".")</f>
        <v>.</v>
      </c>
      <c r="F11" s="40" t="str">
        <f>IF('Cubre I2-204'!D11&lt;&gt;"",'Cubre I2-204'!D11,".")</f>
        <v>L01 FEE 0429 ROMERO</v>
      </c>
      <c r="G11" s="40" t="str">
        <f>IF('Cubre I2-204'!E11&lt;&gt;"",'Cubre I2-204'!E11,".")</f>
        <v>Alumnos Disponible</v>
      </c>
      <c r="H11" s="40" t="str">
        <f>IF('Cubre I2-204'!F11&lt;&gt;"",'Cubre I2-204'!F11,".")</f>
        <v>.</v>
      </c>
      <c r="I11" s="39" t="s">
        <v>63</v>
      </c>
      <c r="J11" s="99"/>
      <c r="M11" s="85" t="s">
        <v>23</v>
      </c>
      <c r="N11" s="85"/>
      <c r="O11" s="85"/>
    </row>
    <row r="12" spans="3:15" ht="45" customHeight="1" x14ac:dyDescent="0.25">
      <c r="C12" s="37" t="s">
        <v>10</v>
      </c>
      <c r="D12" s="41" t="str">
        <f>IF('Cubre I2-204'!B12&lt;&gt;"",'Cubre I2-204'!B12,".")</f>
        <v>L01 ADC 0334  TORRES</v>
      </c>
      <c r="E12" s="40" t="str">
        <f>IF('Cubre I2-204'!C12&lt;&gt;"",'Cubre I2-204'!C12,".")</f>
        <v>L01 IDC 0502 ÁLVAREZ</v>
      </c>
      <c r="F12" s="40" t="str">
        <f>IF('Cubre I2-204'!D12&lt;&gt;"",'Cubre I2-204'!D12,".")</f>
        <v>Alumnos Disponible</v>
      </c>
      <c r="G12" s="40" t="str">
        <f>IF('Cubre I2-204'!E12&lt;&gt;"",'Cubre I2-204'!E12,".")</f>
        <v>Alumnos Disponible</v>
      </c>
      <c r="H12" s="40" t="str">
        <f>IF('Cubre I2-204'!F12&lt;&gt;"",'Cubre I2-204'!F12,".")</f>
        <v>L01 IDC 0502 ÁLVAREZ</v>
      </c>
      <c r="I12" s="39" t="s">
        <v>63</v>
      </c>
      <c r="J12" s="100" t="e">
        <f>#REF!+9</f>
        <v>#REF!</v>
      </c>
      <c r="K12" s="2" t="s">
        <v>6</v>
      </c>
      <c r="M12" s="85" t="s">
        <v>41</v>
      </c>
      <c r="N12" s="85"/>
      <c r="O12" s="85"/>
    </row>
    <row r="13" spans="3:15" ht="45" customHeight="1" x14ac:dyDescent="0.25">
      <c r="C13" s="37" t="s">
        <v>11</v>
      </c>
      <c r="D13" s="41" t="str">
        <f>IF('Cubre I2-204'!B13&lt;&gt;"",'Cubre I2-204'!B13,".")</f>
        <v>L01 ADC 0334  TORRES</v>
      </c>
      <c r="E13" s="40" t="str">
        <f>IF('Cubre I2-204'!C13&lt;&gt;"",'Cubre I2-204'!C13,".")</f>
        <v>L01 IDC 0502 ÁLVAREZ</v>
      </c>
      <c r="F13" s="40" t="str">
        <f>IF('Cubre I2-204'!D13&lt;&gt;"",'Cubre I2-204'!D13,".")</f>
        <v>Alumnos Disponible</v>
      </c>
      <c r="G13" s="40" t="str">
        <f>IF('Cubre I2-204'!E13&lt;&gt;"",'Cubre I2-204'!E13,".")</f>
        <v>Alumnos Disponible</v>
      </c>
      <c r="H13" s="40" t="str">
        <f>IF('Cubre I2-204'!F13&lt;&gt;"",'Cubre I2-204'!F13,".")</f>
        <v>L01 IDC 0502 ÁLVAREZ</v>
      </c>
      <c r="I13" s="39" t="str">
        <f>IF('Cubre I2-204'!G13&lt;&gt;"",'Cubre I2-204'!G13,".")</f>
        <v>.</v>
      </c>
      <c r="J13" s="100"/>
      <c r="M13" s="85" t="s">
        <v>24</v>
      </c>
      <c r="N13" s="85" t="s">
        <v>80</v>
      </c>
      <c r="O13" s="85"/>
    </row>
    <row r="14" spans="3:15" ht="45" customHeight="1" x14ac:dyDescent="0.25">
      <c r="C14" s="35" t="s">
        <v>12</v>
      </c>
      <c r="D14" s="41" t="str">
        <f>IF('Cubre I2-204'!B14&lt;&gt;"",'Cubre I2-204'!B14,".")</f>
        <v>L01 ADC 0334  TORRES</v>
      </c>
      <c r="E14" s="40" t="str">
        <f>IF('Cubre I2-204'!C14&lt;&gt;"",'Cubre I2-204'!C14,".")</f>
        <v>Alumnos Disponible</v>
      </c>
      <c r="F14" s="40" t="str">
        <f>IF('Cubre I2-204'!D14&lt;&gt;"",'Cubre I2-204'!D14,".")</f>
        <v>Alumnos Disponible</v>
      </c>
      <c r="G14" s="40" t="str">
        <f>IF('Cubre I2-204'!E14&lt;&gt;"",'Cubre I2-204'!E14,".")</f>
        <v>Alumnos Disponible</v>
      </c>
      <c r="H14" s="40" t="str">
        <f>IF('Cubre I2-204'!F14&lt;&gt;"",'Cubre I2-204'!F14,".")</f>
        <v>L01 IDC 0502 ÁLVAREZ</v>
      </c>
      <c r="I14" s="39" t="str">
        <f>IF('Cubre I2-204'!G14&lt;&gt;"",'Cubre I2-204'!G14,".")</f>
        <v>.</v>
      </c>
      <c r="J14" s="97" t="e">
        <f>'01-204'!J14:J17+63</f>
        <v>#REF!</v>
      </c>
      <c r="M14" s="85" t="s">
        <v>25</v>
      </c>
      <c r="N14" s="85"/>
      <c r="O14" s="85"/>
    </row>
    <row r="15" spans="3:15" ht="45" customHeight="1" x14ac:dyDescent="0.25">
      <c r="C15" s="35" t="s">
        <v>13</v>
      </c>
      <c r="D15" s="41" t="str">
        <f>IF('Cubre I2-204'!B15&lt;&gt;"",'Cubre I2-204'!B15,".")</f>
        <v>L01 ADC 0335 CASTILLO</v>
      </c>
      <c r="E15" s="40" t="str">
        <f>IF('Cubre I2-204'!C15&lt;&gt;"",'Cubre I2-204'!C15,".")</f>
        <v>L01 SIO 0417 QUIROZ</v>
      </c>
      <c r="F15" s="40" t="str">
        <f>IF('Cubre I2-204'!D15&lt;&gt;"",'Cubre I2-204'!D15,".")</f>
        <v>L01 ADC 0335 CASTILLO</v>
      </c>
      <c r="G15" s="40" t="str">
        <f>IF('Cubre I2-204'!E15&lt;&gt;"",'Cubre I2-204'!E15,".")</f>
        <v>Alumnos Disponible</v>
      </c>
      <c r="H15" s="40" t="str">
        <f>IF('Cubre I2-204'!F15&lt;&gt;"",'Cubre I2-204'!F15,".")</f>
        <v>L01 SIO 0417 QUIROZ</v>
      </c>
      <c r="I15" s="39" t="str">
        <f>IF('Cubre I2-204'!G15&lt;&gt;"",'Cubre I2-204'!G15,".")</f>
        <v>.</v>
      </c>
      <c r="J15" s="97"/>
      <c r="M15" s="91"/>
    </row>
    <row r="16" spans="3:15" ht="45" customHeight="1" x14ac:dyDescent="0.25">
      <c r="C16" s="35" t="s">
        <v>14</v>
      </c>
      <c r="D16" s="41" t="str">
        <f>IF('Cubre I2-204'!B16&lt;&gt;"",'Cubre I2-204'!B16,".")</f>
        <v>L01 ADC 0335 CASTILLO</v>
      </c>
      <c r="E16" s="40" t="str">
        <f>IF('Cubre I2-204'!C16&lt;&gt;"",'Cubre I2-204'!C16,".")</f>
        <v>L01 SIO 0417 QUIROZ</v>
      </c>
      <c r="F16" s="40" t="str">
        <f>IF('Cubre I2-204'!D16&lt;&gt;"",'Cubre I2-204'!D16,".")</f>
        <v>L01 ADC 0335 CASTILLO</v>
      </c>
      <c r="G16" s="40" t="str">
        <f>IF('Cubre I2-204'!E16&lt;&gt;"",'Cubre I2-204'!E16,".")</f>
        <v>Alumnos Disponible</v>
      </c>
      <c r="H16" s="40" t="str">
        <f>IF('Cubre I2-204'!F16&lt;&gt;"",'Cubre I2-204'!F16,".")</f>
        <v>L01 SIO 0417 QUIROZ</v>
      </c>
      <c r="I16" s="39" t="str">
        <f>IF('Cubre I2-204'!G16&lt;&gt;"",'Cubre I2-204'!G16,".")</f>
        <v>.</v>
      </c>
      <c r="J16" s="97"/>
      <c r="L16" s="7"/>
      <c r="M16" s="91"/>
    </row>
    <row r="17" spans="2:13" ht="45" customHeight="1" x14ac:dyDescent="0.25">
      <c r="C17" s="35" t="s">
        <v>15</v>
      </c>
      <c r="D17" s="41" t="str">
        <f>IF('Cubre I2-204'!B17&lt;&gt;"",'Cubre I2-204'!B17,".")</f>
        <v>L01 ADC 0335 CASTILLO</v>
      </c>
      <c r="E17" s="40" t="str">
        <f>IF('Cubre I2-204'!C17&lt;&gt;"",'Cubre I2-204'!C17,".")</f>
        <v>L01 SIO 0417 QUIROZ</v>
      </c>
      <c r="F17" s="40" t="str">
        <f>IF('Cubre I2-204'!D17&lt;&gt;"",'Cubre I2-204'!D17,".")</f>
        <v>I02 Dpto. Limpieza</v>
      </c>
      <c r="G17" s="40" t="str">
        <f>IF('Cubre I2-204'!E17&lt;&gt;"",'Cubre I2-204'!E17,".")</f>
        <v>Alumnos Disponible</v>
      </c>
      <c r="H17" s="40" t="str">
        <f>IF('Cubre I2-204'!F17&lt;&gt;"",'Cubre I2-204'!F17,".")</f>
        <v>L01 SIO 0417 QUIROZ</v>
      </c>
      <c r="I17" s="39" t="str">
        <f>IF('Cubre I2-204'!G17&lt;&gt;"",'Cubre I2-204'!G17,".")</f>
        <v>.</v>
      </c>
      <c r="J17" s="97"/>
      <c r="M17" s="91"/>
    </row>
    <row r="18" spans="2:13" ht="45" customHeight="1" x14ac:dyDescent="0.25">
      <c r="C18" s="35" t="s">
        <v>16</v>
      </c>
      <c r="D18" s="41" t="str">
        <f>IF('Cubre I2-204'!B18&lt;&gt;"",'Cubre I2-204'!B18,".")</f>
        <v>CE IA</v>
      </c>
      <c r="E18" s="40" t="str">
        <f>IF('Cubre I2-204'!C18&lt;&gt;"",'Cubre I2-204'!C18,".")</f>
        <v>Alumnos Disponible</v>
      </c>
      <c r="F18" s="40" t="str">
        <f>IF('Cubre I2-204'!D18&lt;&gt;"",'Cubre I2-204'!D18,".")</f>
        <v>I02 Dpto. Limpieza</v>
      </c>
      <c r="G18" s="40" t="str">
        <f>IF('Cubre I2-204'!E18&lt;&gt;"",'Cubre I2-204'!E18,".")</f>
        <v>Alumnos Disponible</v>
      </c>
      <c r="H18" s="40" t="str">
        <f>IF('Cubre I2-204'!F18&lt;&gt;"",'Cubre I2-204'!F18,".")</f>
        <v>Alumnos Disponible</v>
      </c>
      <c r="I18" s="39" t="str">
        <f>IF('Cubre I2-204'!G18&lt;&gt;"",'Cubre I2-204'!G18,".")</f>
        <v>.</v>
      </c>
      <c r="J18" s="26" t="s">
        <v>35</v>
      </c>
      <c r="M18" s="91"/>
    </row>
    <row r="19" spans="2:13" ht="45" customHeight="1" x14ac:dyDescent="0.25">
      <c r="C19" s="35" t="s">
        <v>17</v>
      </c>
      <c r="D19" s="41" t="str">
        <f>IF('Cubre I2-204'!B19&lt;&gt;"",'Cubre I2-204'!B19,".")</f>
        <v>CE IA</v>
      </c>
      <c r="E19" s="40" t="str">
        <f>IF('Cubre I2-204'!C19&lt;&gt;"",'Cubre I2-204'!C19,".")</f>
        <v>Alumnos Disponible</v>
      </c>
      <c r="F19" s="40" t="str">
        <f>IF('Cubre I2-204'!D19&lt;&gt;"",'Cubre I2-204'!D19,".")</f>
        <v>CE ULIX</v>
      </c>
      <c r="G19" s="40" t="str">
        <f>IF('Cubre I2-204'!E19&lt;&gt;"",'Cubre I2-204'!E19,".")</f>
        <v>Alumnos Disponible</v>
      </c>
      <c r="H19" s="40" t="str">
        <f>IF('Cubre I2-204'!F19&lt;&gt;"",'Cubre I2-204'!F19,".")</f>
        <v>Alumnos Disponible</v>
      </c>
      <c r="I19" s="39" t="str">
        <f>IF('Cubre I2-204'!G19&lt;&gt;"",'Cubre I2-204'!G19,".")</f>
        <v>.</v>
      </c>
      <c r="J19" s="97" t="e">
        <f>'01-204'!J19:J22+63</f>
        <v>#REF!</v>
      </c>
    </row>
    <row r="20" spans="2:13" ht="45" customHeight="1" x14ac:dyDescent="0.25">
      <c r="C20" s="35" t="s">
        <v>18</v>
      </c>
      <c r="D20" s="41" t="str">
        <f>IF('Cubre I2-204'!B20&lt;&gt;"",'Cubre I2-204'!B20,".")</f>
        <v>CE ULIX</v>
      </c>
      <c r="E20" s="40" t="str">
        <f>IF('Cubre I2-204'!C20&lt;&gt;"",'Cubre I2-204'!C20,".")</f>
        <v>.</v>
      </c>
      <c r="F20" s="40" t="str">
        <f>IF('Cubre I2-204'!D20&lt;&gt;"",'Cubre I2-204'!D20,".")</f>
        <v>CE ULIX</v>
      </c>
      <c r="G20" s="40" t="str">
        <f>IF('Cubre I2-204'!E20&lt;&gt;"",'Cubre I2-204'!E20,".")</f>
        <v>Alumnos Disponible</v>
      </c>
      <c r="H20" s="40" t="str">
        <f>IF('Cubre I2-204'!F20&lt;&gt;"",'Cubre I2-204'!F20,".")</f>
        <v>.</v>
      </c>
      <c r="I20" s="39" t="str">
        <f>IF('Cubre I2-204'!G20&lt;&gt;"",'Cubre I2-204'!G20,".")</f>
        <v>.</v>
      </c>
      <c r="J20" s="97"/>
    </row>
    <row r="21" spans="2:13" ht="45" customHeight="1" x14ac:dyDescent="0.25">
      <c r="C21" s="35" t="s">
        <v>19</v>
      </c>
      <c r="D21" s="41" t="str">
        <f>IF('Cubre I2-204'!B21&lt;&gt;"",'Cubre I2-204'!B21,".")</f>
        <v>CE ULIX</v>
      </c>
      <c r="E21" s="40" t="str">
        <f>IF('Cubre I2-204'!C21&lt;&gt;"",'Cubre I2-204'!C21,".")</f>
        <v>.</v>
      </c>
      <c r="F21" s="40" t="str">
        <f>IF('Cubre I2-204'!D21&lt;&gt;"",'Cubre I2-204'!D21,".")</f>
        <v>CE ULIX</v>
      </c>
      <c r="G21" s="40" t="str">
        <f>IF('Cubre I2-204'!E21&lt;&gt;"",'Cubre I2-204'!E21,".")</f>
        <v>.</v>
      </c>
      <c r="H21" s="40" t="str">
        <f>IF('Cubre I2-204'!F21&lt;&gt;"",'Cubre I2-204'!F21,".")</f>
        <v>.</v>
      </c>
      <c r="I21" s="39" t="str">
        <f>IF('Cubre I2-204'!G21&lt;&gt;"",'Cubre I2-204'!G21,".")</f>
        <v>.</v>
      </c>
      <c r="J21" s="97"/>
    </row>
    <row r="22" spans="2:13" ht="45" customHeight="1" thickBot="1" x14ac:dyDescent="0.3">
      <c r="C22" s="38" t="s">
        <v>20</v>
      </c>
      <c r="D22" s="44" t="str">
        <f>IF('Cubre I2-204'!B22&lt;&gt;"",'Cubre I2-204'!B22,".")</f>
        <v>.</v>
      </c>
      <c r="E22" s="45" t="str">
        <f>IF('Cubre I2-204'!C22&lt;&gt;"",'Cubre I2-204'!C22,".")</f>
        <v>.</v>
      </c>
      <c r="F22" s="45" t="str">
        <f>IF('Cubre I2-204'!D22&lt;&gt;"",'Cubre I2-204'!D22,".")</f>
        <v>.</v>
      </c>
      <c r="G22" s="45" t="str">
        <f>IF('Cubre I2-204'!E22&lt;&gt;"",'Cubre I2-204'!E22,".")</f>
        <v>.</v>
      </c>
      <c r="H22" s="45" t="str">
        <f>IF('Cubre I2-204'!F22&lt;&gt;"",'Cubre I2-204'!F22,".")</f>
        <v>.</v>
      </c>
      <c r="I22" s="53" t="str">
        <f>IF('Cubre I2-204'!G22&lt;&gt;"",'Cubre I2-204'!G22,".")</f>
        <v>.</v>
      </c>
      <c r="J22" s="97"/>
    </row>
    <row r="23" spans="2:13" ht="9.9" customHeight="1" x14ac:dyDescent="0.25">
      <c r="C23" s="2"/>
      <c r="D23" s="1"/>
      <c r="K23" s="54"/>
    </row>
    <row r="24" spans="2:13" s="22" customFormat="1" ht="33" customHeight="1" x14ac:dyDescent="0.25">
      <c r="B24" s="22" t="s">
        <v>31</v>
      </c>
      <c r="C24" s="31">
        <f>COUNTIF(D8:I22,"L*")</f>
        <v>26</v>
      </c>
      <c r="D24" s="28">
        <f t="shared" ref="D24:I24" si="0">COUNTIF(D8:D22,"L*")</f>
        <v>6</v>
      </c>
      <c r="E24" s="28">
        <f t="shared" si="0"/>
        <v>5</v>
      </c>
      <c r="F24" s="28">
        <f t="shared" si="0"/>
        <v>6</v>
      </c>
      <c r="G24" s="28">
        <f t="shared" si="0"/>
        <v>0</v>
      </c>
      <c r="H24" s="28">
        <f t="shared" si="0"/>
        <v>9</v>
      </c>
      <c r="I24" s="28">
        <f t="shared" si="0"/>
        <v>0</v>
      </c>
      <c r="M24" s="2"/>
    </row>
    <row r="25" spans="2:13" s="21" customFormat="1" ht="33" customHeight="1" x14ac:dyDescent="0.25">
      <c r="B25" s="22" t="s">
        <v>29</v>
      </c>
      <c r="C25" s="32">
        <f>COUNTIF(D8:I22,"I*")</f>
        <v>2</v>
      </c>
      <c r="D25" s="28">
        <f t="shared" ref="D25:I25" si="1">COUNTIF(D8:D22,"I*")</f>
        <v>0</v>
      </c>
      <c r="E25" s="28">
        <f t="shared" si="1"/>
        <v>0</v>
      </c>
      <c r="F25" s="28">
        <f t="shared" si="1"/>
        <v>2</v>
      </c>
      <c r="G25" s="28">
        <f t="shared" si="1"/>
        <v>0</v>
      </c>
      <c r="H25" s="28">
        <f t="shared" si="1"/>
        <v>0</v>
      </c>
      <c r="I25" s="28">
        <f t="shared" si="1"/>
        <v>0</v>
      </c>
      <c r="J25" s="2"/>
      <c r="M25" s="22"/>
    </row>
    <row r="26" spans="2:13" s="21" customFormat="1" ht="33" customHeight="1" x14ac:dyDescent="0.25">
      <c r="B26" s="22" t="s">
        <v>38</v>
      </c>
      <c r="C26" s="56">
        <f>COUNTIF(D8:I22,"D*")</f>
        <v>0</v>
      </c>
      <c r="D26" s="28">
        <f t="shared" ref="D26:I26" si="2">COUNTIF(D8:D22,"D*")</f>
        <v>0</v>
      </c>
      <c r="E26" s="28">
        <f t="shared" si="2"/>
        <v>0</v>
      </c>
      <c r="F26" s="28">
        <f t="shared" si="2"/>
        <v>0</v>
      </c>
      <c r="G26" s="28">
        <f t="shared" si="2"/>
        <v>0</v>
      </c>
      <c r="H26" s="28">
        <f t="shared" si="2"/>
        <v>0</v>
      </c>
      <c r="I26" s="28">
        <f t="shared" si="2"/>
        <v>0</v>
      </c>
      <c r="J26" s="22"/>
    </row>
    <row r="27" spans="2:13" s="21" customFormat="1" ht="33" customHeight="1" x14ac:dyDescent="0.25">
      <c r="B27" s="23" t="s">
        <v>32</v>
      </c>
      <c r="C27" s="47">
        <f>COUNTIF(D8:I22,"A*")</f>
        <v>20</v>
      </c>
      <c r="D27" s="28">
        <f t="shared" ref="D27:I27" si="3">COUNTIF(D8:D22,"A*")</f>
        <v>2</v>
      </c>
      <c r="E27" s="28">
        <f t="shared" si="3"/>
        <v>3</v>
      </c>
      <c r="F27" s="28">
        <f t="shared" si="3"/>
        <v>3</v>
      </c>
      <c r="G27" s="28">
        <f t="shared" si="3"/>
        <v>10</v>
      </c>
      <c r="H27" s="28">
        <f t="shared" si="3"/>
        <v>2</v>
      </c>
      <c r="I27" s="28">
        <f t="shared" si="3"/>
        <v>0</v>
      </c>
    </row>
    <row r="28" spans="2:13" s="21" customFormat="1" ht="33" customHeight="1" x14ac:dyDescent="0.25">
      <c r="B28" s="22" t="s">
        <v>30</v>
      </c>
      <c r="C28" s="33">
        <f>COUNTIF(D8:I22,"C*")</f>
        <v>9</v>
      </c>
      <c r="D28" s="28">
        <f t="shared" ref="D28:I28" si="4">COUNTIF(D8:D22,"C*")</f>
        <v>4</v>
      </c>
      <c r="E28" s="28">
        <f t="shared" si="4"/>
        <v>0</v>
      </c>
      <c r="F28" s="28">
        <f t="shared" si="4"/>
        <v>3</v>
      </c>
      <c r="G28" s="28">
        <f t="shared" si="4"/>
        <v>0</v>
      </c>
      <c r="H28" s="28">
        <f t="shared" si="4"/>
        <v>0</v>
      </c>
      <c r="I28" s="28">
        <f t="shared" si="4"/>
        <v>2</v>
      </c>
    </row>
    <row r="29" spans="2:13" s="21" customFormat="1" ht="33" customHeight="1" thickBot="1" x14ac:dyDescent="0.3">
      <c r="B29" s="30" t="s">
        <v>33</v>
      </c>
      <c r="C29" s="55">
        <f>COUNTIF(D8:I22,"P*")</f>
        <v>0</v>
      </c>
      <c r="D29" s="49">
        <f t="shared" ref="D29:I29" si="5">COUNTIF(D8:D22,"P*")</f>
        <v>0</v>
      </c>
      <c r="E29" s="49">
        <f t="shared" si="5"/>
        <v>0</v>
      </c>
      <c r="F29" s="49">
        <f t="shared" si="5"/>
        <v>0</v>
      </c>
      <c r="G29" s="49">
        <f t="shared" si="5"/>
        <v>0</v>
      </c>
      <c r="H29" s="49">
        <f t="shared" si="5"/>
        <v>0</v>
      </c>
      <c r="I29" s="49">
        <f t="shared" si="5"/>
        <v>0</v>
      </c>
    </row>
    <row r="30" spans="2:13" ht="18.600000000000001" thickTop="1" x14ac:dyDescent="0.25">
      <c r="B30" s="22" t="s">
        <v>37</v>
      </c>
      <c r="C30" s="29">
        <f>SUM(C24:C29)</f>
        <v>57</v>
      </c>
      <c r="D30" s="29">
        <f t="shared" ref="D30:I30" si="6">SUM(D24:D29)</f>
        <v>12</v>
      </c>
      <c r="E30" s="29">
        <f t="shared" si="6"/>
        <v>8</v>
      </c>
      <c r="F30" s="29">
        <f t="shared" si="6"/>
        <v>14</v>
      </c>
      <c r="G30" s="29">
        <f t="shared" si="6"/>
        <v>10</v>
      </c>
      <c r="H30" s="29">
        <f t="shared" si="6"/>
        <v>11</v>
      </c>
      <c r="I30" s="29">
        <f t="shared" si="6"/>
        <v>2</v>
      </c>
      <c r="J30" s="21"/>
      <c r="K30" s="29" t="s">
        <v>39</v>
      </c>
      <c r="L30" s="29"/>
      <c r="M30" s="29" t="s">
        <v>40</v>
      </c>
    </row>
    <row r="31" spans="2:13" s="22" customFormat="1" ht="33" customHeight="1" x14ac:dyDescent="0.25">
      <c r="C31" s="1"/>
      <c r="D31" s="2"/>
      <c r="E31" s="2"/>
      <c r="F31" s="2"/>
      <c r="G31" s="2"/>
      <c r="H31" s="2"/>
      <c r="I31" s="2"/>
      <c r="J31" s="21"/>
      <c r="K31" s="57" t="s">
        <v>45</v>
      </c>
      <c r="L31" s="9"/>
      <c r="M31" s="57" t="s">
        <v>44</v>
      </c>
    </row>
    <row r="32" spans="2:13" ht="33" customHeight="1" x14ac:dyDescent="0.25">
      <c r="B32" s="58" t="s">
        <v>36</v>
      </c>
      <c r="C32" s="29"/>
      <c r="D32" s="27">
        <f t="shared" ref="D32:I32" si="7">SUM(D24:D29)/15</f>
        <v>0.8</v>
      </c>
      <c r="E32" s="27">
        <f t="shared" si="7"/>
        <v>0.53333333333333333</v>
      </c>
      <c r="F32" s="27">
        <f t="shared" si="7"/>
        <v>0.93333333333333335</v>
      </c>
      <c r="G32" s="27">
        <f t="shared" si="7"/>
        <v>0.66666666666666663</v>
      </c>
      <c r="H32" s="27">
        <f t="shared" si="7"/>
        <v>0.73333333333333328</v>
      </c>
      <c r="I32" s="27">
        <f t="shared" si="7"/>
        <v>0.13333333333333333</v>
      </c>
      <c r="J32" s="25"/>
      <c r="K32" s="27">
        <f>SUM(D30:H30)/75</f>
        <v>0.73333333333333328</v>
      </c>
      <c r="L32" s="29"/>
      <c r="M32" s="27">
        <f>C30/86</f>
        <v>0.66279069767441856</v>
      </c>
    </row>
    <row r="33" ht="33" customHeight="1" x14ac:dyDescent="0.25"/>
  </sheetData>
  <mergeCells count="6">
    <mergeCell ref="J19:J22"/>
    <mergeCell ref="E3:H3"/>
    <mergeCell ref="E5:H5"/>
    <mergeCell ref="J7:J11"/>
    <mergeCell ref="J12:J13"/>
    <mergeCell ref="J14:J17"/>
  </mergeCells>
  <conditionalFormatting sqref="D8:I22">
    <cfRule type="beginsWith" dxfId="41" priority="1" operator="beginsWith" text="A">
      <formula>LEFT(D8,LEN("A"))="A"</formula>
    </cfRule>
    <cfRule type="beginsWith" dxfId="40" priority="2" operator="beginsWith" text="P">
      <formula>LEFT(D8,LEN("P"))="P"</formula>
    </cfRule>
    <cfRule type="beginsWith" dxfId="39" priority="3" operator="beginsWith" text="C">
      <formula>LEFT(D8,LEN("C"))="C"</formula>
    </cfRule>
    <cfRule type="beginsWith" dxfId="38" priority="4" operator="beginsWith" text="D">
      <formula>LEFT(D8,LEN("D"))="D"</formula>
    </cfRule>
    <cfRule type="beginsWith" dxfId="37" priority="5" operator="beginsWith" text="I">
      <formula>LEFT(D8,LEN("I"))="I"</formula>
    </cfRule>
    <cfRule type="beginsWith" dxfId="36" priority="6" operator="beginsWith" text="L">
      <formula>LEFT(D8,LEN("L"))="L"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Sheet35"/>
  <dimension ref="B1:N33"/>
  <sheetViews>
    <sheetView showGridLines="0" zoomScale="50" zoomScaleNormal="50" workbookViewId="0">
      <selection activeCell="M19" sqref="M19"/>
    </sheetView>
  </sheetViews>
  <sheetFormatPr baseColWidth="10" defaultColWidth="9.109375" defaultRowHeight="13.2" x14ac:dyDescent="0.25"/>
  <cols>
    <col min="1" max="1" width="9.109375" style="2"/>
    <col min="2" max="2" width="20.6640625" style="2" customWidth="1"/>
    <col min="3" max="3" width="12.6640625" style="1" customWidth="1"/>
    <col min="4" max="9" width="30.6640625" style="2" customWidth="1"/>
    <col min="10" max="10" width="9.109375" style="2" customWidth="1"/>
    <col min="11" max="11" width="14.33203125" style="2" customWidth="1"/>
    <col min="12" max="12" width="4.6640625" style="2" customWidth="1"/>
    <col min="13" max="13" width="14.33203125" style="2" customWidth="1"/>
    <col min="14" max="15" width="35.6640625" style="2" customWidth="1"/>
    <col min="16" max="16384" width="9.109375" style="2"/>
  </cols>
  <sheetData>
    <row r="1" spans="3:14" ht="5.0999999999999996" customHeight="1" x14ac:dyDescent="0.25">
      <c r="C1" s="16"/>
      <c r="D1" s="17"/>
      <c r="E1" s="17"/>
      <c r="F1" s="17"/>
      <c r="G1" s="17"/>
      <c r="H1" s="18"/>
      <c r="I1" s="17"/>
      <c r="J1" s="24"/>
    </row>
    <row r="2" spans="3:14" ht="30" customHeight="1" x14ac:dyDescent="0.25">
      <c r="C2" s="20" t="s">
        <v>28</v>
      </c>
      <c r="D2" s="19"/>
      <c r="E2" s="19"/>
      <c r="F2" s="19"/>
      <c r="G2" s="19"/>
      <c r="H2" s="17"/>
      <c r="I2" s="17"/>
      <c r="J2" s="24"/>
    </row>
    <row r="3" spans="3:14" ht="30" customHeight="1" x14ac:dyDescent="0.25">
      <c r="C3" s="34"/>
      <c r="D3" s="19"/>
      <c r="E3" s="95" t="s">
        <v>49</v>
      </c>
      <c r="F3" s="95"/>
      <c r="G3" s="95"/>
      <c r="H3" s="95"/>
      <c r="I3" s="17"/>
      <c r="J3" s="24"/>
    </row>
    <row r="4" spans="3:14" ht="5.0999999999999996" customHeight="1" x14ac:dyDescent="0.25">
      <c r="C4" s="16"/>
      <c r="D4" s="17"/>
      <c r="E4" s="17"/>
      <c r="F4" s="17"/>
      <c r="G4" s="17"/>
      <c r="H4" s="17"/>
      <c r="I4" s="17"/>
      <c r="J4" s="24"/>
    </row>
    <row r="5" spans="3:14" ht="30" customHeight="1" x14ac:dyDescent="0.25">
      <c r="C5" s="16"/>
      <c r="D5" s="17"/>
      <c r="E5" s="96" t="s">
        <v>109</v>
      </c>
      <c r="F5" s="96"/>
      <c r="G5" s="96"/>
      <c r="H5" s="96"/>
      <c r="I5" s="20" t="e">
        <f>#REF!</f>
        <v>#REF!</v>
      </c>
      <c r="J5" s="24"/>
    </row>
    <row r="6" spans="3:14" ht="13.5" customHeight="1" thickBot="1" x14ac:dyDescent="0.3">
      <c r="J6" s="25"/>
    </row>
    <row r="7" spans="3:14" s="5" customFormat="1" ht="24.9" customHeight="1" thickBot="1" x14ac:dyDescent="0.3">
      <c r="C7" s="15" t="s">
        <v>0</v>
      </c>
      <c r="D7" s="15" t="s">
        <v>1</v>
      </c>
      <c r="E7" s="15" t="s">
        <v>2</v>
      </c>
      <c r="F7" s="15" t="s">
        <v>26</v>
      </c>
      <c r="G7" s="15" t="s">
        <v>3</v>
      </c>
      <c r="H7" s="15" t="s">
        <v>4</v>
      </c>
      <c r="I7" s="15" t="s">
        <v>27</v>
      </c>
      <c r="J7" s="98" t="s">
        <v>34</v>
      </c>
    </row>
    <row r="8" spans="3:14" ht="45" customHeight="1" x14ac:dyDescent="0.25">
      <c r="C8" s="36" t="s">
        <v>5</v>
      </c>
      <c r="D8" s="42" t="str">
        <f>IF('Cubre I2-204'!B8&lt;&gt;"",'Cubre I2-204'!B8,".")</f>
        <v>.</v>
      </c>
      <c r="E8" s="43" t="str">
        <f>IF('Cubre I2-204'!C8&lt;&gt;"",'Cubre I2-204'!C8,".")</f>
        <v>.</v>
      </c>
      <c r="F8" s="43" t="str">
        <f>IF('Cubre I2-204'!D8&lt;&gt;"",'Cubre I2-204'!D8,".")</f>
        <v>L01 ADC 0333 VALDIVIA</v>
      </c>
      <c r="G8" s="43" t="str">
        <f>IF('Cubre I2-204'!E8&lt;&gt;"",'Cubre I2-204'!E8,".")</f>
        <v>.</v>
      </c>
      <c r="H8" s="43" t="str">
        <f>IF('Cubre I2-204'!F8&lt;&gt;"",'Cubre I2-204'!F8,".")</f>
        <v>L01 ADC 0333 VALDIVIA</v>
      </c>
      <c r="I8" s="46" t="str">
        <f>IF('Cubre I2-204'!G8&lt;&gt;"",'Cubre I2-204'!G8,".")</f>
        <v>.</v>
      </c>
      <c r="J8" s="99"/>
      <c r="M8" s="85" t="s">
        <v>21</v>
      </c>
      <c r="N8" s="92" t="s">
        <v>71</v>
      </c>
    </row>
    <row r="9" spans="3:14" ht="45" customHeight="1" x14ac:dyDescent="0.25">
      <c r="C9" s="37" t="s">
        <v>7</v>
      </c>
      <c r="D9" s="41" t="str">
        <f>IF('Cubre I2-204'!B9&lt;&gt;"",'Cubre I2-204'!B9,".")</f>
        <v>.</v>
      </c>
      <c r="E9" s="40" t="str">
        <f>IF('Cubre I2-204'!C9&lt;&gt;"",'Cubre I2-204'!C9,".")</f>
        <v>.</v>
      </c>
      <c r="F9" s="40" t="str">
        <f>IF('Cubre I2-204'!D9&lt;&gt;"",'Cubre I2-204'!D9,".")</f>
        <v>L01 ADC 0333 VALDIVIA</v>
      </c>
      <c r="G9" s="40" t="str">
        <f>IF('Cubre I2-204'!E9&lt;&gt;"",'Cubre I2-204'!E9,".")</f>
        <v>.</v>
      </c>
      <c r="H9" s="40" t="str">
        <f>IF('Cubre I2-204'!F9&lt;&gt;"",'Cubre I2-204'!F9,".")</f>
        <v>L01 ADC 0333 VALDIVIA</v>
      </c>
      <c r="I9" s="39" t="str">
        <f>IF('Cubre I2-204'!G9&lt;&gt;"",'Cubre I2-204'!G9,".")</f>
        <v>.</v>
      </c>
      <c r="J9" s="99"/>
      <c r="M9" s="85" t="s">
        <v>42</v>
      </c>
      <c r="N9" s="85"/>
    </row>
    <row r="10" spans="3:14" ht="45" customHeight="1" x14ac:dyDescent="0.25">
      <c r="C10" s="37" t="s">
        <v>8</v>
      </c>
      <c r="D10" s="41" t="str">
        <f>IF('Cubre I2-204'!B10&lt;&gt;"",'Cubre I2-204'!B10,".")</f>
        <v>Alumnos Disponible</v>
      </c>
      <c r="E10" s="40" t="str">
        <f>IF('Cubre I2-204'!C10&lt;&gt;"",'Cubre I2-204'!C10,".")</f>
        <v>.</v>
      </c>
      <c r="F10" s="40" t="str">
        <f>IF('Cubre I2-204'!D10&lt;&gt;"",'Cubre I2-204'!D10,".")</f>
        <v>L01 FEE 0429 ROMERO</v>
      </c>
      <c r="G10" s="40" t="str">
        <f>IF('Cubre I2-204'!E10&lt;&gt;"",'Cubre I2-204'!E10,".")</f>
        <v>.</v>
      </c>
      <c r="H10" s="40" t="str">
        <f>IF('Cubre I2-204'!F10&lt;&gt;"",'Cubre I2-204'!F10,".")</f>
        <v>L01 ADC 0333 VALDIVIA</v>
      </c>
      <c r="I10" s="39" t="str">
        <f>IF('Cubre I2-204'!G10&lt;&gt;"",'Cubre I2-204'!G10,".")</f>
        <v>.</v>
      </c>
      <c r="J10" s="99"/>
      <c r="M10" s="85" t="s">
        <v>22</v>
      </c>
      <c r="N10" s="85"/>
    </row>
    <row r="11" spans="3:14" ht="45" customHeight="1" x14ac:dyDescent="0.25">
      <c r="C11" s="37" t="s">
        <v>9</v>
      </c>
      <c r="D11" s="41" t="str">
        <f>IF('Cubre I2-204'!B11&lt;&gt;"",'Cubre I2-204'!B11,".")</f>
        <v>Alumnos Disponible</v>
      </c>
      <c r="E11" s="40" t="str">
        <f>IF('Cubre I2-204'!C11&lt;&gt;"",'Cubre I2-204'!C11,".")</f>
        <v>.</v>
      </c>
      <c r="F11" s="40" t="str">
        <f>IF('Cubre I2-204'!D11&lt;&gt;"",'Cubre I2-204'!D11,".")</f>
        <v>L01 FEE 0429 ROMERO</v>
      </c>
      <c r="G11" s="40" t="str">
        <f>IF('Cubre I2-204'!E11&lt;&gt;"",'Cubre I2-204'!E11,".")</f>
        <v>Alumnos Disponible</v>
      </c>
      <c r="H11" s="40" t="str">
        <f>IF('Cubre I2-204'!F11&lt;&gt;"",'Cubre I2-204'!F11,".")</f>
        <v>.</v>
      </c>
      <c r="I11" s="39" t="str">
        <f>IF('Cubre I2-204'!G11&lt;&gt;"",'Cubre I2-204'!G11,".")</f>
        <v>.</v>
      </c>
      <c r="J11" s="99"/>
      <c r="M11" s="85" t="s">
        <v>23</v>
      </c>
      <c r="N11" s="85" t="s">
        <v>91</v>
      </c>
    </row>
    <row r="12" spans="3:14" ht="45" customHeight="1" x14ac:dyDescent="0.25">
      <c r="C12" s="37" t="s">
        <v>10</v>
      </c>
      <c r="D12" s="41" t="str">
        <f>IF('Cubre I2-204'!B12&lt;&gt;"",'Cubre I2-204'!B12,".")</f>
        <v>L01 ADC 0334  TORRES</v>
      </c>
      <c r="E12" s="40" t="str">
        <f>IF('Cubre I2-204'!C12&lt;&gt;"",'Cubre I2-204'!C12,".")</f>
        <v>L01 IDC 0502 ÁLVAREZ</v>
      </c>
      <c r="F12" s="40" t="str">
        <f>IF('Cubre I2-204'!D12&lt;&gt;"",'Cubre I2-204'!D12,".")</f>
        <v>Alumnos Disponible</v>
      </c>
      <c r="G12" s="40" t="str">
        <f>IF('Cubre I2-204'!E12&lt;&gt;"",'Cubre I2-204'!E12,".")</f>
        <v>Alumnos Disponible</v>
      </c>
      <c r="H12" s="40" t="str">
        <f>IF('Cubre I2-204'!F12&lt;&gt;"",'Cubre I2-204'!F12,".")</f>
        <v>L01 IDC 0502 ÁLVAREZ</v>
      </c>
      <c r="I12" s="39" t="s">
        <v>70</v>
      </c>
      <c r="J12" s="100" t="e">
        <f>#REF!+10</f>
        <v>#REF!</v>
      </c>
      <c r="K12" s="2" t="s">
        <v>6</v>
      </c>
      <c r="M12" s="85" t="s">
        <v>41</v>
      </c>
      <c r="N12" s="85"/>
    </row>
    <row r="13" spans="3:14" ht="45" customHeight="1" x14ac:dyDescent="0.25">
      <c r="C13" s="37" t="s">
        <v>11</v>
      </c>
      <c r="D13" s="41" t="str">
        <f>IF('Cubre I2-204'!B13&lt;&gt;"",'Cubre I2-204'!B13,".")</f>
        <v>L01 ADC 0334  TORRES</v>
      </c>
      <c r="E13" s="40" t="str">
        <f>IF('Cubre I2-204'!C13&lt;&gt;"",'Cubre I2-204'!C13,".")</f>
        <v>L01 IDC 0502 ÁLVAREZ</v>
      </c>
      <c r="F13" s="40" t="str">
        <f>IF('Cubre I2-204'!D13&lt;&gt;"",'Cubre I2-204'!D13,".")</f>
        <v>Alumnos Disponible</v>
      </c>
      <c r="G13" s="40" t="str">
        <f>IF('Cubre I2-204'!E13&lt;&gt;"",'Cubre I2-204'!E13,".")</f>
        <v>Alumnos Disponible</v>
      </c>
      <c r="H13" s="40" t="str">
        <f>IF('Cubre I2-204'!F13&lt;&gt;"",'Cubre I2-204'!F13,".")</f>
        <v>L01 IDC 0502 ÁLVAREZ</v>
      </c>
      <c r="I13" s="39" t="s">
        <v>70</v>
      </c>
      <c r="J13" s="100"/>
      <c r="M13" s="85" t="s">
        <v>24</v>
      </c>
      <c r="N13" s="85" t="s">
        <v>81</v>
      </c>
    </row>
    <row r="14" spans="3:14" ht="45" customHeight="1" x14ac:dyDescent="0.25">
      <c r="C14" s="35" t="s">
        <v>12</v>
      </c>
      <c r="D14" s="41" t="str">
        <f>IF('Cubre I2-204'!B14&lt;&gt;"",'Cubre I2-204'!B14,".")</f>
        <v>L01 ADC 0334  TORRES</v>
      </c>
      <c r="E14" s="40" t="str">
        <f>IF('Cubre I2-204'!C14&lt;&gt;"",'Cubre I2-204'!C14,".")</f>
        <v>Alumnos Disponible</v>
      </c>
      <c r="F14" s="40" t="str">
        <f>IF('Cubre I2-204'!D14&lt;&gt;"",'Cubre I2-204'!D14,".")</f>
        <v>Alumnos Disponible</v>
      </c>
      <c r="G14" s="40" t="str">
        <f>IF('Cubre I2-204'!E14&lt;&gt;"",'Cubre I2-204'!E14,".")</f>
        <v>Alumnos Disponible</v>
      </c>
      <c r="H14" s="40" t="str">
        <f>IF('Cubre I2-204'!F14&lt;&gt;"",'Cubre I2-204'!F14,".")</f>
        <v>L01 IDC 0502 ÁLVAREZ</v>
      </c>
      <c r="I14" s="39" t="s">
        <v>70</v>
      </c>
      <c r="J14" s="97" t="e">
        <f>'01-204'!J14:J17+70</f>
        <v>#REF!</v>
      </c>
      <c r="M14" s="85" t="s">
        <v>25</v>
      </c>
      <c r="N14" s="85"/>
    </row>
    <row r="15" spans="3:14" ht="45" customHeight="1" x14ac:dyDescent="0.25">
      <c r="C15" s="35" t="s">
        <v>13</v>
      </c>
      <c r="D15" s="41" t="str">
        <f>IF('Cubre I2-204'!B15&lt;&gt;"",'Cubre I2-204'!B15,".")</f>
        <v>L01 ADC 0335 CASTILLO</v>
      </c>
      <c r="E15" s="40" t="str">
        <f>IF('Cubre I2-204'!C15&lt;&gt;"",'Cubre I2-204'!C15,".")</f>
        <v>L01 SIO 0417 QUIROZ</v>
      </c>
      <c r="F15" s="40" t="str">
        <f>IF('Cubre I2-204'!D15&lt;&gt;"",'Cubre I2-204'!D15,".")</f>
        <v>L01 ADC 0335 CASTILLO</v>
      </c>
      <c r="G15" s="40" t="str">
        <f>IF('Cubre I2-204'!E15&lt;&gt;"",'Cubre I2-204'!E15,".")</f>
        <v>Alumnos Disponible</v>
      </c>
      <c r="H15" s="40" t="str">
        <f>IF('Cubre I2-204'!F15&lt;&gt;"",'Cubre I2-204'!F15,".")</f>
        <v>L01 SIO 0417 QUIROZ</v>
      </c>
      <c r="I15" s="39" t="str">
        <f>IF('Cubre I2-204'!G15&lt;&gt;"",'Cubre I2-204'!G15,".")</f>
        <v>.</v>
      </c>
      <c r="J15" s="97"/>
      <c r="M15" s="91"/>
    </row>
    <row r="16" spans="3:14" ht="45" customHeight="1" x14ac:dyDescent="0.25">
      <c r="C16" s="35" t="s">
        <v>14</v>
      </c>
      <c r="D16" s="41" t="str">
        <f>IF('Cubre I2-204'!B16&lt;&gt;"",'Cubre I2-204'!B16,".")</f>
        <v>L01 ADC 0335 CASTILLO</v>
      </c>
      <c r="E16" s="40" t="str">
        <f>IF('Cubre I2-204'!C16&lt;&gt;"",'Cubre I2-204'!C16,".")</f>
        <v>L01 SIO 0417 QUIROZ</v>
      </c>
      <c r="F16" s="40" t="str">
        <f>IF('Cubre I2-204'!D16&lt;&gt;"",'Cubre I2-204'!D16,".")</f>
        <v>L01 ADC 0335 CASTILLO</v>
      </c>
      <c r="G16" s="40" t="str">
        <f>IF('Cubre I2-204'!E16&lt;&gt;"",'Cubre I2-204'!E16,".")</f>
        <v>Alumnos Disponible</v>
      </c>
      <c r="H16" s="40" t="str">
        <f>IF('Cubre I2-204'!F16&lt;&gt;"",'Cubre I2-204'!F16,".")</f>
        <v>L01 SIO 0417 QUIROZ</v>
      </c>
      <c r="I16" s="39" t="str">
        <f>IF('Cubre I2-204'!G16&lt;&gt;"",'Cubre I2-204'!G16,".")</f>
        <v>.</v>
      </c>
      <c r="J16" s="97"/>
      <c r="L16" s="7"/>
      <c r="M16" s="91"/>
    </row>
    <row r="17" spans="2:13" ht="45" customHeight="1" x14ac:dyDescent="0.25">
      <c r="C17" s="35" t="s">
        <v>15</v>
      </c>
      <c r="D17" s="41" t="str">
        <f>IF('Cubre I2-204'!B17&lt;&gt;"",'Cubre I2-204'!B17,".")</f>
        <v>L01 ADC 0335 CASTILLO</v>
      </c>
      <c r="E17" s="40" t="str">
        <f>IF('Cubre I2-204'!C17&lt;&gt;"",'Cubre I2-204'!C17,".")</f>
        <v>L01 SIO 0417 QUIROZ</v>
      </c>
      <c r="F17" s="40" t="str">
        <f>IF('Cubre I2-204'!D17&lt;&gt;"",'Cubre I2-204'!D17,".")</f>
        <v>I02 Dpto. Limpieza</v>
      </c>
      <c r="G17" s="40" t="str">
        <f>IF('Cubre I2-204'!E17&lt;&gt;"",'Cubre I2-204'!E17,".")</f>
        <v>Alumnos Disponible</v>
      </c>
      <c r="H17" s="40" t="str">
        <f>IF('Cubre I2-204'!F17&lt;&gt;"",'Cubre I2-204'!F17,".")</f>
        <v>L01 SIO 0417 QUIROZ</v>
      </c>
      <c r="I17" s="39" t="str">
        <f>IF('Cubre I2-204'!G17&lt;&gt;"",'Cubre I2-204'!G17,".")</f>
        <v>.</v>
      </c>
      <c r="J17" s="97"/>
      <c r="M17" s="91"/>
    </row>
    <row r="18" spans="2:13" ht="45" customHeight="1" x14ac:dyDescent="0.25">
      <c r="C18" s="35" t="s">
        <v>16</v>
      </c>
      <c r="D18" s="41" t="str">
        <f>IF('Cubre I2-204'!B18&lt;&gt;"",'Cubre I2-204'!B18,".")</f>
        <v>CE IA</v>
      </c>
      <c r="E18" s="40" t="str">
        <f>IF('Cubre I2-204'!C18&lt;&gt;"",'Cubre I2-204'!C18,".")</f>
        <v>Alumnos Disponible</v>
      </c>
      <c r="F18" s="40" t="str">
        <f>IF('Cubre I2-204'!D18&lt;&gt;"",'Cubre I2-204'!D18,".")</f>
        <v>I02 Dpto. Limpieza</v>
      </c>
      <c r="G18" s="40" t="str">
        <f>IF('Cubre I2-204'!E18&lt;&gt;"",'Cubre I2-204'!E18,".")</f>
        <v>Alumnos Disponible</v>
      </c>
      <c r="H18" s="40" t="str">
        <f>IF('Cubre I2-204'!F18&lt;&gt;"",'Cubre I2-204'!F18,".")</f>
        <v>Alumnos Disponible</v>
      </c>
      <c r="I18" s="39" t="str">
        <f>IF('Cubre I2-204'!G18&lt;&gt;"",'Cubre I2-204'!G18,".")</f>
        <v>.</v>
      </c>
      <c r="J18" s="26" t="s">
        <v>35</v>
      </c>
      <c r="M18" s="91"/>
    </row>
    <row r="19" spans="2:13" ht="45" customHeight="1" x14ac:dyDescent="0.25">
      <c r="C19" s="35" t="s">
        <v>17</v>
      </c>
      <c r="D19" s="41" t="str">
        <f>IF('Cubre I2-204'!B19&lt;&gt;"",'Cubre I2-204'!B19,".")</f>
        <v>CE IA</v>
      </c>
      <c r="E19" s="40" t="str">
        <f>IF('Cubre I2-204'!C19&lt;&gt;"",'Cubre I2-204'!C19,".")</f>
        <v>Alumnos Disponible</v>
      </c>
      <c r="F19" s="40" t="str">
        <f>IF('Cubre I2-204'!D19&lt;&gt;"",'Cubre I2-204'!D19,".")</f>
        <v>CE ULIX</v>
      </c>
      <c r="G19" s="40" t="str">
        <f>IF('Cubre I2-204'!E19&lt;&gt;"",'Cubre I2-204'!E19,".")</f>
        <v>Alumnos Disponible</v>
      </c>
      <c r="H19" s="40" t="str">
        <f>IF('Cubre I2-204'!F19&lt;&gt;"",'Cubre I2-204'!F19,".")</f>
        <v>Alumnos Disponible</v>
      </c>
      <c r="I19" s="39" t="str">
        <f>IF('Cubre I2-204'!G19&lt;&gt;"",'Cubre I2-204'!G19,".")</f>
        <v>.</v>
      </c>
      <c r="J19" s="97" t="e">
        <f>'01-204'!J19:J22+70</f>
        <v>#REF!</v>
      </c>
    </row>
    <row r="20" spans="2:13" ht="45" customHeight="1" x14ac:dyDescent="0.25">
      <c r="C20" s="35" t="s">
        <v>18</v>
      </c>
      <c r="D20" s="41" t="str">
        <f>IF('Cubre I2-204'!B20&lt;&gt;"",'Cubre I2-204'!B20,".")</f>
        <v>CE ULIX</v>
      </c>
      <c r="E20" s="40" t="str">
        <f>IF('Cubre I2-204'!C20&lt;&gt;"",'Cubre I2-204'!C20,".")</f>
        <v>.</v>
      </c>
      <c r="F20" s="40" t="str">
        <f>IF('Cubre I2-204'!D20&lt;&gt;"",'Cubre I2-204'!D20,".")</f>
        <v>CE ULIX</v>
      </c>
      <c r="G20" s="40" t="str">
        <f>IF('Cubre I2-204'!E20&lt;&gt;"",'Cubre I2-204'!E20,".")</f>
        <v>Alumnos Disponible</v>
      </c>
      <c r="H20" s="40" t="str">
        <f>IF('Cubre I2-204'!F20&lt;&gt;"",'Cubre I2-204'!F20,".")</f>
        <v>.</v>
      </c>
      <c r="I20" s="39" t="str">
        <f>IF('Cubre I2-204'!G20&lt;&gt;"",'Cubre I2-204'!G20,".")</f>
        <v>.</v>
      </c>
      <c r="J20" s="97"/>
    </row>
    <row r="21" spans="2:13" ht="45" customHeight="1" x14ac:dyDescent="0.25">
      <c r="C21" s="35" t="s">
        <v>19</v>
      </c>
      <c r="D21" s="41" t="str">
        <f>IF('Cubre I2-204'!B21&lt;&gt;"",'Cubre I2-204'!B21,".")</f>
        <v>CE ULIX</v>
      </c>
      <c r="E21" s="40" t="str">
        <f>IF('Cubre I2-204'!C21&lt;&gt;"",'Cubre I2-204'!C21,".")</f>
        <v>.</v>
      </c>
      <c r="F21" s="40" t="str">
        <f>IF('Cubre I2-204'!D21&lt;&gt;"",'Cubre I2-204'!D21,".")</f>
        <v>CE ULIX</v>
      </c>
      <c r="G21" s="40" t="str">
        <f>IF('Cubre I2-204'!E21&lt;&gt;"",'Cubre I2-204'!E21,".")</f>
        <v>.</v>
      </c>
      <c r="H21" s="40" t="str">
        <f>IF('Cubre I2-204'!F21&lt;&gt;"",'Cubre I2-204'!F21,".")</f>
        <v>.</v>
      </c>
      <c r="I21" s="39" t="str">
        <f>IF('Cubre I2-204'!G21&lt;&gt;"",'Cubre I2-204'!G21,".")</f>
        <v>.</v>
      </c>
      <c r="J21" s="97"/>
    </row>
    <row r="22" spans="2:13" ht="45" customHeight="1" thickBot="1" x14ac:dyDescent="0.3">
      <c r="C22" s="38" t="s">
        <v>20</v>
      </c>
      <c r="D22" s="44" t="str">
        <f>IF('Cubre I2-204'!B22&lt;&gt;"",'Cubre I2-204'!B22,".")</f>
        <v>.</v>
      </c>
      <c r="E22" s="45" t="str">
        <f>IF('Cubre I2-204'!C22&lt;&gt;"",'Cubre I2-204'!C22,".")</f>
        <v>.</v>
      </c>
      <c r="F22" s="45" t="str">
        <f>IF('Cubre I2-204'!D22&lt;&gt;"",'Cubre I2-204'!D22,".")</f>
        <v>.</v>
      </c>
      <c r="G22" s="45" t="str">
        <f>IF('Cubre I2-204'!E22&lt;&gt;"",'Cubre I2-204'!E22,".")</f>
        <v>.</v>
      </c>
      <c r="H22" s="45" t="str">
        <f>IF('Cubre I2-204'!F22&lt;&gt;"",'Cubre I2-204'!F22,".")</f>
        <v>.</v>
      </c>
      <c r="I22" s="53" t="str">
        <f>IF('Cubre I2-204'!G22&lt;&gt;"",'Cubre I2-204'!G22,".")</f>
        <v>.</v>
      </c>
      <c r="J22" s="97"/>
    </row>
    <row r="23" spans="2:13" ht="9.9" customHeight="1" x14ac:dyDescent="0.25">
      <c r="C23" s="2"/>
      <c r="D23" s="1"/>
      <c r="K23" s="54"/>
    </row>
    <row r="24" spans="2:13" s="22" customFormat="1" ht="33" customHeight="1" x14ac:dyDescent="0.25">
      <c r="B24" s="22" t="s">
        <v>31</v>
      </c>
      <c r="C24" s="31">
        <f>COUNTIF(D8:I22,"L*")</f>
        <v>29</v>
      </c>
      <c r="D24" s="28">
        <f t="shared" ref="D24:I24" si="0">COUNTIF(D8:D22,"L*")</f>
        <v>6</v>
      </c>
      <c r="E24" s="28">
        <f t="shared" si="0"/>
        <v>5</v>
      </c>
      <c r="F24" s="28">
        <f t="shared" si="0"/>
        <v>6</v>
      </c>
      <c r="G24" s="28">
        <f t="shared" si="0"/>
        <v>0</v>
      </c>
      <c r="H24" s="28">
        <f t="shared" si="0"/>
        <v>9</v>
      </c>
      <c r="I24" s="28">
        <f t="shared" si="0"/>
        <v>3</v>
      </c>
      <c r="M24" s="2"/>
    </row>
    <row r="25" spans="2:13" s="21" customFormat="1" ht="33" customHeight="1" x14ac:dyDescent="0.25">
      <c r="B25" s="22" t="s">
        <v>29</v>
      </c>
      <c r="C25" s="32">
        <f>COUNTIF(D8:I22,"I*")</f>
        <v>2</v>
      </c>
      <c r="D25" s="28">
        <f t="shared" ref="D25:I25" si="1">COUNTIF(D8:D22,"I*")</f>
        <v>0</v>
      </c>
      <c r="E25" s="28">
        <f t="shared" si="1"/>
        <v>0</v>
      </c>
      <c r="F25" s="28">
        <f t="shared" si="1"/>
        <v>2</v>
      </c>
      <c r="G25" s="28">
        <f t="shared" si="1"/>
        <v>0</v>
      </c>
      <c r="H25" s="28">
        <f t="shared" si="1"/>
        <v>0</v>
      </c>
      <c r="I25" s="28">
        <f t="shared" si="1"/>
        <v>0</v>
      </c>
      <c r="J25" s="2"/>
      <c r="M25" s="22"/>
    </row>
    <row r="26" spans="2:13" s="21" customFormat="1" ht="33" customHeight="1" x14ac:dyDescent="0.25">
      <c r="B26" s="22" t="s">
        <v>38</v>
      </c>
      <c r="C26" s="56">
        <f>COUNTIF(D8:I22,"D*")</f>
        <v>0</v>
      </c>
      <c r="D26" s="28">
        <f t="shared" ref="D26:I26" si="2">COUNTIF(D8:D22,"D*")</f>
        <v>0</v>
      </c>
      <c r="E26" s="28">
        <f t="shared" si="2"/>
        <v>0</v>
      </c>
      <c r="F26" s="28">
        <f t="shared" si="2"/>
        <v>0</v>
      </c>
      <c r="G26" s="28">
        <f t="shared" si="2"/>
        <v>0</v>
      </c>
      <c r="H26" s="28">
        <f t="shared" si="2"/>
        <v>0</v>
      </c>
      <c r="I26" s="28">
        <f t="shared" si="2"/>
        <v>0</v>
      </c>
      <c r="J26" s="22"/>
    </row>
    <row r="27" spans="2:13" s="21" customFormat="1" ht="33" customHeight="1" x14ac:dyDescent="0.25">
      <c r="B27" s="23" t="s">
        <v>32</v>
      </c>
      <c r="C27" s="47">
        <f>COUNTIF(D8:I22,"A*")</f>
        <v>20</v>
      </c>
      <c r="D27" s="28">
        <f t="shared" ref="D27:I27" si="3">COUNTIF(D8:D22,"A*")</f>
        <v>2</v>
      </c>
      <c r="E27" s="28">
        <f t="shared" si="3"/>
        <v>3</v>
      </c>
      <c r="F27" s="28">
        <f t="shared" si="3"/>
        <v>3</v>
      </c>
      <c r="G27" s="28">
        <f t="shared" si="3"/>
        <v>10</v>
      </c>
      <c r="H27" s="28">
        <f t="shared" si="3"/>
        <v>2</v>
      </c>
      <c r="I27" s="28">
        <f t="shared" si="3"/>
        <v>0</v>
      </c>
    </row>
    <row r="28" spans="2:13" s="21" customFormat="1" ht="33" customHeight="1" x14ac:dyDescent="0.25">
      <c r="B28" s="22" t="s">
        <v>30</v>
      </c>
      <c r="C28" s="33">
        <f>COUNTIF(D8:I22,"C*")</f>
        <v>7</v>
      </c>
      <c r="D28" s="28">
        <f t="shared" ref="D28:I28" si="4">COUNTIF(D8:D22,"C*")</f>
        <v>4</v>
      </c>
      <c r="E28" s="28">
        <f t="shared" si="4"/>
        <v>0</v>
      </c>
      <c r="F28" s="28">
        <f t="shared" si="4"/>
        <v>3</v>
      </c>
      <c r="G28" s="28">
        <f t="shared" si="4"/>
        <v>0</v>
      </c>
      <c r="H28" s="28">
        <f t="shared" si="4"/>
        <v>0</v>
      </c>
      <c r="I28" s="28">
        <f t="shared" si="4"/>
        <v>0</v>
      </c>
    </row>
    <row r="29" spans="2:13" s="21" customFormat="1" ht="33" customHeight="1" thickBot="1" x14ac:dyDescent="0.3">
      <c r="B29" s="30" t="s">
        <v>33</v>
      </c>
      <c r="C29" s="55">
        <f>COUNTIF(D8:I22,"P*")</f>
        <v>0</v>
      </c>
      <c r="D29" s="49">
        <f t="shared" ref="D29:I29" si="5">COUNTIF(D8:D22,"P*")</f>
        <v>0</v>
      </c>
      <c r="E29" s="49">
        <f t="shared" si="5"/>
        <v>0</v>
      </c>
      <c r="F29" s="49">
        <f t="shared" si="5"/>
        <v>0</v>
      </c>
      <c r="G29" s="49">
        <f t="shared" si="5"/>
        <v>0</v>
      </c>
      <c r="H29" s="49">
        <f t="shared" si="5"/>
        <v>0</v>
      </c>
      <c r="I29" s="49">
        <f t="shared" si="5"/>
        <v>0</v>
      </c>
    </row>
    <row r="30" spans="2:13" ht="18.600000000000001" thickTop="1" x14ac:dyDescent="0.25">
      <c r="B30" s="22" t="s">
        <v>37</v>
      </c>
      <c r="C30" s="29">
        <f>SUM(C24:C29)</f>
        <v>58</v>
      </c>
      <c r="D30" s="29">
        <f t="shared" ref="D30:I30" si="6">SUM(D24:D29)</f>
        <v>12</v>
      </c>
      <c r="E30" s="29">
        <f t="shared" si="6"/>
        <v>8</v>
      </c>
      <c r="F30" s="29">
        <f t="shared" si="6"/>
        <v>14</v>
      </c>
      <c r="G30" s="29">
        <f t="shared" si="6"/>
        <v>10</v>
      </c>
      <c r="H30" s="29">
        <f t="shared" si="6"/>
        <v>11</v>
      </c>
      <c r="I30" s="29">
        <f t="shared" si="6"/>
        <v>3</v>
      </c>
      <c r="J30" s="21"/>
      <c r="K30" s="29" t="s">
        <v>39</v>
      </c>
      <c r="L30" s="29"/>
      <c r="M30" s="29" t="s">
        <v>40</v>
      </c>
    </row>
    <row r="31" spans="2:13" s="22" customFormat="1" ht="33" customHeight="1" x14ac:dyDescent="0.25">
      <c r="C31" s="1"/>
      <c r="D31" s="2"/>
      <c r="E31" s="2"/>
      <c r="F31" s="2"/>
      <c r="G31" s="2"/>
      <c r="H31" s="2"/>
      <c r="I31" s="2"/>
      <c r="J31" s="21"/>
      <c r="K31" s="57" t="s">
        <v>45</v>
      </c>
      <c r="L31" s="9"/>
      <c r="M31" s="57" t="s">
        <v>44</v>
      </c>
    </row>
    <row r="32" spans="2:13" ht="33" customHeight="1" x14ac:dyDescent="0.25">
      <c r="B32" s="58" t="s">
        <v>36</v>
      </c>
      <c r="C32" s="29"/>
      <c r="D32" s="27">
        <f t="shared" ref="D32:I32" si="7">SUM(D24:D29)/15</f>
        <v>0.8</v>
      </c>
      <c r="E32" s="27">
        <f t="shared" si="7"/>
        <v>0.53333333333333333</v>
      </c>
      <c r="F32" s="27">
        <f t="shared" si="7"/>
        <v>0.93333333333333335</v>
      </c>
      <c r="G32" s="27">
        <f t="shared" si="7"/>
        <v>0.66666666666666663</v>
      </c>
      <c r="H32" s="27">
        <f t="shared" si="7"/>
        <v>0.73333333333333328</v>
      </c>
      <c r="I32" s="27">
        <f t="shared" si="7"/>
        <v>0.2</v>
      </c>
      <c r="J32" s="25"/>
      <c r="K32" s="27">
        <f>SUM(D30:H30)/75</f>
        <v>0.73333333333333328</v>
      </c>
      <c r="L32" s="29"/>
      <c r="M32" s="27">
        <f>C30/86</f>
        <v>0.67441860465116277</v>
      </c>
    </row>
    <row r="33" ht="33" customHeight="1" x14ac:dyDescent="0.25"/>
  </sheetData>
  <mergeCells count="6">
    <mergeCell ref="J19:J22"/>
    <mergeCell ref="E3:H3"/>
    <mergeCell ref="E5:H5"/>
    <mergeCell ref="J7:J11"/>
    <mergeCell ref="J12:J13"/>
    <mergeCell ref="J14:J17"/>
  </mergeCells>
  <conditionalFormatting sqref="D8:I22">
    <cfRule type="beginsWith" dxfId="35" priority="7" operator="beginsWith" text="A">
      <formula>LEFT(D8,LEN("A"))="A"</formula>
    </cfRule>
    <cfRule type="beginsWith" dxfId="34" priority="8" operator="beginsWith" text="P">
      <formula>LEFT(D8,LEN("P"))="P"</formula>
    </cfRule>
    <cfRule type="beginsWith" dxfId="33" priority="9" operator="beginsWith" text="C">
      <formula>LEFT(D8,LEN("C"))="C"</formula>
    </cfRule>
    <cfRule type="beginsWith" dxfId="32" priority="10" operator="beginsWith" text="D">
      <formula>LEFT(D8,LEN("D"))="D"</formula>
    </cfRule>
    <cfRule type="beginsWith" dxfId="31" priority="11" operator="beginsWith" text="I">
      <formula>LEFT(D8,LEN("I"))="I"</formula>
    </cfRule>
    <cfRule type="beginsWith" dxfId="30" priority="12" operator="beginsWith" text="L">
      <formula>LEFT(D8,LEN("L"))="L"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 codeName="Sheet38"/>
  <dimension ref="B1:O33"/>
  <sheetViews>
    <sheetView zoomScale="50" zoomScaleNormal="50" workbookViewId="0">
      <selection activeCell="N22" sqref="N22"/>
    </sheetView>
  </sheetViews>
  <sheetFormatPr baseColWidth="10" defaultColWidth="9.109375" defaultRowHeight="13.2" x14ac:dyDescent="0.25"/>
  <cols>
    <col min="1" max="1" width="9.109375" style="2"/>
    <col min="2" max="2" width="20.6640625" style="2" customWidth="1"/>
    <col min="3" max="3" width="12.6640625" style="1" customWidth="1"/>
    <col min="4" max="9" width="30.6640625" style="2" customWidth="1"/>
    <col min="10" max="10" width="9.109375" style="2" customWidth="1"/>
    <col min="11" max="11" width="14.33203125" style="2" customWidth="1"/>
    <col min="12" max="12" width="4.6640625" style="2" customWidth="1"/>
    <col min="13" max="13" width="14.33203125" style="2" customWidth="1"/>
    <col min="14" max="15" width="35.6640625" style="2" customWidth="1"/>
    <col min="16" max="16384" width="9.109375" style="2"/>
  </cols>
  <sheetData>
    <row r="1" spans="3:15" ht="5.0999999999999996" customHeight="1" x14ac:dyDescent="0.25">
      <c r="C1" s="16"/>
      <c r="D1" s="17"/>
      <c r="E1" s="17"/>
      <c r="F1" s="17"/>
      <c r="G1" s="17"/>
      <c r="H1" s="18"/>
      <c r="I1" s="17"/>
      <c r="J1" s="24"/>
    </row>
    <row r="2" spans="3:15" ht="30" customHeight="1" x14ac:dyDescent="0.25">
      <c r="C2" s="20" t="s">
        <v>28</v>
      </c>
      <c r="D2" s="19"/>
      <c r="E2" s="19"/>
      <c r="F2" s="19"/>
      <c r="G2" s="19"/>
      <c r="H2" s="17"/>
      <c r="I2" s="17"/>
      <c r="J2" s="24"/>
    </row>
    <row r="3" spans="3:15" ht="30" customHeight="1" x14ac:dyDescent="0.25">
      <c r="C3" s="34"/>
      <c r="D3" s="19"/>
      <c r="E3" s="95" t="s">
        <v>49</v>
      </c>
      <c r="F3" s="95"/>
      <c r="G3" s="95"/>
      <c r="H3" s="95"/>
      <c r="I3" s="17"/>
      <c r="J3" s="24"/>
    </row>
    <row r="4" spans="3:15" ht="5.0999999999999996" customHeight="1" x14ac:dyDescent="0.25">
      <c r="C4" s="16"/>
      <c r="D4" s="17"/>
      <c r="E4" s="17"/>
      <c r="F4" s="17"/>
      <c r="G4" s="17"/>
      <c r="H4" s="17"/>
      <c r="I4" s="17"/>
      <c r="J4" s="24"/>
    </row>
    <row r="5" spans="3:15" ht="30" customHeight="1" x14ac:dyDescent="0.25">
      <c r="C5" s="16"/>
      <c r="D5" s="17"/>
      <c r="E5" s="96" t="s">
        <v>109</v>
      </c>
      <c r="F5" s="96"/>
      <c r="G5" s="96"/>
      <c r="H5" s="96"/>
      <c r="I5" s="20" t="e">
        <f>#REF!</f>
        <v>#REF!</v>
      </c>
      <c r="J5" s="24"/>
    </row>
    <row r="6" spans="3:15" ht="13.5" customHeight="1" thickBot="1" x14ac:dyDescent="0.3">
      <c r="J6" s="25"/>
    </row>
    <row r="7" spans="3:15" s="5" customFormat="1" ht="24.9" customHeight="1" thickBot="1" x14ac:dyDescent="0.3">
      <c r="C7" s="15" t="s">
        <v>0</v>
      </c>
      <c r="D7" s="15" t="s">
        <v>1</v>
      </c>
      <c r="E7" s="15" t="s">
        <v>2</v>
      </c>
      <c r="F7" s="15" t="s">
        <v>26</v>
      </c>
      <c r="G7" s="15" t="s">
        <v>3</v>
      </c>
      <c r="H7" s="15" t="s">
        <v>4</v>
      </c>
      <c r="I7" s="15" t="s">
        <v>27</v>
      </c>
      <c r="J7" s="98" t="s">
        <v>34</v>
      </c>
    </row>
    <row r="8" spans="3:15" ht="45" customHeight="1" x14ac:dyDescent="0.25">
      <c r="C8" s="36" t="s">
        <v>5</v>
      </c>
      <c r="D8" s="42" t="str">
        <f>IF('Cubre I2-204'!B8&lt;&gt;"",'Cubre I2-204'!B8,".")</f>
        <v>.</v>
      </c>
      <c r="E8" s="43" t="str">
        <f>IF('Cubre I2-204'!C8&lt;&gt;"",'Cubre I2-204'!C8,".")</f>
        <v>.</v>
      </c>
      <c r="F8" s="43" t="str">
        <f>IF('Cubre I2-204'!D8&lt;&gt;"",'Cubre I2-204'!D8,".")</f>
        <v>L01 ADC 0333 VALDIVIA</v>
      </c>
      <c r="G8" s="43" t="str">
        <f>IF('Cubre I2-204'!E8&lt;&gt;"",'Cubre I2-204'!E8,".")</f>
        <v>.</v>
      </c>
      <c r="H8" s="43" t="str">
        <f>IF('Cubre I2-204'!F8&lt;&gt;"",'Cubre I2-204'!F8,".")</f>
        <v>L01 ADC 0333 VALDIVIA</v>
      </c>
      <c r="I8" s="46" t="str">
        <f>IF('Cubre I2-204'!G8&lt;&gt;"",'Cubre I2-204'!G8,".")</f>
        <v>.</v>
      </c>
      <c r="J8" s="99"/>
      <c r="M8" s="85" t="s">
        <v>21</v>
      </c>
      <c r="N8" s="85" t="s">
        <v>108</v>
      </c>
      <c r="O8" s="85"/>
    </row>
    <row r="9" spans="3:15" ht="45" customHeight="1" x14ac:dyDescent="0.25">
      <c r="C9" s="37" t="s">
        <v>7</v>
      </c>
      <c r="D9" s="41" t="str">
        <f>IF('Cubre I2-204'!B9&lt;&gt;"",'Cubre I2-204'!B9,".")</f>
        <v>.</v>
      </c>
      <c r="E9" s="40" t="str">
        <f>IF('Cubre I2-204'!C9&lt;&gt;"",'Cubre I2-204'!C9,".")</f>
        <v>.</v>
      </c>
      <c r="F9" s="40" t="str">
        <f>IF('Cubre I2-204'!D9&lt;&gt;"",'Cubre I2-204'!D9,".")</f>
        <v>L01 ADC 0333 VALDIVIA</v>
      </c>
      <c r="G9" s="40" t="str">
        <f>IF('Cubre I2-204'!E9&lt;&gt;"",'Cubre I2-204'!E9,".")</f>
        <v>.</v>
      </c>
      <c r="H9" s="40" t="str">
        <f>IF('Cubre I2-204'!F9&lt;&gt;"",'Cubre I2-204'!F9,".")</f>
        <v>L01 ADC 0333 VALDIVIA</v>
      </c>
      <c r="I9" s="39" t="str">
        <f>IF('Cubre I2-204'!G9&lt;&gt;"",'Cubre I2-204'!G9,".")</f>
        <v>.</v>
      </c>
      <c r="J9" s="99"/>
      <c r="M9" s="85" t="s">
        <v>42</v>
      </c>
      <c r="N9" s="85" t="s">
        <v>99</v>
      </c>
      <c r="O9" s="85"/>
    </row>
    <row r="10" spans="3:15" ht="45" customHeight="1" x14ac:dyDescent="0.25">
      <c r="C10" s="37" t="s">
        <v>8</v>
      </c>
      <c r="D10" s="41" t="str">
        <f>IF('Cubre I2-204'!B10&lt;&gt;"",'Cubre I2-204'!B10,".")</f>
        <v>Alumnos Disponible</v>
      </c>
      <c r="E10" s="40" t="str">
        <f>IF('Cubre I2-204'!C10&lt;&gt;"",'Cubre I2-204'!C10,".")</f>
        <v>.</v>
      </c>
      <c r="F10" s="40" t="str">
        <f>IF('Cubre I2-204'!D10&lt;&gt;"",'Cubre I2-204'!D10,".")</f>
        <v>L01 FEE 0429 ROMERO</v>
      </c>
      <c r="G10" s="40" t="str">
        <f>IF('Cubre I2-204'!E10&lt;&gt;"",'Cubre I2-204'!E10,".")</f>
        <v>.</v>
      </c>
      <c r="H10" s="40" t="str">
        <f>IF('Cubre I2-204'!F10&lt;&gt;"",'Cubre I2-204'!F10,".")</f>
        <v>L01 ADC 0333 VALDIVIA</v>
      </c>
      <c r="I10" s="39" t="str">
        <f>IF('Cubre I2-204'!G10&lt;&gt;"",'Cubre I2-204'!G10,".")</f>
        <v>.</v>
      </c>
      <c r="J10" s="99"/>
      <c r="M10" s="85" t="s">
        <v>22</v>
      </c>
      <c r="N10" s="85"/>
      <c r="O10" s="85"/>
    </row>
    <row r="11" spans="3:15" ht="45" customHeight="1" x14ac:dyDescent="0.25">
      <c r="C11" s="37" t="s">
        <v>9</v>
      </c>
      <c r="D11" s="41" t="str">
        <f>IF('Cubre I2-204'!B11&lt;&gt;"",'Cubre I2-204'!B11,".")</f>
        <v>Alumnos Disponible</v>
      </c>
      <c r="E11" s="40" t="str">
        <f>IF('Cubre I2-204'!C11&lt;&gt;"",'Cubre I2-204'!C11,".")</f>
        <v>.</v>
      </c>
      <c r="F11" s="40" t="str">
        <f>IF('Cubre I2-204'!D11&lt;&gt;"",'Cubre I2-204'!D11,".")</f>
        <v>L01 FEE 0429 ROMERO</v>
      </c>
      <c r="G11" s="40" t="str">
        <f>IF('Cubre I2-204'!E11&lt;&gt;"",'Cubre I2-204'!E11,".")</f>
        <v>Alumnos Disponible</v>
      </c>
      <c r="H11" s="40" t="str">
        <f>IF('Cubre I2-204'!F11&lt;&gt;"",'Cubre I2-204'!F11,".")</f>
        <v>.</v>
      </c>
      <c r="I11" s="39" t="str">
        <f>IF('Cubre I2-204'!G11&lt;&gt;"",'Cubre I2-204'!G11,".")</f>
        <v>.</v>
      </c>
      <c r="J11" s="99"/>
      <c r="M11" s="85" t="s">
        <v>23</v>
      </c>
      <c r="N11" s="85"/>
      <c r="O11" s="85"/>
    </row>
    <row r="12" spans="3:15" ht="45" customHeight="1" x14ac:dyDescent="0.25">
      <c r="C12" s="37" t="s">
        <v>10</v>
      </c>
      <c r="D12" s="41" t="str">
        <f>IF('Cubre I2-204'!B12&lt;&gt;"",'Cubre I2-204'!B12,".")</f>
        <v>L01 ADC 0334  TORRES</v>
      </c>
      <c r="E12" s="40" t="str">
        <f>IF('Cubre I2-204'!C12&lt;&gt;"",'Cubre I2-204'!C12,".")</f>
        <v>L01 IDC 0502 ÁLVAREZ</v>
      </c>
      <c r="F12" s="40" t="str">
        <f>IF('Cubre I2-204'!D12&lt;&gt;"",'Cubre I2-204'!D12,".")</f>
        <v>Alumnos Disponible</v>
      </c>
      <c r="G12" s="40" t="str">
        <f>IF('Cubre I2-204'!E12&lt;&gt;"",'Cubre I2-204'!E12,".")</f>
        <v>Alumnos Disponible</v>
      </c>
      <c r="H12" s="40" t="str">
        <f>IF('Cubre I2-204'!F12&lt;&gt;"",'Cubre I2-204'!F12,".")</f>
        <v>L01 IDC 0502 ÁLVAREZ</v>
      </c>
      <c r="I12" s="39" t="str">
        <f>IF('Cubre I2-204'!G12&lt;&gt;"",'Cubre I2-204'!G12,".")</f>
        <v>.</v>
      </c>
      <c r="J12" s="100" t="e">
        <f>#REF!+11</f>
        <v>#REF!</v>
      </c>
      <c r="K12" s="2" t="s">
        <v>6</v>
      </c>
      <c r="M12" s="85" t="s">
        <v>41</v>
      </c>
      <c r="N12" s="85"/>
      <c r="O12" s="85"/>
    </row>
    <row r="13" spans="3:15" ht="45" customHeight="1" x14ac:dyDescent="0.25">
      <c r="C13" s="37" t="s">
        <v>11</v>
      </c>
      <c r="D13" s="41" t="str">
        <f>IF('Cubre I2-204'!B13&lt;&gt;"",'Cubre I2-204'!B13,".")</f>
        <v>L01 ADC 0334  TORRES</v>
      </c>
      <c r="E13" s="40" t="str">
        <f>IF('Cubre I2-204'!C13&lt;&gt;"",'Cubre I2-204'!C13,".")</f>
        <v>L01 IDC 0502 ÁLVAREZ</v>
      </c>
      <c r="F13" s="40" t="str">
        <f>IF('Cubre I2-204'!D13&lt;&gt;"",'Cubre I2-204'!D13,".")</f>
        <v>Alumnos Disponible</v>
      </c>
      <c r="G13" s="40" t="str">
        <f>IF('Cubre I2-204'!E13&lt;&gt;"",'Cubre I2-204'!E13,".")</f>
        <v>Alumnos Disponible</v>
      </c>
      <c r="H13" s="40" t="str">
        <f>IF('Cubre I2-204'!F13&lt;&gt;"",'Cubre I2-204'!F13,".")</f>
        <v>L01 IDC 0502 ÁLVAREZ</v>
      </c>
      <c r="I13" s="39" t="str">
        <f>IF('Cubre I2-204'!G13&lt;&gt;"",'Cubre I2-204'!G13,".")</f>
        <v>.</v>
      </c>
      <c r="J13" s="100"/>
      <c r="M13" s="85" t="s">
        <v>24</v>
      </c>
      <c r="N13" s="85" t="s">
        <v>82</v>
      </c>
      <c r="O13" s="85"/>
    </row>
    <row r="14" spans="3:15" ht="45" customHeight="1" x14ac:dyDescent="0.25">
      <c r="C14" s="35" t="s">
        <v>12</v>
      </c>
      <c r="D14" s="41" t="str">
        <f>IF('Cubre I2-204'!B14&lt;&gt;"",'Cubre I2-204'!B14,".")</f>
        <v>L01 ADC 0334  TORRES</v>
      </c>
      <c r="E14" s="40" t="str">
        <f>IF('Cubre I2-204'!C14&lt;&gt;"",'Cubre I2-204'!C14,".")</f>
        <v>Alumnos Disponible</v>
      </c>
      <c r="F14" s="40" t="str">
        <f>IF('Cubre I2-204'!D14&lt;&gt;"",'Cubre I2-204'!D14,".")</f>
        <v>Alumnos Disponible</v>
      </c>
      <c r="G14" s="40" t="str">
        <f>IF('Cubre I2-204'!E14&lt;&gt;"",'Cubre I2-204'!E14,".")</f>
        <v>Alumnos Disponible</v>
      </c>
      <c r="H14" s="40" t="str">
        <f>IF('Cubre I2-204'!F14&lt;&gt;"",'Cubre I2-204'!F14,".")</f>
        <v>L01 IDC 0502 ÁLVAREZ</v>
      </c>
      <c r="I14" s="39" t="str">
        <f>IF('Cubre I2-204'!G14&lt;&gt;"",'Cubre I2-204'!G14,".")</f>
        <v>.</v>
      </c>
      <c r="J14" s="97" t="e">
        <f>'01-204'!J14:J17+77</f>
        <v>#REF!</v>
      </c>
      <c r="M14" s="85" t="s">
        <v>25</v>
      </c>
      <c r="N14" s="85"/>
      <c r="O14" s="85"/>
    </row>
    <row r="15" spans="3:15" ht="45" customHeight="1" x14ac:dyDescent="0.25">
      <c r="C15" s="35" t="s">
        <v>13</v>
      </c>
      <c r="D15" s="41" t="str">
        <f>IF('Cubre I2-204'!B15&lt;&gt;"",'Cubre I2-204'!B15,".")</f>
        <v>L01 ADC 0335 CASTILLO</v>
      </c>
      <c r="E15" s="40" t="str">
        <f>IF('Cubre I2-204'!C15&lt;&gt;"",'Cubre I2-204'!C15,".")</f>
        <v>L01 SIO 0417 QUIROZ</v>
      </c>
      <c r="F15" s="40" t="str">
        <f>IF('Cubre I2-204'!D15&lt;&gt;"",'Cubre I2-204'!D15,".")</f>
        <v>L01 ADC 0335 CASTILLO</v>
      </c>
      <c r="G15" s="40" t="str">
        <f>IF('Cubre I2-204'!E15&lt;&gt;"",'Cubre I2-204'!E15,".")</f>
        <v>Alumnos Disponible</v>
      </c>
      <c r="H15" s="40" t="str">
        <f>IF('Cubre I2-204'!F15&lt;&gt;"",'Cubre I2-204'!F15,".")</f>
        <v>L01 SIO 0417 QUIROZ</v>
      </c>
      <c r="I15" s="39" t="str">
        <f>IF('Cubre I2-204'!G15&lt;&gt;"",'Cubre I2-204'!G15,".")</f>
        <v>.</v>
      </c>
      <c r="J15" s="97"/>
      <c r="M15" s="91"/>
    </row>
    <row r="16" spans="3:15" ht="45" customHeight="1" x14ac:dyDescent="0.25">
      <c r="C16" s="35" t="s">
        <v>14</v>
      </c>
      <c r="D16" s="41" t="str">
        <f>IF('Cubre I2-204'!B16&lt;&gt;"",'Cubre I2-204'!B16,".")</f>
        <v>L01 ADC 0335 CASTILLO</v>
      </c>
      <c r="E16" s="40" t="str">
        <f>IF('Cubre I2-204'!C16&lt;&gt;"",'Cubre I2-204'!C16,".")</f>
        <v>L01 SIO 0417 QUIROZ</v>
      </c>
      <c r="F16" s="40" t="str">
        <f>IF('Cubre I2-204'!D16&lt;&gt;"",'Cubre I2-204'!D16,".")</f>
        <v>L01 ADC 0335 CASTILLO</v>
      </c>
      <c r="G16" s="40" t="str">
        <f>IF('Cubre I2-204'!E16&lt;&gt;"",'Cubre I2-204'!E16,".")</f>
        <v>Alumnos Disponible</v>
      </c>
      <c r="H16" s="40" t="str">
        <f>IF('Cubre I2-204'!F16&lt;&gt;"",'Cubre I2-204'!F16,".")</f>
        <v>L01 SIO 0417 QUIROZ</v>
      </c>
      <c r="I16" s="39" t="str">
        <f>IF('Cubre I2-204'!G16&lt;&gt;"",'Cubre I2-204'!G16,".")</f>
        <v>.</v>
      </c>
      <c r="J16" s="97"/>
      <c r="L16" s="7"/>
      <c r="M16" s="91"/>
    </row>
    <row r="17" spans="2:14" ht="45" customHeight="1" x14ac:dyDescent="0.25">
      <c r="C17" s="35" t="s">
        <v>15</v>
      </c>
      <c r="D17" s="41" t="str">
        <f>IF('Cubre I2-204'!B17&lt;&gt;"",'Cubre I2-204'!B17,".")</f>
        <v>L01 ADC 0335 CASTILLO</v>
      </c>
      <c r="E17" s="40" t="str">
        <f>IF('Cubre I2-204'!C17&lt;&gt;"",'Cubre I2-204'!C17,".")</f>
        <v>L01 SIO 0417 QUIROZ</v>
      </c>
      <c r="F17" s="40" t="str">
        <f>IF('Cubre I2-204'!D17&lt;&gt;"",'Cubre I2-204'!D17,".")</f>
        <v>I02 Dpto. Limpieza</v>
      </c>
      <c r="G17" s="40" t="str">
        <f>IF('Cubre I2-204'!E17&lt;&gt;"",'Cubre I2-204'!E17,".")</f>
        <v>Alumnos Disponible</v>
      </c>
      <c r="H17" s="40" t="str">
        <f>IF('Cubre I2-204'!F17&lt;&gt;"",'Cubre I2-204'!F17,".")</f>
        <v>L01 SIO 0417 QUIROZ</v>
      </c>
      <c r="I17" s="39" t="str">
        <f>IF('Cubre I2-204'!G17&lt;&gt;"",'Cubre I2-204'!G17,".")</f>
        <v>.</v>
      </c>
      <c r="J17" s="97"/>
      <c r="M17" s="91"/>
      <c r="N17" s="93" t="s">
        <v>120</v>
      </c>
    </row>
    <row r="18" spans="2:14" ht="45" customHeight="1" x14ac:dyDescent="0.25">
      <c r="C18" s="35" t="s">
        <v>16</v>
      </c>
      <c r="D18" s="41" t="str">
        <f>IF('Cubre I2-204'!B18&lt;&gt;"",'Cubre I2-204'!B18,".")</f>
        <v>CE IA</v>
      </c>
      <c r="E18" s="40" t="str">
        <f>IF('Cubre I2-204'!C18&lt;&gt;"",'Cubre I2-204'!C18,".")</f>
        <v>Alumnos Disponible</v>
      </c>
      <c r="F18" s="40" t="str">
        <f>IF('Cubre I2-204'!D18&lt;&gt;"",'Cubre I2-204'!D18,".")</f>
        <v>I02 Dpto. Limpieza</v>
      </c>
      <c r="G18" s="40" t="str">
        <f>IF('Cubre I2-204'!E18&lt;&gt;"",'Cubre I2-204'!E18,".")</f>
        <v>Alumnos Disponible</v>
      </c>
      <c r="H18" s="40" t="str">
        <f>IF('Cubre I2-204'!F18&lt;&gt;"",'Cubre I2-204'!F18,".")</f>
        <v>Alumnos Disponible</v>
      </c>
      <c r="I18" s="39" t="str">
        <f>IF('Cubre I2-204'!G18&lt;&gt;"",'Cubre I2-204'!G18,".")</f>
        <v>.</v>
      </c>
      <c r="J18" s="26" t="s">
        <v>35</v>
      </c>
      <c r="M18" s="91"/>
    </row>
    <row r="19" spans="2:14" ht="45" customHeight="1" x14ac:dyDescent="0.25">
      <c r="C19" s="35" t="s">
        <v>17</v>
      </c>
      <c r="D19" s="41" t="str">
        <f>IF('Cubre I2-204'!B19&lt;&gt;"",'Cubre I2-204'!B19,".")</f>
        <v>CE IA</v>
      </c>
      <c r="E19" s="40" t="str">
        <f>IF('Cubre I2-204'!C19&lt;&gt;"",'Cubre I2-204'!C19,".")</f>
        <v>Alumnos Disponible</v>
      </c>
      <c r="F19" s="40" t="str">
        <f>IF('Cubre I2-204'!D19&lt;&gt;"",'Cubre I2-204'!D19,".")</f>
        <v>CE ULIX</v>
      </c>
      <c r="G19" s="40" t="str">
        <f>IF('Cubre I2-204'!E19&lt;&gt;"",'Cubre I2-204'!E19,".")</f>
        <v>Alumnos Disponible</v>
      </c>
      <c r="H19" s="40" t="str">
        <f>IF('Cubre I2-204'!F19&lt;&gt;"",'Cubre I2-204'!F19,".")</f>
        <v>Alumnos Disponible</v>
      </c>
      <c r="I19" s="39" t="str">
        <f>IF('Cubre I2-204'!G19&lt;&gt;"",'Cubre I2-204'!G19,".")</f>
        <v>.</v>
      </c>
      <c r="J19" s="97" t="e">
        <f>'01-204'!J19:J22+77</f>
        <v>#REF!</v>
      </c>
    </row>
    <row r="20" spans="2:14" ht="45" customHeight="1" x14ac:dyDescent="0.25">
      <c r="C20" s="35" t="s">
        <v>18</v>
      </c>
      <c r="D20" s="41" t="str">
        <f>IF('Cubre I2-204'!B20&lt;&gt;"",'Cubre I2-204'!B20,".")</f>
        <v>CE ULIX</v>
      </c>
      <c r="E20" s="40" t="str">
        <f>IF('Cubre I2-204'!C20&lt;&gt;"",'Cubre I2-204'!C20,".")</f>
        <v>.</v>
      </c>
      <c r="F20" s="40" t="str">
        <f>IF('Cubre I2-204'!D20&lt;&gt;"",'Cubre I2-204'!D20,".")</f>
        <v>CE ULIX</v>
      </c>
      <c r="G20" s="40" t="str">
        <f>IF('Cubre I2-204'!E20&lt;&gt;"",'Cubre I2-204'!E20,".")</f>
        <v>Alumnos Disponible</v>
      </c>
      <c r="H20" s="40" t="str">
        <f>IF('Cubre I2-204'!F20&lt;&gt;"",'Cubre I2-204'!F20,".")</f>
        <v>.</v>
      </c>
      <c r="I20" s="39" t="str">
        <f>IF('Cubre I2-204'!G20&lt;&gt;"",'Cubre I2-204'!G20,".")</f>
        <v>.</v>
      </c>
      <c r="J20" s="97"/>
    </row>
    <row r="21" spans="2:14" ht="45" customHeight="1" x14ac:dyDescent="0.25">
      <c r="C21" s="35" t="s">
        <v>19</v>
      </c>
      <c r="D21" s="41" t="str">
        <f>IF('Cubre I2-204'!B21&lt;&gt;"",'Cubre I2-204'!B21,".")</f>
        <v>CE ULIX</v>
      </c>
      <c r="E21" s="40" t="str">
        <f>IF('Cubre I2-204'!C21&lt;&gt;"",'Cubre I2-204'!C21,".")</f>
        <v>.</v>
      </c>
      <c r="F21" s="40" t="str">
        <f>IF('Cubre I2-204'!D21&lt;&gt;"",'Cubre I2-204'!D21,".")</f>
        <v>CE ULIX</v>
      </c>
      <c r="G21" s="40" t="str">
        <f>IF('Cubre I2-204'!E21&lt;&gt;"",'Cubre I2-204'!E21,".")</f>
        <v>.</v>
      </c>
      <c r="H21" s="40" t="str">
        <f>IF('Cubre I2-204'!F21&lt;&gt;"",'Cubre I2-204'!F21,".")</f>
        <v>.</v>
      </c>
      <c r="I21" s="39" t="str">
        <f>IF('Cubre I2-204'!G21&lt;&gt;"",'Cubre I2-204'!G21,".")</f>
        <v>.</v>
      </c>
      <c r="J21" s="97"/>
    </row>
    <row r="22" spans="2:14" ht="45" customHeight="1" thickBot="1" x14ac:dyDescent="0.3">
      <c r="C22" s="38" t="s">
        <v>20</v>
      </c>
      <c r="D22" s="44" t="str">
        <f>IF('Cubre I2-204'!B22&lt;&gt;"",'Cubre I2-204'!B22,".")</f>
        <v>.</v>
      </c>
      <c r="E22" s="45" t="str">
        <f>IF('Cubre I2-204'!C22&lt;&gt;"",'Cubre I2-204'!C22,".")</f>
        <v>.</v>
      </c>
      <c r="F22" s="45" t="str">
        <f>IF('Cubre I2-204'!D22&lt;&gt;"",'Cubre I2-204'!D22,".")</f>
        <v>.</v>
      </c>
      <c r="G22" s="45" t="str">
        <f>IF('Cubre I2-204'!E22&lt;&gt;"",'Cubre I2-204'!E22,".")</f>
        <v>.</v>
      </c>
      <c r="H22" s="45" t="str">
        <f>IF('Cubre I2-204'!F22&lt;&gt;"",'Cubre I2-204'!F22,".")</f>
        <v>.</v>
      </c>
      <c r="I22" s="53" t="str">
        <f>IF('Cubre I2-204'!G22&lt;&gt;"",'Cubre I2-204'!G22,".")</f>
        <v>.</v>
      </c>
      <c r="J22" s="97"/>
    </row>
    <row r="23" spans="2:14" ht="9.9" customHeight="1" x14ac:dyDescent="0.25">
      <c r="C23" s="2"/>
      <c r="D23" s="1"/>
      <c r="K23" s="54"/>
    </row>
    <row r="24" spans="2:14" s="22" customFormat="1" ht="33" customHeight="1" x14ac:dyDescent="0.25">
      <c r="B24" s="22" t="s">
        <v>31</v>
      </c>
      <c r="C24" s="31">
        <f>COUNTIF(D8:I22,"L*")</f>
        <v>26</v>
      </c>
      <c r="D24" s="28">
        <f t="shared" ref="D24:I24" si="0">COUNTIF(D8:D22,"L*")</f>
        <v>6</v>
      </c>
      <c r="E24" s="28">
        <f t="shared" si="0"/>
        <v>5</v>
      </c>
      <c r="F24" s="28">
        <f t="shared" si="0"/>
        <v>6</v>
      </c>
      <c r="G24" s="28">
        <f t="shared" si="0"/>
        <v>0</v>
      </c>
      <c r="H24" s="28">
        <f t="shared" si="0"/>
        <v>9</v>
      </c>
      <c r="I24" s="28">
        <f t="shared" si="0"/>
        <v>0</v>
      </c>
      <c r="M24" s="2"/>
    </row>
    <row r="25" spans="2:14" s="21" customFormat="1" ht="33" customHeight="1" x14ac:dyDescent="0.25">
      <c r="B25" s="22" t="s">
        <v>29</v>
      </c>
      <c r="C25" s="32">
        <f>COUNTIF(D8:I22,"I*")</f>
        <v>2</v>
      </c>
      <c r="D25" s="28">
        <f t="shared" ref="D25:I25" si="1">COUNTIF(D8:D22,"I*")</f>
        <v>0</v>
      </c>
      <c r="E25" s="28">
        <f t="shared" si="1"/>
        <v>0</v>
      </c>
      <c r="F25" s="28">
        <f t="shared" si="1"/>
        <v>2</v>
      </c>
      <c r="G25" s="28">
        <f t="shared" si="1"/>
        <v>0</v>
      </c>
      <c r="H25" s="28">
        <f t="shared" si="1"/>
        <v>0</v>
      </c>
      <c r="I25" s="28">
        <f t="shared" si="1"/>
        <v>0</v>
      </c>
      <c r="J25" s="2"/>
      <c r="M25" s="22"/>
    </row>
    <row r="26" spans="2:14" s="21" customFormat="1" ht="33" customHeight="1" x14ac:dyDescent="0.25">
      <c r="B26" s="22" t="s">
        <v>38</v>
      </c>
      <c r="C26" s="56">
        <f>COUNTIF(D8:I22,"D*")</f>
        <v>0</v>
      </c>
      <c r="D26" s="28">
        <f t="shared" ref="D26:I26" si="2">COUNTIF(D8:D22,"D*")</f>
        <v>0</v>
      </c>
      <c r="E26" s="28">
        <f t="shared" si="2"/>
        <v>0</v>
      </c>
      <c r="F26" s="28">
        <f t="shared" si="2"/>
        <v>0</v>
      </c>
      <c r="G26" s="28">
        <f t="shared" si="2"/>
        <v>0</v>
      </c>
      <c r="H26" s="28">
        <f t="shared" si="2"/>
        <v>0</v>
      </c>
      <c r="I26" s="28">
        <f t="shared" si="2"/>
        <v>0</v>
      </c>
      <c r="J26" s="22"/>
    </row>
    <row r="27" spans="2:14" s="21" customFormat="1" ht="33" customHeight="1" x14ac:dyDescent="0.25">
      <c r="B27" s="23" t="s">
        <v>32</v>
      </c>
      <c r="C27" s="47">
        <f>COUNTIF(D8:I22,"A*")</f>
        <v>20</v>
      </c>
      <c r="D27" s="28">
        <f t="shared" ref="D27:I27" si="3">COUNTIF(D8:D22,"A*")</f>
        <v>2</v>
      </c>
      <c r="E27" s="28">
        <f t="shared" si="3"/>
        <v>3</v>
      </c>
      <c r="F27" s="28">
        <f t="shared" si="3"/>
        <v>3</v>
      </c>
      <c r="G27" s="28">
        <f t="shared" si="3"/>
        <v>10</v>
      </c>
      <c r="H27" s="28">
        <f t="shared" si="3"/>
        <v>2</v>
      </c>
      <c r="I27" s="28">
        <f t="shared" si="3"/>
        <v>0</v>
      </c>
    </row>
    <row r="28" spans="2:14" s="21" customFormat="1" ht="33" customHeight="1" x14ac:dyDescent="0.25">
      <c r="B28" s="22" t="s">
        <v>30</v>
      </c>
      <c r="C28" s="33">
        <f>COUNTIF(D8:I22,"C*")</f>
        <v>7</v>
      </c>
      <c r="D28" s="28">
        <f t="shared" ref="D28:I28" si="4">COUNTIF(D8:D22,"C*")</f>
        <v>4</v>
      </c>
      <c r="E28" s="28">
        <f t="shared" si="4"/>
        <v>0</v>
      </c>
      <c r="F28" s="28">
        <f t="shared" si="4"/>
        <v>3</v>
      </c>
      <c r="G28" s="28">
        <f t="shared" si="4"/>
        <v>0</v>
      </c>
      <c r="H28" s="28">
        <f t="shared" si="4"/>
        <v>0</v>
      </c>
      <c r="I28" s="28">
        <f t="shared" si="4"/>
        <v>0</v>
      </c>
    </row>
    <row r="29" spans="2:14" s="21" customFormat="1" ht="33" customHeight="1" thickBot="1" x14ac:dyDescent="0.3">
      <c r="B29" s="30" t="s">
        <v>33</v>
      </c>
      <c r="C29" s="55">
        <f>COUNTIF(D8:I22,"P*")</f>
        <v>0</v>
      </c>
      <c r="D29" s="49">
        <f t="shared" ref="D29:I29" si="5">COUNTIF(D8:D22,"P*")</f>
        <v>0</v>
      </c>
      <c r="E29" s="49">
        <f t="shared" si="5"/>
        <v>0</v>
      </c>
      <c r="F29" s="49">
        <f t="shared" si="5"/>
        <v>0</v>
      </c>
      <c r="G29" s="49">
        <f t="shared" si="5"/>
        <v>0</v>
      </c>
      <c r="H29" s="49">
        <f t="shared" si="5"/>
        <v>0</v>
      </c>
      <c r="I29" s="49">
        <f t="shared" si="5"/>
        <v>0</v>
      </c>
    </row>
    <row r="30" spans="2:14" ht="18.600000000000001" thickTop="1" x14ac:dyDescent="0.25">
      <c r="B30" s="22" t="s">
        <v>37</v>
      </c>
      <c r="C30" s="29">
        <f>SUM(C24:C29)</f>
        <v>55</v>
      </c>
      <c r="D30" s="29">
        <f t="shared" ref="D30:I30" si="6">SUM(D24:D29)</f>
        <v>12</v>
      </c>
      <c r="E30" s="29">
        <f t="shared" si="6"/>
        <v>8</v>
      </c>
      <c r="F30" s="29">
        <f t="shared" si="6"/>
        <v>14</v>
      </c>
      <c r="G30" s="29">
        <f t="shared" si="6"/>
        <v>10</v>
      </c>
      <c r="H30" s="29">
        <f t="shared" si="6"/>
        <v>11</v>
      </c>
      <c r="I30" s="29">
        <f t="shared" si="6"/>
        <v>0</v>
      </c>
      <c r="J30" s="21"/>
      <c r="K30" s="29" t="s">
        <v>39</v>
      </c>
      <c r="L30" s="29"/>
      <c r="M30" s="29" t="s">
        <v>40</v>
      </c>
    </row>
    <row r="31" spans="2:14" s="22" customFormat="1" ht="33" customHeight="1" x14ac:dyDescent="0.25">
      <c r="C31" s="1"/>
      <c r="D31" s="2"/>
      <c r="E31" s="2"/>
      <c r="F31" s="2"/>
      <c r="G31" s="2"/>
      <c r="H31" s="2"/>
      <c r="I31" s="2"/>
      <c r="J31" s="21"/>
      <c r="K31" s="57" t="s">
        <v>45</v>
      </c>
      <c r="L31" s="9"/>
      <c r="M31" s="57" t="s">
        <v>44</v>
      </c>
    </row>
    <row r="32" spans="2:14" ht="33" customHeight="1" x14ac:dyDescent="0.25">
      <c r="B32" s="58" t="s">
        <v>36</v>
      </c>
      <c r="C32" s="29"/>
      <c r="D32" s="27">
        <f t="shared" ref="D32:I32" si="7">SUM(D24:D29)/15</f>
        <v>0.8</v>
      </c>
      <c r="E32" s="27">
        <f t="shared" si="7"/>
        <v>0.53333333333333333</v>
      </c>
      <c r="F32" s="27">
        <f t="shared" si="7"/>
        <v>0.93333333333333335</v>
      </c>
      <c r="G32" s="27">
        <f t="shared" si="7"/>
        <v>0.66666666666666663</v>
      </c>
      <c r="H32" s="27">
        <f t="shared" si="7"/>
        <v>0.73333333333333328</v>
      </c>
      <c r="I32" s="27">
        <f t="shared" si="7"/>
        <v>0</v>
      </c>
      <c r="J32" s="25"/>
      <c r="K32" s="27">
        <f>SUM(D30:H30)/75</f>
        <v>0.73333333333333328</v>
      </c>
      <c r="L32" s="29"/>
      <c r="M32" s="27">
        <f>C30/86</f>
        <v>0.63953488372093026</v>
      </c>
    </row>
    <row r="33" ht="33" customHeight="1" x14ac:dyDescent="0.25"/>
  </sheetData>
  <mergeCells count="6">
    <mergeCell ref="J19:J22"/>
    <mergeCell ref="E3:H3"/>
    <mergeCell ref="E5:H5"/>
    <mergeCell ref="J7:J11"/>
    <mergeCell ref="J12:J13"/>
    <mergeCell ref="J14:J17"/>
  </mergeCells>
  <conditionalFormatting sqref="D8:I22">
    <cfRule type="beginsWith" dxfId="29" priority="7" operator="beginsWith" text="A">
      <formula>LEFT(D8,LEN("A"))="A"</formula>
    </cfRule>
    <cfRule type="beginsWith" dxfId="28" priority="8" operator="beginsWith" text="P">
      <formula>LEFT(D8,LEN("P"))="P"</formula>
    </cfRule>
    <cfRule type="beginsWith" dxfId="27" priority="9" operator="beginsWith" text="C">
      <formula>LEFT(D8,LEN("C"))="C"</formula>
    </cfRule>
    <cfRule type="beginsWith" dxfId="26" priority="10" operator="beginsWith" text="D">
      <formula>LEFT(D8,LEN("D"))="D"</formula>
    </cfRule>
    <cfRule type="beginsWith" dxfId="25" priority="11" operator="beginsWith" text="I">
      <formula>LEFT(D8,LEN("I"))="I"</formula>
    </cfRule>
    <cfRule type="beginsWith" dxfId="24" priority="12" operator="beginsWith" text="L">
      <formula>LEFT(D8,LEN("L"))="L"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Sheet41"/>
  <dimension ref="B1:O33"/>
  <sheetViews>
    <sheetView zoomScale="50" zoomScaleNormal="50" workbookViewId="0">
      <selection activeCell="M21" sqref="M21"/>
    </sheetView>
  </sheetViews>
  <sheetFormatPr baseColWidth="10" defaultColWidth="9.109375" defaultRowHeight="13.2" x14ac:dyDescent="0.25"/>
  <cols>
    <col min="1" max="1" width="9.109375" style="2"/>
    <col min="2" max="2" width="20.6640625" style="2" customWidth="1"/>
    <col min="3" max="3" width="12.6640625" style="1" customWidth="1"/>
    <col min="4" max="9" width="30.6640625" style="2" customWidth="1"/>
    <col min="10" max="10" width="9.109375" style="2" customWidth="1"/>
    <col min="11" max="11" width="14.33203125" style="2" customWidth="1"/>
    <col min="12" max="12" width="4.6640625" style="2" customWidth="1"/>
    <col min="13" max="13" width="14.33203125" style="2" customWidth="1"/>
    <col min="14" max="15" width="35.6640625" style="2" customWidth="1"/>
    <col min="16" max="16384" width="9.109375" style="2"/>
  </cols>
  <sheetData>
    <row r="1" spans="3:15" ht="5.0999999999999996" customHeight="1" x14ac:dyDescent="0.25">
      <c r="C1" s="16"/>
      <c r="D1" s="17"/>
      <c r="E1" s="17"/>
      <c r="F1" s="17"/>
      <c r="G1" s="17"/>
      <c r="H1" s="18"/>
      <c r="I1" s="17"/>
      <c r="J1" s="24"/>
    </row>
    <row r="2" spans="3:15" ht="30" customHeight="1" x14ac:dyDescent="0.25">
      <c r="C2" s="20" t="s">
        <v>28</v>
      </c>
      <c r="D2" s="19"/>
      <c r="E2" s="19"/>
      <c r="F2" s="19"/>
      <c r="G2" s="19"/>
      <c r="H2" s="17"/>
      <c r="I2" s="17"/>
      <c r="J2" s="24"/>
    </row>
    <row r="3" spans="3:15" ht="30" customHeight="1" x14ac:dyDescent="0.25">
      <c r="C3" s="34"/>
      <c r="D3" s="19"/>
      <c r="E3" s="95" t="s">
        <v>49</v>
      </c>
      <c r="F3" s="95"/>
      <c r="G3" s="95"/>
      <c r="H3" s="95"/>
      <c r="I3" s="17"/>
      <c r="J3" s="24"/>
    </row>
    <row r="4" spans="3:15" ht="5.0999999999999996" customHeight="1" x14ac:dyDescent="0.25">
      <c r="C4" s="16"/>
      <c r="D4" s="17"/>
      <c r="E4" s="17"/>
      <c r="F4" s="17"/>
      <c r="G4" s="17"/>
      <c r="H4" s="17"/>
      <c r="I4" s="17"/>
      <c r="J4" s="24"/>
    </row>
    <row r="5" spans="3:15" ht="30" customHeight="1" x14ac:dyDescent="0.25">
      <c r="C5" s="16"/>
      <c r="D5" s="17"/>
      <c r="E5" s="96" t="s">
        <v>109</v>
      </c>
      <c r="F5" s="96"/>
      <c r="G5" s="96"/>
      <c r="H5" s="96"/>
      <c r="I5" s="20" t="e">
        <f>#REF!</f>
        <v>#REF!</v>
      </c>
      <c r="J5" s="24"/>
    </row>
    <row r="6" spans="3:15" ht="13.5" customHeight="1" thickBot="1" x14ac:dyDescent="0.3">
      <c r="J6" s="25"/>
    </row>
    <row r="7" spans="3:15" s="5" customFormat="1" ht="24.9" customHeight="1" thickBot="1" x14ac:dyDescent="0.3">
      <c r="C7" s="15" t="s">
        <v>0</v>
      </c>
      <c r="D7" s="15" t="s">
        <v>1</v>
      </c>
      <c r="E7" s="15" t="s">
        <v>2</v>
      </c>
      <c r="F7" s="15" t="s">
        <v>26</v>
      </c>
      <c r="G7" s="15" t="s">
        <v>3</v>
      </c>
      <c r="H7" s="15" t="s">
        <v>4</v>
      </c>
      <c r="I7" s="15" t="s">
        <v>27</v>
      </c>
      <c r="J7" s="98" t="s">
        <v>34</v>
      </c>
    </row>
    <row r="8" spans="3:15" ht="45" customHeight="1" x14ac:dyDescent="0.25">
      <c r="C8" s="36" t="s">
        <v>5</v>
      </c>
      <c r="D8" s="42" t="str">
        <f>IF('Cubre I2-204'!B8&lt;&gt;"",'Cubre I2-204'!B8,".")</f>
        <v>.</v>
      </c>
      <c r="E8" s="43" t="str">
        <f>IF('Cubre I2-204'!C8&lt;&gt;"",'Cubre I2-204'!C8,".")</f>
        <v>.</v>
      </c>
      <c r="F8" s="43" t="str">
        <f>IF('Cubre I2-204'!D8&lt;&gt;"",'Cubre I2-204'!D8,".")</f>
        <v>L01 ADC 0333 VALDIVIA</v>
      </c>
      <c r="G8" s="43" t="str">
        <f>IF('Cubre I2-204'!E8&lt;&gt;"",'Cubre I2-204'!E8,".")</f>
        <v>.</v>
      </c>
      <c r="H8" s="43" t="str">
        <f>IF('Cubre I2-204'!F8&lt;&gt;"",'Cubre I2-204'!F8,".")</f>
        <v>L01 ADC 0333 VALDIVIA</v>
      </c>
      <c r="I8" s="46" t="str">
        <f>IF('Cubre I2-204'!G8&lt;&gt;"",'Cubre I2-204'!G8,".")</f>
        <v>.</v>
      </c>
      <c r="J8" s="99"/>
      <c r="M8" s="85" t="s">
        <v>21</v>
      </c>
      <c r="N8" s="92" t="s">
        <v>72</v>
      </c>
      <c r="O8" s="85" t="s">
        <v>73</v>
      </c>
    </row>
    <row r="9" spans="3:15" ht="45" customHeight="1" x14ac:dyDescent="0.25">
      <c r="C9" s="37" t="s">
        <v>7</v>
      </c>
      <c r="D9" s="41" t="str">
        <f>IF('Cubre I2-204'!B9&lt;&gt;"",'Cubre I2-204'!B9,".")</f>
        <v>.</v>
      </c>
      <c r="E9" s="40" t="str">
        <f>IF('Cubre I2-204'!C9&lt;&gt;"",'Cubre I2-204'!C9,".")</f>
        <v>.</v>
      </c>
      <c r="F9" s="40" t="str">
        <f>IF('Cubre I2-204'!D9&lt;&gt;"",'Cubre I2-204'!D9,".")</f>
        <v>L01 ADC 0333 VALDIVIA</v>
      </c>
      <c r="G9" s="40" t="str">
        <f>IF('Cubre I2-204'!E9&lt;&gt;"",'Cubre I2-204'!E9,".")</f>
        <v>.</v>
      </c>
      <c r="H9" s="40" t="str">
        <f>IF('Cubre I2-204'!F9&lt;&gt;"",'Cubre I2-204'!F9,".")</f>
        <v>L01 ADC 0333 VALDIVIA</v>
      </c>
      <c r="I9" s="39" t="str">
        <f>IF('Cubre I2-204'!G9&lt;&gt;"",'Cubre I2-204'!G9,".")</f>
        <v>.</v>
      </c>
      <c r="J9" s="99"/>
      <c r="M9" s="85" t="s">
        <v>42</v>
      </c>
      <c r="N9" s="85"/>
      <c r="O9" s="85"/>
    </row>
    <row r="10" spans="3:15" ht="45" customHeight="1" x14ac:dyDescent="0.25">
      <c r="C10" s="37" t="s">
        <v>8</v>
      </c>
      <c r="D10" s="41" t="str">
        <f>IF('Cubre I2-204'!B10&lt;&gt;"",'Cubre I2-204'!B10,".")</f>
        <v>Alumnos Disponible</v>
      </c>
      <c r="E10" s="40" t="str">
        <f>IF('Cubre I2-204'!C10&lt;&gt;"",'Cubre I2-204'!C10,".")</f>
        <v>.</v>
      </c>
      <c r="F10" s="40" t="str">
        <f>IF('Cubre I2-204'!D10&lt;&gt;"",'Cubre I2-204'!D10,".")</f>
        <v>L01 FEE 0429 ROMERO</v>
      </c>
      <c r="G10" s="40" t="str">
        <f>IF('Cubre I2-204'!E10&lt;&gt;"",'Cubre I2-204'!E10,".")</f>
        <v>.</v>
      </c>
      <c r="H10" s="40" t="str">
        <f>IF('Cubre I2-204'!F10&lt;&gt;"",'Cubre I2-204'!F10,".")</f>
        <v>L01 ADC 0333 VALDIVIA</v>
      </c>
      <c r="I10" s="39" t="str">
        <f>IF('Cubre I2-204'!G10&lt;&gt;"",'Cubre I2-204'!G10,".")</f>
        <v>.</v>
      </c>
      <c r="J10" s="99"/>
      <c r="M10" s="85" t="s">
        <v>22</v>
      </c>
      <c r="N10" s="85"/>
      <c r="O10" s="85"/>
    </row>
    <row r="11" spans="3:15" ht="45" customHeight="1" x14ac:dyDescent="0.25">
      <c r="C11" s="37" t="s">
        <v>9</v>
      </c>
      <c r="D11" s="41" t="str">
        <f>IF('Cubre I2-204'!B11&lt;&gt;"",'Cubre I2-204'!B11,".")</f>
        <v>Alumnos Disponible</v>
      </c>
      <c r="E11" s="40" t="str">
        <f>IF('Cubre I2-204'!C11&lt;&gt;"",'Cubre I2-204'!C11,".")</f>
        <v>.</v>
      </c>
      <c r="F11" s="40" t="str">
        <f>IF('Cubre I2-204'!D11&lt;&gt;"",'Cubre I2-204'!D11,".")</f>
        <v>L01 FEE 0429 ROMERO</v>
      </c>
      <c r="G11" s="40" t="str">
        <f>IF('Cubre I2-204'!E11&lt;&gt;"",'Cubre I2-204'!E11,".")</f>
        <v>Alumnos Disponible</v>
      </c>
      <c r="H11" s="40" t="str">
        <f>IF('Cubre I2-204'!F11&lt;&gt;"",'Cubre I2-204'!F11,".")</f>
        <v>.</v>
      </c>
      <c r="I11" s="39" t="str">
        <f>IF('Cubre I2-204'!G11&lt;&gt;"",'Cubre I2-204'!G11,".")</f>
        <v>.</v>
      </c>
      <c r="J11" s="99"/>
      <c r="M11" s="85" t="s">
        <v>23</v>
      </c>
      <c r="N11" s="85" t="s">
        <v>92</v>
      </c>
      <c r="O11" s="85"/>
    </row>
    <row r="12" spans="3:15" ht="45" customHeight="1" x14ac:dyDescent="0.25">
      <c r="C12" s="37" t="s">
        <v>10</v>
      </c>
      <c r="D12" s="41" t="str">
        <f>IF('Cubre I2-204'!B12&lt;&gt;"",'Cubre I2-204'!B12,".")</f>
        <v>L01 ADC 0334  TORRES</v>
      </c>
      <c r="E12" s="40" t="str">
        <f>IF('Cubre I2-204'!C12&lt;&gt;"",'Cubre I2-204'!C12,".")</f>
        <v>L01 IDC 0502 ÁLVAREZ</v>
      </c>
      <c r="F12" s="40" t="str">
        <f>IF('Cubre I2-204'!D12&lt;&gt;"",'Cubre I2-204'!D12,".")</f>
        <v>Alumnos Disponible</v>
      </c>
      <c r="G12" s="40" t="str">
        <f>IF('Cubre I2-204'!E12&lt;&gt;"",'Cubre I2-204'!E12,".")</f>
        <v>Alumnos Disponible</v>
      </c>
      <c r="H12" s="40" t="str">
        <f>IF('Cubre I2-204'!F12&lt;&gt;"",'Cubre I2-204'!F12,".")</f>
        <v>L01 IDC 0502 ÁLVAREZ</v>
      </c>
      <c r="I12" s="39" t="str">
        <f>IF('Cubre I2-204'!G12&lt;&gt;"",'Cubre I2-204'!G12,".")</f>
        <v>.</v>
      </c>
      <c r="J12" s="100" t="e">
        <f>#REF!+12</f>
        <v>#REF!</v>
      </c>
      <c r="K12" s="2" t="s">
        <v>6</v>
      </c>
      <c r="M12" s="85" t="s">
        <v>41</v>
      </c>
      <c r="N12" s="85"/>
      <c r="O12" s="85"/>
    </row>
    <row r="13" spans="3:15" ht="45" customHeight="1" x14ac:dyDescent="0.25">
      <c r="C13" s="37" t="s">
        <v>11</v>
      </c>
      <c r="D13" s="41" t="str">
        <f>IF('Cubre I2-204'!B13&lt;&gt;"",'Cubre I2-204'!B13,".")</f>
        <v>L01 ADC 0334  TORRES</v>
      </c>
      <c r="E13" s="40" t="str">
        <f>IF('Cubre I2-204'!C13&lt;&gt;"",'Cubre I2-204'!C13,".")</f>
        <v>L01 IDC 0502 ÁLVAREZ</v>
      </c>
      <c r="F13" s="40" t="str">
        <f>IF('Cubre I2-204'!D13&lt;&gt;"",'Cubre I2-204'!D13,".")</f>
        <v>Alumnos Disponible</v>
      </c>
      <c r="G13" s="40" t="str">
        <f>IF('Cubre I2-204'!E13&lt;&gt;"",'Cubre I2-204'!E13,".")</f>
        <v>Alumnos Disponible</v>
      </c>
      <c r="H13" s="40" t="str">
        <f>IF('Cubre I2-204'!F13&lt;&gt;"",'Cubre I2-204'!F13,".")</f>
        <v>L01 IDC 0502 ÁLVAREZ</v>
      </c>
      <c r="I13" s="39" t="str">
        <f>IF('Cubre I2-204'!G13&lt;&gt;"",'Cubre I2-204'!G13,".")</f>
        <v>.</v>
      </c>
      <c r="J13" s="100"/>
      <c r="M13" s="85" t="s">
        <v>24</v>
      </c>
      <c r="N13" s="85" t="s">
        <v>83</v>
      </c>
      <c r="O13" s="85"/>
    </row>
    <row r="14" spans="3:15" ht="45" customHeight="1" x14ac:dyDescent="0.25">
      <c r="C14" s="35" t="s">
        <v>12</v>
      </c>
      <c r="D14" s="41" t="str">
        <f>IF('Cubre I2-204'!B14&lt;&gt;"",'Cubre I2-204'!B14,".")</f>
        <v>L01 ADC 0334  TORRES</v>
      </c>
      <c r="E14" s="40" t="str">
        <f>IF('Cubre I2-204'!C14&lt;&gt;"",'Cubre I2-204'!C14,".")</f>
        <v>Alumnos Disponible</v>
      </c>
      <c r="F14" s="40" t="str">
        <f>IF('Cubre I2-204'!D14&lt;&gt;"",'Cubre I2-204'!D14,".")</f>
        <v>Alumnos Disponible</v>
      </c>
      <c r="G14" s="40" t="str">
        <f>IF('Cubre I2-204'!E14&lt;&gt;"",'Cubre I2-204'!E14,".")</f>
        <v>Alumnos Disponible</v>
      </c>
      <c r="H14" s="40" t="str">
        <f>IF('Cubre I2-204'!F14&lt;&gt;"",'Cubre I2-204'!F14,".")</f>
        <v>L01 IDC 0502 ÁLVAREZ</v>
      </c>
      <c r="I14" s="39" t="str">
        <f>IF('Cubre I2-204'!G14&lt;&gt;"",'Cubre I2-204'!G14,".")</f>
        <v>.</v>
      </c>
      <c r="J14" s="97" t="e">
        <f>'01-204'!J14:J17+84</f>
        <v>#REF!</v>
      </c>
      <c r="M14" s="85" t="s">
        <v>25</v>
      </c>
      <c r="N14" s="85"/>
      <c r="O14" s="85"/>
    </row>
    <row r="15" spans="3:15" ht="45" customHeight="1" x14ac:dyDescent="0.25">
      <c r="C15" s="35" t="s">
        <v>13</v>
      </c>
      <c r="D15" s="41" t="str">
        <f>IF('Cubre I2-204'!B15&lt;&gt;"",'Cubre I2-204'!B15,".")</f>
        <v>L01 ADC 0335 CASTILLO</v>
      </c>
      <c r="E15" s="40" t="str">
        <f>IF('Cubre I2-204'!C15&lt;&gt;"",'Cubre I2-204'!C15,".")</f>
        <v>L01 SIO 0417 QUIROZ</v>
      </c>
      <c r="F15" s="40" t="str">
        <f>IF('Cubre I2-204'!D15&lt;&gt;"",'Cubre I2-204'!D15,".")</f>
        <v>L01 ADC 0335 CASTILLO</v>
      </c>
      <c r="G15" s="40" t="str">
        <f>IF('Cubre I2-204'!E15&lt;&gt;"",'Cubre I2-204'!E15,".")</f>
        <v>Alumnos Disponible</v>
      </c>
      <c r="H15" s="40" t="str">
        <f>IF('Cubre I2-204'!F15&lt;&gt;"",'Cubre I2-204'!F15,".")</f>
        <v>L01 SIO 0417 QUIROZ</v>
      </c>
      <c r="I15" s="39" t="str">
        <f>IF('Cubre I2-204'!G15&lt;&gt;"",'Cubre I2-204'!G15,".")</f>
        <v>.</v>
      </c>
      <c r="J15" s="97"/>
      <c r="M15" s="91"/>
    </row>
    <row r="16" spans="3:15" ht="45" customHeight="1" x14ac:dyDescent="0.25">
      <c r="C16" s="35" t="s">
        <v>14</v>
      </c>
      <c r="D16" s="41" t="str">
        <f>IF('Cubre I2-204'!B16&lt;&gt;"",'Cubre I2-204'!B16,".")</f>
        <v>L01 ADC 0335 CASTILLO</v>
      </c>
      <c r="E16" s="40" t="str">
        <f>IF('Cubre I2-204'!C16&lt;&gt;"",'Cubre I2-204'!C16,".")</f>
        <v>L01 SIO 0417 QUIROZ</v>
      </c>
      <c r="F16" s="40" t="str">
        <f>IF('Cubre I2-204'!D16&lt;&gt;"",'Cubre I2-204'!D16,".")</f>
        <v>L01 ADC 0335 CASTILLO</v>
      </c>
      <c r="G16" s="40" t="str">
        <f>IF('Cubre I2-204'!E16&lt;&gt;"",'Cubre I2-204'!E16,".")</f>
        <v>Alumnos Disponible</v>
      </c>
      <c r="H16" s="40" t="str">
        <f>IF('Cubre I2-204'!F16&lt;&gt;"",'Cubre I2-204'!F16,".")</f>
        <v>L01 SIO 0417 QUIROZ</v>
      </c>
      <c r="I16" s="39" t="str">
        <f>IF('Cubre I2-204'!G16&lt;&gt;"",'Cubre I2-204'!G16,".")</f>
        <v>.</v>
      </c>
      <c r="J16" s="97"/>
      <c r="L16" s="7"/>
      <c r="M16" s="91"/>
    </row>
    <row r="17" spans="2:13" ht="45" customHeight="1" x14ac:dyDescent="0.25">
      <c r="C17" s="35" t="s">
        <v>15</v>
      </c>
      <c r="D17" s="41" t="str">
        <f>IF('Cubre I2-204'!B17&lt;&gt;"",'Cubre I2-204'!B17,".")</f>
        <v>L01 ADC 0335 CASTILLO</v>
      </c>
      <c r="E17" s="40" t="str">
        <f>IF('Cubre I2-204'!C17&lt;&gt;"",'Cubre I2-204'!C17,".")</f>
        <v>L01 SIO 0417 QUIROZ</v>
      </c>
      <c r="F17" s="40" t="str">
        <f>IF('Cubre I2-204'!D17&lt;&gt;"",'Cubre I2-204'!D17,".")</f>
        <v>I02 Dpto. Limpieza</v>
      </c>
      <c r="G17" s="40" t="str">
        <f>IF('Cubre I2-204'!E17&lt;&gt;"",'Cubre I2-204'!E17,".")</f>
        <v>Alumnos Disponible</v>
      </c>
      <c r="H17" s="40" t="str">
        <f>IF('Cubre I2-204'!F17&lt;&gt;"",'Cubre I2-204'!F17,".")</f>
        <v>L01 SIO 0417 QUIROZ</v>
      </c>
      <c r="I17" s="39" t="str">
        <f>IF('Cubre I2-204'!G17&lt;&gt;"",'Cubre I2-204'!G17,".")</f>
        <v>.</v>
      </c>
      <c r="J17" s="97"/>
      <c r="M17" s="91"/>
    </row>
    <row r="18" spans="2:13" ht="45" customHeight="1" x14ac:dyDescent="0.25">
      <c r="C18" s="35" t="s">
        <v>16</v>
      </c>
      <c r="D18" s="41" t="str">
        <f>IF('Cubre I2-204'!B18&lt;&gt;"",'Cubre I2-204'!B18,".")</f>
        <v>CE IA</v>
      </c>
      <c r="E18" s="40" t="str">
        <f>IF('Cubre I2-204'!C18&lt;&gt;"",'Cubre I2-204'!C18,".")</f>
        <v>Alumnos Disponible</v>
      </c>
      <c r="F18" s="40" t="str">
        <f>IF('Cubre I2-204'!D18&lt;&gt;"",'Cubre I2-204'!D18,".")</f>
        <v>I02 Dpto. Limpieza</v>
      </c>
      <c r="G18" s="40" t="str">
        <f>IF('Cubre I2-204'!E18&lt;&gt;"",'Cubre I2-204'!E18,".")</f>
        <v>Alumnos Disponible</v>
      </c>
      <c r="H18" s="40" t="str">
        <f>IF('Cubre I2-204'!F18&lt;&gt;"",'Cubre I2-204'!F18,".")</f>
        <v>Alumnos Disponible</v>
      </c>
      <c r="I18" s="39" t="str">
        <f>IF('Cubre I2-204'!G18&lt;&gt;"",'Cubre I2-204'!G18,".")</f>
        <v>.</v>
      </c>
      <c r="J18" s="26" t="s">
        <v>35</v>
      </c>
      <c r="M18" s="91"/>
    </row>
    <row r="19" spans="2:13" ht="45" customHeight="1" x14ac:dyDescent="0.25">
      <c r="C19" s="35" t="s">
        <v>17</v>
      </c>
      <c r="D19" s="41" t="str">
        <f>IF('Cubre I2-204'!B19&lt;&gt;"",'Cubre I2-204'!B19,".")</f>
        <v>CE IA</v>
      </c>
      <c r="E19" s="40" t="str">
        <f>IF('Cubre I2-204'!C19&lt;&gt;"",'Cubre I2-204'!C19,".")</f>
        <v>Alumnos Disponible</v>
      </c>
      <c r="F19" s="40" t="str">
        <f>IF('Cubre I2-204'!D19&lt;&gt;"",'Cubre I2-204'!D19,".")</f>
        <v>CE ULIX</v>
      </c>
      <c r="G19" s="40" t="str">
        <f>IF('Cubre I2-204'!E19&lt;&gt;"",'Cubre I2-204'!E19,".")</f>
        <v>Alumnos Disponible</v>
      </c>
      <c r="H19" s="40" t="str">
        <f>IF('Cubre I2-204'!F19&lt;&gt;"",'Cubre I2-204'!F19,".")</f>
        <v>Alumnos Disponible</v>
      </c>
      <c r="I19" s="39" t="str">
        <f>IF('Cubre I2-204'!G19&lt;&gt;"",'Cubre I2-204'!G19,".")</f>
        <v>.</v>
      </c>
      <c r="J19" s="97" t="e">
        <f>'01-204'!J19:J22+84</f>
        <v>#REF!</v>
      </c>
    </row>
    <row r="20" spans="2:13" ht="45" customHeight="1" x14ac:dyDescent="0.25">
      <c r="C20" s="35" t="s">
        <v>18</v>
      </c>
      <c r="D20" s="41" t="str">
        <f>IF('Cubre I2-204'!B20&lt;&gt;"",'Cubre I2-204'!B20,".")</f>
        <v>CE ULIX</v>
      </c>
      <c r="E20" s="40" t="str">
        <f>IF('Cubre I2-204'!C20&lt;&gt;"",'Cubre I2-204'!C20,".")</f>
        <v>.</v>
      </c>
      <c r="F20" s="40" t="str">
        <f>IF('Cubre I2-204'!D20&lt;&gt;"",'Cubre I2-204'!D20,".")</f>
        <v>CE ULIX</v>
      </c>
      <c r="G20" s="40" t="str">
        <f>IF('Cubre I2-204'!E20&lt;&gt;"",'Cubre I2-204'!E20,".")</f>
        <v>Alumnos Disponible</v>
      </c>
      <c r="H20" s="40" t="str">
        <f>IF('Cubre I2-204'!F20&lt;&gt;"",'Cubre I2-204'!F20,".")</f>
        <v>.</v>
      </c>
      <c r="I20" s="39" t="str">
        <f>IF('Cubre I2-204'!G20&lt;&gt;"",'Cubre I2-204'!G20,".")</f>
        <v>.</v>
      </c>
      <c r="J20" s="97"/>
    </row>
    <row r="21" spans="2:13" ht="45" customHeight="1" x14ac:dyDescent="0.25">
      <c r="C21" s="35" t="s">
        <v>19</v>
      </c>
      <c r="D21" s="41" t="str">
        <f>IF('Cubre I2-204'!B21&lt;&gt;"",'Cubre I2-204'!B21,".")</f>
        <v>CE ULIX</v>
      </c>
      <c r="E21" s="40" t="str">
        <f>IF('Cubre I2-204'!C21&lt;&gt;"",'Cubre I2-204'!C21,".")</f>
        <v>.</v>
      </c>
      <c r="F21" s="40" t="str">
        <f>IF('Cubre I2-204'!D21&lt;&gt;"",'Cubre I2-204'!D21,".")</f>
        <v>CE ULIX</v>
      </c>
      <c r="G21" s="40" t="str">
        <f>IF('Cubre I2-204'!E21&lt;&gt;"",'Cubre I2-204'!E21,".")</f>
        <v>.</v>
      </c>
      <c r="H21" s="40" t="str">
        <f>IF('Cubre I2-204'!F21&lt;&gt;"",'Cubre I2-204'!F21,".")</f>
        <v>.</v>
      </c>
      <c r="I21" s="39" t="str">
        <f>IF('Cubre I2-204'!G21&lt;&gt;"",'Cubre I2-204'!G21,".")</f>
        <v>.</v>
      </c>
      <c r="J21" s="97"/>
    </row>
    <row r="22" spans="2:13" ht="45" customHeight="1" thickBot="1" x14ac:dyDescent="0.3">
      <c r="C22" s="38" t="s">
        <v>20</v>
      </c>
      <c r="D22" s="44" t="str">
        <f>IF('Cubre I2-204'!B22&lt;&gt;"",'Cubre I2-204'!B22,".")</f>
        <v>.</v>
      </c>
      <c r="E22" s="45" t="str">
        <f>IF('Cubre I2-204'!C22&lt;&gt;"",'Cubre I2-204'!C22,".")</f>
        <v>.</v>
      </c>
      <c r="F22" s="45" t="str">
        <f>IF('Cubre I2-204'!D22&lt;&gt;"",'Cubre I2-204'!D22,".")</f>
        <v>.</v>
      </c>
      <c r="G22" s="45" t="str">
        <f>IF('Cubre I2-204'!E22&lt;&gt;"",'Cubre I2-204'!E22,".")</f>
        <v>.</v>
      </c>
      <c r="H22" s="45" t="str">
        <f>IF('Cubre I2-204'!F22&lt;&gt;"",'Cubre I2-204'!F22,".")</f>
        <v>.</v>
      </c>
      <c r="I22" s="53" t="str">
        <f>IF('Cubre I2-204'!G22&lt;&gt;"",'Cubre I2-204'!G22,".")</f>
        <v>.</v>
      </c>
      <c r="J22" s="97"/>
    </row>
    <row r="23" spans="2:13" ht="9.9" customHeight="1" x14ac:dyDescent="0.25">
      <c r="C23" s="2"/>
      <c r="D23" s="1"/>
      <c r="K23" s="54"/>
    </row>
    <row r="24" spans="2:13" s="22" customFormat="1" ht="33" customHeight="1" x14ac:dyDescent="0.25">
      <c r="B24" s="22" t="s">
        <v>31</v>
      </c>
      <c r="C24" s="31">
        <f>COUNTIF(D8:I22,"L*")</f>
        <v>26</v>
      </c>
      <c r="D24" s="28">
        <f t="shared" ref="D24:I24" si="0">COUNTIF(D8:D22,"L*")</f>
        <v>6</v>
      </c>
      <c r="E24" s="28">
        <f t="shared" si="0"/>
        <v>5</v>
      </c>
      <c r="F24" s="28">
        <f t="shared" si="0"/>
        <v>6</v>
      </c>
      <c r="G24" s="28">
        <f t="shared" si="0"/>
        <v>0</v>
      </c>
      <c r="H24" s="28">
        <f t="shared" si="0"/>
        <v>9</v>
      </c>
      <c r="I24" s="28">
        <f t="shared" si="0"/>
        <v>0</v>
      </c>
      <c r="M24" s="2"/>
    </row>
    <row r="25" spans="2:13" s="21" customFormat="1" ht="33" customHeight="1" x14ac:dyDescent="0.25">
      <c r="B25" s="22" t="s">
        <v>29</v>
      </c>
      <c r="C25" s="32">
        <f>COUNTIF(D8:I22,"I*")</f>
        <v>2</v>
      </c>
      <c r="D25" s="28">
        <f t="shared" ref="D25:I25" si="1">COUNTIF(D8:D22,"I*")</f>
        <v>0</v>
      </c>
      <c r="E25" s="28">
        <f t="shared" si="1"/>
        <v>0</v>
      </c>
      <c r="F25" s="28">
        <f t="shared" si="1"/>
        <v>2</v>
      </c>
      <c r="G25" s="28">
        <f t="shared" si="1"/>
        <v>0</v>
      </c>
      <c r="H25" s="28">
        <f t="shared" si="1"/>
        <v>0</v>
      </c>
      <c r="I25" s="28">
        <f t="shared" si="1"/>
        <v>0</v>
      </c>
      <c r="J25" s="2"/>
      <c r="M25" s="22"/>
    </row>
    <row r="26" spans="2:13" s="21" customFormat="1" ht="33" customHeight="1" x14ac:dyDescent="0.25">
      <c r="B26" s="22" t="s">
        <v>38</v>
      </c>
      <c r="C26" s="56">
        <f>COUNTIF(D8:I22,"D*")</f>
        <v>0</v>
      </c>
      <c r="D26" s="28">
        <f t="shared" ref="D26:I26" si="2">COUNTIF(D8:D22,"D*")</f>
        <v>0</v>
      </c>
      <c r="E26" s="28">
        <f t="shared" si="2"/>
        <v>0</v>
      </c>
      <c r="F26" s="28">
        <f t="shared" si="2"/>
        <v>0</v>
      </c>
      <c r="G26" s="28">
        <f t="shared" si="2"/>
        <v>0</v>
      </c>
      <c r="H26" s="28">
        <f t="shared" si="2"/>
        <v>0</v>
      </c>
      <c r="I26" s="28">
        <f t="shared" si="2"/>
        <v>0</v>
      </c>
      <c r="J26" s="22"/>
    </row>
    <row r="27" spans="2:13" s="21" customFormat="1" ht="33" customHeight="1" x14ac:dyDescent="0.25">
      <c r="B27" s="23" t="s">
        <v>32</v>
      </c>
      <c r="C27" s="47">
        <f>COUNTIF(D8:I22,"A*")</f>
        <v>20</v>
      </c>
      <c r="D27" s="28">
        <f t="shared" ref="D27:I27" si="3">COUNTIF(D8:D22,"A*")</f>
        <v>2</v>
      </c>
      <c r="E27" s="28">
        <f t="shared" si="3"/>
        <v>3</v>
      </c>
      <c r="F27" s="28">
        <f t="shared" si="3"/>
        <v>3</v>
      </c>
      <c r="G27" s="28">
        <f t="shared" si="3"/>
        <v>10</v>
      </c>
      <c r="H27" s="28">
        <f t="shared" si="3"/>
        <v>2</v>
      </c>
      <c r="I27" s="28">
        <f t="shared" si="3"/>
        <v>0</v>
      </c>
    </row>
    <row r="28" spans="2:13" s="21" customFormat="1" ht="33" customHeight="1" x14ac:dyDescent="0.25">
      <c r="B28" s="22" t="s">
        <v>30</v>
      </c>
      <c r="C28" s="33">
        <f>COUNTIF(D8:I22,"C*")</f>
        <v>7</v>
      </c>
      <c r="D28" s="28">
        <f t="shared" ref="D28:I28" si="4">COUNTIF(D8:D22,"C*")</f>
        <v>4</v>
      </c>
      <c r="E28" s="28">
        <f t="shared" si="4"/>
        <v>0</v>
      </c>
      <c r="F28" s="28">
        <f t="shared" si="4"/>
        <v>3</v>
      </c>
      <c r="G28" s="28">
        <f t="shared" si="4"/>
        <v>0</v>
      </c>
      <c r="H28" s="28">
        <f t="shared" si="4"/>
        <v>0</v>
      </c>
      <c r="I28" s="28">
        <f t="shared" si="4"/>
        <v>0</v>
      </c>
    </row>
    <row r="29" spans="2:13" s="21" customFormat="1" ht="33" customHeight="1" thickBot="1" x14ac:dyDescent="0.3">
      <c r="B29" s="30" t="s">
        <v>33</v>
      </c>
      <c r="C29" s="55">
        <f>COUNTIF(D8:I22,"P*")</f>
        <v>0</v>
      </c>
      <c r="D29" s="49">
        <f t="shared" ref="D29:I29" si="5">COUNTIF(D8:D22,"P*")</f>
        <v>0</v>
      </c>
      <c r="E29" s="49">
        <f t="shared" si="5"/>
        <v>0</v>
      </c>
      <c r="F29" s="49">
        <f t="shared" si="5"/>
        <v>0</v>
      </c>
      <c r="G29" s="49">
        <f t="shared" si="5"/>
        <v>0</v>
      </c>
      <c r="H29" s="49">
        <f t="shared" si="5"/>
        <v>0</v>
      </c>
      <c r="I29" s="49">
        <f t="shared" si="5"/>
        <v>0</v>
      </c>
    </row>
    <row r="30" spans="2:13" ht="18.600000000000001" thickTop="1" x14ac:dyDescent="0.25">
      <c r="B30" s="22" t="s">
        <v>37</v>
      </c>
      <c r="C30" s="29">
        <f>SUM(C24:C29)</f>
        <v>55</v>
      </c>
      <c r="D30" s="29">
        <f t="shared" ref="D30:I30" si="6">SUM(D24:D29)</f>
        <v>12</v>
      </c>
      <c r="E30" s="29">
        <f t="shared" si="6"/>
        <v>8</v>
      </c>
      <c r="F30" s="29">
        <f t="shared" si="6"/>
        <v>14</v>
      </c>
      <c r="G30" s="29">
        <f t="shared" si="6"/>
        <v>10</v>
      </c>
      <c r="H30" s="29">
        <f t="shared" si="6"/>
        <v>11</v>
      </c>
      <c r="I30" s="29">
        <f t="shared" si="6"/>
        <v>0</v>
      </c>
      <c r="J30" s="21"/>
      <c r="K30" s="29" t="s">
        <v>39</v>
      </c>
      <c r="L30" s="29"/>
      <c r="M30" s="29" t="s">
        <v>40</v>
      </c>
    </row>
    <row r="31" spans="2:13" s="22" customFormat="1" ht="33" customHeight="1" x14ac:dyDescent="0.25">
      <c r="C31" s="1"/>
      <c r="D31" s="2"/>
      <c r="E31" s="2"/>
      <c r="F31" s="2"/>
      <c r="G31" s="2"/>
      <c r="H31" s="2"/>
      <c r="I31" s="2"/>
      <c r="J31" s="21"/>
      <c r="K31" s="57" t="s">
        <v>45</v>
      </c>
      <c r="L31" s="9"/>
      <c r="M31" s="57" t="s">
        <v>44</v>
      </c>
    </row>
    <row r="32" spans="2:13" ht="33" customHeight="1" x14ac:dyDescent="0.25">
      <c r="B32" s="58" t="s">
        <v>36</v>
      </c>
      <c r="C32" s="29"/>
      <c r="D32" s="27">
        <f t="shared" ref="D32:I32" si="7">SUM(D24:D29)/15</f>
        <v>0.8</v>
      </c>
      <c r="E32" s="27">
        <f t="shared" si="7"/>
        <v>0.53333333333333333</v>
      </c>
      <c r="F32" s="27">
        <f t="shared" si="7"/>
        <v>0.93333333333333335</v>
      </c>
      <c r="G32" s="27">
        <f t="shared" si="7"/>
        <v>0.66666666666666663</v>
      </c>
      <c r="H32" s="27">
        <f t="shared" si="7"/>
        <v>0.73333333333333328</v>
      </c>
      <c r="I32" s="27">
        <f t="shared" si="7"/>
        <v>0</v>
      </c>
      <c r="J32" s="25"/>
      <c r="K32" s="27">
        <f>SUM(D30:H30)/75</f>
        <v>0.73333333333333328</v>
      </c>
      <c r="L32" s="29"/>
      <c r="M32" s="27">
        <f>C30/86</f>
        <v>0.63953488372093026</v>
      </c>
    </row>
    <row r="33" ht="33" customHeight="1" x14ac:dyDescent="0.25"/>
  </sheetData>
  <mergeCells count="6">
    <mergeCell ref="J19:J22"/>
    <mergeCell ref="E3:H3"/>
    <mergeCell ref="E5:H5"/>
    <mergeCell ref="J7:J11"/>
    <mergeCell ref="J12:J13"/>
    <mergeCell ref="J14:J17"/>
  </mergeCells>
  <conditionalFormatting sqref="D8:I22">
    <cfRule type="beginsWith" dxfId="23" priority="1" operator="beginsWith" text="A">
      <formula>LEFT(D8,LEN("A"))="A"</formula>
    </cfRule>
    <cfRule type="beginsWith" dxfId="22" priority="2" operator="beginsWith" text="P">
      <formula>LEFT(D8,LEN("P"))="P"</formula>
    </cfRule>
    <cfRule type="beginsWith" dxfId="21" priority="3" operator="beginsWith" text="C">
      <formula>LEFT(D8,LEN("C"))="C"</formula>
    </cfRule>
    <cfRule type="beginsWith" dxfId="20" priority="4" operator="beginsWith" text="D">
      <formula>LEFT(D8,LEN("D"))="D"</formula>
    </cfRule>
    <cfRule type="beginsWith" dxfId="19" priority="5" operator="beginsWith" text="I">
      <formula>LEFT(D8,LEN("I"))="I"</formula>
    </cfRule>
    <cfRule type="beginsWith" dxfId="18" priority="6" operator="beginsWith" text="L">
      <formula>LEFT(D8,LEN("L"))="L"</formula>
    </cfRule>
  </conditionalFormatting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 codeName="Sheet44"/>
  <dimension ref="B1:O33"/>
  <sheetViews>
    <sheetView zoomScale="50" zoomScaleNormal="50" workbookViewId="0">
      <selection activeCell="G14" sqref="G14"/>
    </sheetView>
  </sheetViews>
  <sheetFormatPr baseColWidth="10" defaultColWidth="9.109375" defaultRowHeight="13.2" x14ac:dyDescent="0.25"/>
  <cols>
    <col min="1" max="1" width="9.109375" style="2"/>
    <col min="2" max="2" width="20.6640625" style="2" customWidth="1"/>
    <col min="3" max="3" width="12.6640625" style="1" customWidth="1"/>
    <col min="4" max="9" width="30.6640625" style="2" customWidth="1"/>
    <col min="10" max="10" width="9.109375" style="2" customWidth="1"/>
    <col min="11" max="11" width="14.33203125" style="2" customWidth="1"/>
    <col min="12" max="12" width="4.6640625" style="2" customWidth="1"/>
    <col min="13" max="13" width="14.33203125" style="2" customWidth="1"/>
    <col min="14" max="15" width="35.6640625" style="2" customWidth="1"/>
    <col min="16" max="16384" width="9.109375" style="2"/>
  </cols>
  <sheetData>
    <row r="1" spans="3:15" ht="5.0999999999999996" customHeight="1" x14ac:dyDescent="0.25">
      <c r="C1" s="16"/>
      <c r="D1" s="17"/>
      <c r="E1" s="17"/>
      <c r="F1" s="17"/>
      <c r="G1" s="17"/>
      <c r="H1" s="18"/>
      <c r="I1" s="17"/>
      <c r="J1" s="24"/>
    </row>
    <row r="2" spans="3:15" ht="30" customHeight="1" x14ac:dyDescent="0.25">
      <c r="C2" s="20" t="s">
        <v>28</v>
      </c>
      <c r="D2" s="19"/>
      <c r="E2" s="19"/>
      <c r="F2" s="19"/>
      <c r="G2" s="19"/>
      <c r="H2" s="17"/>
      <c r="I2" s="17"/>
      <c r="J2" s="24"/>
    </row>
    <row r="3" spans="3:15" ht="30" customHeight="1" x14ac:dyDescent="0.25">
      <c r="C3" s="34"/>
      <c r="D3" s="19"/>
      <c r="E3" s="95" t="s">
        <v>49</v>
      </c>
      <c r="F3" s="95"/>
      <c r="G3" s="95"/>
      <c r="H3" s="95"/>
      <c r="I3" s="17"/>
      <c r="J3" s="24"/>
    </row>
    <row r="4" spans="3:15" ht="5.0999999999999996" customHeight="1" x14ac:dyDescent="0.25">
      <c r="C4" s="16"/>
      <c r="D4" s="17"/>
      <c r="E4" s="17"/>
      <c r="F4" s="17"/>
      <c r="G4" s="17"/>
      <c r="H4" s="17"/>
      <c r="I4" s="17"/>
      <c r="J4" s="24"/>
    </row>
    <row r="5" spans="3:15" ht="30" customHeight="1" x14ac:dyDescent="0.25">
      <c r="C5" s="16"/>
      <c r="D5" s="17"/>
      <c r="E5" s="96" t="s">
        <v>109</v>
      </c>
      <c r="F5" s="96"/>
      <c r="G5" s="96"/>
      <c r="H5" s="96"/>
      <c r="I5" s="20" t="e">
        <f>#REF!</f>
        <v>#REF!</v>
      </c>
      <c r="J5" s="24"/>
    </row>
    <row r="6" spans="3:15" ht="13.5" customHeight="1" thickBot="1" x14ac:dyDescent="0.3">
      <c r="J6" s="25"/>
    </row>
    <row r="7" spans="3:15" s="5" customFormat="1" ht="24.9" customHeight="1" thickBot="1" x14ac:dyDescent="0.3">
      <c r="C7" s="15" t="s">
        <v>0</v>
      </c>
      <c r="D7" s="15" t="s">
        <v>1</v>
      </c>
      <c r="E7" s="15" t="s">
        <v>2</v>
      </c>
      <c r="F7" s="15" t="s">
        <v>26</v>
      </c>
      <c r="G7" s="15" t="s">
        <v>3</v>
      </c>
      <c r="H7" s="15" t="s">
        <v>4</v>
      </c>
      <c r="I7" s="15" t="s">
        <v>27</v>
      </c>
      <c r="J7" s="98" t="s">
        <v>34</v>
      </c>
    </row>
    <row r="8" spans="3:15" ht="45" customHeight="1" x14ac:dyDescent="0.25">
      <c r="C8" s="36" t="s">
        <v>5</v>
      </c>
      <c r="D8" s="42" t="str">
        <f>IF('Cubre I2-204'!B8&lt;&gt;"",'Cubre I2-204'!B8,".")</f>
        <v>.</v>
      </c>
      <c r="E8" s="43" t="str">
        <f>IF('Cubre I2-204'!C8&lt;&gt;"",'Cubre I2-204'!C8,".")</f>
        <v>.</v>
      </c>
      <c r="F8" s="43" t="str">
        <f>IF('Cubre I2-204'!D8&lt;&gt;"",'Cubre I2-204'!D8,".")</f>
        <v>L01 ADC 0333 VALDIVIA</v>
      </c>
      <c r="G8" s="43" t="str">
        <f>IF('Cubre I2-204'!E8&lt;&gt;"",'Cubre I2-204'!E8,".")</f>
        <v>.</v>
      </c>
      <c r="H8" s="43" t="str">
        <f>IF('Cubre I2-204'!F8&lt;&gt;"",'Cubre I2-204'!F8,".")</f>
        <v>L01 ADC 0333 VALDIVIA</v>
      </c>
      <c r="I8" s="46" t="str">
        <f>IF('Cubre I2-204'!G8&lt;&gt;"",'Cubre I2-204'!G8,".")</f>
        <v>.</v>
      </c>
      <c r="J8" s="99"/>
      <c r="M8" s="85" t="s">
        <v>21</v>
      </c>
      <c r="N8" s="85"/>
      <c r="O8" s="85"/>
    </row>
    <row r="9" spans="3:15" ht="45" customHeight="1" x14ac:dyDescent="0.25">
      <c r="C9" s="37" t="s">
        <v>7</v>
      </c>
      <c r="D9" s="41" t="str">
        <f>IF('Cubre I2-204'!B9&lt;&gt;"",'Cubre I2-204'!B9,".")</f>
        <v>.</v>
      </c>
      <c r="E9" s="40" t="str">
        <f>IF('Cubre I2-204'!C9&lt;&gt;"",'Cubre I2-204'!C9,".")</f>
        <v>.</v>
      </c>
      <c r="F9" s="40" t="str">
        <f>IF('Cubre I2-204'!D9&lt;&gt;"",'Cubre I2-204'!D9,".")</f>
        <v>L01 ADC 0333 VALDIVIA</v>
      </c>
      <c r="G9" s="40" t="str">
        <f>IF('Cubre I2-204'!E9&lt;&gt;"",'Cubre I2-204'!E9,".")</f>
        <v>.</v>
      </c>
      <c r="H9" s="40" t="str">
        <f>IF('Cubre I2-204'!F9&lt;&gt;"",'Cubre I2-204'!F9,".")</f>
        <v>L01 ADC 0333 VALDIVIA</v>
      </c>
      <c r="I9" s="39" t="str">
        <f>IF('Cubre I2-204'!G9&lt;&gt;"",'Cubre I2-204'!G9,".")</f>
        <v>.</v>
      </c>
      <c r="J9" s="99"/>
      <c r="M9" s="85" t="s">
        <v>42</v>
      </c>
      <c r="N9" s="85" t="s">
        <v>100</v>
      </c>
      <c r="O9" s="85"/>
    </row>
    <row r="10" spans="3:15" ht="45" customHeight="1" x14ac:dyDescent="0.25">
      <c r="C10" s="37" t="s">
        <v>8</v>
      </c>
      <c r="D10" s="41" t="str">
        <f>IF('Cubre I2-204'!B10&lt;&gt;"",'Cubre I2-204'!B10,".")</f>
        <v>Alumnos Disponible</v>
      </c>
      <c r="E10" s="40" t="str">
        <f>IF('Cubre I2-204'!C10&lt;&gt;"",'Cubre I2-204'!C10,".")</f>
        <v>.</v>
      </c>
      <c r="F10" s="40" t="str">
        <f>IF('Cubre I2-204'!D10&lt;&gt;"",'Cubre I2-204'!D10,".")</f>
        <v>L01 FEE 0429 ROMERO</v>
      </c>
      <c r="G10" s="40" t="str">
        <f>IF('Cubre I2-204'!E10&lt;&gt;"",'Cubre I2-204'!E10,".")</f>
        <v>.</v>
      </c>
      <c r="H10" s="40" t="str">
        <f>IF('Cubre I2-204'!F10&lt;&gt;"",'Cubre I2-204'!F10,".")</f>
        <v>L01 ADC 0333 VALDIVIA</v>
      </c>
      <c r="I10" s="39" t="str">
        <f>IF('Cubre I2-204'!G10&lt;&gt;"",'Cubre I2-204'!G10,".")</f>
        <v>.</v>
      </c>
      <c r="J10" s="99"/>
      <c r="M10" s="85" t="s">
        <v>22</v>
      </c>
      <c r="N10" s="85"/>
      <c r="O10" s="85"/>
    </row>
    <row r="11" spans="3:15" ht="45" customHeight="1" x14ac:dyDescent="0.25">
      <c r="C11" s="37" t="s">
        <v>9</v>
      </c>
      <c r="D11" s="41" t="str">
        <f>IF('Cubre I2-204'!B11&lt;&gt;"",'Cubre I2-204'!B11,".")</f>
        <v>Alumnos Disponible</v>
      </c>
      <c r="E11" s="40" t="str">
        <f>IF('Cubre I2-204'!C11&lt;&gt;"",'Cubre I2-204'!C11,".")</f>
        <v>.</v>
      </c>
      <c r="F11" s="40" t="str">
        <f>IF('Cubre I2-204'!D11&lt;&gt;"",'Cubre I2-204'!D11,".")</f>
        <v>L01 FEE 0429 ROMERO</v>
      </c>
      <c r="G11" s="40" t="str">
        <f>IF('Cubre I2-204'!E11&lt;&gt;"",'Cubre I2-204'!E11,".")</f>
        <v>Alumnos Disponible</v>
      </c>
      <c r="H11" s="40" t="str">
        <f>IF('Cubre I2-204'!F11&lt;&gt;"",'Cubre I2-204'!F11,".")</f>
        <v>.</v>
      </c>
      <c r="I11" s="39" t="str">
        <f>IF('Cubre I2-204'!G11&lt;&gt;"",'Cubre I2-204'!G11,".")</f>
        <v>.</v>
      </c>
      <c r="J11" s="99"/>
      <c r="M11" s="85" t="s">
        <v>23</v>
      </c>
      <c r="N11" s="85" t="s">
        <v>93</v>
      </c>
      <c r="O11" s="85"/>
    </row>
    <row r="12" spans="3:15" ht="45" customHeight="1" x14ac:dyDescent="0.25">
      <c r="C12" s="37" t="s">
        <v>10</v>
      </c>
      <c r="D12" s="41" t="str">
        <f>IF('Cubre I2-204'!B12&lt;&gt;"",'Cubre I2-204'!B12,".")</f>
        <v>L01 ADC 0334  TORRES</v>
      </c>
      <c r="E12" s="40" t="str">
        <f>IF('Cubre I2-204'!C12&lt;&gt;"",'Cubre I2-204'!C12,".")</f>
        <v>L01 IDC 0502 ÁLVAREZ</v>
      </c>
      <c r="F12" s="40" t="str">
        <f>IF('Cubre I2-204'!D12&lt;&gt;"",'Cubre I2-204'!D12,".")</f>
        <v>Alumnos Disponible</v>
      </c>
      <c r="G12" s="40" t="str">
        <f>IF('Cubre I2-204'!E12&lt;&gt;"",'Cubre I2-204'!E12,".")</f>
        <v>Alumnos Disponible</v>
      </c>
      <c r="H12" s="40" t="str">
        <f>IF('Cubre I2-204'!F12&lt;&gt;"",'Cubre I2-204'!F12,".")</f>
        <v>L01 IDC 0502 ÁLVAREZ</v>
      </c>
      <c r="I12" s="39" t="str">
        <f>IF('Cubre I2-204'!G12&lt;&gt;"",'Cubre I2-204'!G12,".")</f>
        <v>.</v>
      </c>
      <c r="J12" s="100" t="e">
        <f>#REF!+13</f>
        <v>#REF!</v>
      </c>
      <c r="K12" s="2" t="s">
        <v>6</v>
      </c>
      <c r="M12" s="85" t="s">
        <v>41</v>
      </c>
      <c r="N12" s="85"/>
      <c r="O12" s="85"/>
    </row>
    <row r="13" spans="3:15" ht="45" customHeight="1" x14ac:dyDescent="0.25">
      <c r="C13" s="37" t="s">
        <v>11</v>
      </c>
      <c r="D13" s="41" t="str">
        <f>IF('Cubre I2-204'!B13&lt;&gt;"",'Cubre I2-204'!B13,".")</f>
        <v>L01 ADC 0334  TORRES</v>
      </c>
      <c r="E13" s="40" t="str">
        <f>IF('Cubre I2-204'!C13&lt;&gt;"",'Cubre I2-204'!C13,".")</f>
        <v>L01 IDC 0502 ÁLVAREZ</v>
      </c>
      <c r="F13" s="40" t="str">
        <f>IF('Cubre I2-204'!D13&lt;&gt;"",'Cubre I2-204'!D13,".")</f>
        <v>Alumnos Disponible</v>
      </c>
      <c r="G13" s="40" t="str">
        <f>IF('Cubre I2-204'!E13&lt;&gt;"",'Cubre I2-204'!E13,".")</f>
        <v>Alumnos Disponible</v>
      </c>
      <c r="H13" s="40" t="str">
        <f>IF('Cubre I2-204'!F13&lt;&gt;"",'Cubre I2-204'!F13,".")</f>
        <v>L01 IDC 0502 ÁLVAREZ</v>
      </c>
      <c r="I13" s="39" t="str">
        <f>IF('Cubre I2-204'!G13&lt;&gt;"",'Cubre I2-204'!G13,".")</f>
        <v>.</v>
      </c>
      <c r="J13" s="100"/>
      <c r="M13" s="85" t="s">
        <v>24</v>
      </c>
      <c r="N13" s="85" t="s">
        <v>84</v>
      </c>
      <c r="O13" s="85"/>
    </row>
    <row r="14" spans="3:15" ht="45" customHeight="1" x14ac:dyDescent="0.25">
      <c r="C14" s="35" t="s">
        <v>12</v>
      </c>
      <c r="D14" s="41" t="str">
        <f>IF('Cubre I2-204'!B14&lt;&gt;"",'Cubre I2-204'!B14,".")</f>
        <v>L01 ADC 0334  TORRES</v>
      </c>
      <c r="E14" s="40" t="str">
        <f>IF('Cubre I2-204'!C14&lt;&gt;"",'Cubre I2-204'!C14,".")</f>
        <v>Alumnos Disponible</v>
      </c>
      <c r="F14" s="40" t="str">
        <f>IF('Cubre I2-204'!D14&lt;&gt;"",'Cubre I2-204'!D14,".")</f>
        <v>Alumnos Disponible</v>
      </c>
      <c r="G14" s="40" t="str">
        <f>IF('Cubre I2-204'!E14&lt;&gt;"",'Cubre I2-204'!E14,".")</f>
        <v>Alumnos Disponible</v>
      </c>
      <c r="H14" s="40" t="str">
        <f>IF('Cubre I2-204'!F14&lt;&gt;"",'Cubre I2-204'!F14,".")</f>
        <v>L01 IDC 0502 ÁLVAREZ</v>
      </c>
      <c r="I14" s="39" t="str">
        <f>IF('Cubre I2-204'!G14&lt;&gt;"",'Cubre I2-204'!G14,".")</f>
        <v>.</v>
      </c>
      <c r="J14" s="97" t="e">
        <f>'01-204'!J14:J17+91</f>
        <v>#REF!</v>
      </c>
      <c r="M14" s="85" t="s">
        <v>25</v>
      </c>
      <c r="N14" s="85"/>
      <c r="O14" s="85"/>
    </row>
    <row r="15" spans="3:15" ht="45" customHeight="1" x14ac:dyDescent="0.25">
      <c r="C15" s="35" t="s">
        <v>13</v>
      </c>
      <c r="D15" s="41" t="str">
        <f>IF('Cubre I2-204'!B15&lt;&gt;"",'Cubre I2-204'!B15,".")</f>
        <v>L01 ADC 0335 CASTILLO</v>
      </c>
      <c r="E15" s="40" t="str">
        <f>IF('Cubre I2-204'!C15&lt;&gt;"",'Cubre I2-204'!C15,".")</f>
        <v>L01 SIO 0417 QUIROZ</v>
      </c>
      <c r="F15" s="40" t="str">
        <f>IF('Cubre I2-204'!D15&lt;&gt;"",'Cubre I2-204'!D15,".")</f>
        <v>L01 ADC 0335 CASTILLO</v>
      </c>
      <c r="G15" s="40" t="str">
        <f>IF('Cubre I2-204'!E15&lt;&gt;"",'Cubre I2-204'!E15,".")</f>
        <v>Alumnos Disponible</v>
      </c>
      <c r="H15" s="40" t="str">
        <f>IF('Cubre I2-204'!F15&lt;&gt;"",'Cubre I2-204'!F15,".")</f>
        <v>L01 SIO 0417 QUIROZ</v>
      </c>
      <c r="I15" s="39" t="str">
        <f>IF('Cubre I2-204'!G15&lt;&gt;"",'Cubre I2-204'!G15,".")</f>
        <v>.</v>
      </c>
      <c r="J15" s="97"/>
      <c r="M15" s="91"/>
    </row>
    <row r="16" spans="3:15" ht="45" customHeight="1" x14ac:dyDescent="0.25">
      <c r="C16" s="35" t="s">
        <v>14</v>
      </c>
      <c r="D16" s="41" t="str">
        <f>IF('Cubre I2-204'!B16&lt;&gt;"",'Cubre I2-204'!B16,".")</f>
        <v>L01 ADC 0335 CASTILLO</v>
      </c>
      <c r="E16" s="40" t="str">
        <f>IF('Cubre I2-204'!C16&lt;&gt;"",'Cubre I2-204'!C16,".")</f>
        <v>L01 SIO 0417 QUIROZ</v>
      </c>
      <c r="F16" s="40" t="str">
        <f>IF('Cubre I2-204'!D16&lt;&gt;"",'Cubre I2-204'!D16,".")</f>
        <v>L01 ADC 0335 CASTILLO</v>
      </c>
      <c r="G16" s="40" t="str">
        <f>IF('Cubre I2-204'!E16&lt;&gt;"",'Cubre I2-204'!E16,".")</f>
        <v>Alumnos Disponible</v>
      </c>
      <c r="H16" s="40" t="str">
        <f>IF('Cubre I2-204'!F16&lt;&gt;"",'Cubre I2-204'!F16,".")</f>
        <v>L01 SIO 0417 QUIROZ</v>
      </c>
      <c r="I16" s="39" t="str">
        <f>IF('Cubre I2-204'!G16&lt;&gt;"",'Cubre I2-204'!G16,".")</f>
        <v>.</v>
      </c>
      <c r="J16" s="97"/>
      <c r="L16" s="7"/>
      <c r="M16" s="91"/>
    </row>
    <row r="17" spans="2:13" ht="45" customHeight="1" x14ac:dyDescent="0.25">
      <c r="C17" s="35" t="s">
        <v>15</v>
      </c>
      <c r="D17" s="41" t="str">
        <f>IF('Cubre I2-204'!B17&lt;&gt;"",'Cubre I2-204'!B17,".")</f>
        <v>L01 ADC 0335 CASTILLO</v>
      </c>
      <c r="E17" s="40" t="str">
        <f>IF('Cubre I2-204'!C17&lt;&gt;"",'Cubre I2-204'!C17,".")</f>
        <v>L01 SIO 0417 QUIROZ</v>
      </c>
      <c r="F17" s="40" t="str">
        <f>IF('Cubre I2-204'!D17&lt;&gt;"",'Cubre I2-204'!D17,".")</f>
        <v>I02 Dpto. Limpieza</v>
      </c>
      <c r="G17" s="40" t="str">
        <f>IF('Cubre I2-204'!E17&lt;&gt;"",'Cubre I2-204'!E17,".")</f>
        <v>Alumnos Disponible</v>
      </c>
      <c r="H17" s="40" t="str">
        <f>IF('Cubre I2-204'!F17&lt;&gt;"",'Cubre I2-204'!F17,".")</f>
        <v>L01 SIO 0417 QUIROZ</v>
      </c>
      <c r="I17" s="39" t="str">
        <f>IF('Cubre I2-204'!G17&lt;&gt;"",'Cubre I2-204'!G17,".")</f>
        <v>.</v>
      </c>
      <c r="J17" s="97"/>
      <c r="M17" s="91"/>
    </row>
    <row r="18" spans="2:13" ht="45" customHeight="1" x14ac:dyDescent="0.25">
      <c r="C18" s="35" t="s">
        <v>16</v>
      </c>
      <c r="D18" s="41" t="str">
        <f>IF('Cubre I2-204'!B18&lt;&gt;"",'Cubre I2-204'!B18,".")</f>
        <v>CE IA</v>
      </c>
      <c r="E18" s="40" t="str">
        <f>IF('Cubre I2-204'!C18&lt;&gt;"",'Cubre I2-204'!C18,".")</f>
        <v>Alumnos Disponible</v>
      </c>
      <c r="F18" s="40" t="str">
        <f>IF('Cubre I2-204'!D18&lt;&gt;"",'Cubre I2-204'!D18,".")</f>
        <v>I02 Dpto. Limpieza</v>
      </c>
      <c r="G18" s="40" t="str">
        <f>IF('Cubre I2-204'!E18&lt;&gt;"",'Cubre I2-204'!E18,".")</f>
        <v>Alumnos Disponible</v>
      </c>
      <c r="H18" s="40" t="str">
        <f>IF('Cubre I2-204'!F18&lt;&gt;"",'Cubre I2-204'!F18,".")</f>
        <v>Alumnos Disponible</v>
      </c>
      <c r="I18" s="39" t="str">
        <f>IF('Cubre I2-204'!G18&lt;&gt;"",'Cubre I2-204'!G18,".")</f>
        <v>.</v>
      </c>
      <c r="J18" s="26" t="s">
        <v>35</v>
      </c>
      <c r="M18" s="91"/>
    </row>
    <row r="19" spans="2:13" ht="45" customHeight="1" x14ac:dyDescent="0.25">
      <c r="C19" s="35" t="s">
        <v>17</v>
      </c>
      <c r="D19" s="41" t="str">
        <f>IF('Cubre I2-204'!B19&lt;&gt;"",'Cubre I2-204'!B19,".")</f>
        <v>CE IA</v>
      </c>
      <c r="E19" s="40" t="str">
        <f>IF('Cubre I2-204'!C19&lt;&gt;"",'Cubre I2-204'!C19,".")</f>
        <v>Alumnos Disponible</v>
      </c>
      <c r="F19" s="40" t="str">
        <f>IF('Cubre I2-204'!D19&lt;&gt;"",'Cubre I2-204'!D19,".")</f>
        <v>CE ULIX</v>
      </c>
      <c r="G19" s="40" t="str">
        <f>IF('Cubre I2-204'!E19&lt;&gt;"",'Cubre I2-204'!E19,".")</f>
        <v>Alumnos Disponible</v>
      </c>
      <c r="H19" s="40" t="str">
        <f>IF('Cubre I2-204'!F19&lt;&gt;"",'Cubre I2-204'!F19,".")</f>
        <v>Alumnos Disponible</v>
      </c>
      <c r="I19" s="39" t="str">
        <f>IF('Cubre I2-204'!G19&lt;&gt;"",'Cubre I2-204'!G19,".")</f>
        <v>.</v>
      </c>
      <c r="J19" s="97" t="e">
        <f>'01-204'!J19:J22+91</f>
        <v>#REF!</v>
      </c>
    </row>
    <row r="20" spans="2:13" ht="45" customHeight="1" x14ac:dyDescent="0.25">
      <c r="C20" s="35" t="s">
        <v>18</v>
      </c>
      <c r="D20" s="41" t="str">
        <f>IF('Cubre I2-204'!B20&lt;&gt;"",'Cubre I2-204'!B20,".")</f>
        <v>CE ULIX</v>
      </c>
      <c r="E20" s="40" t="str">
        <f>IF('Cubre I2-204'!C20&lt;&gt;"",'Cubre I2-204'!C20,".")</f>
        <v>.</v>
      </c>
      <c r="F20" s="40" t="str">
        <f>IF('Cubre I2-204'!D20&lt;&gt;"",'Cubre I2-204'!D20,".")</f>
        <v>CE ULIX</v>
      </c>
      <c r="G20" s="40" t="str">
        <f>IF('Cubre I2-204'!E20&lt;&gt;"",'Cubre I2-204'!E20,".")</f>
        <v>Alumnos Disponible</v>
      </c>
      <c r="H20" s="40" t="str">
        <f>IF('Cubre I2-204'!F20&lt;&gt;"",'Cubre I2-204'!F20,".")</f>
        <v>.</v>
      </c>
      <c r="I20" s="39" t="str">
        <f>IF('Cubre I2-204'!G20&lt;&gt;"",'Cubre I2-204'!G20,".")</f>
        <v>.</v>
      </c>
      <c r="J20" s="97"/>
    </row>
    <row r="21" spans="2:13" ht="45" customHeight="1" x14ac:dyDescent="0.25">
      <c r="C21" s="35" t="s">
        <v>19</v>
      </c>
      <c r="D21" s="41" t="str">
        <f>IF('Cubre I2-204'!B21&lt;&gt;"",'Cubre I2-204'!B21,".")</f>
        <v>CE ULIX</v>
      </c>
      <c r="E21" s="40" t="str">
        <f>IF('Cubre I2-204'!C21&lt;&gt;"",'Cubre I2-204'!C21,".")</f>
        <v>.</v>
      </c>
      <c r="F21" s="40" t="str">
        <f>IF('Cubre I2-204'!D21&lt;&gt;"",'Cubre I2-204'!D21,".")</f>
        <v>CE ULIX</v>
      </c>
      <c r="G21" s="40" t="str">
        <f>IF('Cubre I2-204'!E21&lt;&gt;"",'Cubre I2-204'!E21,".")</f>
        <v>.</v>
      </c>
      <c r="H21" s="40" t="str">
        <f>IF('Cubre I2-204'!F21&lt;&gt;"",'Cubre I2-204'!F21,".")</f>
        <v>.</v>
      </c>
      <c r="I21" s="39" t="str">
        <f>IF('Cubre I2-204'!G21&lt;&gt;"",'Cubre I2-204'!G21,".")</f>
        <v>.</v>
      </c>
      <c r="J21" s="97"/>
    </row>
    <row r="22" spans="2:13" ht="45" customHeight="1" thickBot="1" x14ac:dyDescent="0.3">
      <c r="C22" s="38" t="s">
        <v>20</v>
      </c>
      <c r="D22" s="41" t="str">
        <f>IF('Cubre I2-204'!B22&lt;&gt;"",'Cubre I2-204'!B22,".")</f>
        <v>.</v>
      </c>
      <c r="E22" s="40" t="str">
        <f>IF('Cubre I2-204'!C22&lt;&gt;"",'Cubre I2-204'!C22,".")</f>
        <v>.</v>
      </c>
      <c r="F22" s="40" t="str">
        <f>IF('Cubre I2-204'!D22&lt;&gt;"",'Cubre I2-204'!D22,".")</f>
        <v>.</v>
      </c>
      <c r="G22" s="40" t="str">
        <f>IF('Cubre I2-204'!E22&lt;&gt;"",'Cubre I2-204'!E22,".")</f>
        <v>.</v>
      </c>
      <c r="H22" s="40" t="str">
        <f>IF('Cubre I2-204'!F22&lt;&gt;"",'Cubre I2-204'!F22,".")</f>
        <v>.</v>
      </c>
      <c r="I22" s="39" t="str">
        <f>IF('Cubre I2-204'!G22&lt;&gt;"",'Cubre I2-204'!G22,".")</f>
        <v>.</v>
      </c>
      <c r="J22" s="97"/>
    </row>
    <row r="23" spans="2:13" ht="9.9" customHeight="1" x14ac:dyDescent="0.25">
      <c r="C23" s="2"/>
      <c r="D23" s="1"/>
      <c r="K23" s="54"/>
    </row>
    <row r="24" spans="2:13" s="22" customFormat="1" ht="33" customHeight="1" x14ac:dyDescent="0.25">
      <c r="B24" s="22" t="s">
        <v>31</v>
      </c>
      <c r="C24" s="31">
        <f>COUNTIF(D8:I22,"L*")</f>
        <v>26</v>
      </c>
      <c r="D24" s="28">
        <f t="shared" ref="D24:I24" si="0">COUNTIF(D8:D22,"L*")</f>
        <v>6</v>
      </c>
      <c r="E24" s="28">
        <f t="shared" si="0"/>
        <v>5</v>
      </c>
      <c r="F24" s="28">
        <f t="shared" si="0"/>
        <v>6</v>
      </c>
      <c r="G24" s="28">
        <f t="shared" si="0"/>
        <v>0</v>
      </c>
      <c r="H24" s="28">
        <f t="shared" si="0"/>
        <v>9</v>
      </c>
      <c r="I24" s="28">
        <f t="shared" si="0"/>
        <v>0</v>
      </c>
      <c r="M24" s="2"/>
    </row>
    <row r="25" spans="2:13" s="21" customFormat="1" ht="33" customHeight="1" x14ac:dyDescent="0.25">
      <c r="B25" s="22" t="s">
        <v>29</v>
      </c>
      <c r="C25" s="32">
        <f>COUNTIF(D8:I22,"I*")</f>
        <v>2</v>
      </c>
      <c r="D25" s="28">
        <f t="shared" ref="D25:I25" si="1">COUNTIF(D8:D22,"I*")</f>
        <v>0</v>
      </c>
      <c r="E25" s="28">
        <f t="shared" si="1"/>
        <v>0</v>
      </c>
      <c r="F25" s="28">
        <f t="shared" si="1"/>
        <v>2</v>
      </c>
      <c r="G25" s="28">
        <f t="shared" si="1"/>
        <v>0</v>
      </c>
      <c r="H25" s="28">
        <f t="shared" si="1"/>
        <v>0</v>
      </c>
      <c r="I25" s="28">
        <f t="shared" si="1"/>
        <v>0</v>
      </c>
      <c r="J25" s="2"/>
      <c r="M25" s="22"/>
    </row>
    <row r="26" spans="2:13" s="21" customFormat="1" ht="33" customHeight="1" x14ac:dyDescent="0.25">
      <c r="B26" s="22" t="s">
        <v>38</v>
      </c>
      <c r="C26" s="56">
        <f>COUNTIF(D8:I22,"D*")</f>
        <v>0</v>
      </c>
      <c r="D26" s="28">
        <f t="shared" ref="D26:I26" si="2">COUNTIF(D8:D22,"D*")</f>
        <v>0</v>
      </c>
      <c r="E26" s="28">
        <f t="shared" si="2"/>
        <v>0</v>
      </c>
      <c r="F26" s="28">
        <f t="shared" si="2"/>
        <v>0</v>
      </c>
      <c r="G26" s="28">
        <f t="shared" si="2"/>
        <v>0</v>
      </c>
      <c r="H26" s="28">
        <f t="shared" si="2"/>
        <v>0</v>
      </c>
      <c r="I26" s="28">
        <f t="shared" si="2"/>
        <v>0</v>
      </c>
      <c r="J26" s="22"/>
    </row>
    <row r="27" spans="2:13" s="21" customFormat="1" ht="33" customHeight="1" x14ac:dyDescent="0.25">
      <c r="B27" s="23" t="s">
        <v>32</v>
      </c>
      <c r="C27" s="47">
        <f>COUNTIF(D8:I22,"A*")</f>
        <v>20</v>
      </c>
      <c r="D27" s="28">
        <f t="shared" ref="D27:I27" si="3">COUNTIF(D8:D22,"A*")</f>
        <v>2</v>
      </c>
      <c r="E27" s="28">
        <f t="shared" si="3"/>
        <v>3</v>
      </c>
      <c r="F27" s="28">
        <f t="shared" si="3"/>
        <v>3</v>
      </c>
      <c r="G27" s="28">
        <f t="shared" si="3"/>
        <v>10</v>
      </c>
      <c r="H27" s="28">
        <f t="shared" si="3"/>
        <v>2</v>
      </c>
      <c r="I27" s="28">
        <f t="shared" si="3"/>
        <v>0</v>
      </c>
    </row>
    <row r="28" spans="2:13" s="21" customFormat="1" ht="33" customHeight="1" x14ac:dyDescent="0.25">
      <c r="B28" s="22" t="s">
        <v>30</v>
      </c>
      <c r="C28" s="33">
        <f>COUNTIF(D8:I22,"C*")</f>
        <v>7</v>
      </c>
      <c r="D28" s="28">
        <f t="shared" ref="D28:I28" si="4">COUNTIF(D8:D22,"C*")</f>
        <v>4</v>
      </c>
      <c r="E28" s="28">
        <f t="shared" si="4"/>
        <v>0</v>
      </c>
      <c r="F28" s="28">
        <f t="shared" si="4"/>
        <v>3</v>
      </c>
      <c r="G28" s="28">
        <f t="shared" si="4"/>
        <v>0</v>
      </c>
      <c r="H28" s="28">
        <f t="shared" si="4"/>
        <v>0</v>
      </c>
      <c r="I28" s="28">
        <f t="shared" si="4"/>
        <v>0</v>
      </c>
    </row>
    <row r="29" spans="2:13" s="21" customFormat="1" ht="33" customHeight="1" thickBot="1" x14ac:dyDescent="0.3">
      <c r="B29" s="30" t="s">
        <v>33</v>
      </c>
      <c r="C29" s="55">
        <f>COUNTIF(D8:I22,"P*")</f>
        <v>0</v>
      </c>
      <c r="D29" s="49">
        <f t="shared" ref="D29:I29" si="5">COUNTIF(D8:D22,"P*")</f>
        <v>0</v>
      </c>
      <c r="E29" s="49">
        <f t="shared" si="5"/>
        <v>0</v>
      </c>
      <c r="F29" s="49">
        <f t="shared" si="5"/>
        <v>0</v>
      </c>
      <c r="G29" s="49">
        <f t="shared" si="5"/>
        <v>0</v>
      </c>
      <c r="H29" s="49">
        <f t="shared" si="5"/>
        <v>0</v>
      </c>
      <c r="I29" s="49">
        <f t="shared" si="5"/>
        <v>0</v>
      </c>
    </row>
    <row r="30" spans="2:13" ht="18.600000000000001" thickTop="1" x14ac:dyDescent="0.25">
      <c r="B30" s="22" t="s">
        <v>37</v>
      </c>
      <c r="C30" s="29">
        <f>SUM(C24:C29)</f>
        <v>55</v>
      </c>
      <c r="D30" s="29">
        <f t="shared" ref="D30:I30" si="6">SUM(D24:D29)</f>
        <v>12</v>
      </c>
      <c r="E30" s="29">
        <f t="shared" si="6"/>
        <v>8</v>
      </c>
      <c r="F30" s="29">
        <f t="shared" si="6"/>
        <v>14</v>
      </c>
      <c r="G30" s="29">
        <f t="shared" si="6"/>
        <v>10</v>
      </c>
      <c r="H30" s="29">
        <f t="shared" si="6"/>
        <v>11</v>
      </c>
      <c r="I30" s="29">
        <f t="shared" si="6"/>
        <v>0</v>
      </c>
      <c r="J30" s="21"/>
      <c r="K30" s="29" t="s">
        <v>39</v>
      </c>
      <c r="L30" s="29"/>
      <c r="M30" s="29" t="s">
        <v>40</v>
      </c>
    </row>
    <row r="31" spans="2:13" s="22" customFormat="1" ht="33" customHeight="1" x14ac:dyDescent="0.25">
      <c r="C31" s="1"/>
      <c r="D31" s="2"/>
      <c r="E31" s="2"/>
      <c r="F31" s="2"/>
      <c r="G31" s="2"/>
      <c r="H31" s="2"/>
      <c r="I31" s="2"/>
      <c r="J31" s="21"/>
      <c r="K31" s="57" t="s">
        <v>45</v>
      </c>
      <c r="L31" s="9"/>
      <c r="M31" s="57" t="s">
        <v>44</v>
      </c>
    </row>
    <row r="32" spans="2:13" ht="33" customHeight="1" x14ac:dyDescent="0.25">
      <c r="B32" s="58" t="s">
        <v>36</v>
      </c>
      <c r="C32" s="29"/>
      <c r="D32" s="27">
        <f t="shared" ref="D32:I32" si="7">SUM(D24:D29)/15</f>
        <v>0.8</v>
      </c>
      <c r="E32" s="27">
        <f t="shared" si="7"/>
        <v>0.53333333333333333</v>
      </c>
      <c r="F32" s="27">
        <f t="shared" si="7"/>
        <v>0.93333333333333335</v>
      </c>
      <c r="G32" s="27">
        <f t="shared" si="7"/>
        <v>0.66666666666666663</v>
      </c>
      <c r="H32" s="27">
        <f t="shared" si="7"/>
        <v>0.73333333333333328</v>
      </c>
      <c r="I32" s="27">
        <f t="shared" si="7"/>
        <v>0</v>
      </c>
      <c r="J32" s="25"/>
      <c r="K32" s="27">
        <f>SUM(D30:H30)/75</f>
        <v>0.73333333333333328</v>
      </c>
      <c r="L32" s="29"/>
      <c r="M32" s="27">
        <f>C30/86</f>
        <v>0.63953488372093026</v>
      </c>
    </row>
    <row r="33" ht="33" customHeight="1" x14ac:dyDescent="0.25"/>
  </sheetData>
  <mergeCells count="6">
    <mergeCell ref="J19:J22"/>
    <mergeCell ref="E3:H3"/>
    <mergeCell ref="E5:H5"/>
    <mergeCell ref="J7:J11"/>
    <mergeCell ref="J12:J13"/>
    <mergeCell ref="J14:J17"/>
  </mergeCells>
  <conditionalFormatting sqref="D8:I22">
    <cfRule type="beginsWith" dxfId="17" priority="43" operator="beginsWith" text="A">
      <formula>LEFT(D8,LEN("A"))="A"</formula>
    </cfRule>
    <cfRule type="beginsWith" dxfId="16" priority="44" operator="beginsWith" text="P">
      <formula>LEFT(D8,LEN("P"))="P"</formula>
    </cfRule>
    <cfRule type="beginsWith" dxfId="15" priority="45" operator="beginsWith" text="C">
      <formula>LEFT(D8,LEN("C"))="C"</formula>
    </cfRule>
    <cfRule type="beginsWith" dxfId="14" priority="46" operator="beginsWith" text="D">
      <formula>LEFT(D8,LEN("D"))="D"</formula>
    </cfRule>
    <cfRule type="beginsWith" dxfId="13" priority="47" operator="beginsWith" text="I">
      <formula>LEFT(D8,LEN("I"))="I"</formula>
    </cfRule>
    <cfRule type="beginsWith" dxfId="12" priority="48" operator="beginsWith" text="L">
      <formula>LEFT(D8,LEN("L"))="L"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 codeName="Sheet47"/>
  <dimension ref="B1:O33"/>
  <sheetViews>
    <sheetView zoomScale="50" zoomScaleNormal="50" workbookViewId="0">
      <selection activeCell="N25" sqref="N25"/>
    </sheetView>
  </sheetViews>
  <sheetFormatPr baseColWidth="10" defaultColWidth="9.109375" defaultRowHeight="13.2" x14ac:dyDescent="0.25"/>
  <cols>
    <col min="1" max="1" width="9.109375" style="2"/>
    <col min="2" max="2" width="20.6640625" style="2" customWidth="1"/>
    <col min="3" max="3" width="12.6640625" style="1" customWidth="1"/>
    <col min="4" max="9" width="30.6640625" style="2" customWidth="1"/>
    <col min="10" max="10" width="9.109375" style="2" customWidth="1"/>
    <col min="11" max="11" width="14.33203125" style="2" customWidth="1"/>
    <col min="12" max="12" width="4.6640625" style="2" customWidth="1"/>
    <col min="13" max="13" width="14.33203125" style="2" customWidth="1"/>
    <col min="14" max="15" width="35.6640625" style="2" customWidth="1"/>
    <col min="16" max="16384" width="9.109375" style="2"/>
  </cols>
  <sheetData>
    <row r="1" spans="3:15" ht="5.0999999999999996" customHeight="1" x14ac:dyDescent="0.25">
      <c r="C1" s="16"/>
      <c r="D1" s="17"/>
      <c r="E1" s="17"/>
      <c r="F1" s="17"/>
      <c r="G1" s="17"/>
      <c r="H1" s="18"/>
      <c r="I1" s="17"/>
      <c r="J1" s="24"/>
    </row>
    <row r="2" spans="3:15" ht="30" customHeight="1" x14ac:dyDescent="0.25">
      <c r="C2" s="20" t="s">
        <v>28</v>
      </c>
      <c r="D2" s="19"/>
      <c r="E2" s="19"/>
      <c r="F2" s="19"/>
      <c r="G2" s="19"/>
      <c r="H2" s="17"/>
      <c r="I2" s="17"/>
      <c r="J2" s="24"/>
    </row>
    <row r="3" spans="3:15" ht="30" customHeight="1" x14ac:dyDescent="0.25">
      <c r="C3" s="34"/>
      <c r="D3" s="19"/>
      <c r="E3" s="95" t="s">
        <v>49</v>
      </c>
      <c r="F3" s="95"/>
      <c r="G3" s="95"/>
      <c r="H3" s="95"/>
      <c r="I3" s="17"/>
      <c r="J3" s="24"/>
    </row>
    <row r="4" spans="3:15" ht="5.0999999999999996" customHeight="1" x14ac:dyDescent="0.25">
      <c r="C4" s="16"/>
      <c r="D4" s="17"/>
      <c r="E4" s="17"/>
      <c r="F4" s="17"/>
      <c r="G4" s="17"/>
      <c r="H4" s="17"/>
      <c r="I4" s="17"/>
      <c r="J4" s="24"/>
    </row>
    <row r="5" spans="3:15" ht="30" customHeight="1" x14ac:dyDescent="0.25">
      <c r="C5" s="16"/>
      <c r="D5" s="17"/>
      <c r="E5" s="96" t="s">
        <v>109</v>
      </c>
      <c r="F5" s="96"/>
      <c r="G5" s="96"/>
      <c r="H5" s="96"/>
      <c r="I5" s="20" t="e">
        <f>#REF!</f>
        <v>#REF!</v>
      </c>
      <c r="J5" s="24"/>
    </row>
    <row r="6" spans="3:15" ht="13.5" customHeight="1" thickBot="1" x14ac:dyDescent="0.3">
      <c r="J6" s="25"/>
    </row>
    <row r="7" spans="3:15" s="5" customFormat="1" ht="24.9" customHeight="1" thickBot="1" x14ac:dyDescent="0.3">
      <c r="C7" s="15" t="s">
        <v>0</v>
      </c>
      <c r="D7" s="15" t="s">
        <v>1</v>
      </c>
      <c r="E7" s="15" t="s">
        <v>2</v>
      </c>
      <c r="F7" s="15" t="s">
        <v>26</v>
      </c>
      <c r="G7" s="15" t="s">
        <v>3</v>
      </c>
      <c r="H7" s="15" t="s">
        <v>4</v>
      </c>
      <c r="I7" s="15" t="s">
        <v>27</v>
      </c>
      <c r="J7" s="98" t="s">
        <v>34</v>
      </c>
    </row>
    <row r="8" spans="3:15" ht="45" customHeight="1" x14ac:dyDescent="0.25">
      <c r="C8" s="36" t="s">
        <v>5</v>
      </c>
      <c r="D8" s="42" t="str">
        <f>IF('Cubre I2-204'!B8&lt;&gt;"",'Cubre I2-204'!B8,".")</f>
        <v>.</v>
      </c>
      <c r="E8" s="43" t="str">
        <f>IF('Cubre I2-204'!C8&lt;&gt;"",'Cubre I2-204'!C8,".")</f>
        <v>.</v>
      </c>
      <c r="F8" s="43" t="str">
        <f>IF('Cubre I2-204'!D8&lt;&gt;"",'Cubre I2-204'!D8,".")</f>
        <v>L01 ADC 0333 VALDIVIA</v>
      </c>
      <c r="G8" s="43" t="str">
        <f>IF('Cubre I2-204'!E8&lt;&gt;"",'Cubre I2-204'!E8,".")</f>
        <v>.</v>
      </c>
      <c r="H8" s="43" t="str">
        <f>IF('Cubre I2-204'!F8&lt;&gt;"",'Cubre I2-204'!F8,".")</f>
        <v>L01 ADC 0333 VALDIVIA</v>
      </c>
      <c r="I8" s="46" t="str">
        <f>IF('Cubre I2-204'!G8&lt;&gt;"",'Cubre I2-204'!G8,".")</f>
        <v>.</v>
      </c>
      <c r="J8" s="99"/>
      <c r="M8" s="85" t="s">
        <v>21</v>
      </c>
      <c r="N8" s="92" t="s">
        <v>74</v>
      </c>
      <c r="O8" s="85"/>
    </row>
    <row r="9" spans="3:15" ht="45" customHeight="1" x14ac:dyDescent="0.25">
      <c r="C9" s="37" t="s">
        <v>7</v>
      </c>
      <c r="D9" s="41" t="str">
        <f>IF('Cubre I2-204'!B9&lt;&gt;"",'Cubre I2-204'!B9,".")</f>
        <v>.</v>
      </c>
      <c r="E9" s="40" t="str">
        <f>IF('Cubre I2-204'!C9&lt;&gt;"",'Cubre I2-204'!C9,".")</f>
        <v>.</v>
      </c>
      <c r="F9" s="40" t="str">
        <f>IF('Cubre I2-204'!D9&lt;&gt;"",'Cubre I2-204'!D9,".")</f>
        <v>L01 ADC 0333 VALDIVIA</v>
      </c>
      <c r="G9" s="40" t="str">
        <f>IF('Cubre I2-204'!E9&lt;&gt;"",'Cubre I2-204'!E9,".")</f>
        <v>.</v>
      </c>
      <c r="H9" s="40" t="str">
        <f>IF('Cubre I2-204'!F9&lt;&gt;"",'Cubre I2-204'!F9,".")</f>
        <v>L01 ADC 0333 VALDIVIA</v>
      </c>
      <c r="I9" s="39" t="str">
        <f>IF('Cubre I2-204'!G9&lt;&gt;"",'Cubre I2-204'!G9,".")</f>
        <v>.</v>
      </c>
      <c r="J9" s="99"/>
      <c r="M9" s="85" t="s">
        <v>42</v>
      </c>
      <c r="N9" s="85" t="s">
        <v>101</v>
      </c>
      <c r="O9" s="85"/>
    </row>
    <row r="10" spans="3:15" ht="45" customHeight="1" x14ac:dyDescent="0.25">
      <c r="C10" s="37" t="s">
        <v>8</v>
      </c>
      <c r="D10" s="41" t="str">
        <f>IF('Cubre I2-204'!B10&lt;&gt;"",'Cubre I2-204'!B10,".")</f>
        <v>Alumnos Disponible</v>
      </c>
      <c r="E10" s="40" t="str">
        <f>IF('Cubre I2-204'!C10&lt;&gt;"",'Cubre I2-204'!C10,".")</f>
        <v>.</v>
      </c>
      <c r="F10" s="40" t="str">
        <f>IF('Cubre I2-204'!D10&lt;&gt;"",'Cubre I2-204'!D10,".")</f>
        <v>L01 FEE 0429 ROMERO</v>
      </c>
      <c r="G10" s="40" t="str">
        <f>IF('Cubre I2-204'!E10&lt;&gt;"",'Cubre I2-204'!E10,".")</f>
        <v>.</v>
      </c>
      <c r="H10" s="40" t="str">
        <f>IF('Cubre I2-204'!F10&lt;&gt;"",'Cubre I2-204'!F10,".")</f>
        <v>L01 ADC 0333 VALDIVIA</v>
      </c>
      <c r="I10" s="39" t="str">
        <f>IF('Cubre I2-204'!G10&lt;&gt;"",'Cubre I2-204'!G10,".")</f>
        <v>.</v>
      </c>
      <c r="J10" s="99"/>
      <c r="M10" s="85" t="s">
        <v>22</v>
      </c>
      <c r="N10" s="85"/>
      <c r="O10" s="85"/>
    </row>
    <row r="11" spans="3:15" ht="45" customHeight="1" x14ac:dyDescent="0.25">
      <c r="C11" s="37" t="s">
        <v>9</v>
      </c>
      <c r="D11" s="41" t="str">
        <f>IF('Cubre I2-204'!B11&lt;&gt;"",'Cubre I2-204'!B11,".")</f>
        <v>Alumnos Disponible</v>
      </c>
      <c r="E11" s="40" t="str">
        <f>IF('Cubre I2-204'!C11&lt;&gt;"",'Cubre I2-204'!C11,".")</f>
        <v>.</v>
      </c>
      <c r="F11" s="40" t="str">
        <f>IF('Cubre I2-204'!D11&lt;&gt;"",'Cubre I2-204'!D11,".")</f>
        <v>L01 FEE 0429 ROMERO</v>
      </c>
      <c r="G11" s="40" t="str">
        <f>IF('Cubre I2-204'!E11&lt;&gt;"",'Cubre I2-204'!E11,".")</f>
        <v>Alumnos Disponible</v>
      </c>
      <c r="H11" s="40" t="s">
        <v>122</v>
      </c>
      <c r="I11" s="39"/>
      <c r="J11" s="99"/>
      <c r="M11" s="85" t="s">
        <v>23</v>
      </c>
      <c r="N11" s="85"/>
      <c r="O11" s="85"/>
    </row>
    <row r="12" spans="3:15" ht="45" customHeight="1" x14ac:dyDescent="0.25">
      <c r="C12" s="37" t="s">
        <v>10</v>
      </c>
      <c r="D12" s="41" t="str">
        <f>IF('Cubre I2-204'!B12&lt;&gt;"",'Cubre I2-204'!B12,".")</f>
        <v>L01 ADC 0334  TORRES</v>
      </c>
      <c r="E12" s="40" t="str">
        <f>IF('Cubre I2-204'!C12&lt;&gt;"",'Cubre I2-204'!C12,".")</f>
        <v>L01 IDC 0502 ÁLVAREZ</v>
      </c>
      <c r="F12" s="40" t="str">
        <f>IF('Cubre I2-204'!D12&lt;&gt;"",'Cubre I2-204'!D12,".")</f>
        <v>Alumnos Disponible</v>
      </c>
      <c r="G12" s="40" t="str">
        <f>IF('Cubre I2-204'!E12&lt;&gt;"",'Cubre I2-204'!E12,".")</f>
        <v>Alumnos Disponible</v>
      </c>
      <c r="H12" s="40" t="str">
        <f>IF('Cubre I2-204'!F12&lt;&gt;"",'Cubre I2-204'!F12,".")</f>
        <v>L01 IDC 0502 ÁLVAREZ</v>
      </c>
      <c r="I12" s="39"/>
      <c r="J12" s="100" t="e">
        <f>#REF!+14</f>
        <v>#REF!</v>
      </c>
      <c r="K12" s="2" t="s">
        <v>6</v>
      </c>
      <c r="M12" s="85" t="s">
        <v>41</v>
      </c>
      <c r="N12" s="85"/>
      <c r="O12" s="85"/>
    </row>
    <row r="13" spans="3:15" ht="45" customHeight="1" x14ac:dyDescent="0.25">
      <c r="C13" s="37" t="s">
        <v>11</v>
      </c>
      <c r="D13" s="41" t="str">
        <f>IF('Cubre I2-204'!B13&lt;&gt;"",'Cubre I2-204'!B13,".")</f>
        <v>L01 ADC 0334  TORRES</v>
      </c>
      <c r="E13" s="40" t="str">
        <f>IF('Cubre I2-204'!C13&lt;&gt;"",'Cubre I2-204'!C13,".")</f>
        <v>L01 IDC 0502 ÁLVAREZ</v>
      </c>
      <c r="F13" s="40" t="str">
        <f>IF('Cubre I2-204'!D13&lt;&gt;"",'Cubre I2-204'!D13,".")</f>
        <v>Alumnos Disponible</v>
      </c>
      <c r="G13" s="40" t="str">
        <f>IF('Cubre I2-204'!E13&lt;&gt;"",'Cubre I2-204'!E13,".")</f>
        <v>Alumnos Disponible</v>
      </c>
      <c r="H13" s="40" t="str">
        <f>IF('Cubre I2-204'!F13&lt;&gt;"",'Cubre I2-204'!F13,".")</f>
        <v>L01 IDC 0502 ÁLVAREZ</v>
      </c>
      <c r="I13" s="39" t="str">
        <f>IF('Cubre I2-204'!G13&lt;&gt;"",'Cubre I2-204'!G13,".")</f>
        <v>.</v>
      </c>
      <c r="J13" s="100"/>
      <c r="M13" s="85" t="s">
        <v>24</v>
      </c>
      <c r="N13" s="85" t="s">
        <v>85</v>
      </c>
      <c r="O13" s="85"/>
    </row>
    <row r="14" spans="3:15" ht="45" customHeight="1" x14ac:dyDescent="0.25">
      <c r="C14" s="35" t="s">
        <v>12</v>
      </c>
      <c r="D14" s="41" t="str">
        <f>IF('Cubre I2-204'!B14&lt;&gt;"",'Cubre I2-204'!B14,".")</f>
        <v>L01 ADC 0334  TORRES</v>
      </c>
      <c r="E14" s="40" t="str">
        <f>IF('Cubre I2-204'!C14&lt;&gt;"",'Cubre I2-204'!C14,".")</f>
        <v>Alumnos Disponible</v>
      </c>
      <c r="F14" s="40" t="str">
        <f>IF('Cubre I2-204'!D14&lt;&gt;"",'Cubre I2-204'!D14,".")</f>
        <v>Alumnos Disponible</v>
      </c>
      <c r="G14" s="40" t="str">
        <f>IF('Cubre I2-204'!E14&lt;&gt;"",'Cubre I2-204'!E14,".")</f>
        <v>Alumnos Disponible</v>
      </c>
      <c r="H14" s="40" t="str">
        <f>IF('Cubre I2-204'!F14&lt;&gt;"",'Cubre I2-204'!F14,".")</f>
        <v>L01 IDC 0502 ÁLVAREZ</v>
      </c>
      <c r="I14" s="39" t="str">
        <f>IF('Cubre I2-204'!G14&lt;&gt;"",'Cubre I2-204'!G14,".")</f>
        <v>.</v>
      </c>
      <c r="J14" s="97" t="e">
        <f>'01-204'!J14:J17+98</f>
        <v>#REF!</v>
      </c>
      <c r="M14" s="85" t="s">
        <v>25</v>
      </c>
      <c r="N14" s="85"/>
      <c r="O14" s="85"/>
    </row>
    <row r="15" spans="3:15" ht="45" customHeight="1" x14ac:dyDescent="0.25">
      <c r="C15" s="35" t="s">
        <v>13</v>
      </c>
      <c r="D15" s="41" t="str">
        <f>IF('Cubre I2-204'!B15&lt;&gt;"",'Cubre I2-204'!B15,".")</f>
        <v>L01 ADC 0335 CASTILLO</v>
      </c>
      <c r="E15" s="40" t="str">
        <f>IF('Cubre I2-204'!C15&lt;&gt;"",'Cubre I2-204'!C15,".")</f>
        <v>L01 SIO 0417 QUIROZ</v>
      </c>
      <c r="F15" s="40" t="str">
        <f>IF('Cubre I2-204'!D15&lt;&gt;"",'Cubre I2-204'!D15,".")</f>
        <v>L01 ADC 0335 CASTILLO</v>
      </c>
      <c r="G15" s="40" t="str">
        <f>IF('Cubre I2-204'!E15&lt;&gt;"",'Cubre I2-204'!E15,".")</f>
        <v>Alumnos Disponible</v>
      </c>
      <c r="H15" s="40" t="str">
        <f>IF('Cubre I2-204'!F15&lt;&gt;"",'Cubre I2-204'!F15,".")</f>
        <v>L01 SIO 0417 QUIROZ</v>
      </c>
      <c r="I15" s="39" t="str">
        <f>IF('Cubre I2-204'!G15&lt;&gt;"",'Cubre I2-204'!G15,".")</f>
        <v>.</v>
      </c>
      <c r="J15" s="97"/>
      <c r="M15" s="91"/>
    </row>
    <row r="16" spans="3:15" ht="45" customHeight="1" x14ac:dyDescent="0.25">
      <c r="C16" s="35" t="s">
        <v>14</v>
      </c>
      <c r="D16" s="41" t="str">
        <f>IF('Cubre I2-204'!B16&lt;&gt;"",'Cubre I2-204'!B16,".")</f>
        <v>L01 ADC 0335 CASTILLO</v>
      </c>
      <c r="E16" s="40" t="str">
        <f>IF('Cubre I2-204'!C16&lt;&gt;"",'Cubre I2-204'!C16,".")</f>
        <v>L01 SIO 0417 QUIROZ</v>
      </c>
      <c r="F16" s="40" t="str">
        <f>IF('Cubre I2-204'!D16&lt;&gt;"",'Cubre I2-204'!D16,".")</f>
        <v>L01 ADC 0335 CASTILLO</v>
      </c>
      <c r="G16" s="40" t="str">
        <f>IF('Cubre I2-204'!E16&lt;&gt;"",'Cubre I2-204'!E16,".")</f>
        <v>Alumnos Disponible</v>
      </c>
      <c r="H16" s="40" t="str">
        <f>IF('Cubre I2-204'!F16&lt;&gt;"",'Cubre I2-204'!F16,".")</f>
        <v>L01 SIO 0417 QUIROZ</v>
      </c>
      <c r="I16" s="39" t="str">
        <f>IF('Cubre I2-204'!G16&lt;&gt;"",'Cubre I2-204'!G16,".")</f>
        <v>.</v>
      </c>
      <c r="J16" s="97"/>
      <c r="L16" s="7"/>
      <c r="M16" s="91"/>
    </row>
    <row r="17" spans="2:13" ht="45" customHeight="1" x14ac:dyDescent="0.25">
      <c r="C17" s="35" t="s">
        <v>15</v>
      </c>
      <c r="D17" s="41" t="str">
        <f>IF('Cubre I2-204'!B17&lt;&gt;"",'Cubre I2-204'!B17,".")</f>
        <v>L01 ADC 0335 CASTILLO</v>
      </c>
      <c r="E17" s="40" t="str">
        <f>IF('Cubre I2-204'!C17&lt;&gt;"",'Cubre I2-204'!C17,".")</f>
        <v>L01 SIO 0417 QUIROZ</v>
      </c>
      <c r="F17" s="40" t="str">
        <f>IF('Cubre I2-204'!D17&lt;&gt;"",'Cubre I2-204'!D17,".")</f>
        <v>I02 Dpto. Limpieza</v>
      </c>
      <c r="G17" s="40" t="str">
        <f>IF('Cubre I2-204'!E17&lt;&gt;"",'Cubre I2-204'!E17,".")</f>
        <v>Alumnos Disponible</v>
      </c>
      <c r="H17" s="40" t="str">
        <f>IF('Cubre I2-204'!F17&lt;&gt;"",'Cubre I2-204'!F17,".")</f>
        <v>L01 SIO 0417 QUIROZ</v>
      </c>
      <c r="I17" s="39" t="str">
        <f>IF('Cubre I2-204'!G17&lt;&gt;"",'Cubre I2-204'!G17,".")</f>
        <v>.</v>
      </c>
      <c r="J17" s="97"/>
      <c r="M17" s="91"/>
    </row>
    <row r="18" spans="2:13" ht="45" customHeight="1" x14ac:dyDescent="0.25">
      <c r="C18" s="35" t="s">
        <v>16</v>
      </c>
      <c r="D18" s="41" t="str">
        <f>IF('Cubre I2-204'!B18&lt;&gt;"",'Cubre I2-204'!B18,".")</f>
        <v>CE IA</v>
      </c>
      <c r="E18" s="40" t="str">
        <f>IF('Cubre I2-204'!C18&lt;&gt;"",'Cubre I2-204'!C18,".")</f>
        <v>Alumnos Disponible</v>
      </c>
      <c r="F18" s="40" t="str">
        <f>IF('Cubre I2-204'!D18&lt;&gt;"",'Cubre I2-204'!D18,".")</f>
        <v>I02 Dpto. Limpieza</v>
      </c>
      <c r="G18" s="40" t="str">
        <f>IF('Cubre I2-204'!E18&lt;&gt;"",'Cubre I2-204'!E18,".")</f>
        <v>Alumnos Disponible</v>
      </c>
      <c r="H18" s="40" t="str">
        <f>IF('Cubre I2-204'!F18&lt;&gt;"",'Cubre I2-204'!F18,".")</f>
        <v>Alumnos Disponible</v>
      </c>
      <c r="I18" s="39" t="str">
        <f>IF('Cubre I2-204'!G18&lt;&gt;"",'Cubre I2-204'!G18,".")</f>
        <v>.</v>
      </c>
      <c r="J18" s="26" t="s">
        <v>35</v>
      </c>
      <c r="M18" s="91"/>
    </row>
    <row r="19" spans="2:13" ht="45" customHeight="1" x14ac:dyDescent="0.25">
      <c r="C19" s="35" t="s">
        <v>17</v>
      </c>
      <c r="D19" s="41" t="str">
        <f>IF('Cubre I2-204'!B19&lt;&gt;"",'Cubre I2-204'!B19,".")</f>
        <v>CE IA</v>
      </c>
      <c r="E19" s="40" t="str">
        <f>IF('Cubre I2-204'!C19&lt;&gt;"",'Cubre I2-204'!C19,".")</f>
        <v>Alumnos Disponible</v>
      </c>
      <c r="F19" s="40" t="str">
        <f>IF('Cubre I2-204'!D19&lt;&gt;"",'Cubre I2-204'!D19,".")</f>
        <v>CE ULIX</v>
      </c>
      <c r="G19" s="40" t="str">
        <f>IF('Cubre I2-204'!E19&lt;&gt;"",'Cubre I2-204'!E19,".")</f>
        <v>Alumnos Disponible</v>
      </c>
      <c r="H19" s="40" t="str">
        <f>IF('Cubre I2-204'!F19&lt;&gt;"",'Cubre I2-204'!F19,".")</f>
        <v>Alumnos Disponible</v>
      </c>
      <c r="I19" s="39" t="str">
        <f>IF('Cubre I2-204'!G19&lt;&gt;"",'Cubre I2-204'!G19,".")</f>
        <v>.</v>
      </c>
      <c r="J19" s="97" t="e">
        <f>'01-204'!J19:J22+98</f>
        <v>#REF!</v>
      </c>
    </row>
    <row r="20" spans="2:13" ht="45" customHeight="1" x14ac:dyDescent="0.25">
      <c r="C20" s="35" t="s">
        <v>18</v>
      </c>
      <c r="D20" s="41" t="str">
        <f>IF('Cubre I2-204'!B20&lt;&gt;"",'Cubre I2-204'!B20,".")</f>
        <v>CE ULIX</v>
      </c>
      <c r="E20" s="40" t="str">
        <f>IF('Cubre I2-204'!C20&lt;&gt;"",'Cubre I2-204'!C20,".")</f>
        <v>.</v>
      </c>
      <c r="F20" s="40" t="str">
        <f>IF('Cubre I2-204'!D20&lt;&gt;"",'Cubre I2-204'!D20,".")</f>
        <v>CE ULIX</v>
      </c>
      <c r="G20" s="40" t="str">
        <f>IF('Cubre I2-204'!E20&lt;&gt;"",'Cubre I2-204'!E20,".")</f>
        <v>Alumnos Disponible</v>
      </c>
      <c r="H20" s="40" t="str">
        <f>IF('Cubre I2-204'!F20&lt;&gt;"",'Cubre I2-204'!F20,".")</f>
        <v>.</v>
      </c>
      <c r="I20" s="39" t="str">
        <f>IF('Cubre I2-204'!G20&lt;&gt;"",'Cubre I2-204'!G20,".")</f>
        <v>.</v>
      </c>
      <c r="J20" s="97"/>
    </row>
    <row r="21" spans="2:13" ht="45" customHeight="1" x14ac:dyDescent="0.25">
      <c r="C21" s="35" t="s">
        <v>19</v>
      </c>
      <c r="D21" s="41" t="str">
        <f>IF('Cubre I2-204'!B21&lt;&gt;"",'Cubre I2-204'!B21,".")</f>
        <v>CE ULIX</v>
      </c>
      <c r="E21" s="40" t="str">
        <f>IF('Cubre I2-204'!C21&lt;&gt;"",'Cubre I2-204'!C21,".")</f>
        <v>.</v>
      </c>
      <c r="F21" s="40" t="str">
        <f>IF('Cubre I2-204'!D21&lt;&gt;"",'Cubre I2-204'!D21,".")</f>
        <v>CE ULIX</v>
      </c>
      <c r="G21" s="40" t="str">
        <f>IF('Cubre I2-204'!E21&lt;&gt;"",'Cubre I2-204'!E21,".")</f>
        <v>.</v>
      </c>
      <c r="H21" s="40" t="str">
        <f>IF('Cubre I2-204'!F21&lt;&gt;"",'Cubre I2-204'!F21,".")</f>
        <v>.</v>
      </c>
      <c r="I21" s="39" t="str">
        <f>IF('Cubre I2-204'!G21&lt;&gt;"",'Cubre I2-204'!G21,".")</f>
        <v>.</v>
      </c>
      <c r="J21" s="97"/>
    </row>
    <row r="22" spans="2:13" ht="45" customHeight="1" thickBot="1" x14ac:dyDescent="0.3">
      <c r="C22" s="38" t="s">
        <v>20</v>
      </c>
      <c r="D22" s="41" t="str">
        <f>IF('Cubre I2-204'!B22&lt;&gt;"",'Cubre I2-204'!B22,".")</f>
        <v>.</v>
      </c>
      <c r="E22" s="40" t="str">
        <f>IF('Cubre I2-204'!C22&lt;&gt;"",'Cubre I2-204'!C22,".")</f>
        <v>.</v>
      </c>
      <c r="F22" s="40" t="str">
        <f>IF('Cubre I2-204'!D22&lt;&gt;"",'Cubre I2-204'!D22,".")</f>
        <v>.</v>
      </c>
      <c r="G22" s="40" t="str">
        <f>IF('Cubre I2-204'!E22&lt;&gt;"",'Cubre I2-204'!E22,".")</f>
        <v>.</v>
      </c>
      <c r="H22" s="40" t="str">
        <f>IF('Cubre I2-204'!F22&lt;&gt;"",'Cubre I2-204'!F22,".")</f>
        <v>.</v>
      </c>
      <c r="I22" s="39" t="str">
        <f>IF('Cubre I2-204'!G22&lt;&gt;"",'Cubre I2-204'!G22,".")</f>
        <v>.</v>
      </c>
      <c r="J22" s="97"/>
    </row>
    <row r="23" spans="2:13" ht="9.9" customHeight="1" x14ac:dyDescent="0.25">
      <c r="C23" s="2"/>
      <c r="D23" s="1"/>
      <c r="K23" s="54"/>
    </row>
    <row r="24" spans="2:13" s="22" customFormat="1" ht="33" customHeight="1" x14ac:dyDescent="0.25">
      <c r="B24" s="22" t="s">
        <v>31</v>
      </c>
      <c r="C24" s="31">
        <f>COUNTIF(D8:I22,"L*")</f>
        <v>27</v>
      </c>
      <c r="D24" s="28">
        <f t="shared" ref="D24:I24" si="0">COUNTIF(D8:D22,"L*")</f>
        <v>6</v>
      </c>
      <c r="E24" s="28">
        <f t="shared" si="0"/>
        <v>5</v>
      </c>
      <c r="F24" s="28">
        <f t="shared" si="0"/>
        <v>6</v>
      </c>
      <c r="G24" s="28">
        <f t="shared" si="0"/>
        <v>0</v>
      </c>
      <c r="H24" s="28">
        <f t="shared" si="0"/>
        <v>10</v>
      </c>
      <c r="I24" s="28">
        <f t="shared" si="0"/>
        <v>0</v>
      </c>
      <c r="M24" s="2"/>
    </row>
    <row r="25" spans="2:13" s="21" customFormat="1" ht="33" customHeight="1" x14ac:dyDescent="0.25">
      <c r="B25" s="22" t="s">
        <v>29</v>
      </c>
      <c r="C25" s="32">
        <f>COUNTIF(D8:I22,"I*")</f>
        <v>2</v>
      </c>
      <c r="D25" s="28">
        <f t="shared" ref="D25:I25" si="1">COUNTIF(D8:D22,"I*")</f>
        <v>0</v>
      </c>
      <c r="E25" s="28">
        <f t="shared" si="1"/>
        <v>0</v>
      </c>
      <c r="F25" s="28">
        <f t="shared" si="1"/>
        <v>2</v>
      </c>
      <c r="G25" s="28">
        <f t="shared" si="1"/>
        <v>0</v>
      </c>
      <c r="H25" s="28">
        <f t="shared" si="1"/>
        <v>0</v>
      </c>
      <c r="I25" s="28">
        <f t="shared" si="1"/>
        <v>0</v>
      </c>
      <c r="J25" s="2"/>
      <c r="M25" s="22"/>
    </row>
    <row r="26" spans="2:13" s="21" customFormat="1" ht="33" customHeight="1" x14ac:dyDescent="0.25">
      <c r="B26" s="22" t="s">
        <v>38</v>
      </c>
      <c r="C26" s="56">
        <f>COUNTIF(D8:I22,"D*")</f>
        <v>0</v>
      </c>
      <c r="D26" s="28">
        <f t="shared" ref="D26:I26" si="2">COUNTIF(D8:D22,"D*")</f>
        <v>0</v>
      </c>
      <c r="E26" s="28">
        <f t="shared" si="2"/>
        <v>0</v>
      </c>
      <c r="F26" s="28">
        <f t="shared" si="2"/>
        <v>0</v>
      </c>
      <c r="G26" s="28">
        <f t="shared" si="2"/>
        <v>0</v>
      </c>
      <c r="H26" s="28">
        <f t="shared" si="2"/>
        <v>0</v>
      </c>
      <c r="I26" s="28">
        <f t="shared" si="2"/>
        <v>0</v>
      </c>
      <c r="J26" s="22"/>
    </row>
    <row r="27" spans="2:13" s="21" customFormat="1" ht="33" customHeight="1" x14ac:dyDescent="0.25">
      <c r="B27" s="23" t="s">
        <v>32</v>
      </c>
      <c r="C27" s="47">
        <f>COUNTIF(D8:I22,"A*")</f>
        <v>20</v>
      </c>
      <c r="D27" s="28">
        <f t="shared" ref="D27:I27" si="3">COUNTIF(D8:D22,"A*")</f>
        <v>2</v>
      </c>
      <c r="E27" s="28">
        <f t="shared" si="3"/>
        <v>3</v>
      </c>
      <c r="F27" s="28">
        <f t="shared" si="3"/>
        <v>3</v>
      </c>
      <c r="G27" s="28">
        <f t="shared" si="3"/>
        <v>10</v>
      </c>
      <c r="H27" s="28">
        <f t="shared" si="3"/>
        <v>2</v>
      </c>
      <c r="I27" s="28">
        <f t="shared" si="3"/>
        <v>0</v>
      </c>
    </row>
    <row r="28" spans="2:13" s="21" customFormat="1" ht="33" customHeight="1" x14ac:dyDescent="0.25">
      <c r="B28" s="22" t="s">
        <v>30</v>
      </c>
      <c r="C28" s="33">
        <f>COUNTIF(D8:I22,"C*")</f>
        <v>7</v>
      </c>
      <c r="D28" s="28">
        <f t="shared" ref="D28:I28" si="4">COUNTIF(D8:D22,"C*")</f>
        <v>4</v>
      </c>
      <c r="E28" s="28">
        <f t="shared" si="4"/>
        <v>0</v>
      </c>
      <c r="F28" s="28">
        <f t="shared" si="4"/>
        <v>3</v>
      </c>
      <c r="G28" s="28">
        <f t="shared" si="4"/>
        <v>0</v>
      </c>
      <c r="H28" s="28">
        <f t="shared" si="4"/>
        <v>0</v>
      </c>
      <c r="I28" s="28">
        <f t="shared" si="4"/>
        <v>0</v>
      </c>
    </row>
    <row r="29" spans="2:13" s="21" customFormat="1" ht="33" customHeight="1" thickBot="1" x14ac:dyDescent="0.3">
      <c r="B29" s="30" t="s">
        <v>33</v>
      </c>
      <c r="C29" s="55">
        <f>COUNTIF(D8:I22,"P*")</f>
        <v>0</v>
      </c>
      <c r="D29" s="49">
        <f t="shared" ref="D29:I29" si="5">COUNTIF(D8:D22,"P*")</f>
        <v>0</v>
      </c>
      <c r="E29" s="49">
        <f t="shared" si="5"/>
        <v>0</v>
      </c>
      <c r="F29" s="49">
        <f t="shared" si="5"/>
        <v>0</v>
      </c>
      <c r="G29" s="49">
        <f t="shared" si="5"/>
        <v>0</v>
      </c>
      <c r="H29" s="49">
        <f t="shared" si="5"/>
        <v>0</v>
      </c>
      <c r="I29" s="49">
        <f t="shared" si="5"/>
        <v>0</v>
      </c>
    </row>
    <row r="30" spans="2:13" ht="18.600000000000001" thickTop="1" x14ac:dyDescent="0.25">
      <c r="B30" s="22" t="s">
        <v>37</v>
      </c>
      <c r="C30" s="29">
        <f>SUM(C24:C29)</f>
        <v>56</v>
      </c>
      <c r="D30" s="29">
        <f t="shared" ref="D30:I30" si="6">SUM(D24:D29)</f>
        <v>12</v>
      </c>
      <c r="E30" s="29">
        <f t="shared" si="6"/>
        <v>8</v>
      </c>
      <c r="F30" s="29">
        <f t="shared" si="6"/>
        <v>14</v>
      </c>
      <c r="G30" s="29">
        <f t="shared" si="6"/>
        <v>10</v>
      </c>
      <c r="H30" s="29">
        <f t="shared" si="6"/>
        <v>12</v>
      </c>
      <c r="I30" s="29">
        <f t="shared" si="6"/>
        <v>0</v>
      </c>
      <c r="J30" s="21"/>
      <c r="K30" s="29" t="s">
        <v>39</v>
      </c>
      <c r="L30" s="29"/>
      <c r="M30" s="29" t="s">
        <v>40</v>
      </c>
    </row>
    <row r="31" spans="2:13" s="22" customFormat="1" ht="33" customHeight="1" x14ac:dyDescent="0.25">
      <c r="C31" s="1"/>
      <c r="D31" s="2"/>
      <c r="E31" s="2"/>
      <c r="F31" s="2"/>
      <c r="G31" s="2"/>
      <c r="H31" s="2"/>
      <c r="I31" s="2"/>
      <c r="J31" s="21"/>
      <c r="K31" s="57" t="s">
        <v>45</v>
      </c>
      <c r="L31" s="9"/>
      <c r="M31" s="57" t="s">
        <v>44</v>
      </c>
    </row>
    <row r="32" spans="2:13" ht="33" customHeight="1" x14ac:dyDescent="0.25">
      <c r="B32" s="58" t="s">
        <v>36</v>
      </c>
      <c r="C32" s="29"/>
      <c r="D32" s="27">
        <f t="shared" ref="D32:I32" si="7">SUM(D24:D29)/15</f>
        <v>0.8</v>
      </c>
      <c r="E32" s="27">
        <f t="shared" si="7"/>
        <v>0.53333333333333333</v>
      </c>
      <c r="F32" s="27">
        <f t="shared" si="7"/>
        <v>0.93333333333333335</v>
      </c>
      <c r="G32" s="27">
        <f t="shared" si="7"/>
        <v>0.66666666666666663</v>
      </c>
      <c r="H32" s="27">
        <f t="shared" si="7"/>
        <v>0.8</v>
      </c>
      <c r="I32" s="27">
        <f t="shared" si="7"/>
        <v>0</v>
      </c>
      <c r="J32" s="25"/>
      <c r="K32" s="27">
        <f>SUM(D30:H30)/75</f>
        <v>0.7466666666666667</v>
      </c>
      <c r="L32" s="29"/>
      <c r="M32" s="27">
        <f>C30/86</f>
        <v>0.65116279069767447</v>
      </c>
    </row>
    <row r="33" ht="33" customHeight="1" x14ac:dyDescent="0.25"/>
  </sheetData>
  <mergeCells count="6">
    <mergeCell ref="J19:J22"/>
    <mergeCell ref="E3:H3"/>
    <mergeCell ref="E5:H5"/>
    <mergeCell ref="J7:J11"/>
    <mergeCell ref="J12:J13"/>
    <mergeCell ref="J14:J17"/>
  </mergeCells>
  <conditionalFormatting sqref="D8:I22">
    <cfRule type="beginsWith" dxfId="11" priority="7" operator="beginsWith" text="A">
      <formula>LEFT(D8,LEN("A"))="A"</formula>
    </cfRule>
    <cfRule type="beginsWith" dxfId="10" priority="8" operator="beginsWith" text="P">
      <formula>LEFT(D8,LEN("P"))="P"</formula>
    </cfRule>
    <cfRule type="beginsWith" dxfId="9" priority="9" operator="beginsWith" text="C">
      <formula>LEFT(D8,LEN("C"))="C"</formula>
    </cfRule>
    <cfRule type="beginsWith" dxfId="8" priority="10" operator="beginsWith" text="D">
      <formula>LEFT(D8,LEN("D"))="D"</formula>
    </cfRule>
    <cfRule type="beginsWith" dxfId="7" priority="11" operator="beginsWith" text="I">
      <formula>LEFT(D8,LEN("I"))="I"</formula>
    </cfRule>
    <cfRule type="beginsWith" dxfId="6" priority="12" operator="beginsWith" text="L">
      <formula>LEFT(D8,LEN("L"))="L"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50"/>
  <dimension ref="B1:N33"/>
  <sheetViews>
    <sheetView tabSelected="1" zoomScale="50" zoomScaleNormal="50" workbookViewId="0">
      <selection activeCell="B15" sqref="B15"/>
    </sheetView>
  </sheetViews>
  <sheetFormatPr baseColWidth="10" defaultColWidth="9.109375" defaultRowHeight="13.2" x14ac:dyDescent="0.25"/>
  <cols>
    <col min="1" max="1" width="9.109375" style="2"/>
    <col min="2" max="2" width="20.6640625" style="2" customWidth="1"/>
    <col min="3" max="3" width="12.6640625" style="1" customWidth="1"/>
    <col min="4" max="9" width="30.6640625" style="2" customWidth="1"/>
    <col min="10" max="10" width="9.109375" style="2" customWidth="1"/>
    <col min="11" max="11" width="14.33203125" style="2" customWidth="1"/>
    <col min="12" max="12" width="4.6640625" style="2" customWidth="1"/>
    <col min="13" max="13" width="14.33203125" style="2" customWidth="1"/>
    <col min="14" max="15" width="35.6640625" style="2" customWidth="1"/>
    <col min="16" max="16384" width="9.109375" style="2"/>
  </cols>
  <sheetData>
    <row r="1" spans="3:13" ht="5.0999999999999996" customHeight="1" x14ac:dyDescent="0.25">
      <c r="C1" s="16"/>
      <c r="D1" s="17"/>
      <c r="E1" s="17"/>
      <c r="F1" s="17"/>
      <c r="G1" s="17"/>
      <c r="H1" s="18"/>
      <c r="I1" s="17"/>
      <c r="J1" s="24"/>
    </row>
    <row r="2" spans="3:13" ht="30" customHeight="1" x14ac:dyDescent="0.25">
      <c r="C2" s="20" t="s">
        <v>28</v>
      </c>
      <c r="D2" s="19"/>
      <c r="E2" s="19"/>
      <c r="F2" s="19"/>
      <c r="G2" s="19"/>
      <c r="H2" s="17"/>
      <c r="I2" s="17"/>
      <c r="J2" s="24"/>
    </row>
    <row r="3" spans="3:13" ht="30" customHeight="1" x14ac:dyDescent="0.25">
      <c r="C3" s="34"/>
      <c r="D3" s="19"/>
      <c r="E3" s="95" t="s">
        <v>49</v>
      </c>
      <c r="F3" s="95"/>
      <c r="G3" s="95"/>
      <c r="H3" s="95"/>
      <c r="I3" s="17"/>
      <c r="J3" s="24"/>
    </row>
    <row r="4" spans="3:13" ht="5.0999999999999996" customHeight="1" x14ac:dyDescent="0.25">
      <c r="C4" s="16"/>
      <c r="D4" s="17"/>
      <c r="E4" s="17"/>
      <c r="F4" s="17"/>
      <c r="G4" s="17"/>
      <c r="H4" s="17"/>
      <c r="I4" s="17"/>
      <c r="J4" s="24"/>
    </row>
    <row r="5" spans="3:13" ht="30" customHeight="1" x14ac:dyDescent="0.25">
      <c r="C5" s="16"/>
      <c r="D5" s="17"/>
      <c r="E5" s="96" t="s">
        <v>109</v>
      </c>
      <c r="F5" s="96"/>
      <c r="G5" s="96"/>
      <c r="H5" s="96"/>
      <c r="I5" s="20" t="e">
        <f>#REF!</f>
        <v>#REF!</v>
      </c>
      <c r="J5" s="24"/>
    </row>
    <row r="6" spans="3:13" ht="13.5" customHeight="1" thickBot="1" x14ac:dyDescent="0.3">
      <c r="J6" s="25"/>
    </row>
    <row r="7" spans="3:13" s="5" customFormat="1" ht="24.9" customHeight="1" thickBot="1" x14ac:dyDescent="0.3">
      <c r="C7" s="50" t="s">
        <v>0</v>
      </c>
      <c r="D7" s="15" t="s">
        <v>1</v>
      </c>
      <c r="E7" s="15" t="s">
        <v>2</v>
      </c>
      <c r="F7" s="15" t="s">
        <v>26</v>
      </c>
      <c r="G7" s="15" t="s">
        <v>3</v>
      </c>
      <c r="H7" s="15" t="s">
        <v>4</v>
      </c>
      <c r="I7" s="15" t="s">
        <v>27</v>
      </c>
      <c r="J7" s="99" t="s">
        <v>34</v>
      </c>
    </row>
    <row r="8" spans="3:13" ht="45" customHeight="1" x14ac:dyDescent="0.25">
      <c r="C8" s="35" t="s">
        <v>5</v>
      </c>
      <c r="D8" s="42" t="str">
        <f>IF('Cubre I2-204'!B8&lt;&gt;"",'Cubre I2-204'!B8,".")</f>
        <v>.</v>
      </c>
      <c r="E8" s="43" t="str">
        <f>IF('Cubre I2-204'!C8&lt;&gt;"",'Cubre I2-204'!C8,".")</f>
        <v>.</v>
      </c>
      <c r="F8" s="43" t="str">
        <f>IF('Cubre I2-204'!D8&lt;&gt;"",'Cubre I2-204'!D8,".")</f>
        <v>L01 ADC 0333 VALDIVIA</v>
      </c>
      <c r="G8" s="43" t="str">
        <f>IF('Cubre I2-204'!E8&lt;&gt;"",'Cubre I2-204'!E8,".")</f>
        <v>.</v>
      </c>
      <c r="H8" s="43" t="str">
        <f>IF('Cubre I2-204'!F8&lt;&gt;"",'Cubre I2-204'!F8,".")</f>
        <v>L01 ADC 0333 VALDIVIA</v>
      </c>
      <c r="I8" s="46" t="str">
        <f>IF('Cubre I2-204'!G8&lt;&gt;"",'Cubre I2-204'!G8,".")</f>
        <v>.</v>
      </c>
      <c r="J8" s="99"/>
      <c r="M8" s="85" t="s">
        <v>21</v>
      </c>
    </row>
    <row r="9" spans="3:13" ht="45" customHeight="1" x14ac:dyDescent="0.25">
      <c r="C9" s="35" t="s">
        <v>7</v>
      </c>
      <c r="D9" s="41" t="str">
        <f>IF('Cubre I2-204'!B9&lt;&gt;"",'Cubre I2-204'!B9,".")</f>
        <v>.</v>
      </c>
      <c r="E9" s="40" t="str">
        <f>IF('Cubre I2-204'!C9&lt;&gt;"",'Cubre I2-204'!C9,".")</f>
        <v>.</v>
      </c>
      <c r="F9" s="40" t="str">
        <f>IF('Cubre I2-204'!D9&lt;&gt;"",'Cubre I2-204'!D9,".")</f>
        <v>L01 ADC 0333 VALDIVIA</v>
      </c>
      <c r="G9" s="40" t="str">
        <f>IF('Cubre I2-204'!E9&lt;&gt;"",'Cubre I2-204'!E9,".")</f>
        <v>.</v>
      </c>
      <c r="H9" s="40" t="str">
        <f>IF('Cubre I2-204'!F9&lt;&gt;"",'Cubre I2-204'!F9,".")</f>
        <v>L01 ADC 0333 VALDIVIA</v>
      </c>
      <c r="I9" s="39" t="str">
        <f>IF('Cubre I2-204'!G9&lt;&gt;"",'Cubre I2-204'!G9,".")</f>
        <v>.</v>
      </c>
      <c r="J9" s="99"/>
      <c r="M9" s="85" t="s">
        <v>42</v>
      </c>
    </row>
    <row r="10" spans="3:13" ht="45" customHeight="1" x14ac:dyDescent="0.25">
      <c r="C10" s="35" t="s">
        <v>8</v>
      </c>
      <c r="D10" s="41" t="str">
        <f>IF('Cubre I2-204'!B10&lt;&gt;"",'Cubre I2-204'!B10,".")</f>
        <v>Alumnos Disponible</v>
      </c>
      <c r="E10" s="40" t="str">
        <f>IF('Cubre I2-204'!C10&lt;&gt;"",'Cubre I2-204'!C10,".")</f>
        <v>.</v>
      </c>
      <c r="F10" s="40" t="str">
        <f>IF('Cubre I2-204'!D10&lt;&gt;"",'Cubre I2-204'!D10,".")</f>
        <v>L01 FEE 0429 ROMERO</v>
      </c>
      <c r="G10" s="40" t="str">
        <f>IF('Cubre I2-204'!E10&lt;&gt;"",'Cubre I2-204'!E10,".")</f>
        <v>.</v>
      </c>
      <c r="H10" s="40" t="str">
        <f>IF('Cubre I2-204'!F10&lt;&gt;"",'Cubre I2-204'!F10,".")</f>
        <v>L01 ADC 0333 VALDIVIA</v>
      </c>
      <c r="I10" s="39" t="str">
        <f>IF('Cubre I2-204'!G10&lt;&gt;"",'Cubre I2-204'!G10,".")</f>
        <v>.</v>
      </c>
      <c r="J10" s="99"/>
      <c r="M10" s="85" t="s">
        <v>22</v>
      </c>
    </row>
    <row r="11" spans="3:13" ht="45" customHeight="1" x14ac:dyDescent="0.25">
      <c r="C11" s="35" t="s">
        <v>9</v>
      </c>
      <c r="D11" s="41" t="str">
        <f>IF('Cubre I2-204'!B11&lt;&gt;"",'Cubre I2-204'!B11,".")</f>
        <v>Alumnos Disponible</v>
      </c>
      <c r="E11" s="40" t="str">
        <f>IF('Cubre I2-204'!C11&lt;&gt;"",'Cubre I2-204'!C11,".")</f>
        <v>.</v>
      </c>
      <c r="F11" s="40" t="str">
        <f>IF('Cubre I2-204'!D11&lt;&gt;"",'Cubre I2-204'!D11,".")</f>
        <v>L01 FEE 0429 ROMERO</v>
      </c>
      <c r="G11" s="40" t="str">
        <f>IF('Cubre I2-204'!E11&lt;&gt;"",'Cubre I2-204'!E11,".")</f>
        <v>Alumnos Disponible</v>
      </c>
      <c r="H11" s="40" t="str">
        <f>IF('Cubre I2-204'!F11&lt;&gt;"",'Cubre I2-204'!F11,".")</f>
        <v>.</v>
      </c>
      <c r="I11" s="39" t="str">
        <f>IF('Cubre I2-204'!G11&lt;&gt;"",'Cubre I2-204'!G11,".")</f>
        <v>.</v>
      </c>
      <c r="J11" s="99"/>
      <c r="M11" s="85" t="s">
        <v>23</v>
      </c>
    </row>
    <row r="12" spans="3:13" ht="45" customHeight="1" x14ac:dyDescent="0.25">
      <c r="C12" s="35" t="s">
        <v>10</v>
      </c>
      <c r="D12" s="41" t="str">
        <f>IF('Cubre I2-204'!B12&lt;&gt;"",'Cubre I2-204'!B12,".")</f>
        <v>L01 ADC 0334  TORRES</v>
      </c>
      <c r="E12" s="40" t="str">
        <f>IF('Cubre I2-204'!C12&lt;&gt;"",'Cubre I2-204'!C12,".")</f>
        <v>L01 IDC 0502 ÁLVAREZ</v>
      </c>
      <c r="F12" s="40" t="str">
        <f>IF('Cubre I2-204'!D12&lt;&gt;"",'Cubre I2-204'!D12,".")</f>
        <v>Alumnos Disponible</v>
      </c>
      <c r="G12" s="40" t="str">
        <f>IF('Cubre I2-204'!E12&lt;&gt;"",'Cubre I2-204'!E12,".")</f>
        <v>Alumnos Disponible</v>
      </c>
      <c r="H12" s="40" t="str">
        <f>IF('Cubre I2-204'!F12&lt;&gt;"",'Cubre I2-204'!F12,".")</f>
        <v>L01 IDC 0502 ÁLVAREZ</v>
      </c>
      <c r="I12" s="39" t="str">
        <f>IF('Cubre I2-204'!G12&lt;&gt;"",'Cubre I2-204'!G12,".")</f>
        <v>.</v>
      </c>
      <c r="J12" s="100" t="e">
        <f>#REF!+15</f>
        <v>#REF!</v>
      </c>
      <c r="K12" s="2" t="s">
        <v>6</v>
      </c>
      <c r="M12" s="85" t="s">
        <v>41</v>
      </c>
    </row>
    <row r="13" spans="3:13" ht="45" customHeight="1" x14ac:dyDescent="0.25">
      <c r="C13" s="35" t="s">
        <v>11</v>
      </c>
      <c r="D13" s="41" t="str">
        <f>IF('Cubre I2-204'!B13&lt;&gt;"",'Cubre I2-204'!B13,".")</f>
        <v>L01 ADC 0334  TORRES</v>
      </c>
      <c r="E13" s="40" t="str">
        <f>IF('Cubre I2-204'!C13&lt;&gt;"",'Cubre I2-204'!C13,".")</f>
        <v>L01 IDC 0502 ÁLVAREZ</v>
      </c>
      <c r="F13" s="40" t="str">
        <f>IF('Cubre I2-204'!D13&lt;&gt;"",'Cubre I2-204'!D13,".")</f>
        <v>Alumnos Disponible</v>
      </c>
      <c r="G13" s="40" t="str">
        <f>IF('Cubre I2-204'!E13&lt;&gt;"",'Cubre I2-204'!E13,".")</f>
        <v>Alumnos Disponible</v>
      </c>
      <c r="H13" s="40" t="str">
        <f>IF('Cubre I2-204'!F13&lt;&gt;"",'Cubre I2-204'!F13,".")</f>
        <v>L01 IDC 0502 ÁLVAREZ</v>
      </c>
      <c r="I13" s="39" t="str">
        <f>IF('Cubre I2-204'!G13&lt;&gt;"",'Cubre I2-204'!G13,".")</f>
        <v>.</v>
      </c>
      <c r="J13" s="100"/>
      <c r="M13" s="85" t="s">
        <v>24</v>
      </c>
    </row>
    <row r="14" spans="3:13" ht="45" customHeight="1" x14ac:dyDescent="0.25">
      <c r="C14" s="35" t="s">
        <v>12</v>
      </c>
      <c r="D14" s="41" t="str">
        <f>IF('Cubre I2-204'!B14&lt;&gt;"",'Cubre I2-204'!B14,".")</f>
        <v>L01 ADC 0334  TORRES</v>
      </c>
      <c r="E14" s="40" t="str">
        <f>IF('Cubre I2-204'!C14&lt;&gt;"",'Cubre I2-204'!C14,".")</f>
        <v>Alumnos Disponible</v>
      </c>
      <c r="F14" s="40" t="str">
        <f>IF('Cubre I2-204'!D14&lt;&gt;"",'Cubre I2-204'!D14,".")</f>
        <v>Alumnos Disponible</v>
      </c>
      <c r="G14" s="40" t="str">
        <f>IF('Cubre I2-204'!E14&lt;&gt;"",'Cubre I2-204'!E14,".")</f>
        <v>Alumnos Disponible</v>
      </c>
      <c r="H14" s="40" t="str">
        <f>IF('Cubre I2-204'!F14&lt;&gt;"",'Cubre I2-204'!F14,".")</f>
        <v>L01 IDC 0502 ÁLVAREZ</v>
      </c>
      <c r="I14" s="39" t="str">
        <f>IF('Cubre I2-204'!G14&lt;&gt;"",'Cubre I2-204'!G14,".")</f>
        <v>.</v>
      </c>
      <c r="J14" s="97" t="e">
        <f>'01-204'!J14:J17+105</f>
        <v>#REF!</v>
      </c>
      <c r="M14" s="85" t="s">
        <v>25</v>
      </c>
    </row>
    <row r="15" spans="3:13" ht="45" customHeight="1" x14ac:dyDescent="0.25">
      <c r="C15" s="35" t="s">
        <v>13</v>
      </c>
      <c r="D15" s="41" t="str">
        <f>IF('Cubre I2-204'!B15&lt;&gt;"",'Cubre I2-204'!B15,".")</f>
        <v>L01 ADC 0335 CASTILLO</v>
      </c>
      <c r="E15" s="40" t="str">
        <f>IF('Cubre I2-204'!C15&lt;&gt;"",'Cubre I2-204'!C15,".")</f>
        <v>L01 SIO 0417 QUIROZ</v>
      </c>
      <c r="F15" s="40" t="str">
        <f>IF('Cubre I2-204'!D15&lt;&gt;"",'Cubre I2-204'!D15,".")</f>
        <v>L01 ADC 0335 CASTILLO</v>
      </c>
      <c r="G15" s="40" t="str">
        <f>IF('Cubre I2-204'!E15&lt;&gt;"",'Cubre I2-204'!E15,".")</f>
        <v>Alumnos Disponible</v>
      </c>
      <c r="H15" s="40" t="str">
        <f>IF('Cubre I2-204'!F15&lt;&gt;"",'Cubre I2-204'!F15,".")</f>
        <v>L01 SIO 0417 QUIROZ</v>
      </c>
      <c r="I15" s="39" t="str">
        <f>IF('Cubre I2-204'!G15&lt;&gt;"",'Cubre I2-204'!G15,".")</f>
        <v>.</v>
      </c>
      <c r="J15" s="97"/>
      <c r="M15" s="91"/>
    </row>
    <row r="16" spans="3:13" ht="45" customHeight="1" x14ac:dyDescent="0.25">
      <c r="C16" s="35" t="s">
        <v>14</v>
      </c>
      <c r="D16" s="41" t="str">
        <f>IF('Cubre I2-204'!B16&lt;&gt;"",'Cubre I2-204'!B16,".")</f>
        <v>L01 ADC 0335 CASTILLO</v>
      </c>
      <c r="E16" s="40" t="str">
        <f>IF('Cubre I2-204'!C16&lt;&gt;"",'Cubre I2-204'!C16,".")</f>
        <v>L01 SIO 0417 QUIROZ</v>
      </c>
      <c r="F16" s="40" t="str">
        <f>IF('Cubre I2-204'!D16&lt;&gt;"",'Cubre I2-204'!D16,".")</f>
        <v>L01 ADC 0335 CASTILLO</v>
      </c>
      <c r="G16" s="40" t="str">
        <f>IF('Cubre I2-204'!E16&lt;&gt;"",'Cubre I2-204'!E16,".")</f>
        <v>Alumnos Disponible</v>
      </c>
      <c r="H16" s="40" t="str">
        <f>IF('Cubre I2-204'!F16&lt;&gt;"",'Cubre I2-204'!F16,".")</f>
        <v>L01 SIO 0417 QUIROZ</v>
      </c>
      <c r="I16" s="39" t="str">
        <f>IF('Cubre I2-204'!G16&lt;&gt;"",'Cubre I2-204'!G16,".")</f>
        <v>.</v>
      </c>
      <c r="J16" s="97"/>
      <c r="L16" s="7"/>
      <c r="M16" s="91"/>
    </row>
    <row r="17" spans="2:14" ht="45" customHeight="1" x14ac:dyDescent="0.25">
      <c r="C17" s="35" t="s">
        <v>15</v>
      </c>
      <c r="D17" s="41" t="str">
        <f>IF('Cubre I2-204'!B17&lt;&gt;"",'Cubre I2-204'!B17,".")</f>
        <v>L01 ADC 0335 CASTILLO</v>
      </c>
      <c r="E17" s="40" t="str">
        <f>IF('Cubre I2-204'!C17&lt;&gt;"",'Cubre I2-204'!C17,".")</f>
        <v>L01 SIO 0417 QUIROZ</v>
      </c>
      <c r="F17" s="40" t="str">
        <f>IF('Cubre I2-204'!D17&lt;&gt;"",'Cubre I2-204'!D17,".")</f>
        <v>I02 Dpto. Limpieza</v>
      </c>
      <c r="G17" s="40" t="str">
        <f>IF('Cubre I2-204'!E17&lt;&gt;"",'Cubre I2-204'!E17,".")</f>
        <v>Alumnos Disponible</v>
      </c>
      <c r="H17" s="40" t="str">
        <f>IF('Cubre I2-204'!F17&lt;&gt;"",'Cubre I2-204'!F17,".")</f>
        <v>L01 SIO 0417 QUIROZ</v>
      </c>
      <c r="I17" s="39" t="str">
        <f>IF('Cubre I2-204'!G17&lt;&gt;"",'Cubre I2-204'!G17,".")</f>
        <v>.</v>
      </c>
      <c r="J17" s="97"/>
      <c r="M17" s="91"/>
    </row>
    <row r="18" spans="2:14" ht="45" customHeight="1" x14ac:dyDescent="0.25">
      <c r="C18" s="35" t="s">
        <v>16</v>
      </c>
      <c r="D18" s="41" t="str">
        <f>IF('Cubre I2-204'!B18&lt;&gt;"",'Cubre I2-204'!B18,".")</f>
        <v>CE IA</v>
      </c>
      <c r="E18" s="40" t="str">
        <f>IF('Cubre I2-204'!C18&lt;&gt;"",'Cubre I2-204'!C18,".")</f>
        <v>Alumnos Disponible</v>
      </c>
      <c r="F18" s="40" t="str">
        <f>IF('Cubre I2-204'!D18&lt;&gt;"",'Cubre I2-204'!D18,".")</f>
        <v>I02 Dpto. Limpieza</v>
      </c>
      <c r="G18" s="40" t="str">
        <f>IF('Cubre I2-204'!E18&lt;&gt;"",'Cubre I2-204'!E18,".")</f>
        <v>Alumnos Disponible</v>
      </c>
      <c r="H18" s="40" t="str">
        <f>IF('Cubre I2-204'!F18&lt;&gt;"",'Cubre I2-204'!F18,".")</f>
        <v>Alumnos Disponible</v>
      </c>
      <c r="I18" s="39" t="str">
        <f>IF('Cubre I2-204'!G18&lt;&gt;"",'Cubre I2-204'!G18,".")</f>
        <v>.</v>
      </c>
      <c r="J18" s="26" t="s">
        <v>35</v>
      </c>
      <c r="M18" s="91"/>
    </row>
    <row r="19" spans="2:14" ht="45" customHeight="1" x14ac:dyDescent="0.25">
      <c r="C19" s="35" t="s">
        <v>17</v>
      </c>
      <c r="D19" s="41" t="str">
        <f>IF('Cubre I2-204'!B19&lt;&gt;"",'Cubre I2-204'!B19,".")</f>
        <v>CE IA</v>
      </c>
      <c r="E19" s="40" t="str">
        <f>IF('Cubre I2-204'!C19&lt;&gt;"",'Cubre I2-204'!C19,".")</f>
        <v>Alumnos Disponible</v>
      </c>
      <c r="F19" s="40" t="str">
        <f>IF('Cubre I2-204'!D19&lt;&gt;"",'Cubre I2-204'!D19,".")</f>
        <v>CE ULIX</v>
      </c>
      <c r="G19" s="40" t="str">
        <f>IF('Cubre I2-204'!E19&lt;&gt;"",'Cubre I2-204'!E19,".")</f>
        <v>Alumnos Disponible</v>
      </c>
      <c r="H19" s="40" t="str">
        <f>IF('Cubre I2-204'!F19&lt;&gt;"",'Cubre I2-204'!F19,".")</f>
        <v>Alumnos Disponible</v>
      </c>
      <c r="I19" s="39" t="str">
        <f>IF('Cubre I2-204'!G19&lt;&gt;"",'Cubre I2-204'!G19,".")</f>
        <v>.</v>
      </c>
      <c r="J19" s="97" t="e">
        <f>'01-204'!J19:J22+105</f>
        <v>#REF!</v>
      </c>
    </row>
    <row r="20" spans="2:14" ht="45" customHeight="1" x14ac:dyDescent="0.25">
      <c r="C20" s="35" t="s">
        <v>18</v>
      </c>
      <c r="D20" s="41" t="str">
        <f>IF('Cubre I2-204'!B20&lt;&gt;"",'Cubre I2-204'!B20,".")</f>
        <v>CE ULIX</v>
      </c>
      <c r="E20" s="40" t="str">
        <f>IF('Cubre I2-204'!C20&lt;&gt;"",'Cubre I2-204'!C20,".")</f>
        <v>.</v>
      </c>
      <c r="F20" s="40" t="str">
        <f>IF('Cubre I2-204'!D20&lt;&gt;"",'Cubre I2-204'!D20,".")</f>
        <v>CE ULIX</v>
      </c>
      <c r="G20" s="40" t="str">
        <f>IF('Cubre I2-204'!E20&lt;&gt;"",'Cubre I2-204'!E20,".")</f>
        <v>Alumnos Disponible</v>
      </c>
      <c r="H20" s="40" t="str">
        <f>IF('Cubre I2-204'!F20&lt;&gt;"",'Cubre I2-204'!F20,".")</f>
        <v>.</v>
      </c>
      <c r="I20" s="39" t="str">
        <f>IF('Cubre I2-204'!G20&lt;&gt;"",'Cubre I2-204'!G20,".")</f>
        <v>.</v>
      </c>
      <c r="J20" s="97"/>
    </row>
    <row r="21" spans="2:14" ht="45" customHeight="1" x14ac:dyDescent="0.25">
      <c r="C21" s="35" t="s">
        <v>19</v>
      </c>
      <c r="D21" s="41" t="str">
        <f>IF('Cubre I2-204'!B21&lt;&gt;"",'Cubre I2-204'!B21,".")</f>
        <v>CE ULIX</v>
      </c>
      <c r="E21" s="40" t="str">
        <f>IF('Cubre I2-204'!C21&lt;&gt;"",'Cubre I2-204'!C21,".")</f>
        <v>.</v>
      </c>
      <c r="F21" s="40" t="str">
        <f>IF('Cubre I2-204'!D21&lt;&gt;"",'Cubre I2-204'!D21,".")</f>
        <v>CE ULIX</v>
      </c>
      <c r="G21" s="40" t="str">
        <f>IF('Cubre I2-204'!E21&lt;&gt;"",'Cubre I2-204'!E21,".")</f>
        <v>.</v>
      </c>
      <c r="H21" s="40" t="str">
        <f>IF('Cubre I2-204'!F21&lt;&gt;"",'Cubre I2-204'!F21,".")</f>
        <v>.</v>
      </c>
      <c r="I21" s="39" t="str">
        <f>IF('Cubre I2-204'!G21&lt;&gt;"",'Cubre I2-204'!G21,".")</f>
        <v>.</v>
      </c>
      <c r="J21" s="97"/>
      <c r="N21" s="48"/>
    </row>
    <row r="22" spans="2:14" ht="45" customHeight="1" thickBot="1" x14ac:dyDescent="0.3">
      <c r="C22" s="38" t="s">
        <v>20</v>
      </c>
      <c r="D22" s="41" t="str">
        <f>IF('Cubre I2-204'!B22&lt;&gt;"",'Cubre I2-204'!B22,".")</f>
        <v>.</v>
      </c>
      <c r="E22" s="40" t="str">
        <f>IF('Cubre I2-204'!C22&lt;&gt;"",'Cubre I2-204'!C22,".")</f>
        <v>.</v>
      </c>
      <c r="F22" s="40" t="str">
        <f>IF('Cubre I2-204'!D22&lt;&gt;"",'Cubre I2-204'!D22,".")</f>
        <v>.</v>
      </c>
      <c r="G22" s="40" t="str">
        <f>IF('Cubre I2-204'!E22&lt;&gt;"",'Cubre I2-204'!E22,".")</f>
        <v>.</v>
      </c>
      <c r="H22" s="40" t="str">
        <f>IF('Cubre I2-204'!F22&lt;&gt;"",'Cubre I2-204'!F22,".")</f>
        <v>.</v>
      </c>
      <c r="I22" s="53" t="str">
        <f>IF('Cubre I2-204'!G22&lt;&gt;"",'Cubre I2-204'!G22,".")</f>
        <v>.</v>
      </c>
      <c r="J22" s="97"/>
    </row>
    <row r="23" spans="2:14" ht="9.9" customHeight="1" x14ac:dyDescent="0.25">
      <c r="C23" s="2"/>
      <c r="D23" s="1"/>
      <c r="K23" s="54"/>
    </row>
    <row r="24" spans="2:14" s="22" customFormat="1" ht="33" customHeight="1" x14ac:dyDescent="0.25">
      <c r="B24" s="22" t="s">
        <v>31</v>
      </c>
      <c r="C24" s="31">
        <f>COUNTIF(D8:I22,"L*")</f>
        <v>26</v>
      </c>
      <c r="D24" s="28">
        <f t="shared" ref="D24:I24" si="0">COUNTIF(D8:D22,"L*")</f>
        <v>6</v>
      </c>
      <c r="E24" s="28">
        <f t="shared" si="0"/>
        <v>5</v>
      </c>
      <c r="F24" s="28">
        <f t="shared" si="0"/>
        <v>6</v>
      </c>
      <c r="G24" s="28">
        <f t="shared" si="0"/>
        <v>0</v>
      </c>
      <c r="H24" s="28">
        <f t="shared" si="0"/>
        <v>9</v>
      </c>
      <c r="I24" s="28">
        <f t="shared" si="0"/>
        <v>0</v>
      </c>
      <c r="M24" s="2"/>
    </row>
    <row r="25" spans="2:14" s="21" customFormat="1" ht="33" customHeight="1" x14ac:dyDescent="0.25">
      <c r="B25" s="22" t="s">
        <v>29</v>
      </c>
      <c r="C25" s="32">
        <f>COUNTIF(D8:I22,"I*")</f>
        <v>2</v>
      </c>
      <c r="D25" s="28">
        <f t="shared" ref="D25:I25" si="1">COUNTIF(D8:D22,"I*")</f>
        <v>0</v>
      </c>
      <c r="E25" s="28">
        <f t="shared" si="1"/>
        <v>0</v>
      </c>
      <c r="F25" s="28">
        <f t="shared" si="1"/>
        <v>2</v>
      </c>
      <c r="G25" s="28">
        <f t="shared" si="1"/>
        <v>0</v>
      </c>
      <c r="H25" s="28">
        <f t="shared" si="1"/>
        <v>0</v>
      </c>
      <c r="I25" s="28">
        <f t="shared" si="1"/>
        <v>0</v>
      </c>
      <c r="J25" s="2"/>
      <c r="M25" s="22"/>
    </row>
    <row r="26" spans="2:14" s="21" customFormat="1" ht="33" customHeight="1" x14ac:dyDescent="0.25">
      <c r="B26" s="22" t="s">
        <v>38</v>
      </c>
      <c r="C26" s="56">
        <f>COUNTIF(D8:I22,"D*")</f>
        <v>0</v>
      </c>
      <c r="D26" s="28">
        <f t="shared" ref="D26:I26" si="2">COUNTIF(D8:D22,"D*")</f>
        <v>0</v>
      </c>
      <c r="E26" s="28">
        <f t="shared" si="2"/>
        <v>0</v>
      </c>
      <c r="F26" s="28">
        <f t="shared" si="2"/>
        <v>0</v>
      </c>
      <c r="G26" s="28">
        <f t="shared" si="2"/>
        <v>0</v>
      </c>
      <c r="H26" s="28">
        <f t="shared" si="2"/>
        <v>0</v>
      </c>
      <c r="I26" s="28">
        <f t="shared" si="2"/>
        <v>0</v>
      </c>
      <c r="J26" s="22"/>
    </row>
    <row r="27" spans="2:14" s="21" customFormat="1" ht="33" customHeight="1" x14ac:dyDescent="0.25">
      <c r="B27" s="23" t="s">
        <v>32</v>
      </c>
      <c r="C27" s="47">
        <f>COUNTIF(D8:I22,"A*")</f>
        <v>20</v>
      </c>
      <c r="D27" s="28">
        <f t="shared" ref="D27:I27" si="3">COUNTIF(D8:D22,"A*")</f>
        <v>2</v>
      </c>
      <c r="E27" s="28">
        <f t="shared" si="3"/>
        <v>3</v>
      </c>
      <c r="F27" s="28">
        <f t="shared" si="3"/>
        <v>3</v>
      </c>
      <c r="G27" s="28">
        <f t="shared" si="3"/>
        <v>10</v>
      </c>
      <c r="H27" s="28">
        <f t="shared" si="3"/>
        <v>2</v>
      </c>
      <c r="I27" s="28">
        <f t="shared" si="3"/>
        <v>0</v>
      </c>
    </row>
    <row r="28" spans="2:14" s="21" customFormat="1" ht="33" customHeight="1" x14ac:dyDescent="0.25">
      <c r="B28" s="22" t="s">
        <v>30</v>
      </c>
      <c r="C28" s="33">
        <f>COUNTIF(D8:I22,"C*")</f>
        <v>7</v>
      </c>
      <c r="D28" s="28">
        <f t="shared" ref="D28:I28" si="4">COUNTIF(D8:D22,"C*")</f>
        <v>4</v>
      </c>
      <c r="E28" s="28">
        <f t="shared" si="4"/>
        <v>0</v>
      </c>
      <c r="F28" s="28">
        <f t="shared" si="4"/>
        <v>3</v>
      </c>
      <c r="G28" s="28">
        <f t="shared" si="4"/>
        <v>0</v>
      </c>
      <c r="H28" s="28">
        <f t="shared" si="4"/>
        <v>0</v>
      </c>
      <c r="I28" s="28">
        <f t="shared" si="4"/>
        <v>0</v>
      </c>
    </row>
    <row r="29" spans="2:14" s="21" customFormat="1" ht="33" customHeight="1" thickBot="1" x14ac:dyDescent="0.3">
      <c r="B29" s="30" t="s">
        <v>33</v>
      </c>
      <c r="C29" s="55">
        <f>COUNTIF(D8:I22,"P*")</f>
        <v>0</v>
      </c>
      <c r="D29" s="49">
        <f t="shared" ref="D29:I29" si="5">COUNTIF(D8:D22,"P*")</f>
        <v>0</v>
      </c>
      <c r="E29" s="49">
        <f t="shared" si="5"/>
        <v>0</v>
      </c>
      <c r="F29" s="49">
        <f t="shared" si="5"/>
        <v>0</v>
      </c>
      <c r="G29" s="49">
        <f t="shared" si="5"/>
        <v>0</v>
      </c>
      <c r="H29" s="49">
        <f t="shared" si="5"/>
        <v>0</v>
      </c>
      <c r="I29" s="49">
        <f t="shared" si="5"/>
        <v>0</v>
      </c>
    </row>
    <row r="30" spans="2:14" ht="18.600000000000001" thickTop="1" x14ac:dyDescent="0.25">
      <c r="B30" s="22" t="s">
        <v>37</v>
      </c>
      <c r="C30" s="29">
        <f>SUM(C24:C29)</f>
        <v>55</v>
      </c>
      <c r="D30" s="29">
        <f t="shared" ref="D30:I30" si="6">SUM(D24:D29)</f>
        <v>12</v>
      </c>
      <c r="E30" s="29">
        <f t="shared" si="6"/>
        <v>8</v>
      </c>
      <c r="F30" s="29">
        <f t="shared" si="6"/>
        <v>14</v>
      </c>
      <c r="G30" s="29">
        <f t="shared" si="6"/>
        <v>10</v>
      </c>
      <c r="H30" s="29">
        <f t="shared" si="6"/>
        <v>11</v>
      </c>
      <c r="I30" s="29">
        <f t="shared" si="6"/>
        <v>0</v>
      </c>
      <c r="J30" s="21"/>
      <c r="K30" s="29" t="s">
        <v>39</v>
      </c>
      <c r="L30" s="29"/>
      <c r="M30" s="29" t="s">
        <v>40</v>
      </c>
    </row>
    <row r="31" spans="2:14" s="22" customFormat="1" ht="33" customHeight="1" x14ac:dyDescent="0.25">
      <c r="C31" s="1"/>
      <c r="D31" s="2"/>
      <c r="E31" s="2"/>
      <c r="F31" s="2"/>
      <c r="G31" s="2"/>
      <c r="H31" s="2"/>
      <c r="I31" s="2"/>
      <c r="J31" s="21"/>
      <c r="K31" s="57" t="s">
        <v>45</v>
      </c>
      <c r="L31" s="9"/>
      <c r="M31" s="57" t="s">
        <v>44</v>
      </c>
    </row>
    <row r="32" spans="2:14" ht="33" customHeight="1" x14ac:dyDescent="0.25">
      <c r="B32" s="58" t="s">
        <v>36</v>
      </c>
      <c r="C32" s="29"/>
      <c r="D32" s="27">
        <f t="shared" ref="D32:I32" si="7">SUM(D24:D29)/15</f>
        <v>0.8</v>
      </c>
      <c r="E32" s="27">
        <f t="shared" si="7"/>
        <v>0.53333333333333333</v>
      </c>
      <c r="F32" s="27">
        <f t="shared" si="7"/>
        <v>0.93333333333333335</v>
      </c>
      <c r="G32" s="27">
        <f t="shared" si="7"/>
        <v>0.66666666666666663</v>
      </c>
      <c r="H32" s="27">
        <f t="shared" si="7"/>
        <v>0.73333333333333328</v>
      </c>
      <c r="I32" s="27">
        <f t="shared" si="7"/>
        <v>0</v>
      </c>
      <c r="J32" s="25"/>
      <c r="K32" s="27">
        <f>SUM(D30:H30)/75</f>
        <v>0.73333333333333328</v>
      </c>
      <c r="L32" s="29"/>
      <c r="M32" s="27">
        <f>C30/86</f>
        <v>0.63953488372093026</v>
      </c>
    </row>
    <row r="33" s="2" customFormat="1" ht="33" customHeight="1" x14ac:dyDescent="0.25"/>
  </sheetData>
  <mergeCells count="6">
    <mergeCell ref="J19:J22"/>
    <mergeCell ref="E3:H3"/>
    <mergeCell ref="E5:H5"/>
    <mergeCell ref="J7:J11"/>
    <mergeCell ref="J12:J13"/>
    <mergeCell ref="J14:J17"/>
  </mergeCells>
  <conditionalFormatting sqref="D8:I22">
    <cfRule type="beginsWith" dxfId="5" priority="7" operator="beginsWith" text="A">
      <formula>LEFT(D8,LEN("A"))="A"</formula>
    </cfRule>
    <cfRule type="beginsWith" dxfId="4" priority="8" operator="beginsWith" text="P">
      <formula>LEFT(D8,LEN("P"))="P"</formula>
    </cfRule>
    <cfRule type="beginsWith" dxfId="3" priority="9" operator="beginsWith" text="C">
      <formula>LEFT(D8,LEN("C"))="C"</formula>
    </cfRule>
    <cfRule type="beginsWith" dxfId="2" priority="10" operator="beginsWith" text="D">
      <formula>LEFT(D8,LEN("D"))="D"</formula>
    </cfRule>
    <cfRule type="beginsWith" dxfId="1" priority="11" operator="beginsWith" text="I">
      <formula>LEFT(D8,LEN("I"))="I"</formula>
    </cfRule>
    <cfRule type="beginsWith" dxfId="0" priority="12" operator="beginsWith" text="L">
      <formula>LEFT(D8,LEN("L"))="L"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5"/>
  <dimension ref="B1:O33"/>
  <sheetViews>
    <sheetView zoomScale="50" zoomScaleNormal="50" workbookViewId="0">
      <selection activeCell="N21" sqref="N21"/>
    </sheetView>
  </sheetViews>
  <sheetFormatPr baseColWidth="10" defaultColWidth="9.109375" defaultRowHeight="13.2" x14ac:dyDescent="0.25"/>
  <cols>
    <col min="1" max="1" width="9.109375" style="2"/>
    <col min="2" max="2" width="20.6640625" style="2" customWidth="1"/>
    <col min="3" max="3" width="12.6640625" style="1" customWidth="1"/>
    <col min="4" max="9" width="30.6640625" style="2" customWidth="1"/>
    <col min="10" max="10" width="9.109375" style="2" customWidth="1"/>
    <col min="11" max="11" width="14.33203125" style="2" customWidth="1"/>
    <col min="12" max="12" width="4.6640625" style="2" customWidth="1"/>
    <col min="13" max="13" width="14.33203125" style="2" customWidth="1"/>
    <col min="14" max="16384" width="9.109375" style="2"/>
  </cols>
  <sheetData>
    <row r="1" spans="3:15" ht="5.0999999999999996" customHeight="1" x14ac:dyDescent="0.25">
      <c r="C1" s="16"/>
      <c r="D1" s="17"/>
      <c r="E1" s="17"/>
      <c r="F1" s="17"/>
      <c r="G1" s="17"/>
      <c r="H1" s="18"/>
      <c r="I1" s="17"/>
      <c r="J1" s="24"/>
    </row>
    <row r="2" spans="3:15" ht="30" customHeight="1" x14ac:dyDescent="0.25">
      <c r="C2" s="20" t="s">
        <v>28</v>
      </c>
      <c r="D2" s="19"/>
      <c r="E2" s="19"/>
      <c r="F2" s="19"/>
      <c r="G2" s="19"/>
      <c r="H2" s="17"/>
      <c r="I2" s="17"/>
      <c r="J2" s="24"/>
    </row>
    <row r="3" spans="3:15" ht="30" customHeight="1" x14ac:dyDescent="0.25">
      <c r="C3" s="34"/>
      <c r="D3" s="19"/>
      <c r="E3" s="95" t="s">
        <v>49</v>
      </c>
      <c r="F3" s="95"/>
      <c r="G3" s="95"/>
      <c r="H3" s="95"/>
      <c r="I3" s="17"/>
      <c r="J3" s="24"/>
    </row>
    <row r="4" spans="3:15" ht="5.0999999999999996" customHeight="1" x14ac:dyDescent="0.25">
      <c r="C4" s="16"/>
      <c r="D4" s="17"/>
      <c r="E4" s="17"/>
      <c r="F4" s="17"/>
      <c r="G4" s="17"/>
      <c r="H4" s="17"/>
      <c r="I4" s="17"/>
      <c r="J4" s="24"/>
    </row>
    <row r="5" spans="3:15" ht="30" customHeight="1" x14ac:dyDescent="0.25">
      <c r="C5" s="16"/>
      <c r="D5" s="17"/>
      <c r="E5" s="96" t="s">
        <v>109</v>
      </c>
      <c r="F5" s="96"/>
      <c r="G5" s="96"/>
      <c r="H5" s="96"/>
      <c r="I5" s="20" t="e">
        <f>#REF!</f>
        <v>#REF!</v>
      </c>
      <c r="J5" s="24"/>
    </row>
    <row r="6" spans="3:15" ht="13.5" customHeight="1" thickBot="1" x14ac:dyDescent="0.3">
      <c r="J6" s="25"/>
    </row>
    <row r="7" spans="3:15" s="5" customFormat="1" ht="24.9" customHeight="1" thickBot="1" x14ac:dyDescent="0.3">
      <c r="C7" s="15" t="s">
        <v>0</v>
      </c>
      <c r="D7" s="15" t="s">
        <v>1</v>
      </c>
      <c r="E7" s="15" t="s">
        <v>2</v>
      </c>
      <c r="F7" s="15" t="s">
        <v>26</v>
      </c>
      <c r="G7" s="15" t="s">
        <v>3</v>
      </c>
      <c r="H7" s="15" t="s">
        <v>4</v>
      </c>
      <c r="I7" s="15" t="s">
        <v>27</v>
      </c>
      <c r="J7" s="98" t="s">
        <v>34</v>
      </c>
    </row>
    <row r="8" spans="3:15" ht="45" customHeight="1" x14ac:dyDescent="0.25">
      <c r="C8" s="36" t="s">
        <v>5</v>
      </c>
      <c r="D8" s="76" t="str">
        <f>IF('Cubre I2-204'!B8&lt;&gt;"",'Cubre I2-204'!B8,".")</f>
        <v>.</v>
      </c>
      <c r="E8" s="70" t="str">
        <f>IF('Cubre I2-204'!C8&lt;&gt;"",'Cubre I2-204'!C8,".")</f>
        <v>.</v>
      </c>
      <c r="F8" s="70" t="str">
        <f>IF('Cubre I2-204'!D8&lt;&gt;"",'Cubre I2-204'!D8,".")</f>
        <v>L01 ADC 0333 VALDIVIA</v>
      </c>
      <c r="G8" s="70" t="str">
        <f>IF('Cubre I2-204'!E8&lt;&gt;"",'Cubre I2-204'!E8,".")</f>
        <v>.</v>
      </c>
      <c r="H8" s="70" t="str">
        <f>IF('Cubre I2-204'!F8&lt;&gt;"",'Cubre I2-204'!F8,".")</f>
        <v>L01 ADC 0333 VALDIVIA</v>
      </c>
      <c r="I8" s="46" t="str">
        <f>IF('Cubre I2-204'!G8&lt;&gt;"",'Cubre I2-204'!G8,".")</f>
        <v>.</v>
      </c>
      <c r="J8" s="99"/>
      <c r="M8" s="85" t="s">
        <v>42</v>
      </c>
      <c r="O8" s="85"/>
    </row>
    <row r="9" spans="3:15" ht="45" customHeight="1" x14ac:dyDescent="0.25">
      <c r="C9" s="37" t="s">
        <v>7</v>
      </c>
      <c r="D9" s="41" t="str">
        <f>IF('Cubre I2-204'!B9&lt;&gt;"",'Cubre I2-204'!B9,".")</f>
        <v>.</v>
      </c>
      <c r="E9" s="40" t="str">
        <f>IF('Cubre I2-204'!C9&lt;&gt;"",'Cubre I2-204'!C9,".")</f>
        <v>.</v>
      </c>
      <c r="F9" s="40" t="str">
        <f>IF('Cubre I2-204'!D9&lt;&gt;"",'Cubre I2-204'!D9,".")</f>
        <v>L01 ADC 0333 VALDIVIA</v>
      </c>
      <c r="G9" s="40" t="str">
        <f>IF('Cubre I2-204'!E9&lt;&gt;"",'Cubre I2-204'!E9,".")</f>
        <v>.</v>
      </c>
      <c r="H9" s="40" t="str">
        <f>IF('Cubre I2-204'!F9&lt;&gt;"",'Cubre I2-204'!F9,".")</f>
        <v>L01 ADC 0333 VALDIVIA</v>
      </c>
      <c r="I9" s="39" t="str">
        <f>IF('Cubre I2-204'!G9&lt;&gt;"",'Cubre I2-204'!G9,".")</f>
        <v>.</v>
      </c>
      <c r="J9" s="99"/>
      <c r="M9" s="85" t="s">
        <v>21</v>
      </c>
      <c r="N9" s="85"/>
      <c r="O9" s="85"/>
    </row>
    <row r="10" spans="3:15" ht="45" customHeight="1" x14ac:dyDescent="0.25">
      <c r="C10" s="37" t="s">
        <v>8</v>
      </c>
      <c r="D10" s="41" t="str">
        <f>IF('Cubre I2-204'!B10&lt;&gt;"",'Cubre I2-204'!B10,".")</f>
        <v>Alumnos Disponible</v>
      </c>
      <c r="E10" s="40" t="str">
        <f>IF('Cubre I2-204'!C10&lt;&gt;"",'Cubre I2-204'!C10,".")</f>
        <v>.</v>
      </c>
      <c r="F10" s="40" t="str">
        <f>IF('Cubre I2-204'!D10&lt;&gt;"",'Cubre I2-204'!D10,".")</f>
        <v>L01 FEE 0429 ROMERO</v>
      </c>
      <c r="G10" s="40" t="str">
        <f>IF('Cubre I2-204'!E10&lt;&gt;"",'Cubre I2-204'!E10,".")</f>
        <v>.</v>
      </c>
      <c r="H10" s="40" t="str">
        <f>IF('Cubre I2-204'!F10&lt;&gt;"",'Cubre I2-204'!F10,".")</f>
        <v>L01 ADC 0333 VALDIVIA</v>
      </c>
      <c r="I10" s="39" t="str">
        <f>IF('Cubre I2-204'!G10&lt;&gt;"",'Cubre I2-204'!G10,".")</f>
        <v>.</v>
      </c>
      <c r="J10" s="99"/>
      <c r="M10" s="85" t="s">
        <v>22</v>
      </c>
      <c r="N10" s="85"/>
      <c r="O10" s="85"/>
    </row>
    <row r="11" spans="3:15" ht="45" customHeight="1" x14ac:dyDescent="0.25">
      <c r="C11" s="37" t="s">
        <v>9</v>
      </c>
      <c r="D11" s="41" t="str">
        <f>IF('Cubre I2-204'!B11&lt;&gt;"",'Cubre I2-204'!B11,".")</f>
        <v>Alumnos Disponible</v>
      </c>
      <c r="E11" s="40" t="str">
        <f>IF('Cubre I2-204'!C11&lt;&gt;"",'Cubre I2-204'!C11,".")</f>
        <v>.</v>
      </c>
      <c r="F11" s="40" t="str">
        <f>IF('Cubre I2-204'!D11&lt;&gt;"",'Cubre I2-204'!D11,".")</f>
        <v>L01 FEE 0429 ROMERO</v>
      </c>
      <c r="G11" s="40" t="str">
        <f>IF('Cubre I2-204'!E11&lt;&gt;"",'Cubre I2-204'!E11,".")</f>
        <v>Alumnos Disponible</v>
      </c>
      <c r="H11" s="40" t="str">
        <f>IF('Cubre I2-204'!F11&lt;&gt;"",'Cubre I2-204'!F11,".")</f>
        <v>.</v>
      </c>
      <c r="I11" s="39" t="str">
        <f>IF('Cubre I2-204'!G11&lt;&gt;"",'Cubre I2-204'!G11,".")</f>
        <v>.</v>
      </c>
      <c r="J11" s="99"/>
      <c r="M11" s="85" t="s">
        <v>23</v>
      </c>
      <c r="N11" s="85" t="s">
        <v>86</v>
      </c>
      <c r="O11" s="85"/>
    </row>
    <row r="12" spans="3:15" ht="45" customHeight="1" x14ac:dyDescent="0.25">
      <c r="C12" s="37" t="s">
        <v>10</v>
      </c>
      <c r="D12" s="41" t="str">
        <f>IF('Cubre I2-204'!B12&lt;&gt;"",'Cubre I2-204'!B12,".")</f>
        <v>L01 ADC 0334  TORRES</v>
      </c>
      <c r="E12" s="40" t="str">
        <f>IF('Cubre I2-204'!C12&lt;&gt;"",'Cubre I2-204'!C12,".")</f>
        <v>L01 IDC 0502 ÁLVAREZ</v>
      </c>
      <c r="F12" s="40" t="str">
        <f>IF('Cubre I2-204'!D12&lt;&gt;"",'Cubre I2-204'!D12,".")</f>
        <v>Alumnos Disponible</v>
      </c>
      <c r="G12" s="40" t="str">
        <f>IF('Cubre I2-204'!E12&lt;&gt;"",'Cubre I2-204'!E12,".")</f>
        <v>Alumnos Disponible</v>
      </c>
      <c r="H12" s="40" t="str">
        <f>IF('Cubre I2-204'!F12&lt;&gt;"",'Cubre I2-204'!F12,".")</f>
        <v>L01 IDC 0502 ÁLVAREZ</v>
      </c>
      <c r="I12" s="39" t="str">
        <f>IF('Cubre I2-204'!G12&lt;&gt;"",'Cubre I2-204'!G12,".")</f>
        <v>.</v>
      </c>
      <c r="J12" s="100">
        <v>1</v>
      </c>
      <c r="K12" s="2" t="s">
        <v>6</v>
      </c>
      <c r="M12" s="85" t="s">
        <v>41</v>
      </c>
      <c r="N12" s="85"/>
      <c r="O12" s="85"/>
    </row>
    <row r="13" spans="3:15" ht="45" customHeight="1" x14ac:dyDescent="0.25">
      <c r="C13" s="37" t="s">
        <v>11</v>
      </c>
      <c r="D13" s="41" t="str">
        <f>IF('Cubre I2-204'!B13&lt;&gt;"",'Cubre I2-204'!B13,".")</f>
        <v>L01 ADC 0334  TORRES</v>
      </c>
      <c r="E13" s="40" t="str">
        <f>IF('Cubre I2-204'!C13&lt;&gt;"",'Cubre I2-204'!C13,".")</f>
        <v>L01 IDC 0502 ÁLVAREZ</v>
      </c>
      <c r="F13" s="40" t="str">
        <f>IF('Cubre I2-204'!D13&lt;&gt;"",'Cubre I2-204'!D13,".")</f>
        <v>Alumnos Disponible</v>
      </c>
      <c r="G13" s="40" t="str">
        <f>IF('Cubre I2-204'!E13&lt;&gt;"",'Cubre I2-204'!E13,".")</f>
        <v>Alumnos Disponible</v>
      </c>
      <c r="H13" s="40" t="str">
        <f>IF('Cubre I2-204'!F13&lt;&gt;"",'Cubre I2-204'!F13,".")</f>
        <v>L01 IDC 0502 ÁLVAREZ</v>
      </c>
      <c r="I13" s="39" t="str">
        <f>IF('Cubre I2-204'!G13&lt;&gt;"",'Cubre I2-204'!G13,".")</f>
        <v>.</v>
      </c>
      <c r="J13" s="100"/>
      <c r="M13" s="85" t="s">
        <v>24</v>
      </c>
      <c r="N13" s="85" t="s">
        <v>75</v>
      </c>
      <c r="O13" s="85"/>
    </row>
    <row r="14" spans="3:15" ht="45" customHeight="1" x14ac:dyDescent="0.25">
      <c r="C14" s="35" t="s">
        <v>12</v>
      </c>
      <c r="D14" s="41" t="str">
        <f>IF('Cubre I2-204'!B14&lt;&gt;"",'Cubre I2-204'!B14,".")</f>
        <v>L01 ADC 0334  TORRES</v>
      </c>
      <c r="E14" s="40" t="str">
        <f>IF('Cubre I2-204'!C14&lt;&gt;"",'Cubre I2-204'!C14,".")</f>
        <v>Alumnos Disponible</v>
      </c>
      <c r="F14" s="40" t="str">
        <f>IF('Cubre I2-204'!D14&lt;&gt;"",'Cubre I2-204'!D14,".")</f>
        <v>Alumnos Disponible</v>
      </c>
      <c r="G14" s="40" t="str">
        <f>IF('Cubre I2-204'!E14&lt;&gt;"",'Cubre I2-204'!E14,".")</f>
        <v>Alumnos Disponible</v>
      </c>
      <c r="H14" s="40" t="str">
        <f>IF('Cubre I2-204'!F14&lt;&gt;"",'Cubre I2-204'!F14,".")</f>
        <v>L01 IDC 0502 ÁLVAREZ</v>
      </c>
      <c r="I14" s="39" t="str">
        <f>IF('Cubre I2-204'!G14&lt;&gt;"",'Cubre I2-204'!G14,".")</f>
        <v>.</v>
      </c>
      <c r="J14" s="97" t="e">
        <f>#REF!</f>
        <v>#REF!</v>
      </c>
      <c r="M14" s="85" t="s">
        <v>25</v>
      </c>
      <c r="N14" s="85"/>
      <c r="O14" s="85"/>
    </row>
    <row r="15" spans="3:15" ht="45" customHeight="1" x14ac:dyDescent="0.25">
      <c r="C15" s="35" t="s">
        <v>13</v>
      </c>
      <c r="D15" s="41" t="str">
        <f>IF('Cubre I2-204'!B15&lt;&gt;"",'Cubre I2-204'!B15,".")</f>
        <v>L01 ADC 0335 CASTILLO</v>
      </c>
      <c r="E15" s="40" t="str">
        <f>IF('Cubre I2-204'!C15&lt;&gt;"",'Cubre I2-204'!C15,".")</f>
        <v>L01 SIO 0417 QUIROZ</v>
      </c>
      <c r="F15" s="40" t="str">
        <f>IF('Cubre I2-204'!D15&lt;&gt;"",'Cubre I2-204'!D15,".")</f>
        <v>L01 ADC 0335 CASTILLO</v>
      </c>
      <c r="G15" s="40" t="str">
        <f>IF('Cubre I2-204'!E15&lt;&gt;"",'Cubre I2-204'!E15,".")</f>
        <v>Alumnos Disponible</v>
      </c>
      <c r="H15" s="40" t="str">
        <f>IF('Cubre I2-204'!F15&lt;&gt;"",'Cubre I2-204'!F15,".")</f>
        <v>L01 SIO 0417 QUIROZ</v>
      </c>
      <c r="I15" s="39" t="str">
        <f>IF('Cubre I2-204'!G15&lt;&gt;"",'Cubre I2-204'!G15,".")</f>
        <v>.</v>
      </c>
      <c r="J15" s="97"/>
      <c r="M15" s="91"/>
    </row>
    <row r="16" spans="3:15" ht="45" customHeight="1" x14ac:dyDescent="0.25">
      <c r="C16" s="35" t="s">
        <v>14</v>
      </c>
      <c r="D16" s="41" t="str">
        <f>IF('Cubre I2-204'!B16&lt;&gt;"",'Cubre I2-204'!B16,".")</f>
        <v>L01 ADC 0335 CASTILLO</v>
      </c>
      <c r="E16" s="40" t="str">
        <f>IF('Cubre I2-204'!C16&lt;&gt;"",'Cubre I2-204'!C16,".")</f>
        <v>L01 SIO 0417 QUIROZ</v>
      </c>
      <c r="F16" s="40" t="str">
        <f>IF('Cubre I2-204'!D16&lt;&gt;"",'Cubre I2-204'!D16,".")</f>
        <v>L01 ADC 0335 CASTILLO</v>
      </c>
      <c r="G16" s="40" t="str">
        <f>IF('Cubre I2-204'!E16&lt;&gt;"",'Cubre I2-204'!E16,".")</f>
        <v>Alumnos Disponible</v>
      </c>
      <c r="H16" s="40" t="str">
        <f>IF('Cubre I2-204'!F16&lt;&gt;"",'Cubre I2-204'!F16,".")</f>
        <v>L01 SIO 0417 QUIROZ</v>
      </c>
      <c r="I16" s="39" t="str">
        <f>IF('Cubre I2-204'!G16&lt;&gt;"",'Cubre I2-204'!G16,".")</f>
        <v>.</v>
      </c>
      <c r="J16" s="97"/>
      <c r="L16" s="7"/>
      <c r="M16" s="91"/>
    </row>
    <row r="17" spans="2:13" ht="45" customHeight="1" x14ac:dyDescent="0.25">
      <c r="C17" s="35" t="s">
        <v>15</v>
      </c>
      <c r="D17" s="41" t="str">
        <f>IF('Cubre I2-204'!B17&lt;&gt;"",'Cubre I2-204'!B17,".")</f>
        <v>L01 ADC 0335 CASTILLO</v>
      </c>
      <c r="E17" s="40" t="str">
        <f>IF('Cubre I2-204'!C17&lt;&gt;"",'Cubre I2-204'!C17,".")</f>
        <v>L01 SIO 0417 QUIROZ</v>
      </c>
      <c r="F17" s="40" t="str">
        <f>IF('Cubre I2-204'!D17&lt;&gt;"",'Cubre I2-204'!D17,".")</f>
        <v>I02 Dpto. Limpieza</v>
      </c>
      <c r="G17" s="40" t="str">
        <f>IF('Cubre I2-204'!E17&lt;&gt;"",'Cubre I2-204'!E17,".")</f>
        <v>Alumnos Disponible</v>
      </c>
      <c r="H17" s="40" t="str">
        <f>IF('Cubre I2-204'!F17&lt;&gt;"",'Cubre I2-204'!F17,".")</f>
        <v>L01 SIO 0417 QUIROZ</v>
      </c>
      <c r="I17" s="39" t="str">
        <f>IF('Cubre I2-204'!G17&lt;&gt;"",'Cubre I2-204'!G17,".")</f>
        <v>.</v>
      </c>
      <c r="J17" s="97"/>
      <c r="M17" s="91"/>
    </row>
    <row r="18" spans="2:13" ht="45" customHeight="1" x14ac:dyDescent="0.25">
      <c r="C18" s="35" t="s">
        <v>16</v>
      </c>
      <c r="D18" s="71" t="str">
        <f>IF('Cubre I2-204'!B18&lt;&gt;"",'Cubre I2-204'!B18,".")</f>
        <v>CE IA</v>
      </c>
      <c r="E18" s="40" t="str">
        <f>IF('Cubre I2-204'!C18&lt;&gt;"",'Cubre I2-204'!C18,".")</f>
        <v>Alumnos Disponible</v>
      </c>
      <c r="F18" s="40" t="str">
        <f>IF('Cubre I2-204'!D18&lt;&gt;"",'Cubre I2-204'!D18,".")</f>
        <v>I02 Dpto. Limpieza</v>
      </c>
      <c r="G18" s="40" t="str">
        <f>IF('Cubre I2-204'!E18&lt;&gt;"",'Cubre I2-204'!E18,".")</f>
        <v>Alumnos Disponible</v>
      </c>
      <c r="H18" s="40" t="str">
        <f>IF('Cubre I2-204'!F18&lt;&gt;"",'Cubre I2-204'!F18,".")</f>
        <v>Alumnos Disponible</v>
      </c>
      <c r="I18" s="39" t="str">
        <f>IF('Cubre I2-204'!G18&lt;&gt;"",'Cubre I2-204'!G18,".")</f>
        <v>.</v>
      </c>
      <c r="J18" s="26" t="s">
        <v>35</v>
      </c>
      <c r="M18" s="91"/>
    </row>
    <row r="19" spans="2:13" ht="45" customHeight="1" x14ac:dyDescent="0.25">
      <c r="C19" s="35" t="s">
        <v>17</v>
      </c>
      <c r="D19" s="41" t="str">
        <f>IF('Cubre I2-204'!B19&lt;&gt;"",'Cubre I2-204'!B19,".")</f>
        <v>CE IA</v>
      </c>
      <c r="E19" s="40" t="str">
        <f>IF('Cubre I2-204'!C19&lt;&gt;"",'Cubre I2-204'!C19,".")</f>
        <v>Alumnos Disponible</v>
      </c>
      <c r="F19" s="40" t="str">
        <f>IF('Cubre I2-204'!D19&lt;&gt;"",'Cubre I2-204'!D19,".")</f>
        <v>CE ULIX</v>
      </c>
      <c r="G19" s="40" t="str">
        <f>IF('Cubre I2-204'!E19&lt;&gt;"",'Cubre I2-204'!E19,".")</f>
        <v>Alumnos Disponible</v>
      </c>
      <c r="H19" s="40" t="str">
        <f>IF('Cubre I2-204'!F19&lt;&gt;"",'Cubre I2-204'!F19,".")</f>
        <v>Alumnos Disponible</v>
      </c>
      <c r="I19" s="39" t="str">
        <f>IF('Cubre I2-204'!G19&lt;&gt;"",'Cubre I2-204'!G19,".")</f>
        <v>.</v>
      </c>
      <c r="J19" s="97" t="e">
        <f>J14+6</f>
        <v>#REF!</v>
      </c>
    </row>
    <row r="20" spans="2:13" ht="45" customHeight="1" x14ac:dyDescent="0.25">
      <c r="C20" s="35" t="s">
        <v>18</v>
      </c>
      <c r="D20" s="41" t="str">
        <f>IF('Cubre I2-204'!B20&lt;&gt;"",'Cubre I2-204'!B20,".")</f>
        <v>CE ULIX</v>
      </c>
      <c r="E20" s="40" t="str">
        <f>IF('Cubre I2-204'!C20&lt;&gt;"",'Cubre I2-204'!C20,".")</f>
        <v>.</v>
      </c>
      <c r="F20" s="40" t="str">
        <f>IF('Cubre I2-204'!D20&lt;&gt;"",'Cubre I2-204'!D20,".")</f>
        <v>CE ULIX</v>
      </c>
      <c r="G20" s="40" t="str">
        <f>IF('Cubre I2-204'!E20&lt;&gt;"",'Cubre I2-204'!E20,".")</f>
        <v>Alumnos Disponible</v>
      </c>
      <c r="H20" s="40" t="str">
        <f>IF('Cubre I2-204'!F20&lt;&gt;"",'Cubre I2-204'!F20,".")</f>
        <v>.</v>
      </c>
      <c r="I20" s="39" t="str">
        <f>IF('Cubre I2-204'!G20&lt;&gt;"",'Cubre I2-204'!G20,".")</f>
        <v>.</v>
      </c>
      <c r="J20" s="97"/>
    </row>
    <row r="21" spans="2:13" ht="45" customHeight="1" x14ac:dyDescent="0.25">
      <c r="C21" s="35" t="s">
        <v>19</v>
      </c>
      <c r="D21" s="41" t="str">
        <f>IF('Cubre I2-204'!B21&lt;&gt;"",'Cubre I2-204'!B21,".")</f>
        <v>CE ULIX</v>
      </c>
      <c r="E21" s="40" t="str">
        <f>IF('Cubre I2-204'!C21&lt;&gt;"",'Cubre I2-204'!C21,".")</f>
        <v>.</v>
      </c>
      <c r="F21" s="40" t="str">
        <f>IF('Cubre I2-204'!D21&lt;&gt;"",'Cubre I2-204'!D21,".")</f>
        <v>CE ULIX</v>
      </c>
      <c r="G21" s="40" t="str">
        <f>IF('Cubre I2-204'!E21&lt;&gt;"",'Cubre I2-204'!E21,".")</f>
        <v>.</v>
      </c>
      <c r="H21" s="40" t="str">
        <f>IF('Cubre I2-204'!F21&lt;&gt;"",'Cubre I2-204'!F21,".")</f>
        <v>.</v>
      </c>
      <c r="I21" s="39" t="str">
        <f>IF('Cubre I2-204'!G21&lt;&gt;"",'Cubre I2-204'!G21,".")</f>
        <v>.</v>
      </c>
      <c r="J21" s="97"/>
    </row>
    <row r="22" spans="2:13" ht="45" customHeight="1" thickBot="1" x14ac:dyDescent="0.3">
      <c r="C22" s="38" t="s">
        <v>20</v>
      </c>
      <c r="D22" s="72" t="str">
        <f>IF('Cubre I2-204'!B22&lt;&gt;"",'Cubre I2-204'!B22,".")</f>
        <v>.</v>
      </c>
      <c r="E22" s="45" t="str">
        <f>IF('Cubre I2-204'!C22&lt;&gt;"",'Cubre I2-204'!C22,".")</f>
        <v>.</v>
      </c>
      <c r="F22" s="45" t="str">
        <f>IF('Cubre I2-204'!D22&lt;&gt;"",'Cubre I2-204'!D22,".")</f>
        <v>.</v>
      </c>
      <c r="G22" s="45" t="str">
        <f>IF('Cubre I2-204'!E22&lt;&gt;"",'Cubre I2-204'!E22,".")</f>
        <v>.</v>
      </c>
      <c r="H22" s="77" t="str">
        <f>IF('Cubre I2-204'!F22&lt;&gt;"",'Cubre I2-204'!F22,".")</f>
        <v>.</v>
      </c>
      <c r="I22" s="53" t="str">
        <f>IF('Cubre I2-204'!G22&lt;&gt;"",'Cubre I2-204'!G22,".")</f>
        <v>.</v>
      </c>
      <c r="J22" s="97"/>
    </row>
    <row r="23" spans="2:13" ht="9.9" customHeight="1" x14ac:dyDescent="0.25">
      <c r="C23" s="2"/>
      <c r="D23" s="1"/>
      <c r="K23" s="54"/>
    </row>
    <row r="24" spans="2:13" s="22" customFormat="1" ht="33" customHeight="1" x14ac:dyDescent="0.25">
      <c r="B24" s="22" t="s">
        <v>31</v>
      </c>
      <c r="C24" s="31">
        <f>COUNTIF(D8:I22,"L*")</f>
        <v>26</v>
      </c>
      <c r="D24" s="28">
        <f t="shared" ref="D24:I24" si="0">COUNTIF(D8:D22,"L*")</f>
        <v>6</v>
      </c>
      <c r="E24" s="28">
        <f t="shared" si="0"/>
        <v>5</v>
      </c>
      <c r="F24" s="28">
        <f t="shared" si="0"/>
        <v>6</v>
      </c>
      <c r="G24" s="28">
        <f t="shared" si="0"/>
        <v>0</v>
      </c>
      <c r="H24" s="28">
        <f t="shared" si="0"/>
        <v>9</v>
      </c>
      <c r="I24" s="28">
        <f t="shared" si="0"/>
        <v>0</v>
      </c>
      <c r="M24" s="2"/>
    </row>
    <row r="25" spans="2:13" s="21" customFormat="1" ht="33" customHeight="1" x14ac:dyDescent="0.25">
      <c r="B25" s="22" t="s">
        <v>29</v>
      </c>
      <c r="C25" s="32">
        <f>COUNTIF(D8:I22,"I*")</f>
        <v>2</v>
      </c>
      <c r="D25" s="28">
        <f t="shared" ref="D25:I25" si="1">COUNTIF(D8:D22,"I*")</f>
        <v>0</v>
      </c>
      <c r="E25" s="28">
        <f t="shared" si="1"/>
        <v>0</v>
      </c>
      <c r="F25" s="28">
        <f t="shared" si="1"/>
        <v>2</v>
      </c>
      <c r="G25" s="28">
        <f t="shared" si="1"/>
        <v>0</v>
      </c>
      <c r="H25" s="28">
        <f t="shared" si="1"/>
        <v>0</v>
      </c>
      <c r="I25" s="28">
        <f t="shared" si="1"/>
        <v>0</v>
      </c>
      <c r="J25" s="2"/>
      <c r="M25" s="22"/>
    </row>
    <row r="26" spans="2:13" s="21" customFormat="1" ht="33" customHeight="1" x14ac:dyDescent="0.25">
      <c r="B26" s="22" t="s">
        <v>38</v>
      </c>
      <c r="C26" s="56">
        <f>COUNTIF(D8:I22,"D*")</f>
        <v>0</v>
      </c>
      <c r="D26" s="28">
        <f t="shared" ref="D26:I26" si="2">COUNTIF(D8:D22,"D*")</f>
        <v>0</v>
      </c>
      <c r="E26" s="28">
        <f t="shared" si="2"/>
        <v>0</v>
      </c>
      <c r="F26" s="28">
        <f t="shared" si="2"/>
        <v>0</v>
      </c>
      <c r="G26" s="28">
        <f t="shared" si="2"/>
        <v>0</v>
      </c>
      <c r="H26" s="28">
        <f t="shared" si="2"/>
        <v>0</v>
      </c>
      <c r="I26" s="28">
        <f t="shared" si="2"/>
        <v>0</v>
      </c>
      <c r="J26" s="22"/>
    </row>
    <row r="27" spans="2:13" s="21" customFormat="1" ht="33" customHeight="1" x14ac:dyDescent="0.25">
      <c r="B27" s="23" t="s">
        <v>32</v>
      </c>
      <c r="C27" s="47">
        <f>COUNTIF(D8:I22,"A*")</f>
        <v>20</v>
      </c>
      <c r="D27" s="28">
        <f t="shared" ref="D27:I27" si="3">COUNTIF(D8:D22,"A*")</f>
        <v>2</v>
      </c>
      <c r="E27" s="28">
        <f t="shared" si="3"/>
        <v>3</v>
      </c>
      <c r="F27" s="28">
        <f t="shared" si="3"/>
        <v>3</v>
      </c>
      <c r="G27" s="28">
        <f t="shared" si="3"/>
        <v>10</v>
      </c>
      <c r="H27" s="28">
        <f t="shared" si="3"/>
        <v>2</v>
      </c>
      <c r="I27" s="28">
        <f t="shared" si="3"/>
        <v>0</v>
      </c>
    </row>
    <row r="28" spans="2:13" s="21" customFormat="1" ht="33" customHeight="1" x14ac:dyDescent="0.25">
      <c r="B28" s="22" t="s">
        <v>30</v>
      </c>
      <c r="C28" s="33">
        <f>COUNTIF(D8:I22,"C*")</f>
        <v>7</v>
      </c>
      <c r="D28" s="28">
        <f t="shared" ref="D28:I28" si="4">COUNTIF(D8:D22,"C*")</f>
        <v>4</v>
      </c>
      <c r="E28" s="28">
        <f t="shared" si="4"/>
        <v>0</v>
      </c>
      <c r="F28" s="28">
        <f t="shared" si="4"/>
        <v>3</v>
      </c>
      <c r="G28" s="28">
        <f t="shared" si="4"/>
        <v>0</v>
      </c>
      <c r="H28" s="28">
        <f t="shared" si="4"/>
        <v>0</v>
      </c>
      <c r="I28" s="28">
        <f t="shared" si="4"/>
        <v>0</v>
      </c>
    </row>
    <row r="29" spans="2:13" s="21" customFormat="1" ht="33" customHeight="1" thickBot="1" x14ac:dyDescent="0.3">
      <c r="B29" s="30" t="s">
        <v>33</v>
      </c>
      <c r="C29" s="55">
        <f>COUNTIF(D8:I22,"P*")</f>
        <v>0</v>
      </c>
      <c r="D29" s="49">
        <f t="shared" ref="D29:I29" si="5">COUNTIF(D8:D22,"P*")</f>
        <v>0</v>
      </c>
      <c r="E29" s="49">
        <f t="shared" si="5"/>
        <v>0</v>
      </c>
      <c r="F29" s="49">
        <f t="shared" si="5"/>
        <v>0</v>
      </c>
      <c r="G29" s="49">
        <f t="shared" si="5"/>
        <v>0</v>
      </c>
      <c r="H29" s="49">
        <f t="shared" si="5"/>
        <v>0</v>
      </c>
      <c r="I29" s="49">
        <f t="shared" si="5"/>
        <v>0</v>
      </c>
    </row>
    <row r="30" spans="2:13" ht="18.600000000000001" thickTop="1" x14ac:dyDescent="0.25">
      <c r="B30" s="22" t="s">
        <v>37</v>
      </c>
      <c r="C30" s="29">
        <f>SUM(C24:C29)</f>
        <v>55</v>
      </c>
      <c r="D30" s="29">
        <f t="shared" ref="D30:I30" si="6">SUM(D24:D29)</f>
        <v>12</v>
      </c>
      <c r="E30" s="29">
        <f t="shared" si="6"/>
        <v>8</v>
      </c>
      <c r="F30" s="29">
        <f t="shared" si="6"/>
        <v>14</v>
      </c>
      <c r="G30" s="29">
        <f t="shared" si="6"/>
        <v>10</v>
      </c>
      <c r="H30" s="29">
        <f t="shared" si="6"/>
        <v>11</v>
      </c>
      <c r="I30" s="29">
        <f t="shared" si="6"/>
        <v>0</v>
      </c>
      <c r="J30" s="21"/>
      <c r="K30" s="29" t="s">
        <v>39</v>
      </c>
      <c r="L30" s="29"/>
      <c r="M30" s="29" t="s">
        <v>40</v>
      </c>
    </row>
    <row r="31" spans="2:13" s="22" customFormat="1" ht="33" customHeight="1" x14ac:dyDescent="0.25">
      <c r="C31" s="1"/>
      <c r="D31" s="2"/>
      <c r="E31" s="2"/>
      <c r="F31" s="2"/>
      <c r="G31" s="2"/>
      <c r="H31" s="2"/>
      <c r="I31" s="2"/>
      <c r="J31" s="21"/>
      <c r="K31" s="57" t="s">
        <v>45</v>
      </c>
      <c r="L31" s="9"/>
      <c r="M31" s="57" t="s">
        <v>44</v>
      </c>
    </row>
    <row r="32" spans="2:13" ht="33" customHeight="1" x14ac:dyDescent="0.25">
      <c r="B32" s="58" t="s">
        <v>36</v>
      </c>
      <c r="C32" s="29"/>
      <c r="D32" s="27">
        <f t="shared" ref="D32:I32" si="7">SUM(D24:D29)/15</f>
        <v>0.8</v>
      </c>
      <c r="E32" s="27">
        <f t="shared" si="7"/>
        <v>0.53333333333333333</v>
      </c>
      <c r="F32" s="27">
        <f t="shared" si="7"/>
        <v>0.93333333333333335</v>
      </c>
      <c r="G32" s="27">
        <f t="shared" si="7"/>
        <v>0.66666666666666663</v>
      </c>
      <c r="H32" s="27">
        <f t="shared" si="7"/>
        <v>0.73333333333333328</v>
      </c>
      <c r="I32" s="27">
        <f t="shared" si="7"/>
        <v>0</v>
      </c>
      <c r="J32" s="25"/>
      <c r="K32" s="27">
        <f>SUM(D30:H30)/75</f>
        <v>0.73333333333333328</v>
      </c>
      <c r="L32" s="29"/>
      <c r="M32" s="27">
        <f>C30/86</f>
        <v>0.63953488372093026</v>
      </c>
    </row>
    <row r="33" ht="33" customHeight="1" x14ac:dyDescent="0.25"/>
  </sheetData>
  <mergeCells count="6">
    <mergeCell ref="J19:J22"/>
    <mergeCell ref="E3:H3"/>
    <mergeCell ref="E5:H5"/>
    <mergeCell ref="J7:J11"/>
    <mergeCell ref="J12:J13"/>
    <mergeCell ref="J14:J17"/>
  </mergeCells>
  <conditionalFormatting sqref="D8:I22">
    <cfRule type="beginsWith" dxfId="101" priority="7" operator="beginsWith" text="A">
      <formula>LEFT(D8,LEN("A"))="A"</formula>
    </cfRule>
    <cfRule type="beginsWith" dxfId="100" priority="8" operator="beginsWith" text="P">
      <formula>LEFT(D8,LEN("P"))="P"</formula>
    </cfRule>
    <cfRule type="beginsWith" dxfId="99" priority="9" operator="beginsWith" text="C">
      <formula>LEFT(D8,LEN("C"))="C"</formula>
    </cfRule>
    <cfRule type="beginsWith" dxfId="98" priority="10" operator="beginsWith" text="D">
      <formula>LEFT(D8,LEN("D"))="D"</formula>
    </cfRule>
    <cfRule type="beginsWith" dxfId="97" priority="11" operator="beginsWith" text="I">
      <formula>LEFT(D8,LEN("I"))="I"</formula>
    </cfRule>
    <cfRule type="beginsWith" dxfId="96" priority="12" operator="beginsWith" text="L">
      <formula>LEFT(D8,LEN("L"))="L"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8"/>
  <dimension ref="B1:O32"/>
  <sheetViews>
    <sheetView zoomScale="50" zoomScaleNormal="50" workbookViewId="0">
      <selection activeCell="N21" sqref="N21"/>
    </sheetView>
  </sheetViews>
  <sheetFormatPr baseColWidth="10" defaultColWidth="9.109375" defaultRowHeight="13.2" x14ac:dyDescent="0.25"/>
  <cols>
    <col min="1" max="1" width="9.109375" style="2"/>
    <col min="2" max="2" width="20.6640625" style="2" customWidth="1"/>
    <col min="3" max="3" width="12.6640625" style="1" customWidth="1"/>
    <col min="4" max="9" width="30.6640625" style="2" customWidth="1"/>
    <col min="10" max="10" width="9.109375" style="2" customWidth="1"/>
    <col min="11" max="11" width="14.33203125" style="2" customWidth="1"/>
    <col min="12" max="12" width="4.6640625" style="2" customWidth="1"/>
    <col min="13" max="13" width="14.33203125" style="2" customWidth="1"/>
    <col min="14" max="15" width="35.6640625" style="2" customWidth="1"/>
    <col min="16" max="16384" width="9.109375" style="2"/>
  </cols>
  <sheetData>
    <row r="1" spans="3:15" ht="5.0999999999999996" customHeight="1" x14ac:dyDescent="0.25">
      <c r="C1" s="16"/>
      <c r="D1" s="17"/>
      <c r="E1" s="17"/>
      <c r="F1" s="17"/>
      <c r="G1" s="17"/>
      <c r="H1" s="18"/>
      <c r="I1" s="17"/>
      <c r="J1" s="24"/>
    </row>
    <row r="2" spans="3:15" ht="30" customHeight="1" x14ac:dyDescent="0.25">
      <c r="C2" s="20" t="s">
        <v>28</v>
      </c>
      <c r="D2" s="19"/>
      <c r="E2" s="19"/>
      <c r="F2" s="19"/>
      <c r="G2" s="19"/>
      <c r="H2" s="17"/>
      <c r="I2" s="17"/>
      <c r="J2" s="24"/>
    </row>
    <row r="3" spans="3:15" ht="30" customHeight="1" x14ac:dyDescent="0.25">
      <c r="C3" s="34"/>
      <c r="D3" s="19"/>
      <c r="E3" s="95" t="s">
        <v>49</v>
      </c>
      <c r="F3" s="95"/>
      <c r="G3" s="95"/>
      <c r="H3" s="95"/>
      <c r="I3" s="17"/>
      <c r="J3" s="24"/>
    </row>
    <row r="4" spans="3:15" ht="5.0999999999999996" customHeight="1" x14ac:dyDescent="0.25">
      <c r="C4" s="16"/>
      <c r="D4" s="17"/>
      <c r="E4" s="17"/>
      <c r="F4" s="17"/>
      <c r="G4" s="17"/>
      <c r="H4" s="17"/>
      <c r="I4" s="17"/>
      <c r="J4" s="24"/>
    </row>
    <row r="5" spans="3:15" ht="30" customHeight="1" x14ac:dyDescent="0.25">
      <c r="C5" s="16"/>
      <c r="D5" s="17"/>
      <c r="E5" s="96" t="s">
        <v>109</v>
      </c>
      <c r="F5" s="96"/>
      <c r="G5" s="96"/>
      <c r="H5" s="96"/>
      <c r="I5" s="20" t="e">
        <f>#REF!</f>
        <v>#REF!</v>
      </c>
      <c r="J5" s="24"/>
    </row>
    <row r="6" spans="3:15" ht="13.5" customHeight="1" thickBot="1" x14ac:dyDescent="0.3">
      <c r="J6" s="25"/>
    </row>
    <row r="7" spans="3:15" s="5" customFormat="1" ht="24.9" customHeight="1" thickBot="1" x14ac:dyDescent="0.3">
      <c r="C7" s="15" t="s">
        <v>0</v>
      </c>
      <c r="D7" s="15" t="s">
        <v>1</v>
      </c>
      <c r="E7" s="15" t="s">
        <v>2</v>
      </c>
      <c r="F7" s="15" t="s">
        <v>26</v>
      </c>
      <c r="G7" s="15" t="s">
        <v>3</v>
      </c>
      <c r="H7" s="15" t="s">
        <v>4</v>
      </c>
      <c r="I7" s="15" t="s">
        <v>27</v>
      </c>
      <c r="J7" s="98" t="s">
        <v>34</v>
      </c>
    </row>
    <row r="8" spans="3:15" ht="45" customHeight="1" x14ac:dyDescent="0.25">
      <c r="C8" s="36" t="s">
        <v>5</v>
      </c>
      <c r="D8" s="76" t="str">
        <f>IF('Cubre I2-204'!B8&lt;&gt;"",'Cubre I2-204'!B8,".")</f>
        <v>.</v>
      </c>
      <c r="E8" s="43" t="str">
        <f>IF('Cubre I2-204'!C8&lt;&gt;"",'Cubre I2-204'!C8,".")</f>
        <v>.</v>
      </c>
      <c r="F8" s="43" t="str">
        <f>IF('Cubre I2-204'!D8&lt;&gt;"",'Cubre I2-204'!D8,".")</f>
        <v>L01 ADC 0333 VALDIVIA</v>
      </c>
      <c r="G8" s="43" t="str">
        <f>IF('Cubre I2-204'!E8&lt;&gt;"",'Cubre I2-204'!E8,".")</f>
        <v>.</v>
      </c>
      <c r="H8" s="43" t="str">
        <f>IF('Cubre I2-204'!F8&lt;&gt;"",'Cubre I2-204'!F8,".")</f>
        <v>L01 ADC 0333 VALDIVIA</v>
      </c>
      <c r="I8" s="39" t="str">
        <f>IF('Cubre I2-204'!G8&lt;&gt;"",'Cubre I2-204'!G8,".")</f>
        <v>.</v>
      </c>
      <c r="J8" s="99"/>
      <c r="M8" s="85" t="s">
        <v>42</v>
      </c>
      <c r="N8" s="85" t="s">
        <v>94</v>
      </c>
      <c r="O8" s="85"/>
    </row>
    <row r="9" spans="3:15" ht="45" customHeight="1" x14ac:dyDescent="0.25">
      <c r="C9" s="37" t="s">
        <v>7</v>
      </c>
      <c r="D9" s="41" t="str">
        <f>IF('Cubre I2-204'!B9&lt;&gt;"",'Cubre I2-204'!B9,".")</f>
        <v>.</v>
      </c>
      <c r="E9" s="40" t="str">
        <f>IF('Cubre I2-204'!C9&lt;&gt;"",'Cubre I2-204'!C9,".")</f>
        <v>.</v>
      </c>
      <c r="F9" s="40" t="str">
        <f>IF('Cubre I2-204'!D9&lt;&gt;"",'Cubre I2-204'!D9,".")</f>
        <v>L01 ADC 0333 VALDIVIA</v>
      </c>
      <c r="G9" s="40" t="str">
        <f>IF('Cubre I2-204'!E9&lt;&gt;"",'Cubre I2-204'!E9,".")</f>
        <v>.</v>
      </c>
      <c r="H9" s="40" t="str">
        <f>IF('Cubre I2-204'!F9&lt;&gt;"",'Cubre I2-204'!F9,".")</f>
        <v>L01 ADC 0333 VALDIVIA</v>
      </c>
      <c r="I9" s="39" t="str">
        <f>IF('Cubre I2-204'!G9&lt;&gt;"",'Cubre I2-204'!G9,".")</f>
        <v>.</v>
      </c>
      <c r="J9" s="99"/>
      <c r="M9" s="85" t="s">
        <v>21</v>
      </c>
      <c r="N9" s="85"/>
      <c r="O9" s="85"/>
    </row>
    <row r="10" spans="3:15" ht="45" customHeight="1" x14ac:dyDescent="0.25">
      <c r="C10" s="37" t="s">
        <v>8</v>
      </c>
      <c r="D10" s="41" t="str">
        <f>IF('Cubre I2-204'!B10&lt;&gt;"",'Cubre I2-204'!B10,".")</f>
        <v>Alumnos Disponible</v>
      </c>
      <c r="E10" s="40" t="str">
        <f>IF('Cubre I2-204'!C10&lt;&gt;"",'Cubre I2-204'!C10,".")</f>
        <v>.</v>
      </c>
      <c r="F10" s="40" t="str">
        <f>IF('Cubre I2-204'!D10&lt;&gt;"",'Cubre I2-204'!D10,".")</f>
        <v>L01 FEE 0429 ROMERO</v>
      </c>
      <c r="G10" s="40" t="str">
        <f>IF('Cubre I2-204'!E10&lt;&gt;"",'Cubre I2-204'!E10,".")</f>
        <v>.</v>
      </c>
      <c r="H10" s="40" t="str">
        <f>IF('Cubre I2-204'!F10&lt;&gt;"",'Cubre I2-204'!F10,".")</f>
        <v>L01 ADC 0333 VALDIVIA</v>
      </c>
      <c r="I10" s="39" t="str">
        <f>IF('Cubre I2-204'!G10&lt;&gt;"",'Cubre I2-204'!G10,".")</f>
        <v>.</v>
      </c>
      <c r="J10" s="99"/>
      <c r="M10" s="85" t="s">
        <v>22</v>
      </c>
      <c r="N10" s="85"/>
      <c r="O10" s="85"/>
    </row>
    <row r="11" spans="3:15" ht="45" customHeight="1" x14ac:dyDescent="0.25">
      <c r="C11" s="37" t="s">
        <v>9</v>
      </c>
      <c r="D11" s="41" t="str">
        <f>IF('Cubre I2-204'!B11&lt;&gt;"",'Cubre I2-204'!B11,".")</f>
        <v>Alumnos Disponible</v>
      </c>
      <c r="E11" s="40" t="str">
        <f>IF('Cubre I2-204'!C11&lt;&gt;"",'Cubre I2-204'!C11,".")</f>
        <v>.</v>
      </c>
      <c r="F11" s="40" t="str">
        <f>IF('Cubre I2-204'!D11&lt;&gt;"",'Cubre I2-204'!D11,".")</f>
        <v>L01 FEE 0429 ROMERO</v>
      </c>
      <c r="G11" s="40" t="str">
        <f>IF('Cubre I2-204'!E11&lt;&gt;"",'Cubre I2-204'!E11,".")</f>
        <v>Alumnos Disponible</v>
      </c>
      <c r="H11" s="40" t="str">
        <f>IF('Cubre I2-204'!F11&lt;&gt;"",'Cubre I2-204'!F11,".")</f>
        <v>.</v>
      </c>
      <c r="I11" s="39" t="str">
        <f>IF('Cubre I2-204'!G11&lt;&gt;"",'Cubre I2-204'!G11,".")</f>
        <v>.</v>
      </c>
      <c r="J11" s="99"/>
      <c r="M11" s="85" t="s">
        <v>23</v>
      </c>
      <c r="N11" s="85" t="s">
        <v>87</v>
      </c>
      <c r="O11" s="85"/>
    </row>
    <row r="12" spans="3:15" ht="45" customHeight="1" x14ac:dyDescent="0.25">
      <c r="C12" s="37" t="s">
        <v>10</v>
      </c>
      <c r="D12" s="41" t="str">
        <f>IF('Cubre I2-204'!B12&lt;&gt;"",'Cubre I2-204'!B12,".")</f>
        <v>L01 ADC 0334  TORRES</v>
      </c>
      <c r="E12" s="40" t="str">
        <f>IF('Cubre I2-204'!C12&lt;&gt;"",'Cubre I2-204'!C12,".")</f>
        <v>L01 IDC 0502 ÁLVAREZ</v>
      </c>
      <c r="F12" s="40" t="str">
        <f>IF('Cubre I2-204'!D12&lt;&gt;"",'Cubre I2-204'!D12,".")</f>
        <v>Alumnos Disponible</v>
      </c>
      <c r="G12" s="40" t="str">
        <f>IF('Cubre I2-204'!E12&lt;&gt;"",'Cubre I2-204'!E12,".")</f>
        <v>Alumnos Disponible</v>
      </c>
      <c r="H12" s="40" t="str">
        <f>IF('Cubre I2-204'!F12&lt;&gt;"",'Cubre I2-204'!F12,".")</f>
        <v>L01 IDC 0502 ÁLVAREZ</v>
      </c>
      <c r="I12" s="39" t="str">
        <f>IF('Cubre I2-204'!G12&lt;&gt;"",'Cubre I2-204'!G12,".")</f>
        <v>.</v>
      </c>
      <c r="J12" s="100">
        <f>'01-204'!J12:J13+1</f>
        <v>2</v>
      </c>
      <c r="K12" s="2" t="s">
        <v>6</v>
      </c>
      <c r="M12" s="85" t="s">
        <v>41</v>
      </c>
      <c r="N12" s="85"/>
      <c r="O12" s="85"/>
    </row>
    <row r="13" spans="3:15" ht="45" customHeight="1" x14ac:dyDescent="0.25">
      <c r="C13" s="37" t="s">
        <v>11</v>
      </c>
      <c r="D13" s="41" t="str">
        <f>IF('Cubre I2-204'!B13&lt;&gt;"",'Cubre I2-204'!B13,".")</f>
        <v>L01 ADC 0334  TORRES</v>
      </c>
      <c r="E13" s="40" t="str">
        <f>IF('Cubre I2-204'!C13&lt;&gt;"",'Cubre I2-204'!C13,".")</f>
        <v>L01 IDC 0502 ÁLVAREZ</v>
      </c>
      <c r="F13" s="40" t="str">
        <f>IF('Cubre I2-204'!D13&lt;&gt;"",'Cubre I2-204'!D13,".")</f>
        <v>Alumnos Disponible</v>
      </c>
      <c r="G13" s="40" t="str">
        <f>IF('Cubre I2-204'!E13&lt;&gt;"",'Cubre I2-204'!E13,".")</f>
        <v>Alumnos Disponible</v>
      </c>
      <c r="H13" s="40" t="str">
        <f>IF('Cubre I2-204'!F13&lt;&gt;"",'Cubre I2-204'!F13,".")</f>
        <v>L01 IDC 0502 ÁLVAREZ</v>
      </c>
      <c r="I13" s="39" t="str">
        <f>IF('Cubre I2-204'!G13&lt;&gt;"",'Cubre I2-204'!G13,".")</f>
        <v>.</v>
      </c>
      <c r="J13" s="100"/>
      <c r="M13" s="85" t="s">
        <v>24</v>
      </c>
      <c r="N13" s="85" t="s">
        <v>76</v>
      </c>
      <c r="O13" s="85"/>
    </row>
    <row r="14" spans="3:15" ht="45" customHeight="1" x14ac:dyDescent="0.25">
      <c r="C14" s="35" t="s">
        <v>12</v>
      </c>
      <c r="D14" s="41" t="str">
        <f>IF('Cubre I2-204'!B14&lt;&gt;"",'Cubre I2-204'!B14,".")</f>
        <v>L01 ADC 0334  TORRES</v>
      </c>
      <c r="E14" s="40" t="str">
        <f>IF('Cubre I2-204'!C14&lt;&gt;"",'Cubre I2-204'!C14,".")</f>
        <v>Alumnos Disponible</v>
      </c>
      <c r="F14" s="40" t="str">
        <f>IF('Cubre I2-204'!D14&lt;&gt;"",'Cubre I2-204'!D14,".")</f>
        <v>Alumnos Disponible</v>
      </c>
      <c r="G14" s="40" t="str">
        <f>IF('Cubre I2-204'!E14&lt;&gt;"",'Cubre I2-204'!E14,".")</f>
        <v>Alumnos Disponible</v>
      </c>
      <c r="H14" s="40" t="str">
        <f>IF('Cubre I2-204'!F14&lt;&gt;"",'Cubre I2-204'!F14,".")</f>
        <v>L01 IDC 0502 ÁLVAREZ</v>
      </c>
      <c r="I14" s="39" t="str">
        <f>IF('Cubre I2-204'!G14&lt;&gt;"",'Cubre I2-204'!G14,".")</f>
        <v>.</v>
      </c>
      <c r="J14" s="97" t="e">
        <f>'01-204'!J14:J17+7</f>
        <v>#REF!</v>
      </c>
      <c r="M14" s="85" t="s">
        <v>25</v>
      </c>
      <c r="N14" s="85"/>
      <c r="O14" s="85"/>
    </row>
    <row r="15" spans="3:15" ht="45" customHeight="1" x14ac:dyDescent="0.25">
      <c r="C15" s="35" t="s">
        <v>13</v>
      </c>
      <c r="D15" s="41" t="str">
        <f>IF('Cubre I2-204'!B15&lt;&gt;"",'Cubre I2-204'!B15,".")</f>
        <v>L01 ADC 0335 CASTILLO</v>
      </c>
      <c r="E15" s="40" t="str">
        <f>IF('Cubre I2-204'!C15&lt;&gt;"",'Cubre I2-204'!C15,".")</f>
        <v>L01 SIO 0417 QUIROZ</v>
      </c>
      <c r="F15" s="40" t="str">
        <f>IF('Cubre I2-204'!D15&lt;&gt;"",'Cubre I2-204'!D15,".")</f>
        <v>L01 ADC 0335 CASTILLO</v>
      </c>
      <c r="G15" s="40" t="str">
        <f>IF('Cubre I2-204'!E15&lt;&gt;"",'Cubre I2-204'!E15,".")</f>
        <v>Alumnos Disponible</v>
      </c>
      <c r="H15" s="40" t="str">
        <f>IF('Cubre I2-204'!F15&lt;&gt;"",'Cubre I2-204'!F15,".")</f>
        <v>L01 SIO 0417 QUIROZ</v>
      </c>
      <c r="I15" s="39" t="str">
        <f>IF('Cubre I2-204'!G15&lt;&gt;"",'Cubre I2-204'!G15,".")</f>
        <v>.</v>
      </c>
      <c r="J15" s="97"/>
      <c r="M15" s="91"/>
    </row>
    <row r="16" spans="3:15" ht="45" customHeight="1" x14ac:dyDescent="0.25">
      <c r="C16" s="35" t="s">
        <v>14</v>
      </c>
      <c r="D16" s="41" t="str">
        <f>IF('Cubre I2-204'!B16&lt;&gt;"",'Cubre I2-204'!B16,".")</f>
        <v>L01 ADC 0335 CASTILLO</v>
      </c>
      <c r="E16" s="40" t="str">
        <f>IF('Cubre I2-204'!C16&lt;&gt;"",'Cubre I2-204'!C16,".")</f>
        <v>L01 SIO 0417 QUIROZ</v>
      </c>
      <c r="F16" s="40" t="str">
        <f>IF('Cubre I2-204'!D16&lt;&gt;"",'Cubre I2-204'!D16,".")</f>
        <v>L01 ADC 0335 CASTILLO</v>
      </c>
      <c r="G16" s="40" t="str">
        <f>IF('Cubre I2-204'!E16&lt;&gt;"",'Cubre I2-204'!E16,".")</f>
        <v>Alumnos Disponible</v>
      </c>
      <c r="H16" s="40" t="str">
        <f>IF('Cubre I2-204'!F16&lt;&gt;"",'Cubre I2-204'!F16,".")</f>
        <v>L01 SIO 0417 QUIROZ</v>
      </c>
      <c r="I16" s="39" t="str">
        <f>IF('Cubre I2-204'!G16&lt;&gt;"",'Cubre I2-204'!G16,".")</f>
        <v>.</v>
      </c>
      <c r="J16" s="97"/>
      <c r="L16" s="7"/>
      <c r="M16" s="91"/>
    </row>
    <row r="17" spans="2:13" ht="45" customHeight="1" x14ac:dyDescent="0.25">
      <c r="C17" s="35" t="s">
        <v>15</v>
      </c>
      <c r="D17" s="41" t="str">
        <f>IF('Cubre I2-204'!B17&lt;&gt;"",'Cubre I2-204'!B17,".")</f>
        <v>L01 ADC 0335 CASTILLO</v>
      </c>
      <c r="E17" s="40" t="str">
        <f>IF('Cubre I2-204'!C17&lt;&gt;"",'Cubre I2-204'!C17,".")</f>
        <v>L01 SIO 0417 QUIROZ</v>
      </c>
      <c r="F17" s="40" t="str">
        <f>IF('Cubre I2-204'!D17&lt;&gt;"",'Cubre I2-204'!D17,".")</f>
        <v>I02 Dpto. Limpieza</v>
      </c>
      <c r="G17" s="40" t="str">
        <f>IF('Cubre I2-204'!E17&lt;&gt;"",'Cubre I2-204'!E17,".")</f>
        <v>Alumnos Disponible</v>
      </c>
      <c r="H17" s="40" t="str">
        <f>IF('Cubre I2-204'!F17&lt;&gt;"",'Cubre I2-204'!F17,".")</f>
        <v>L01 SIO 0417 QUIROZ</v>
      </c>
      <c r="I17" s="39" t="str">
        <f>IF('Cubre I2-204'!G17&lt;&gt;"",'Cubre I2-204'!G17,".")</f>
        <v>.</v>
      </c>
      <c r="J17" s="97"/>
      <c r="M17" s="91"/>
    </row>
    <row r="18" spans="2:13" ht="45" customHeight="1" x14ac:dyDescent="0.25">
      <c r="C18" s="35" t="s">
        <v>16</v>
      </c>
      <c r="D18" s="41" t="str">
        <f>IF('Cubre I2-204'!B18&lt;&gt;"",'Cubre I2-204'!B18,".")</f>
        <v>CE IA</v>
      </c>
      <c r="E18" s="40" t="str">
        <f>IF('Cubre I2-204'!C18&lt;&gt;"",'Cubre I2-204'!C18,".")</f>
        <v>Alumnos Disponible</v>
      </c>
      <c r="F18" s="40" t="str">
        <f>IF('Cubre I2-204'!D18&lt;&gt;"",'Cubre I2-204'!D18,".")</f>
        <v>I02 Dpto. Limpieza</v>
      </c>
      <c r="G18" s="40" t="str">
        <f>IF('Cubre I2-204'!E18&lt;&gt;"",'Cubre I2-204'!E18,".")</f>
        <v>Alumnos Disponible</v>
      </c>
      <c r="H18" s="40" t="str">
        <f>IF('Cubre I2-204'!F18&lt;&gt;"",'Cubre I2-204'!F18,".")</f>
        <v>Alumnos Disponible</v>
      </c>
      <c r="I18" s="39" t="str">
        <f>IF('Cubre I2-204'!G18&lt;&gt;"",'Cubre I2-204'!G18,".")</f>
        <v>.</v>
      </c>
      <c r="J18" s="26" t="s">
        <v>35</v>
      </c>
      <c r="M18" s="91"/>
    </row>
    <row r="19" spans="2:13" ht="45" customHeight="1" x14ac:dyDescent="0.25">
      <c r="C19" s="35" t="s">
        <v>17</v>
      </c>
      <c r="D19" s="41" t="str">
        <f>IF('Cubre I2-204'!B19&lt;&gt;"",'Cubre I2-204'!B19,".")</f>
        <v>CE IA</v>
      </c>
      <c r="E19" s="40" t="str">
        <f>IF('Cubre I2-204'!C19&lt;&gt;"",'Cubre I2-204'!C19,".")</f>
        <v>Alumnos Disponible</v>
      </c>
      <c r="F19" s="40" t="str">
        <f>IF('Cubre I2-204'!D19&lt;&gt;"",'Cubre I2-204'!D19,".")</f>
        <v>CE ULIX</v>
      </c>
      <c r="G19" s="40" t="str">
        <f>IF('Cubre I2-204'!E19&lt;&gt;"",'Cubre I2-204'!E19,".")</f>
        <v>Alumnos Disponible</v>
      </c>
      <c r="H19" s="40" t="str">
        <f>IF('Cubre I2-204'!F19&lt;&gt;"",'Cubre I2-204'!F19,".")</f>
        <v>Alumnos Disponible</v>
      </c>
      <c r="I19" s="39" t="str">
        <f>IF('Cubre I2-204'!G19&lt;&gt;"",'Cubre I2-204'!G19,".")</f>
        <v>.</v>
      </c>
      <c r="J19" s="97" t="e">
        <f>'01-204'!J19:J22+7</f>
        <v>#REF!</v>
      </c>
    </row>
    <row r="20" spans="2:13" ht="45" customHeight="1" x14ac:dyDescent="0.25">
      <c r="C20" s="35" t="s">
        <v>18</v>
      </c>
      <c r="D20" s="41" t="str">
        <f>IF('Cubre I2-204'!B20&lt;&gt;"",'Cubre I2-204'!B20,".")</f>
        <v>CE ULIX</v>
      </c>
      <c r="E20" s="40" t="str">
        <f>IF('Cubre I2-204'!C20&lt;&gt;"",'Cubre I2-204'!C20,".")</f>
        <v>.</v>
      </c>
      <c r="F20" s="40" t="str">
        <f>IF('Cubre I2-204'!D20&lt;&gt;"",'Cubre I2-204'!D20,".")</f>
        <v>CE ULIX</v>
      </c>
      <c r="G20" s="40" t="str">
        <f>IF('Cubre I2-204'!E20&lt;&gt;"",'Cubre I2-204'!E20,".")</f>
        <v>Alumnos Disponible</v>
      </c>
      <c r="H20" s="40" t="str">
        <f>IF('Cubre I2-204'!F20&lt;&gt;"",'Cubre I2-204'!F20,".")</f>
        <v>.</v>
      </c>
      <c r="I20" s="39" t="str">
        <f>IF('Cubre I2-204'!G20&lt;&gt;"",'Cubre I2-204'!G20,".")</f>
        <v>.</v>
      </c>
      <c r="J20" s="97"/>
    </row>
    <row r="21" spans="2:13" ht="45" customHeight="1" x14ac:dyDescent="0.25">
      <c r="C21" s="35" t="s">
        <v>19</v>
      </c>
      <c r="D21" s="41" t="str">
        <f>IF('Cubre I2-204'!B21&lt;&gt;"",'Cubre I2-204'!B21,".")</f>
        <v>CE ULIX</v>
      </c>
      <c r="E21" s="40" t="str">
        <f>IF('Cubre I2-204'!C21&lt;&gt;"",'Cubre I2-204'!C21,".")</f>
        <v>.</v>
      </c>
      <c r="F21" s="40" t="str">
        <f>IF('Cubre I2-204'!D21&lt;&gt;"",'Cubre I2-204'!D21,".")</f>
        <v>CE ULIX</v>
      </c>
      <c r="G21" s="40" t="str">
        <f>IF('Cubre I2-204'!E21&lt;&gt;"",'Cubre I2-204'!E21,".")</f>
        <v>.</v>
      </c>
      <c r="H21" s="40" t="str">
        <f>IF('Cubre I2-204'!F21&lt;&gt;"",'Cubre I2-204'!F21,".")</f>
        <v>.</v>
      </c>
      <c r="I21" s="39" t="str">
        <f>IF('Cubre I2-204'!G21&lt;&gt;"",'Cubre I2-204'!G21,".")</f>
        <v>.</v>
      </c>
      <c r="J21" s="97"/>
    </row>
    <row r="22" spans="2:13" ht="45" customHeight="1" thickBot="1" x14ac:dyDescent="0.3">
      <c r="C22" s="38" t="s">
        <v>20</v>
      </c>
      <c r="D22" s="41" t="str">
        <f>IF('Cubre I2-204'!B22&lt;&gt;"",'Cubre I2-204'!B22,".")</f>
        <v>.</v>
      </c>
      <c r="E22" s="40" t="str">
        <f>IF('Cubre I2-204'!C22&lt;&gt;"",'Cubre I2-204'!C22,".")</f>
        <v>.</v>
      </c>
      <c r="F22" s="40" t="str">
        <f>IF('Cubre I2-204'!D22&lt;&gt;"",'Cubre I2-204'!D22,".")</f>
        <v>.</v>
      </c>
      <c r="G22" s="40" t="str">
        <f>IF('Cubre I2-204'!E22&lt;&gt;"",'Cubre I2-204'!E22,".")</f>
        <v>.</v>
      </c>
      <c r="H22" s="40" t="str">
        <f>IF('Cubre I2-204'!F22&lt;&gt;"",'Cubre I2-204'!F22,".")</f>
        <v>.</v>
      </c>
      <c r="I22" s="39" t="str">
        <f>IF('Cubre I2-204'!G22&lt;&gt;"",'Cubre I2-204'!G22,".")</f>
        <v>.</v>
      </c>
      <c r="J22" s="97"/>
    </row>
    <row r="23" spans="2:13" ht="9.9" customHeight="1" x14ac:dyDescent="0.25">
      <c r="C23" s="2"/>
      <c r="D23" s="1"/>
      <c r="K23" s="54"/>
    </row>
    <row r="24" spans="2:13" s="22" customFormat="1" ht="33" customHeight="1" x14ac:dyDescent="0.25">
      <c r="B24" s="22" t="s">
        <v>31</v>
      </c>
      <c r="C24" s="31">
        <f>COUNTIF(D8:I22,"L*")</f>
        <v>26</v>
      </c>
      <c r="D24" s="28">
        <f t="shared" ref="D24:I24" si="0">COUNTIF(D8:D22,"L*")</f>
        <v>6</v>
      </c>
      <c r="E24" s="28">
        <f t="shared" si="0"/>
        <v>5</v>
      </c>
      <c r="F24" s="28">
        <f t="shared" si="0"/>
        <v>6</v>
      </c>
      <c r="G24" s="28">
        <f t="shared" si="0"/>
        <v>0</v>
      </c>
      <c r="H24" s="28">
        <f t="shared" si="0"/>
        <v>9</v>
      </c>
      <c r="I24" s="28">
        <f t="shared" si="0"/>
        <v>0</v>
      </c>
      <c r="M24" s="2"/>
    </row>
    <row r="25" spans="2:13" s="21" customFormat="1" ht="33" customHeight="1" x14ac:dyDescent="0.25">
      <c r="B25" s="22" t="s">
        <v>29</v>
      </c>
      <c r="C25" s="32">
        <f>COUNTIF(D8:I22,"I*")</f>
        <v>2</v>
      </c>
      <c r="D25" s="28">
        <f t="shared" ref="D25:I25" si="1">COUNTIF(D8:D22,"I*")</f>
        <v>0</v>
      </c>
      <c r="E25" s="28">
        <f t="shared" si="1"/>
        <v>0</v>
      </c>
      <c r="F25" s="28">
        <f t="shared" si="1"/>
        <v>2</v>
      </c>
      <c r="G25" s="28">
        <f t="shared" si="1"/>
        <v>0</v>
      </c>
      <c r="H25" s="28">
        <f t="shared" si="1"/>
        <v>0</v>
      </c>
      <c r="I25" s="28">
        <f t="shared" si="1"/>
        <v>0</v>
      </c>
      <c r="J25" s="2"/>
      <c r="M25" s="22"/>
    </row>
    <row r="26" spans="2:13" s="21" customFormat="1" ht="33" customHeight="1" x14ac:dyDescent="0.25">
      <c r="B26" s="22" t="s">
        <v>38</v>
      </c>
      <c r="C26" s="56">
        <f>COUNTIF(D8:I22,"D*")</f>
        <v>0</v>
      </c>
      <c r="D26" s="28">
        <f t="shared" ref="D26:I26" si="2">COUNTIF(D8:D22,"D*")</f>
        <v>0</v>
      </c>
      <c r="E26" s="28">
        <f t="shared" si="2"/>
        <v>0</v>
      </c>
      <c r="F26" s="28">
        <f t="shared" si="2"/>
        <v>0</v>
      </c>
      <c r="G26" s="28">
        <f t="shared" si="2"/>
        <v>0</v>
      </c>
      <c r="H26" s="28">
        <f t="shared" si="2"/>
        <v>0</v>
      </c>
      <c r="I26" s="28">
        <f t="shared" si="2"/>
        <v>0</v>
      </c>
      <c r="J26" s="22"/>
    </row>
    <row r="27" spans="2:13" s="21" customFormat="1" ht="33" customHeight="1" x14ac:dyDescent="0.25">
      <c r="B27" s="23" t="s">
        <v>32</v>
      </c>
      <c r="C27" s="47">
        <f>COUNTIF(D8:I22,"A*")</f>
        <v>20</v>
      </c>
      <c r="D27" s="28">
        <f t="shared" ref="D27:I27" si="3">COUNTIF(D8:D22,"A*")</f>
        <v>2</v>
      </c>
      <c r="E27" s="28">
        <f t="shared" si="3"/>
        <v>3</v>
      </c>
      <c r="F27" s="28">
        <f t="shared" si="3"/>
        <v>3</v>
      </c>
      <c r="G27" s="28">
        <f t="shared" si="3"/>
        <v>10</v>
      </c>
      <c r="H27" s="28">
        <f t="shared" si="3"/>
        <v>2</v>
      </c>
      <c r="I27" s="28">
        <f t="shared" si="3"/>
        <v>0</v>
      </c>
    </row>
    <row r="28" spans="2:13" s="21" customFormat="1" ht="33" customHeight="1" x14ac:dyDescent="0.25">
      <c r="B28" s="22" t="s">
        <v>30</v>
      </c>
      <c r="C28" s="33">
        <f>COUNTIF(D8:I22,"C*")</f>
        <v>7</v>
      </c>
      <c r="D28" s="28">
        <f t="shared" ref="D28:I28" si="4">COUNTIF(D8:D22,"C*")</f>
        <v>4</v>
      </c>
      <c r="E28" s="28">
        <f t="shared" si="4"/>
        <v>0</v>
      </c>
      <c r="F28" s="28">
        <f t="shared" si="4"/>
        <v>3</v>
      </c>
      <c r="G28" s="28">
        <f t="shared" si="4"/>
        <v>0</v>
      </c>
      <c r="H28" s="28">
        <f t="shared" si="4"/>
        <v>0</v>
      </c>
      <c r="I28" s="28">
        <f t="shared" si="4"/>
        <v>0</v>
      </c>
    </row>
    <row r="29" spans="2:13" s="21" customFormat="1" ht="33" customHeight="1" thickBot="1" x14ac:dyDescent="0.3">
      <c r="B29" s="30" t="s">
        <v>33</v>
      </c>
      <c r="C29" s="55">
        <f>COUNTIF(D8:I22,"P*")</f>
        <v>0</v>
      </c>
      <c r="D29" s="49">
        <f t="shared" ref="D29:I29" si="5">COUNTIF(D8:D22,"P*")</f>
        <v>0</v>
      </c>
      <c r="E29" s="49">
        <f t="shared" si="5"/>
        <v>0</v>
      </c>
      <c r="F29" s="49">
        <f t="shared" si="5"/>
        <v>0</v>
      </c>
      <c r="G29" s="49">
        <f t="shared" si="5"/>
        <v>0</v>
      </c>
      <c r="H29" s="49">
        <f t="shared" si="5"/>
        <v>0</v>
      </c>
      <c r="I29" s="49">
        <f t="shared" si="5"/>
        <v>0</v>
      </c>
    </row>
    <row r="30" spans="2:13" ht="18.600000000000001" thickTop="1" x14ac:dyDescent="0.25">
      <c r="B30" s="22" t="s">
        <v>37</v>
      </c>
      <c r="C30" s="29">
        <f>SUM(C24:C29)</f>
        <v>55</v>
      </c>
      <c r="D30" s="29">
        <f t="shared" ref="D30:I30" si="6">SUM(D24:D29)</f>
        <v>12</v>
      </c>
      <c r="E30" s="29">
        <f t="shared" si="6"/>
        <v>8</v>
      </c>
      <c r="F30" s="29">
        <f t="shared" si="6"/>
        <v>14</v>
      </c>
      <c r="G30" s="29">
        <f t="shared" si="6"/>
        <v>10</v>
      </c>
      <c r="H30" s="29">
        <f t="shared" si="6"/>
        <v>11</v>
      </c>
      <c r="I30" s="29">
        <f t="shared" si="6"/>
        <v>0</v>
      </c>
      <c r="J30" s="21"/>
      <c r="K30" s="29" t="s">
        <v>39</v>
      </c>
      <c r="L30" s="29"/>
      <c r="M30" s="29" t="s">
        <v>40</v>
      </c>
    </row>
    <row r="31" spans="2:13" s="22" customFormat="1" ht="33" customHeight="1" x14ac:dyDescent="0.25">
      <c r="C31" s="1"/>
      <c r="D31" s="2"/>
      <c r="E31" s="2"/>
      <c r="F31" s="2"/>
      <c r="G31" s="2"/>
      <c r="H31" s="2"/>
      <c r="I31" s="2"/>
      <c r="J31" s="21"/>
      <c r="K31" s="57" t="s">
        <v>45</v>
      </c>
      <c r="L31" s="9"/>
      <c r="M31" s="57" t="s">
        <v>44</v>
      </c>
    </row>
    <row r="32" spans="2:13" ht="34.799999999999997" x14ac:dyDescent="0.25">
      <c r="B32" s="58" t="s">
        <v>36</v>
      </c>
      <c r="C32" s="29"/>
      <c r="D32" s="27">
        <f t="shared" ref="D32:I32" si="7">SUM(D24:D29)/15</f>
        <v>0.8</v>
      </c>
      <c r="E32" s="27">
        <f t="shared" si="7"/>
        <v>0.53333333333333333</v>
      </c>
      <c r="F32" s="27">
        <f t="shared" si="7"/>
        <v>0.93333333333333335</v>
      </c>
      <c r="G32" s="27">
        <f t="shared" si="7"/>
        <v>0.66666666666666663</v>
      </c>
      <c r="H32" s="27">
        <f t="shared" si="7"/>
        <v>0.73333333333333328</v>
      </c>
      <c r="I32" s="27">
        <f t="shared" si="7"/>
        <v>0</v>
      </c>
      <c r="J32" s="25"/>
      <c r="K32" s="27">
        <f>SUM(D30:H30)/75</f>
        <v>0.73333333333333328</v>
      </c>
      <c r="L32" s="29"/>
      <c r="M32" s="27">
        <f>C30/86</f>
        <v>0.63953488372093026</v>
      </c>
    </row>
  </sheetData>
  <mergeCells count="6">
    <mergeCell ref="J19:J22"/>
    <mergeCell ref="E3:H3"/>
    <mergeCell ref="E5:H5"/>
    <mergeCell ref="J7:J11"/>
    <mergeCell ref="J12:J13"/>
    <mergeCell ref="J14:J17"/>
  </mergeCells>
  <conditionalFormatting sqref="D8:I22">
    <cfRule type="beginsWith" dxfId="95" priority="1" operator="beginsWith" text="A">
      <formula>LEFT(D8,LEN("A"))="A"</formula>
    </cfRule>
    <cfRule type="beginsWith" dxfId="94" priority="2" operator="beginsWith" text="P">
      <formula>LEFT(D8,LEN("P"))="P"</formula>
    </cfRule>
    <cfRule type="beginsWith" dxfId="93" priority="3" operator="beginsWith" text="C">
      <formula>LEFT(D8,LEN("C"))="C"</formula>
    </cfRule>
    <cfRule type="beginsWith" dxfId="92" priority="4" operator="beginsWith" text="D">
      <formula>LEFT(D8,LEN("D"))="D"</formula>
    </cfRule>
    <cfRule type="beginsWith" dxfId="91" priority="5" operator="beginsWith" text="I">
      <formula>LEFT(D8,LEN("I"))="I"</formula>
    </cfRule>
    <cfRule type="beginsWith" dxfId="90" priority="6" operator="beginsWith" text="L">
      <formula>LEFT(D8,LEN("L"))="L"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11"/>
  <dimension ref="B1:O33"/>
  <sheetViews>
    <sheetView zoomScale="50" zoomScaleNormal="50" workbookViewId="0">
      <selection activeCell="L21" sqref="L21"/>
    </sheetView>
  </sheetViews>
  <sheetFormatPr baseColWidth="10" defaultColWidth="9.109375" defaultRowHeight="13.2" x14ac:dyDescent="0.25"/>
  <cols>
    <col min="1" max="1" width="9.109375" style="2"/>
    <col min="2" max="2" width="20.6640625" style="2" customWidth="1"/>
    <col min="3" max="3" width="12.6640625" style="1" customWidth="1"/>
    <col min="4" max="9" width="30.6640625" style="2" customWidth="1"/>
    <col min="10" max="10" width="9.109375" style="2" customWidth="1"/>
    <col min="11" max="11" width="14.33203125" style="2" customWidth="1"/>
    <col min="12" max="12" width="4.6640625" style="2" customWidth="1"/>
    <col min="13" max="13" width="14.33203125" style="2" customWidth="1"/>
    <col min="14" max="15" width="35.6640625" style="2" customWidth="1"/>
    <col min="16" max="16384" width="9.109375" style="2"/>
  </cols>
  <sheetData>
    <row r="1" spans="3:15" ht="5.0999999999999996" customHeight="1" x14ac:dyDescent="0.25">
      <c r="C1" s="16"/>
      <c r="D1" s="17"/>
      <c r="E1" s="17"/>
      <c r="F1" s="17"/>
      <c r="G1" s="17"/>
      <c r="H1" s="18"/>
      <c r="I1" s="17"/>
      <c r="J1" s="24"/>
    </row>
    <row r="2" spans="3:15" ht="30" customHeight="1" x14ac:dyDescent="0.25">
      <c r="C2" s="20" t="s">
        <v>28</v>
      </c>
      <c r="D2" s="19"/>
      <c r="E2" s="19"/>
      <c r="F2" s="19"/>
      <c r="G2" s="19"/>
      <c r="H2" s="17"/>
      <c r="I2" s="17"/>
      <c r="J2" s="24"/>
    </row>
    <row r="3" spans="3:15" ht="30" customHeight="1" x14ac:dyDescent="0.25">
      <c r="C3" s="34"/>
      <c r="D3" s="19"/>
      <c r="E3" s="95" t="s">
        <v>49</v>
      </c>
      <c r="F3" s="95"/>
      <c r="G3" s="95"/>
      <c r="H3" s="95"/>
      <c r="I3" s="17"/>
      <c r="J3" s="24"/>
    </row>
    <row r="4" spans="3:15" ht="5.0999999999999996" customHeight="1" x14ac:dyDescent="0.25">
      <c r="C4" s="16"/>
      <c r="D4" s="17"/>
      <c r="E4" s="17"/>
      <c r="F4" s="17"/>
      <c r="G4" s="17"/>
      <c r="H4" s="17"/>
      <c r="I4" s="17"/>
      <c r="J4" s="24"/>
    </row>
    <row r="5" spans="3:15" ht="30" customHeight="1" x14ac:dyDescent="0.25">
      <c r="C5" s="16"/>
      <c r="D5" s="17"/>
      <c r="E5" s="96" t="s">
        <v>109</v>
      </c>
      <c r="F5" s="96"/>
      <c r="G5" s="96"/>
      <c r="H5" s="96"/>
      <c r="I5" s="20" t="e">
        <f>#REF!</f>
        <v>#REF!</v>
      </c>
      <c r="J5" s="24"/>
    </row>
    <row r="6" spans="3:15" ht="13.5" customHeight="1" thickBot="1" x14ac:dyDescent="0.3">
      <c r="J6" s="25"/>
    </row>
    <row r="7" spans="3:15" s="5" customFormat="1" ht="24.9" customHeight="1" thickBot="1" x14ac:dyDescent="0.3">
      <c r="C7" s="15" t="s">
        <v>0</v>
      </c>
      <c r="D7" s="15" t="s">
        <v>1</v>
      </c>
      <c r="E7" s="15" t="s">
        <v>2</v>
      </c>
      <c r="F7" s="15" t="s">
        <v>26</v>
      </c>
      <c r="G7" s="15" t="s">
        <v>3</v>
      </c>
      <c r="H7" s="15" t="s">
        <v>4</v>
      </c>
      <c r="I7" s="15" t="s">
        <v>27</v>
      </c>
      <c r="J7" s="98" t="s">
        <v>34</v>
      </c>
    </row>
    <row r="8" spans="3:15" ht="45" customHeight="1" x14ac:dyDescent="0.25">
      <c r="C8" s="36" t="s">
        <v>5</v>
      </c>
      <c r="D8" s="42" t="str">
        <f>IF('Cubre I2-204'!B8&lt;&gt;"",'Cubre I2-204'!B8,".")</f>
        <v>.</v>
      </c>
      <c r="E8" s="43" t="str">
        <f>IF('Cubre I2-204'!C8&lt;&gt;"",'Cubre I2-204'!C8,".")</f>
        <v>.</v>
      </c>
      <c r="F8" s="43" t="str">
        <f>IF('Cubre I2-204'!D8&lt;&gt;"",'Cubre I2-204'!D8,".")</f>
        <v>L01 ADC 0333 VALDIVIA</v>
      </c>
      <c r="G8" s="43" t="str">
        <f>IF('Cubre I2-204'!E8&lt;&gt;"",'Cubre I2-204'!E8,".")</f>
        <v>.</v>
      </c>
      <c r="H8" s="43" t="str">
        <f>IF('Cubre I2-204'!F8&lt;&gt;"",'Cubre I2-204'!F8,".")</f>
        <v>L01 ADC 0333 VALDIVIA</v>
      </c>
      <c r="I8" s="46" t="str">
        <f>IF('Cubre I2-204'!G8&lt;&gt;"",'Cubre I2-204'!G8,".")</f>
        <v>.</v>
      </c>
      <c r="J8" s="99"/>
      <c r="M8" s="85" t="s">
        <v>21</v>
      </c>
      <c r="N8" s="85" t="s">
        <v>102</v>
      </c>
      <c r="O8" s="85"/>
    </row>
    <row r="9" spans="3:15" ht="45" customHeight="1" x14ac:dyDescent="0.25">
      <c r="C9" s="37" t="s">
        <v>7</v>
      </c>
      <c r="D9" s="41" t="str">
        <f>IF('Cubre I2-204'!B9&lt;&gt;"",'Cubre I2-204'!B9,".")</f>
        <v>.</v>
      </c>
      <c r="E9" s="40" t="str">
        <f>IF('Cubre I2-204'!C9&lt;&gt;"",'Cubre I2-204'!C9,".")</f>
        <v>.</v>
      </c>
      <c r="F9" s="40" t="str">
        <f>IF('Cubre I2-204'!D9&lt;&gt;"",'Cubre I2-204'!D9,".")</f>
        <v>L01 ADC 0333 VALDIVIA</v>
      </c>
      <c r="G9" s="40" t="str">
        <f>IF('Cubre I2-204'!E9&lt;&gt;"",'Cubre I2-204'!E9,".")</f>
        <v>.</v>
      </c>
      <c r="H9" s="40" t="str">
        <f>IF('Cubre I2-204'!F9&lt;&gt;"",'Cubre I2-204'!F9,".")</f>
        <v>L01 ADC 0333 VALDIVIA</v>
      </c>
      <c r="I9" s="39" t="str">
        <f>IF('Cubre I2-204'!G9&lt;&gt;"",'Cubre I2-204'!G9,".")</f>
        <v>.</v>
      </c>
      <c r="J9" s="99"/>
      <c r="M9" s="85" t="s">
        <v>42</v>
      </c>
      <c r="N9" s="85"/>
      <c r="O9" s="85"/>
    </row>
    <row r="10" spans="3:15" ht="45" customHeight="1" x14ac:dyDescent="0.25">
      <c r="C10" s="37" t="s">
        <v>8</v>
      </c>
      <c r="D10" s="41" t="str">
        <f>IF('Cubre I2-204'!B10&lt;&gt;"",'Cubre I2-204'!B10,".")</f>
        <v>Alumnos Disponible</v>
      </c>
      <c r="E10" s="40" t="str">
        <f>IF('Cubre I2-204'!C10&lt;&gt;"",'Cubre I2-204'!C10,".")</f>
        <v>.</v>
      </c>
      <c r="F10" s="40" t="str">
        <f>IF('Cubre I2-204'!D10&lt;&gt;"",'Cubre I2-204'!D10,".")</f>
        <v>L01 FEE 0429 ROMERO</v>
      </c>
      <c r="G10" s="40" t="str">
        <f>IF('Cubre I2-204'!E10&lt;&gt;"",'Cubre I2-204'!E10,".")</f>
        <v>.</v>
      </c>
      <c r="H10" s="40" t="str">
        <f>IF('Cubre I2-204'!F10&lt;&gt;"",'Cubre I2-204'!F10,".")</f>
        <v>L01 ADC 0333 VALDIVIA</v>
      </c>
      <c r="I10" s="39" t="str">
        <f>IF('Cubre I2-204'!G10&lt;&gt;"",'Cubre I2-204'!G10,".")</f>
        <v>.</v>
      </c>
      <c r="J10" s="99"/>
      <c r="M10" s="85" t="s">
        <v>22</v>
      </c>
      <c r="N10" s="85"/>
      <c r="O10" s="85"/>
    </row>
    <row r="11" spans="3:15" ht="45" customHeight="1" x14ac:dyDescent="0.25">
      <c r="C11" s="37" t="s">
        <v>9</v>
      </c>
      <c r="D11" s="41" t="str">
        <f>IF('Cubre I2-204'!B11&lt;&gt;"",'Cubre I2-204'!B11,".")</f>
        <v>Alumnos Disponible</v>
      </c>
      <c r="E11" s="40" t="str">
        <f>IF('Cubre I2-204'!C11&lt;&gt;"",'Cubre I2-204'!C11,".")</f>
        <v>.</v>
      </c>
      <c r="F11" s="40" t="str">
        <f>IF('Cubre I2-204'!D11&lt;&gt;"",'Cubre I2-204'!D11,".")</f>
        <v>L01 FEE 0429 ROMERO</v>
      </c>
      <c r="G11" s="40" t="str">
        <f>IF('Cubre I2-204'!E11&lt;&gt;"",'Cubre I2-204'!E11,".")</f>
        <v>Alumnos Disponible</v>
      </c>
      <c r="H11" s="40" t="str">
        <f>IF('Cubre I2-204'!F11&lt;&gt;"",'Cubre I2-204'!F11,".")</f>
        <v>.</v>
      </c>
      <c r="I11" s="39" t="str">
        <f>IF('Cubre I2-204'!G11&lt;&gt;"",'Cubre I2-204'!G11,".")</f>
        <v>.</v>
      </c>
      <c r="J11" s="99"/>
      <c r="M11" s="85" t="s">
        <v>23</v>
      </c>
      <c r="N11" s="85"/>
      <c r="O11" s="85"/>
    </row>
    <row r="12" spans="3:15" ht="45" customHeight="1" x14ac:dyDescent="0.25">
      <c r="C12" s="37" t="s">
        <v>10</v>
      </c>
      <c r="D12" s="41" t="str">
        <f>IF('Cubre I2-204'!B12&lt;&gt;"",'Cubre I2-204'!B12,".")</f>
        <v>L01 ADC 0334  TORRES</v>
      </c>
      <c r="E12" s="40" t="str">
        <f>IF('Cubre I2-204'!C12&lt;&gt;"",'Cubre I2-204'!C12,".")</f>
        <v>L01 IDC 0502 ÁLVAREZ</v>
      </c>
      <c r="F12" s="40" t="str">
        <f>IF('Cubre I2-204'!D12&lt;&gt;"",'Cubre I2-204'!D12,".")</f>
        <v>Alumnos Disponible</v>
      </c>
      <c r="G12" s="40" t="str">
        <f>IF('Cubre I2-204'!E12&lt;&gt;"",'Cubre I2-204'!E12,".")</f>
        <v>Alumnos Disponible</v>
      </c>
      <c r="H12" s="40" t="str">
        <f>IF('Cubre I2-204'!F12&lt;&gt;"",'Cubre I2-204'!F12,".")</f>
        <v>L01 IDC 0502 ÁLVAREZ</v>
      </c>
      <c r="I12" s="39" t="s">
        <v>70</v>
      </c>
      <c r="J12" s="100">
        <f>'01-204'!J12:J13+2</f>
        <v>3</v>
      </c>
      <c r="K12" s="2" t="s">
        <v>6</v>
      </c>
      <c r="M12" s="85" t="s">
        <v>41</v>
      </c>
      <c r="N12" s="85"/>
      <c r="O12" s="85"/>
    </row>
    <row r="13" spans="3:15" ht="45" customHeight="1" x14ac:dyDescent="0.25">
      <c r="C13" s="37" t="s">
        <v>11</v>
      </c>
      <c r="D13" s="41" t="str">
        <f>IF('Cubre I2-204'!B13&lt;&gt;"",'Cubre I2-204'!B13,".")</f>
        <v>L01 ADC 0334  TORRES</v>
      </c>
      <c r="E13" s="40" t="str">
        <f>IF('Cubre I2-204'!C13&lt;&gt;"",'Cubre I2-204'!C13,".")</f>
        <v>L01 IDC 0502 ÁLVAREZ</v>
      </c>
      <c r="F13" s="40" t="str">
        <f>IF('Cubre I2-204'!D13&lt;&gt;"",'Cubre I2-204'!D13,".")</f>
        <v>Alumnos Disponible</v>
      </c>
      <c r="G13" s="40" t="str">
        <f>IF('Cubre I2-204'!E13&lt;&gt;"",'Cubre I2-204'!E13,".")</f>
        <v>Alumnos Disponible</v>
      </c>
      <c r="H13" s="40" t="str">
        <f>IF('Cubre I2-204'!F13&lt;&gt;"",'Cubre I2-204'!F13,".")</f>
        <v>L01 IDC 0502 ÁLVAREZ</v>
      </c>
      <c r="I13" s="39" t="s">
        <v>70</v>
      </c>
      <c r="J13" s="100"/>
      <c r="M13" s="85" t="s">
        <v>24</v>
      </c>
      <c r="N13" s="85" t="s">
        <v>110</v>
      </c>
      <c r="O13" s="85"/>
    </row>
    <row r="14" spans="3:15" ht="45" customHeight="1" x14ac:dyDescent="0.25">
      <c r="C14" s="35" t="s">
        <v>12</v>
      </c>
      <c r="D14" s="41" t="str">
        <f>IF('Cubre I2-204'!B14&lt;&gt;"",'Cubre I2-204'!B14,".")</f>
        <v>L01 ADC 0334  TORRES</v>
      </c>
      <c r="E14" s="40" t="str">
        <f>IF('Cubre I2-204'!C14&lt;&gt;"",'Cubre I2-204'!C14,".")</f>
        <v>Alumnos Disponible</v>
      </c>
      <c r="F14" s="40" t="str">
        <f>IF('Cubre I2-204'!D14&lt;&gt;"",'Cubre I2-204'!D14,".")</f>
        <v>Alumnos Disponible</v>
      </c>
      <c r="G14" s="40" t="str">
        <f>IF('Cubre I2-204'!E14&lt;&gt;"",'Cubre I2-204'!E14,".")</f>
        <v>Alumnos Disponible</v>
      </c>
      <c r="H14" s="40" t="str">
        <f>IF('Cubre I2-204'!F14&lt;&gt;"",'Cubre I2-204'!F14,".")</f>
        <v>L01 IDC 0502 ÁLVAREZ</v>
      </c>
      <c r="I14" s="39" t="s">
        <v>70</v>
      </c>
      <c r="J14" s="97" t="e">
        <f>'01-204'!J14:J17+14</f>
        <v>#REF!</v>
      </c>
      <c r="M14" s="85" t="s">
        <v>25</v>
      </c>
      <c r="N14" s="85"/>
      <c r="O14" s="85"/>
    </row>
    <row r="15" spans="3:15" ht="45" customHeight="1" x14ac:dyDescent="0.25">
      <c r="C15" s="35" t="s">
        <v>13</v>
      </c>
      <c r="D15" s="41" t="str">
        <f>IF('Cubre I2-204'!B15&lt;&gt;"",'Cubre I2-204'!B15,".")</f>
        <v>L01 ADC 0335 CASTILLO</v>
      </c>
      <c r="E15" s="40" t="str">
        <f>IF('Cubre I2-204'!C15&lt;&gt;"",'Cubre I2-204'!C15,".")</f>
        <v>L01 SIO 0417 QUIROZ</v>
      </c>
      <c r="F15" s="40" t="str">
        <f>IF('Cubre I2-204'!D15&lt;&gt;"",'Cubre I2-204'!D15,".")</f>
        <v>L01 ADC 0335 CASTILLO</v>
      </c>
      <c r="G15" s="40" t="str">
        <f>IF('Cubre I2-204'!E15&lt;&gt;"",'Cubre I2-204'!E15,".")</f>
        <v>Alumnos Disponible</v>
      </c>
      <c r="H15" s="40" t="str">
        <f>IF('Cubre I2-204'!F15&lt;&gt;"",'Cubre I2-204'!F15,".")</f>
        <v>L01 SIO 0417 QUIROZ</v>
      </c>
      <c r="I15" s="39" t="str">
        <f>IF('Cubre I2-204'!G15&lt;&gt;"",'Cubre I2-204'!G15,".")</f>
        <v>.</v>
      </c>
      <c r="J15" s="97"/>
      <c r="M15" s="91"/>
    </row>
    <row r="16" spans="3:15" ht="45" customHeight="1" x14ac:dyDescent="0.25">
      <c r="C16" s="35" t="s">
        <v>14</v>
      </c>
      <c r="D16" s="41" t="str">
        <f>IF('Cubre I2-204'!B16&lt;&gt;"",'Cubre I2-204'!B16,".")</f>
        <v>L01 ADC 0335 CASTILLO</v>
      </c>
      <c r="E16" s="40" t="str">
        <f>IF('Cubre I2-204'!C16&lt;&gt;"",'Cubre I2-204'!C16,".")</f>
        <v>L01 SIO 0417 QUIROZ</v>
      </c>
      <c r="F16" s="40" t="str">
        <f>IF('Cubre I2-204'!D16&lt;&gt;"",'Cubre I2-204'!D16,".")</f>
        <v>L01 ADC 0335 CASTILLO</v>
      </c>
      <c r="G16" s="40" t="str">
        <f>IF('Cubre I2-204'!E16&lt;&gt;"",'Cubre I2-204'!E16,".")</f>
        <v>Alumnos Disponible</v>
      </c>
      <c r="H16" s="40" t="str">
        <f>IF('Cubre I2-204'!F16&lt;&gt;"",'Cubre I2-204'!F16,".")</f>
        <v>L01 SIO 0417 QUIROZ</v>
      </c>
      <c r="I16" s="39" t="str">
        <f>IF('Cubre I2-204'!G16&lt;&gt;"",'Cubre I2-204'!G16,".")</f>
        <v>.</v>
      </c>
      <c r="J16" s="97"/>
      <c r="L16" s="7"/>
      <c r="M16" s="91"/>
    </row>
    <row r="17" spans="2:13" ht="45" customHeight="1" x14ac:dyDescent="0.25">
      <c r="C17" s="35" t="s">
        <v>15</v>
      </c>
      <c r="D17" s="41" t="str">
        <f>IF('Cubre I2-204'!B17&lt;&gt;"",'Cubre I2-204'!B17,".")</f>
        <v>L01 ADC 0335 CASTILLO</v>
      </c>
      <c r="E17" s="40" t="str">
        <f>IF('Cubre I2-204'!C17&lt;&gt;"",'Cubre I2-204'!C17,".")</f>
        <v>L01 SIO 0417 QUIROZ</v>
      </c>
      <c r="F17" s="40" t="str">
        <f>IF('Cubre I2-204'!D17&lt;&gt;"",'Cubre I2-204'!D17,".")</f>
        <v>I02 Dpto. Limpieza</v>
      </c>
      <c r="G17" s="40" t="str">
        <f>IF('Cubre I2-204'!E17&lt;&gt;"",'Cubre I2-204'!E17,".")</f>
        <v>Alumnos Disponible</v>
      </c>
      <c r="H17" s="40" t="str">
        <f>IF('Cubre I2-204'!F17&lt;&gt;"",'Cubre I2-204'!F17,".")</f>
        <v>L01 SIO 0417 QUIROZ</v>
      </c>
      <c r="I17" s="39" t="str">
        <f>IF('Cubre I2-204'!G17&lt;&gt;"",'Cubre I2-204'!G17,".")</f>
        <v>.</v>
      </c>
      <c r="J17" s="97"/>
      <c r="M17" s="91"/>
    </row>
    <row r="18" spans="2:13" ht="45" customHeight="1" x14ac:dyDescent="0.25">
      <c r="C18" s="35" t="s">
        <v>16</v>
      </c>
      <c r="D18" s="41" t="str">
        <f>IF('Cubre I2-204'!B18&lt;&gt;"",'Cubre I2-204'!B18,".")</f>
        <v>CE IA</v>
      </c>
      <c r="E18" s="40" t="str">
        <f>IF('Cubre I2-204'!C18&lt;&gt;"",'Cubre I2-204'!C18,".")</f>
        <v>Alumnos Disponible</v>
      </c>
      <c r="F18" s="40" t="str">
        <f>IF('Cubre I2-204'!D18&lt;&gt;"",'Cubre I2-204'!D18,".")</f>
        <v>I02 Dpto. Limpieza</v>
      </c>
      <c r="G18" s="40" t="str">
        <f>IF('Cubre I2-204'!E18&lt;&gt;"",'Cubre I2-204'!E18,".")</f>
        <v>Alumnos Disponible</v>
      </c>
      <c r="H18" s="40" t="str">
        <f>IF('Cubre I2-204'!F18&lt;&gt;"",'Cubre I2-204'!F18,".")</f>
        <v>Alumnos Disponible</v>
      </c>
      <c r="I18" s="39" t="str">
        <f>IF('Cubre I2-204'!G18&lt;&gt;"",'Cubre I2-204'!G18,".")</f>
        <v>.</v>
      </c>
      <c r="J18" s="26" t="s">
        <v>35</v>
      </c>
      <c r="M18" s="91"/>
    </row>
    <row r="19" spans="2:13" ht="45" customHeight="1" x14ac:dyDescent="0.25">
      <c r="C19" s="35" t="s">
        <v>17</v>
      </c>
      <c r="D19" s="41" t="str">
        <f>IF('Cubre I2-204'!B19&lt;&gt;"",'Cubre I2-204'!B19,".")</f>
        <v>CE IA</v>
      </c>
      <c r="E19" s="40" t="str">
        <f>IF('Cubre I2-204'!C19&lt;&gt;"",'Cubre I2-204'!C19,".")</f>
        <v>Alumnos Disponible</v>
      </c>
      <c r="F19" s="40" t="str">
        <f>IF('Cubre I2-204'!D19&lt;&gt;"",'Cubre I2-204'!D19,".")</f>
        <v>CE ULIX</v>
      </c>
      <c r="G19" s="40" t="str">
        <f>IF('Cubre I2-204'!E19&lt;&gt;"",'Cubre I2-204'!E19,".")</f>
        <v>Alumnos Disponible</v>
      </c>
      <c r="H19" s="40" t="str">
        <f>IF('Cubre I2-204'!F19&lt;&gt;"",'Cubre I2-204'!F19,".")</f>
        <v>Alumnos Disponible</v>
      </c>
      <c r="I19" s="39" t="str">
        <f>IF('Cubre I2-204'!G19&lt;&gt;"",'Cubre I2-204'!G19,".")</f>
        <v>.</v>
      </c>
      <c r="J19" s="97" t="e">
        <f>'01-204'!J19:J22+14</f>
        <v>#REF!</v>
      </c>
    </row>
    <row r="20" spans="2:13" ht="45" customHeight="1" x14ac:dyDescent="0.25">
      <c r="C20" s="35" t="s">
        <v>18</v>
      </c>
      <c r="D20" s="41" t="str">
        <f>IF('Cubre I2-204'!B20&lt;&gt;"",'Cubre I2-204'!B20,".")</f>
        <v>CE ULIX</v>
      </c>
      <c r="E20" s="40" t="str">
        <f>IF('Cubre I2-204'!C20&lt;&gt;"",'Cubre I2-204'!C20,".")</f>
        <v>.</v>
      </c>
      <c r="F20" s="40" t="str">
        <f>IF('Cubre I2-204'!D20&lt;&gt;"",'Cubre I2-204'!D20,".")</f>
        <v>CE ULIX</v>
      </c>
      <c r="G20" s="40" t="str">
        <f>IF('Cubre I2-204'!E20&lt;&gt;"",'Cubre I2-204'!E20,".")</f>
        <v>Alumnos Disponible</v>
      </c>
      <c r="H20" s="40" t="str">
        <f>IF('Cubre I2-204'!F20&lt;&gt;"",'Cubre I2-204'!F20,".")</f>
        <v>.</v>
      </c>
      <c r="I20" s="39" t="str">
        <f>IF('Cubre I2-204'!G20&lt;&gt;"",'Cubre I2-204'!G20,".")</f>
        <v>.</v>
      </c>
      <c r="J20" s="97"/>
    </row>
    <row r="21" spans="2:13" ht="45" customHeight="1" x14ac:dyDescent="0.25">
      <c r="C21" s="35" t="s">
        <v>19</v>
      </c>
      <c r="D21" s="41" t="str">
        <f>IF('Cubre I2-204'!B21&lt;&gt;"",'Cubre I2-204'!B21,".")</f>
        <v>CE ULIX</v>
      </c>
      <c r="E21" s="40" t="str">
        <f>IF('Cubre I2-204'!C21&lt;&gt;"",'Cubre I2-204'!C21,".")</f>
        <v>.</v>
      </c>
      <c r="F21" s="40" t="str">
        <f>IF('Cubre I2-204'!D21&lt;&gt;"",'Cubre I2-204'!D21,".")</f>
        <v>CE ULIX</v>
      </c>
      <c r="G21" s="40" t="str">
        <f>IF('Cubre I2-204'!E21&lt;&gt;"",'Cubre I2-204'!E21,".")</f>
        <v>.</v>
      </c>
      <c r="H21" s="40" t="str">
        <f>IF('Cubre I2-204'!F21&lt;&gt;"",'Cubre I2-204'!F21,".")</f>
        <v>.</v>
      </c>
      <c r="I21" s="39" t="str">
        <f>IF('Cubre I2-204'!G21&lt;&gt;"",'Cubre I2-204'!G21,".")</f>
        <v>.</v>
      </c>
      <c r="J21" s="97"/>
    </row>
    <row r="22" spans="2:13" ht="45" customHeight="1" thickBot="1" x14ac:dyDescent="0.3">
      <c r="C22" s="38" t="s">
        <v>20</v>
      </c>
      <c r="D22" s="44" t="str">
        <f>IF('Cubre I2-204'!B22&lt;&gt;"",'Cubre I2-204'!B22,".")</f>
        <v>.</v>
      </c>
      <c r="E22" s="45" t="str">
        <f>IF('Cubre I2-204'!C22&lt;&gt;"",'Cubre I2-204'!C22,".")</f>
        <v>.</v>
      </c>
      <c r="F22" s="45" t="str">
        <f>IF('Cubre I2-204'!D22&lt;&gt;"",'Cubre I2-204'!D22,".")</f>
        <v>.</v>
      </c>
      <c r="G22" s="45" t="str">
        <f>IF('Cubre I2-204'!E22&lt;&gt;"",'Cubre I2-204'!E22,".")</f>
        <v>.</v>
      </c>
      <c r="H22" s="45" t="str">
        <f>IF('Cubre I2-204'!F22&lt;&gt;"",'Cubre I2-204'!F22,".")</f>
        <v>.</v>
      </c>
      <c r="I22" s="53" t="str">
        <f>IF('Cubre I2-204'!G22&lt;&gt;"",'Cubre I2-204'!G22,".")</f>
        <v>.</v>
      </c>
      <c r="J22" s="97"/>
    </row>
    <row r="23" spans="2:13" ht="9.9" customHeight="1" x14ac:dyDescent="0.25">
      <c r="C23" s="2"/>
      <c r="D23" s="1"/>
      <c r="K23" s="54"/>
    </row>
    <row r="24" spans="2:13" s="22" customFormat="1" ht="33" customHeight="1" x14ac:dyDescent="0.25">
      <c r="B24" s="22" t="s">
        <v>31</v>
      </c>
      <c r="C24" s="31">
        <f>COUNTIF(D8:I22,"L*")</f>
        <v>29</v>
      </c>
      <c r="D24" s="28">
        <f t="shared" ref="D24:I24" si="0">COUNTIF(D8:D22,"L*")</f>
        <v>6</v>
      </c>
      <c r="E24" s="28">
        <f t="shared" si="0"/>
        <v>5</v>
      </c>
      <c r="F24" s="28">
        <f t="shared" si="0"/>
        <v>6</v>
      </c>
      <c r="G24" s="28">
        <f t="shared" si="0"/>
        <v>0</v>
      </c>
      <c r="H24" s="28">
        <f t="shared" si="0"/>
        <v>9</v>
      </c>
      <c r="I24" s="28">
        <f t="shared" si="0"/>
        <v>3</v>
      </c>
      <c r="M24" s="2"/>
    </row>
    <row r="25" spans="2:13" s="21" customFormat="1" ht="33" customHeight="1" x14ac:dyDescent="0.25">
      <c r="B25" s="22" t="s">
        <v>29</v>
      </c>
      <c r="C25" s="32">
        <f>COUNTIF(D8:I22,"I*")</f>
        <v>2</v>
      </c>
      <c r="D25" s="28">
        <f t="shared" ref="D25:I25" si="1">COUNTIF(D8:D22,"I*")</f>
        <v>0</v>
      </c>
      <c r="E25" s="28">
        <f t="shared" si="1"/>
        <v>0</v>
      </c>
      <c r="F25" s="28">
        <f t="shared" si="1"/>
        <v>2</v>
      </c>
      <c r="G25" s="28">
        <f t="shared" si="1"/>
        <v>0</v>
      </c>
      <c r="H25" s="28">
        <f t="shared" si="1"/>
        <v>0</v>
      </c>
      <c r="I25" s="28">
        <f t="shared" si="1"/>
        <v>0</v>
      </c>
      <c r="J25" s="2"/>
      <c r="M25" s="22"/>
    </row>
    <row r="26" spans="2:13" s="21" customFormat="1" ht="33" customHeight="1" x14ac:dyDescent="0.25">
      <c r="B26" s="22" t="s">
        <v>38</v>
      </c>
      <c r="C26" s="56">
        <f>COUNTIF(D8:I22,"D*")</f>
        <v>0</v>
      </c>
      <c r="D26" s="28">
        <f t="shared" ref="D26:I26" si="2">COUNTIF(D8:D22,"D*")</f>
        <v>0</v>
      </c>
      <c r="E26" s="28">
        <f t="shared" si="2"/>
        <v>0</v>
      </c>
      <c r="F26" s="28">
        <f t="shared" si="2"/>
        <v>0</v>
      </c>
      <c r="G26" s="28">
        <f t="shared" si="2"/>
        <v>0</v>
      </c>
      <c r="H26" s="28">
        <f t="shared" si="2"/>
        <v>0</v>
      </c>
      <c r="I26" s="28">
        <f t="shared" si="2"/>
        <v>0</v>
      </c>
      <c r="J26" s="22"/>
    </row>
    <row r="27" spans="2:13" s="21" customFormat="1" ht="33" customHeight="1" x14ac:dyDescent="0.25">
      <c r="B27" s="23" t="s">
        <v>32</v>
      </c>
      <c r="C27" s="47">
        <f>COUNTIF(D8:I22,"A*")</f>
        <v>20</v>
      </c>
      <c r="D27" s="28">
        <f t="shared" ref="D27:I27" si="3">COUNTIF(D8:D22,"A*")</f>
        <v>2</v>
      </c>
      <c r="E27" s="28">
        <f t="shared" si="3"/>
        <v>3</v>
      </c>
      <c r="F27" s="28">
        <f t="shared" si="3"/>
        <v>3</v>
      </c>
      <c r="G27" s="28">
        <f t="shared" si="3"/>
        <v>10</v>
      </c>
      <c r="H27" s="28">
        <f t="shared" si="3"/>
        <v>2</v>
      </c>
      <c r="I27" s="28">
        <f t="shared" si="3"/>
        <v>0</v>
      </c>
    </row>
    <row r="28" spans="2:13" s="21" customFormat="1" ht="33" customHeight="1" x14ac:dyDescent="0.25">
      <c r="B28" s="22" t="s">
        <v>30</v>
      </c>
      <c r="C28" s="33">
        <f>COUNTIF(D8:I22,"C*")</f>
        <v>7</v>
      </c>
      <c r="D28" s="28">
        <f t="shared" ref="D28:I28" si="4">COUNTIF(D8:D22,"C*")</f>
        <v>4</v>
      </c>
      <c r="E28" s="28">
        <f t="shared" si="4"/>
        <v>0</v>
      </c>
      <c r="F28" s="28">
        <f t="shared" si="4"/>
        <v>3</v>
      </c>
      <c r="G28" s="28">
        <f t="shared" si="4"/>
        <v>0</v>
      </c>
      <c r="H28" s="28">
        <f t="shared" si="4"/>
        <v>0</v>
      </c>
      <c r="I28" s="28">
        <f t="shared" si="4"/>
        <v>0</v>
      </c>
    </row>
    <row r="29" spans="2:13" s="21" customFormat="1" ht="33" customHeight="1" thickBot="1" x14ac:dyDescent="0.3">
      <c r="B29" s="30" t="s">
        <v>33</v>
      </c>
      <c r="C29" s="55">
        <f>COUNTIF(D8:I22,"P*")</f>
        <v>0</v>
      </c>
      <c r="D29" s="49">
        <f t="shared" ref="D29:I29" si="5">COUNTIF(D8:D22,"P*")</f>
        <v>0</v>
      </c>
      <c r="E29" s="49">
        <f t="shared" si="5"/>
        <v>0</v>
      </c>
      <c r="F29" s="49">
        <f t="shared" si="5"/>
        <v>0</v>
      </c>
      <c r="G29" s="49">
        <f t="shared" si="5"/>
        <v>0</v>
      </c>
      <c r="H29" s="49">
        <f t="shared" si="5"/>
        <v>0</v>
      </c>
      <c r="I29" s="49">
        <f t="shared" si="5"/>
        <v>0</v>
      </c>
    </row>
    <row r="30" spans="2:13" ht="18.600000000000001" thickTop="1" x14ac:dyDescent="0.25">
      <c r="B30" s="22" t="s">
        <v>37</v>
      </c>
      <c r="C30" s="29">
        <f>SUM(C24:C29)</f>
        <v>58</v>
      </c>
      <c r="D30" s="29">
        <f t="shared" ref="D30:I30" si="6">SUM(D24:D29)</f>
        <v>12</v>
      </c>
      <c r="E30" s="29">
        <f t="shared" si="6"/>
        <v>8</v>
      </c>
      <c r="F30" s="29">
        <f t="shared" si="6"/>
        <v>14</v>
      </c>
      <c r="G30" s="29">
        <f t="shared" si="6"/>
        <v>10</v>
      </c>
      <c r="H30" s="29">
        <f t="shared" si="6"/>
        <v>11</v>
      </c>
      <c r="I30" s="29">
        <f t="shared" si="6"/>
        <v>3</v>
      </c>
      <c r="J30" s="21"/>
      <c r="K30" s="29" t="s">
        <v>39</v>
      </c>
      <c r="L30" s="29"/>
      <c r="M30" s="29" t="s">
        <v>40</v>
      </c>
    </row>
    <row r="31" spans="2:13" s="22" customFormat="1" ht="33" customHeight="1" x14ac:dyDescent="0.25">
      <c r="C31" s="1"/>
      <c r="D31" s="2"/>
      <c r="E31" s="2"/>
      <c r="F31" s="2"/>
      <c r="G31" s="2"/>
      <c r="H31" s="2"/>
      <c r="I31" s="2"/>
      <c r="J31" s="21"/>
      <c r="K31" s="57" t="s">
        <v>45</v>
      </c>
      <c r="L31" s="9"/>
      <c r="M31" s="57" t="s">
        <v>44</v>
      </c>
    </row>
    <row r="32" spans="2:13" ht="33" customHeight="1" x14ac:dyDescent="0.25">
      <c r="B32" s="58" t="s">
        <v>36</v>
      </c>
      <c r="C32" s="29"/>
      <c r="D32" s="27">
        <f t="shared" ref="D32:I32" si="7">SUM(D24:D29)/15</f>
        <v>0.8</v>
      </c>
      <c r="E32" s="27">
        <f t="shared" si="7"/>
        <v>0.53333333333333333</v>
      </c>
      <c r="F32" s="27">
        <f t="shared" si="7"/>
        <v>0.93333333333333335</v>
      </c>
      <c r="G32" s="27">
        <f t="shared" si="7"/>
        <v>0.66666666666666663</v>
      </c>
      <c r="H32" s="27">
        <f t="shared" si="7"/>
        <v>0.73333333333333328</v>
      </c>
      <c r="I32" s="27">
        <f t="shared" si="7"/>
        <v>0.2</v>
      </c>
      <c r="J32" s="25"/>
      <c r="K32" s="27">
        <f>SUM(D30:H30)/75</f>
        <v>0.73333333333333328</v>
      </c>
      <c r="L32" s="29"/>
      <c r="M32" s="27">
        <f>C30/86</f>
        <v>0.67441860465116277</v>
      </c>
    </row>
    <row r="33" ht="33" customHeight="1" x14ac:dyDescent="0.25"/>
  </sheetData>
  <mergeCells count="6">
    <mergeCell ref="J19:J22"/>
    <mergeCell ref="E3:H3"/>
    <mergeCell ref="E5:H5"/>
    <mergeCell ref="J7:J11"/>
    <mergeCell ref="J12:J13"/>
    <mergeCell ref="J14:J17"/>
  </mergeCells>
  <conditionalFormatting sqref="D8:I22">
    <cfRule type="beginsWith" dxfId="89" priority="1" operator="beginsWith" text="A">
      <formula>LEFT(D8,LEN("A"))="A"</formula>
    </cfRule>
    <cfRule type="beginsWith" dxfId="88" priority="2" operator="beginsWith" text="P">
      <formula>LEFT(D8,LEN("P"))="P"</formula>
    </cfRule>
    <cfRule type="beginsWith" dxfId="87" priority="3" operator="beginsWith" text="C">
      <formula>LEFT(D8,LEN("C"))="C"</formula>
    </cfRule>
    <cfRule type="beginsWith" dxfId="86" priority="4" operator="beginsWith" text="D">
      <formula>LEFT(D8,LEN("D"))="D"</formula>
    </cfRule>
    <cfRule type="beginsWith" dxfId="85" priority="5" operator="beginsWith" text="I">
      <formula>LEFT(D8,LEN("I"))="I"</formula>
    </cfRule>
    <cfRule type="beginsWith" dxfId="84" priority="6" operator="beginsWith" text="L">
      <formula>LEFT(D8,LEN("L"))="L"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14"/>
  <dimension ref="B1:O33"/>
  <sheetViews>
    <sheetView zoomScale="50" zoomScaleNormal="50" workbookViewId="0">
      <selection activeCell="N17" sqref="N17"/>
    </sheetView>
  </sheetViews>
  <sheetFormatPr baseColWidth="10" defaultColWidth="9.109375" defaultRowHeight="13.2" x14ac:dyDescent="0.25"/>
  <cols>
    <col min="1" max="1" width="9.109375" style="2"/>
    <col min="2" max="2" width="20.6640625" style="2" customWidth="1"/>
    <col min="3" max="3" width="12.6640625" style="1" customWidth="1"/>
    <col min="4" max="9" width="30.6640625" style="2" customWidth="1"/>
    <col min="10" max="10" width="9.109375" style="2" customWidth="1"/>
    <col min="11" max="11" width="14.33203125" style="2" customWidth="1"/>
    <col min="12" max="12" width="4.6640625" style="2" customWidth="1"/>
    <col min="13" max="13" width="14.33203125" style="2" customWidth="1"/>
    <col min="14" max="15" width="35.6640625" style="2" customWidth="1"/>
    <col min="16" max="16384" width="9.109375" style="2"/>
  </cols>
  <sheetData>
    <row r="1" spans="3:15" ht="5.0999999999999996" customHeight="1" x14ac:dyDescent="0.25">
      <c r="C1" s="16"/>
      <c r="D1" s="17"/>
      <c r="E1" s="17"/>
      <c r="F1" s="17"/>
      <c r="G1" s="17"/>
      <c r="H1" s="18"/>
      <c r="I1" s="17"/>
      <c r="J1" s="24"/>
    </row>
    <row r="2" spans="3:15" ht="30" customHeight="1" x14ac:dyDescent="0.25">
      <c r="C2" s="20" t="s">
        <v>28</v>
      </c>
      <c r="D2" s="19"/>
      <c r="E2" s="19"/>
      <c r="F2" s="19"/>
      <c r="G2" s="19"/>
      <c r="H2" s="17"/>
      <c r="I2" s="17"/>
      <c r="J2" s="24"/>
    </row>
    <row r="3" spans="3:15" ht="30" customHeight="1" x14ac:dyDescent="0.25">
      <c r="C3" s="34"/>
      <c r="D3" s="19"/>
      <c r="E3" s="95" t="s">
        <v>49</v>
      </c>
      <c r="F3" s="95"/>
      <c r="G3" s="95"/>
      <c r="H3" s="95"/>
      <c r="I3" s="17"/>
      <c r="J3" s="24"/>
    </row>
    <row r="4" spans="3:15" ht="5.0999999999999996" customHeight="1" x14ac:dyDescent="0.25">
      <c r="C4" s="16"/>
      <c r="D4" s="17"/>
      <c r="E4" s="17"/>
      <c r="F4" s="17"/>
      <c r="G4" s="17"/>
      <c r="H4" s="17"/>
      <c r="I4" s="17"/>
      <c r="J4" s="24"/>
    </row>
    <row r="5" spans="3:15" ht="30" customHeight="1" x14ac:dyDescent="0.25">
      <c r="C5" s="16"/>
      <c r="D5" s="17"/>
      <c r="E5" s="96" t="s">
        <v>109</v>
      </c>
      <c r="F5" s="96"/>
      <c r="G5" s="96"/>
      <c r="H5" s="96"/>
      <c r="I5" s="20" t="e">
        <f>#REF!</f>
        <v>#REF!</v>
      </c>
      <c r="J5" s="24"/>
    </row>
    <row r="6" spans="3:15" ht="13.5" customHeight="1" thickBot="1" x14ac:dyDescent="0.3">
      <c r="J6" s="25"/>
    </row>
    <row r="7" spans="3:15" s="5" customFormat="1" ht="24.9" customHeight="1" thickBot="1" x14ac:dyDescent="0.3">
      <c r="C7" s="15" t="s">
        <v>0</v>
      </c>
      <c r="D7" s="15" t="s">
        <v>1</v>
      </c>
      <c r="E7" s="15" t="s">
        <v>2</v>
      </c>
      <c r="F7" s="15" t="s">
        <v>26</v>
      </c>
      <c r="G7" s="15" t="s">
        <v>3</v>
      </c>
      <c r="H7" s="15" t="s">
        <v>4</v>
      </c>
      <c r="I7" s="15" t="s">
        <v>27</v>
      </c>
      <c r="J7" s="98" t="s">
        <v>34</v>
      </c>
    </row>
    <row r="8" spans="3:15" ht="45" customHeight="1" x14ac:dyDescent="0.25">
      <c r="C8" s="36" t="s">
        <v>5</v>
      </c>
      <c r="D8" s="42" t="str">
        <f>IF('Cubre I2-204'!B8&lt;&gt;"",'Cubre I2-204'!B8,".")</f>
        <v>.</v>
      </c>
      <c r="E8" s="43" t="str">
        <f>IF('Cubre I2-204'!C8&lt;&gt;"",'Cubre I2-204'!C8,".")</f>
        <v>.</v>
      </c>
      <c r="F8" s="43" t="str">
        <f>IF('Cubre I2-204'!D8&lt;&gt;"",'Cubre I2-204'!D8,".")</f>
        <v>L01 ADC 0333 VALDIVIA</v>
      </c>
      <c r="G8" s="43" t="str">
        <f>IF('Cubre I2-204'!E8&lt;&gt;"",'Cubre I2-204'!E8,".")</f>
        <v>.</v>
      </c>
      <c r="H8" s="43" t="str">
        <f>IF('Cubre I2-204'!F8&lt;&gt;"",'Cubre I2-204'!F8,".")</f>
        <v>L01 ADC 0333 VALDIVIA</v>
      </c>
      <c r="I8" s="46" t="str">
        <f>IF('Cubre I2-204'!G8&lt;&gt;"",'Cubre I2-204'!G8,".")</f>
        <v>.</v>
      </c>
      <c r="J8" s="99"/>
      <c r="M8" s="85" t="s">
        <v>21</v>
      </c>
      <c r="N8" s="85" t="s">
        <v>103</v>
      </c>
      <c r="O8" s="85"/>
    </row>
    <row r="9" spans="3:15" ht="45" customHeight="1" x14ac:dyDescent="0.25">
      <c r="C9" s="37" t="s">
        <v>7</v>
      </c>
      <c r="D9" s="41" t="str">
        <f>IF('Cubre I2-204'!B9&lt;&gt;"",'Cubre I2-204'!B9,".")</f>
        <v>.</v>
      </c>
      <c r="E9" s="40" t="str">
        <f>IF('Cubre I2-204'!C9&lt;&gt;"",'Cubre I2-204'!C9,".")</f>
        <v>.</v>
      </c>
      <c r="F9" s="40" t="str">
        <f>IF('Cubre I2-204'!D9&lt;&gt;"",'Cubre I2-204'!D9,".")</f>
        <v>L01 ADC 0333 VALDIVIA</v>
      </c>
      <c r="G9" s="40" t="str">
        <f>IF('Cubre I2-204'!E9&lt;&gt;"",'Cubre I2-204'!E9,".")</f>
        <v>.</v>
      </c>
      <c r="H9" s="40" t="str">
        <f>IF('Cubre I2-204'!F9&lt;&gt;"",'Cubre I2-204'!F9,".")</f>
        <v>L01 ADC 0333 VALDIVIA</v>
      </c>
      <c r="I9" s="39" t="str">
        <f>IF('Cubre I2-204'!G9&lt;&gt;"",'Cubre I2-204'!G9,".")</f>
        <v>.</v>
      </c>
      <c r="J9" s="99"/>
      <c r="M9" s="85" t="s">
        <v>42</v>
      </c>
      <c r="N9" s="85" t="s">
        <v>95</v>
      </c>
      <c r="O9" s="85"/>
    </row>
    <row r="10" spans="3:15" ht="45" customHeight="1" x14ac:dyDescent="0.25">
      <c r="C10" s="37" t="s">
        <v>8</v>
      </c>
      <c r="D10" s="41" t="str">
        <f>IF('Cubre I2-204'!B10&lt;&gt;"",'Cubre I2-204'!B10,".")</f>
        <v>Alumnos Disponible</v>
      </c>
      <c r="E10" s="40" t="str">
        <f>IF('Cubre I2-204'!C10&lt;&gt;"",'Cubre I2-204'!C10,".")</f>
        <v>.</v>
      </c>
      <c r="F10" s="40" t="str">
        <f>IF('Cubre I2-204'!D10&lt;&gt;"",'Cubre I2-204'!D10,".")</f>
        <v>L01 FEE 0429 ROMERO</v>
      </c>
      <c r="G10" s="40" t="str">
        <f>IF('Cubre I2-204'!E10&lt;&gt;"",'Cubre I2-204'!E10,".")</f>
        <v>.</v>
      </c>
      <c r="H10" s="40" t="str">
        <f>IF('Cubre I2-204'!F10&lt;&gt;"",'Cubre I2-204'!F10,".")</f>
        <v>L01 ADC 0333 VALDIVIA</v>
      </c>
      <c r="I10" s="39" t="str">
        <f>IF('Cubre I2-204'!G10&lt;&gt;"",'Cubre I2-204'!G10,".")</f>
        <v>.</v>
      </c>
      <c r="J10" s="99"/>
      <c r="M10" s="85" t="s">
        <v>22</v>
      </c>
      <c r="N10" s="85"/>
      <c r="O10" s="85"/>
    </row>
    <row r="11" spans="3:15" ht="45" customHeight="1" x14ac:dyDescent="0.25">
      <c r="C11" s="37" t="s">
        <v>9</v>
      </c>
      <c r="D11" s="41" t="str">
        <f>IF('Cubre I2-204'!B11&lt;&gt;"",'Cubre I2-204'!B11,".")</f>
        <v>Alumnos Disponible</v>
      </c>
      <c r="E11" s="40" t="str">
        <f>IF('Cubre I2-204'!C11&lt;&gt;"",'Cubre I2-204'!C11,".")</f>
        <v>.</v>
      </c>
      <c r="F11" s="40" t="str">
        <f>IF('Cubre I2-204'!D11&lt;&gt;"",'Cubre I2-204'!D11,".")</f>
        <v>L01 FEE 0429 ROMERO</v>
      </c>
      <c r="G11" s="40" t="str">
        <f>IF('Cubre I2-204'!E11&lt;&gt;"",'Cubre I2-204'!E11,".")</f>
        <v>Alumnos Disponible</v>
      </c>
      <c r="H11" s="40" t="str">
        <f>IF('Cubre I2-204'!F11&lt;&gt;"",'Cubre I2-204'!F11,".")</f>
        <v>.</v>
      </c>
      <c r="I11" s="39" t="str">
        <f>IF('Cubre I2-204'!G11&lt;&gt;"",'Cubre I2-204'!G11,".")</f>
        <v>.</v>
      </c>
      <c r="J11" s="99"/>
      <c r="M11" s="85" t="s">
        <v>23</v>
      </c>
      <c r="N11" s="85" t="s">
        <v>88</v>
      </c>
      <c r="O11" s="85"/>
    </row>
    <row r="12" spans="3:15" ht="45" customHeight="1" x14ac:dyDescent="0.25">
      <c r="C12" s="37" t="s">
        <v>10</v>
      </c>
      <c r="D12" s="41" t="str">
        <f>IF('Cubre I2-204'!B12&lt;&gt;"",'Cubre I2-204'!B12,".")</f>
        <v>L01 ADC 0334  TORRES</v>
      </c>
      <c r="E12" s="40" t="str">
        <f>IF('Cubre I2-204'!C12&lt;&gt;"",'Cubre I2-204'!C12,".")</f>
        <v>L01 IDC 0502 ÁLVAREZ</v>
      </c>
      <c r="F12" s="40" t="s">
        <v>111</v>
      </c>
      <c r="G12" s="40" t="str">
        <f>IF('Cubre I2-204'!E12&lt;&gt;"",'Cubre I2-204'!E12,".")</f>
        <v>Alumnos Disponible</v>
      </c>
      <c r="H12" s="40" t="str">
        <f>IF('Cubre I2-204'!F12&lt;&gt;"",'Cubre I2-204'!F12,".")</f>
        <v>L01 IDC 0502 ÁLVAREZ</v>
      </c>
      <c r="I12" s="39" t="str">
        <f>IF('Cubre I2-204'!G12&lt;&gt;"",'Cubre I2-204'!G12,".")</f>
        <v>.</v>
      </c>
      <c r="J12" s="100">
        <f>'01-204'!J12:J13+3</f>
        <v>4</v>
      </c>
      <c r="K12" s="2" t="s">
        <v>6</v>
      </c>
      <c r="M12" s="85" t="s">
        <v>41</v>
      </c>
      <c r="N12" s="85"/>
      <c r="O12" s="85"/>
    </row>
    <row r="13" spans="3:15" ht="45" customHeight="1" x14ac:dyDescent="0.25">
      <c r="C13" s="37" t="s">
        <v>11</v>
      </c>
      <c r="D13" s="41" t="str">
        <f>IF('Cubre I2-204'!B13&lt;&gt;"",'Cubre I2-204'!B13,".")</f>
        <v>L01 ADC 0334  TORRES</v>
      </c>
      <c r="E13" s="40" t="str">
        <f>IF('Cubre I2-204'!C13&lt;&gt;"",'Cubre I2-204'!C13,".")</f>
        <v>L01 IDC 0502 ÁLVAREZ</v>
      </c>
      <c r="F13" s="40" t="s">
        <v>111</v>
      </c>
      <c r="G13" s="40" t="str">
        <f>IF('Cubre I2-204'!E13&lt;&gt;"",'Cubre I2-204'!E13,".")</f>
        <v>Alumnos Disponible</v>
      </c>
      <c r="H13" s="40" t="str">
        <f>IF('Cubre I2-204'!F13&lt;&gt;"",'Cubre I2-204'!F13,".")</f>
        <v>L01 IDC 0502 ÁLVAREZ</v>
      </c>
      <c r="I13" s="39" t="str">
        <f>IF('Cubre I2-204'!G13&lt;&gt;"",'Cubre I2-204'!G13,".")</f>
        <v>.</v>
      </c>
      <c r="J13" s="100"/>
      <c r="M13" s="85" t="s">
        <v>24</v>
      </c>
      <c r="N13" s="85" t="s">
        <v>77</v>
      </c>
      <c r="O13" s="85"/>
    </row>
    <row r="14" spans="3:15" ht="45" customHeight="1" x14ac:dyDescent="0.25">
      <c r="C14" s="35" t="s">
        <v>12</v>
      </c>
      <c r="D14" s="41" t="str">
        <f>IF('Cubre I2-204'!B14&lt;&gt;"",'Cubre I2-204'!B14,".")</f>
        <v>L01 ADC 0334  TORRES</v>
      </c>
      <c r="E14" s="40" t="str">
        <f>IF('Cubre I2-204'!C14&lt;&gt;"",'Cubre I2-204'!C14,".")</f>
        <v>Alumnos Disponible</v>
      </c>
      <c r="F14" s="40" t="s">
        <v>111</v>
      </c>
      <c r="G14" s="40" t="str">
        <f>IF('Cubre I2-204'!E14&lt;&gt;"",'Cubre I2-204'!E14,".")</f>
        <v>Alumnos Disponible</v>
      </c>
      <c r="H14" s="40" t="str">
        <f>IF('Cubre I2-204'!F14&lt;&gt;"",'Cubre I2-204'!F14,".")</f>
        <v>L01 IDC 0502 ÁLVAREZ</v>
      </c>
      <c r="I14" s="39" t="str">
        <f>IF('Cubre I2-204'!G14&lt;&gt;"",'Cubre I2-204'!G14,".")</f>
        <v>.</v>
      </c>
      <c r="J14" s="97" t="e">
        <f>'01-204'!J14:J17+21</f>
        <v>#REF!</v>
      </c>
      <c r="M14" s="85" t="s">
        <v>25</v>
      </c>
      <c r="N14" s="85"/>
      <c r="O14" s="85"/>
    </row>
    <row r="15" spans="3:15" ht="45" customHeight="1" x14ac:dyDescent="0.25">
      <c r="C15" s="35" t="s">
        <v>13</v>
      </c>
      <c r="D15" s="41" t="str">
        <f>IF('Cubre I2-204'!B15&lt;&gt;"",'Cubre I2-204'!B15,".")</f>
        <v>L01 ADC 0335 CASTILLO</v>
      </c>
      <c r="E15" s="40" t="str">
        <f>IF('Cubre I2-204'!C15&lt;&gt;"",'Cubre I2-204'!C15,".")</f>
        <v>L01 SIO 0417 QUIROZ</v>
      </c>
      <c r="F15" s="40" t="str">
        <f>IF('Cubre I2-204'!D15&lt;&gt;"",'Cubre I2-204'!D15,".")</f>
        <v>L01 ADC 0335 CASTILLO</v>
      </c>
      <c r="G15" s="40" t="str">
        <f>IF('Cubre I2-204'!E15&lt;&gt;"",'Cubre I2-204'!E15,".")</f>
        <v>Alumnos Disponible</v>
      </c>
      <c r="H15" s="40" t="str">
        <f>IF('Cubre I2-204'!F15&lt;&gt;"",'Cubre I2-204'!F15,".")</f>
        <v>L01 SIO 0417 QUIROZ</v>
      </c>
      <c r="I15" s="39" t="str">
        <f>IF('Cubre I2-204'!G15&lt;&gt;"",'Cubre I2-204'!G15,".")</f>
        <v>.</v>
      </c>
      <c r="J15" s="97"/>
      <c r="M15" s="91"/>
    </row>
    <row r="16" spans="3:15" ht="45" customHeight="1" x14ac:dyDescent="0.25">
      <c r="C16" s="35" t="s">
        <v>14</v>
      </c>
      <c r="D16" s="41" t="str">
        <f>IF('Cubre I2-204'!B16&lt;&gt;"",'Cubre I2-204'!B16,".")</f>
        <v>L01 ADC 0335 CASTILLO</v>
      </c>
      <c r="E16" s="40" t="str">
        <f>IF('Cubre I2-204'!C16&lt;&gt;"",'Cubre I2-204'!C16,".")</f>
        <v>L01 SIO 0417 QUIROZ</v>
      </c>
      <c r="F16" s="40" t="str">
        <f>IF('Cubre I2-204'!D16&lt;&gt;"",'Cubre I2-204'!D16,".")</f>
        <v>L01 ADC 0335 CASTILLO</v>
      </c>
      <c r="G16" s="40" t="str">
        <f>IF('Cubre I2-204'!E16&lt;&gt;"",'Cubre I2-204'!E16,".")</f>
        <v>Alumnos Disponible</v>
      </c>
      <c r="H16" s="40" t="str">
        <f>IF('Cubre I2-204'!F16&lt;&gt;"",'Cubre I2-204'!F16,".")</f>
        <v>L01 SIO 0417 QUIROZ</v>
      </c>
      <c r="I16" s="39" t="str">
        <f>IF('Cubre I2-204'!G16&lt;&gt;"",'Cubre I2-204'!G16,".")</f>
        <v>.</v>
      </c>
      <c r="J16" s="97"/>
      <c r="L16" s="7"/>
      <c r="M16" s="91"/>
    </row>
    <row r="17" spans="2:13" ht="45" customHeight="1" x14ac:dyDescent="0.25">
      <c r="C17" s="35" t="s">
        <v>15</v>
      </c>
      <c r="D17" s="41" t="str">
        <f>IF('Cubre I2-204'!B17&lt;&gt;"",'Cubre I2-204'!B17,".")</f>
        <v>L01 ADC 0335 CASTILLO</v>
      </c>
      <c r="E17" s="40" t="str">
        <f>IF('Cubre I2-204'!C17&lt;&gt;"",'Cubre I2-204'!C17,".")</f>
        <v>L01 SIO 0417 QUIROZ</v>
      </c>
      <c r="F17" s="40" t="str">
        <f>IF('Cubre I2-204'!D17&lt;&gt;"",'Cubre I2-204'!D17,".")</f>
        <v>I02 Dpto. Limpieza</v>
      </c>
      <c r="G17" s="40" t="str">
        <f>IF('Cubre I2-204'!E17&lt;&gt;"",'Cubre I2-204'!E17,".")</f>
        <v>Alumnos Disponible</v>
      </c>
      <c r="H17" s="40" t="str">
        <f>IF('Cubre I2-204'!F17&lt;&gt;"",'Cubre I2-204'!F17,".")</f>
        <v>L01 SIO 0417 QUIROZ</v>
      </c>
      <c r="I17" s="39" t="str">
        <f>IF('Cubre I2-204'!G17&lt;&gt;"",'Cubre I2-204'!G17,".")</f>
        <v>.</v>
      </c>
      <c r="J17" s="97"/>
      <c r="M17" s="91"/>
    </row>
    <row r="18" spans="2:13" ht="45" customHeight="1" x14ac:dyDescent="0.25">
      <c r="C18" s="35" t="s">
        <v>16</v>
      </c>
      <c r="D18" s="41" t="str">
        <f>IF('Cubre I2-204'!B18&lt;&gt;"",'Cubre I2-204'!B18,".")</f>
        <v>CE IA</v>
      </c>
      <c r="E18" s="40" t="str">
        <f>IF('Cubre I2-204'!C18&lt;&gt;"",'Cubre I2-204'!C18,".")</f>
        <v>Alumnos Disponible</v>
      </c>
      <c r="F18" s="40" t="str">
        <f>IF('Cubre I2-204'!D18&lt;&gt;"",'Cubre I2-204'!D18,".")</f>
        <v>I02 Dpto. Limpieza</v>
      </c>
      <c r="G18" s="40" t="str">
        <f>IF('Cubre I2-204'!E18&lt;&gt;"",'Cubre I2-204'!E18,".")</f>
        <v>Alumnos Disponible</v>
      </c>
      <c r="H18" s="40" t="str">
        <f>IF('Cubre I2-204'!F18&lt;&gt;"",'Cubre I2-204'!F18,".")</f>
        <v>Alumnos Disponible</v>
      </c>
      <c r="I18" s="39" t="str">
        <f>IF('Cubre I2-204'!G18&lt;&gt;"",'Cubre I2-204'!G18,".")</f>
        <v>.</v>
      </c>
      <c r="J18" s="26" t="s">
        <v>35</v>
      </c>
      <c r="M18" s="91"/>
    </row>
    <row r="19" spans="2:13" ht="45" customHeight="1" x14ac:dyDescent="0.25">
      <c r="C19" s="35" t="s">
        <v>17</v>
      </c>
      <c r="D19" s="41" t="str">
        <f>IF('Cubre I2-204'!B19&lt;&gt;"",'Cubre I2-204'!B19,".")</f>
        <v>CE IA</v>
      </c>
      <c r="E19" s="40" t="str">
        <f>IF('Cubre I2-204'!C19&lt;&gt;"",'Cubre I2-204'!C19,".")</f>
        <v>Alumnos Disponible</v>
      </c>
      <c r="F19" s="40" t="str">
        <f>IF('Cubre I2-204'!D19&lt;&gt;"",'Cubre I2-204'!D19,".")</f>
        <v>CE ULIX</v>
      </c>
      <c r="G19" s="40" t="str">
        <f>IF('Cubre I2-204'!E19&lt;&gt;"",'Cubre I2-204'!E19,".")</f>
        <v>Alumnos Disponible</v>
      </c>
      <c r="H19" s="40" t="str">
        <f>IF('Cubre I2-204'!F19&lt;&gt;"",'Cubre I2-204'!F19,".")</f>
        <v>Alumnos Disponible</v>
      </c>
      <c r="I19" s="39" t="str">
        <f>IF('Cubre I2-204'!G19&lt;&gt;"",'Cubre I2-204'!G19,".")</f>
        <v>.</v>
      </c>
      <c r="J19" s="97" t="e">
        <f>'01-204'!J19:J22+21</f>
        <v>#REF!</v>
      </c>
    </row>
    <row r="20" spans="2:13" ht="45" customHeight="1" x14ac:dyDescent="0.25">
      <c r="C20" s="35" t="s">
        <v>18</v>
      </c>
      <c r="D20" s="41" t="str">
        <f>IF('Cubre I2-204'!B20&lt;&gt;"",'Cubre I2-204'!B20,".")</f>
        <v>CE ULIX</v>
      </c>
      <c r="E20" s="40" t="str">
        <f>IF('Cubre I2-204'!C20&lt;&gt;"",'Cubre I2-204'!C20,".")</f>
        <v>.</v>
      </c>
      <c r="F20" s="40" t="str">
        <f>IF('Cubre I2-204'!D20&lt;&gt;"",'Cubre I2-204'!D20,".")</f>
        <v>CE ULIX</v>
      </c>
      <c r="G20" s="40" t="str">
        <f>IF('Cubre I2-204'!E20&lt;&gt;"",'Cubre I2-204'!E20,".")</f>
        <v>Alumnos Disponible</v>
      </c>
      <c r="H20" s="40" t="str">
        <f>IF('Cubre I2-204'!F20&lt;&gt;"",'Cubre I2-204'!F20,".")</f>
        <v>.</v>
      </c>
      <c r="I20" s="39" t="str">
        <f>IF('Cubre I2-204'!G20&lt;&gt;"",'Cubre I2-204'!G20,".")</f>
        <v>.</v>
      </c>
      <c r="J20" s="97"/>
    </row>
    <row r="21" spans="2:13" ht="45" customHeight="1" x14ac:dyDescent="0.25">
      <c r="C21" s="35" t="s">
        <v>19</v>
      </c>
      <c r="D21" s="41" t="str">
        <f>IF('Cubre I2-204'!B21&lt;&gt;"",'Cubre I2-204'!B21,".")</f>
        <v>CE ULIX</v>
      </c>
      <c r="E21" s="40" t="str">
        <f>IF('Cubre I2-204'!C21&lt;&gt;"",'Cubre I2-204'!C21,".")</f>
        <v>.</v>
      </c>
      <c r="F21" s="40" t="str">
        <f>IF('Cubre I2-204'!D21&lt;&gt;"",'Cubre I2-204'!D21,".")</f>
        <v>CE ULIX</v>
      </c>
      <c r="G21" s="40" t="str">
        <f>IF('Cubre I2-204'!E21&lt;&gt;"",'Cubre I2-204'!E21,".")</f>
        <v>.</v>
      </c>
      <c r="H21" s="40" t="str">
        <f>IF('Cubre I2-204'!F21&lt;&gt;"",'Cubre I2-204'!F21,".")</f>
        <v>.</v>
      </c>
      <c r="I21" s="39" t="str">
        <f>IF('Cubre I2-204'!G21&lt;&gt;"",'Cubre I2-204'!G21,".")</f>
        <v>.</v>
      </c>
      <c r="J21" s="97"/>
    </row>
    <row r="22" spans="2:13" ht="45" customHeight="1" thickBot="1" x14ac:dyDescent="0.3">
      <c r="C22" s="38" t="s">
        <v>20</v>
      </c>
      <c r="D22" s="44" t="str">
        <f>IF('Cubre I2-204'!B22&lt;&gt;"",'Cubre I2-204'!B22,".")</f>
        <v>.</v>
      </c>
      <c r="E22" s="45" t="str">
        <f>IF('Cubre I2-204'!C22&lt;&gt;"",'Cubre I2-204'!C22,".")</f>
        <v>.</v>
      </c>
      <c r="F22" s="45" t="str">
        <f>IF('Cubre I2-204'!D22&lt;&gt;"",'Cubre I2-204'!D22,".")</f>
        <v>.</v>
      </c>
      <c r="G22" s="45" t="str">
        <f>IF('Cubre I2-204'!E22&lt;&gt;"",'Cubre I2-204'!E22,".")</f>
        <v>.</v>
      </c>
      <c r="H22" s="45" t="str">
        <f>IF('Cubre I2-204'!F22&lt;&gt;"",'Cubre I2-204'!F22,".")</f>
        <v>.</v>
      </c>
      <c r="I22" s="53" t="str">
        <f>IF('Cubre I2-204'!G22&lt;&gt;"",'Cubre I2-204'!G22,".")</f>
        <v>.</v>
      </c>
      <c r="J22" s="97"/>
    </row>
    <row r="23" spans="2:13" ht="9.9" customHeight="1" x14ac:dyDescent="0.25">
      <c r="C23" s="2"/>
      <c r="D23" s="1"/>
      <c r="K23" s="54"/>
    </row>
    <row r="24" spans="2:13" s="22" customFormat="1" ht="33" customHeight="1" x14ac:dyDescent="0.25">
      <c r="B24" s="22" t="s">
        <v>31</v>
      </c>
      <c r="C24" s="31">
        <f>COUNTIF(D8:I22,"L*")</f>
        <v>29</v>
      </c>
      <c r="D24" s="28">
        <f t="shared" ref="D24:I24" si="0">COUNTIF(D8:D22,"L*")</f>
        <v>6</v>
      </c>
      <c r="E24" s="28">
        <f t="shared" si="0"/>
        <v>5</v>
      </c>
      <c r="F24" s="28">
        <f t="shared" si="0"/>
        <v>9</v>
      </c>
      <c r="G24" s="28">
        <f t="shared" si="0"/>
        <v>0</v>
      </c>
      <c r="H24" s="28">
        <f t="shared" si="0"/>
        <v>9</v>
      </c>
      <c r="I24" s="28">
        <f t="shared" si="0"/>
        <v>0</v>
      </c>
      <c r="M24" s="2"/>
    </row>
    <row r="25" spans="2:13" s="21" customFormat="1" ht="33" customHeight="1" x14ac:dyDescent="0.25">
      <c r="B25" s="22" t="s">
        <v>29</v>
      </c>
      <c r="C25" s="32">
        <f>COUNTIF(D8:I22,"I*")</f>
        <v>2</v>
      </c>
      <c r="D25" s="28">
        <f t="shared" ref="D25:I25" si="1">COUNTIF(D8:D22,"I*")</f>
        <v>0</v>
      </c>
      <c r="E25" s="28">
        <f t="shared" si="1"/>
        <v>0</v>
      </c>
      <c r="F25" s="28">
        <f t="shared" si="1"/>
        <v>2</v>
      </c>
      <c r="G25" s="28">
        <f t="shared" si="1"/>
        <v>0</v>
      </c>
      <c r="H25" s="28">
        <f t="shared" si="1"/>
        <v>0</v>
      </c>
      <c r="I25" s="28">
        <f t="shared" si="1"/>
        <v>0</v>
      </c>
      <c r="J25" s="2"/>
      <c r="M25" s="22"/>
    </row>
    <row r="26" spans="2:13" s="21" customFormat="1" ht="33" customHeight="1" x14ac:dyDescent="0.25">
      <c r="B26" s="22" t="s">
        <v>38</v>
      </c>
      <c r="C26" s="56">
        <f>COUNTIF(D8:I22,"D*")</f>
        <v>0</v>
      </c>
      <c r="D26" s="28">
        <f t="shared" ref="D26:I26" si="2">COUNTIF(D8:D22,"D*")</f>
        <v>0</v>
      </c>
      <c r="E26" s="28">
        <f t="shared" si="2"/>
        <v>0</v>
      </c>
      <c r="F26" s="28">
        <f t="shared" si="2"/>
        <v>0</v>
      </c>
      <c r="G26" s="28">
        <f t="shared" si="2"/>
        <v>0</v>
      </c>
      <c r="H26" s="28">
        <f t="shared" si="2"/>
        <v>0</v>
      </c>
      <c r="I26" s="28">
        <f t="shared" si="2"/>
        <v>0</v>
      </c>
      <c r="J26" s="22"/>
    </row>
    <row r="27" spans="2:13" s="21" customFormat="1" ht="33" customHeight="1" x14ac:dyDescent="0.25">
      <c r="B27" s="23" t="s">
        <v>32</v>
      </c>
      <c r="C27" s="47">
        <f>COUNTIF(D8:I22,"A*")</f>
        <v>17</v>
      </c>
      <c r="D27" s="28">
        <f t="shared" ref="D27:I27" si="3">COUNTIF(D8:D22,"A*")</f>
        <v>2</v>
      </c>
      <c r="E27" s="28">
        <f t="shared" si="3"/>
        <v>3</v>
      </c>
      <c r="F27" s="28">
        <f t="shared" si="3"/>
        <v>0</v>
      </c>
      <c r="G27" s="28">
        <f t="shared" si="3"/>
        <v>10</v>
      </c>
      <c r="H27" s="28">
        <f t="shared" si="3"/>
        <v>2</v>
      </c>
      <c r="I27" s="28">
        <f t="shared" si="3"/>
        <v>0</v>
      </c>
    </row>
    <row r="28" spans="2:13" s="21" customFormat="1" ht="33" customHeight="1" x14ac:dyDescent="0.25">
      <c r="B28" s="22" t="s">
        <v>30</v>
      </c>
      <c r="C28" s="33">
        <f>COUNTIF(D8:I22,"C*")</f>
        <v>7</v>
      </c>
      <c r="D28" s="28">
        <f t="shared" ref="D28:I28" si="4">COUNTIF(D8:D22,"C*")</f>
        <v>4</v>
      </c>
      <c r="E28" s="28">
        <f t="shared" si="4"/>
        <v>0</v>
      </c>
      <c r="F28" s="28">
        <f t="shared" si="4"/>
        <v>3</v>
      </c>
      <c r="G28" s="28">
        <f t="shared" si="4"/>
        <v>0</v>
      </c>
      <c r="H28" s="28">
        <f t="shared" si="4"/>
        <v>0</v>
      </c>
      <c r="I28" s="28">
        <f t="shared" si="4"/>
        <v>0</v>
      </c>
    </row>
    <row r="29" spans="2:13" s="21" customFormat="1" ht="33" customHeight="1" thickBot="1" x14ac:dyDescent="0.3">
      <c r="B29" s="30" t="s">
        <v>33</v>
      </c>
      <c r="C29" s="55">
        <f>COUNTIF(D8:I22,"P*")</f>
        <v>0</v>
      </c>
      <c r="D29" s="49">
        <f t="shared" ref="D29:I29" si="5">COUNTIF(D8:D22,"P*")</f>
        <v>0</v>
      </c>
      <c r="E29" s="49">
        <f t="shared" si="5"/>
        <v>0</v>
      </c>
      <c r="F29" s="49">
        <f t="shared" si="5"/>
        <v>0</v>
      </c>
      <c r="G29" s="49">
        <f t="shared" si="5"/>
        <v>0</v>
      </c>
      <c r="H29" s="49">
        <f t="shared" si="5"/>
        <v>0</v>
      </c>
      <c r="I29" s="49">
        <f t="shared" si="5"/>
        <v>0</v>
      </c>
    </row>
    <row r="30" spans="2:13" ht="18.600000000000001" thickTop="1" x14ac:dyDescent="0.25">
      <c r="B30" s="22" t="s">
        <v>37</v>
      </c>
      <c r="C30" s="29">
        <f>SUM(C24:C29)</f>
        <v>55</v>
      </c>
      <c r="D30" s="29">
        <f t="shared" ref="D30:I30" si="6">SUM(D24:D29)</f>
        <v>12</v>
      </c>
      <c r="E30" s="29">
        <f t="shared" si="6"/>
        <v>8</v>
      </c>
      <c r="F30" s="29">
        <f t="shared" si="6"/>
        <v>14</v>
      </c>
      <c r="G30" s="29">
        <f t="shared" si="6"/>
        <v>10</v>
      </c>
      <c r="H30" s="29">
        <f t="shared" si="6"/>
        <v>11</v>
      </c>
      <c r="I30" s="29">
        <f t="shared" si="6"/>
        <v>0</v>
      </c>
      <c r="J30" s="21"/>
      <c r="K30" s="29" t="s">
        <v>39</v>
      </c>
      <c r="L30" s="29"/>
      <c r="M30" s="29" t="s">
        <v>40</v>
      </c>
    </row>
    <row r="31" spans="2:13" s="22" customFormat="1" ht="33" customHeight="1" x14ac:dyDescent="0.25">
      <c r="C31" s="1"/>
      <c r="D31" s="2"/>
      <c r="E31" s="2"/>
      <c r="F31" s="2"/>
      <c r="G31" s="2"/>
      <c r="H31" s="2"/>
      <c r="I31" s="2"/>
      <c r="J31" s="21"/>
      <c r="K31" s="57" t="s">
        <v>45</v>
      </c>
      <c r="L31" s="9"/>
      <c r="M31" s="57" t="s">
        <v>44</v>
      </c>
    </row>
    <row r="32" spans="2:13" ht="33" customHeight="1" x14ac:dyDescent="0.25">
      <c r="B32" s="58" t="s">
        <v>36</v>
      </c>
      <c r="C32" s="29"/>
      <c r="D32" s="27">
        <f t="shared" ref="D32:I32" si="7">SUM(D24:D29)/15</f>
        <v>0.8</v>
      </c>
      <c r="E32" s="27">
        <f t="shared" si="7"/>
        <v>0.53333333333333333</v>
      </c>
      <c r="F32" s="27">
        <f t="shared" si="7"/>
        <v>0.93333333333333335</v>
      </c>
      <c r="G32" s="27">
        <f t="shared" si="7"/>
        <v>0.66666666666666663</v>
      </c>
      <c r="H32" s="27">
        <f t="shared" si="7"/>
        <v>0.73333333333333328</v>
      </c>
      <c r="I32" s="27">
        <f t="shared" si="7"/>
        <v>0</v>
      </c>
      <c r="J32" s="25"/>
      <c r="K32" s="27">
        <f>SUM(D30:H30)/75</f>
        <v>0.73333333333333328</v>
      </c>
      <c r="L32" s="29"/>
      <c r="M32" s="27">
        <f>C30/86</f>
        <v>0.63953488372093026</v>
      </c>
    </row>
    <row r="33" ht="33" customHeight="1" x14ac:dyDescent="0.25"/>
  </sheetData>
  <mergeCells count="6">
    <mergeCell ref="J19:J22"/>
    <mergeCell ref="E3:H3"/>
    <mergeCell ref="E5:H5"/>
    <mergeCell ref="J7:J11"/>
    <mergeCell ref="J12:J13"/>
    <mergeCell ref="J14:J17"/>
  </mergeCells>
  <conditionalFormatting sqref="D8:I22">
    <cfRule type="beginsWith" dxfId="83" priority="7" operator="beginsWith" text="A">
      <formula>LEFT(D8,LEN("A"))="A"</formula>
    </cfRule>
    <cfRule type="beginsWith" dxfId="82" priority="8" operator="beginsWith" text="P">
      <formula>LEFT(D8,LEN("P"))="P"</formula>
    </cfRule>
    <cfRule type="beginsWith" dxfId="81" priority="9" operator="beginsWith" text="C">
      <formula>LEFT(D8,LEN("C"))="C"</formula>
    </cfRule>
    <cfRule type="beginsWith" dxfId="80" priority="10" operator="beginsWith" text="D">
      <formula>LEFT(D8,LEN("D"))="D"</formula>
    </cfRule>
    <cfRule type="beginsWith" dxfId="79" priority="11" operator="beginsWith" text="I">
      <formula>LEFT(D8,LEN("I"))="I"</formula>
    </cfRule>
    <cfRule type="beginsWith" dxfId="78" priority="12" operator="beginsWith" text="L">
      <formula>LEFT(D8,LEN("L"))="L"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17"/>
  <dimension ref="B1:O33"/>
  <sheetViews>
    <sheetView zoomScale="50" zoomScaleNormal="50" workbookViewId="0">
      <selection activeCell="D11" sqref="D11"/>
    </sheetView>
  </sheetViews>
  <sheetFormatPr baseColWidth="10" defaultColWidth="9.109375" defaultRowHeight="13.2" x14ac:dyDescent="0.25"/>
  <cols>
    <col min="1" max="1" width="9.109375" style="2"/>
    <col min="2" max="2" width="20.6640625" style="2" customWidth="1"/>
    <col min="3" max="3" width="12.6640625" style="1" customWidth="1"/>
    <col min="4" max="9" width="30.6640625" style="2" customWidth="1"/>
    <col min="10" max="10" width="9.109375" style="2" customWidth="1"/>
    <col min="11" max="11" width="14.33203125" style="2" customWidth="1"/>
    <col min="12" max="12" width="4.6640625" style="2" customWidth="1"/>
    <col min="13" max="13" width="14.33203125" style="2" customWidth="1"/>
    <col min="14" max="15" width="35.6640625" style="2" customWidth="1"/>
    <col min="16" max="16384" width="9.109375" style="2"/>
  </cols>
  <sheetData>
    <row r="1" spans="3:15" ht="5.0999999999999996" customHeight="1" x14ac:dyDescent="0.25">
      <c r="C1" s="16"/>
      <c r="D1" s="17"/>
      <c r="E1" s="17"/>
      <c r="F1" s="17"/>
      <c r="G1" s="17"/>
      <c r="H1" s="18"/>
      <c r="I1" s="17"/>
      <c r="J1" s="24"/>
    </row>
    <row r="2" spans="3:15" ht="30" customHeight="1" x14ac:dyDescent="0.25">
      <c r="C2" s="20" t="s">
        <v>28</v>
      </c>
      <c r="D2" s="19"/>
      <c r="E2" s="19"/>
      <c r="F2" s="19"/>
      <c r="G2" s="19"/>
      <c r="H2" s="17"/>
      <c r="I2" s="17"/>
      <c r="J2" s="24"/>
    </row>
    <row r="3" spans="3:15" ht="30" customHeight="1" x14ac:dyDescent="0.25">
      <c r="C3" s="34"/>
      <c r="D3" s="19"/>
      <c r="E3" s="95" t="s">
        <v>49</v>
      </c>
      <c r="F3" s="95"/>
      <c r="G3" s="95"/>
      <c r="H3" s="95"/>
      <c r="I3" s="17"/>
      <c r="J3" s="24"/>
    </row>
    <row r="4" spans="3:15" ht="5.0999999999999996" customHeight="1" x14ac:dyDescent="0.25">
      <c r="C4" s="16"/>
      <c r="D4" s="17"/>
      <c r="E4" s="17"/>
      <c r="F4" s="17"/>
      <c r="G4" s="17"/>
      <c r="H4" s="17"/>
      <c r="I4" s="17"/>
      <c r="J4" s="24"/>
    </row>
    <row r="5" spans="3:15" ht="30" customHeight="1" x14ac:dyDescent="0.25">
      <c r="C5" s="16"/>
      <c r="D5" s="17"/>
      <c r="E5" s="96" t="s">
        <v>109</v>
      </c>
      <c r="F5" s="96"/>
      <c r="G5" s="96"/>
      <c r="H5" s="96"/>
      <c r="I5" s="20" t="e">
        <f>#REF!</f>
        <v>#REF!</v>
      </c>
      <c r="J5" s="24"/>
    </row>
    <row r="6" spans="3:15" ht="13.5" customHeight="1" thickBot="1" x14ac:dyDescent="0.3">
      <c r="J6" s="25"/>
    </row>
    <row r="7" spans="3:15" s="5" customFormat="1" ht="24.9" customHeight="1" thickBot="1" x14ac:dyDescent="0.3">
      <c r="C7" s="15" t="s">
        <v>0</v>
      </c>
      <c r="D7" s="15" t="s">
        <v>1</v>
      </c>
      <c r="E7" s="15" t="s">
        <v>2</v>
      </c>
      <c r="F7" s="15" t="s">
        <v>26</v>
      </c>
      <c r="G7" s="15" t="s">
        <v>3</v>
      </c>
      <c r="H7" s="15" t="s">
        <v>4</v>
      </c>
      <c r="I7" s="15" t="s">
        <v>27</v>
      </c>
      <c r="J7" s="98" t="s">
        <v>34</v>
      </c>
    </row>
    <row r="8" spans="3:15" ht="45" customHeight="1" x14ac:dyDescent="0.25">
      <c r="C8" s="36" t="s">
        <v>5</v>
      </c>
      <c r="D8" s="42" t="str">
        <f>IF('Cubre I2-204'!B8&lt;&gt;"",'Cubre I2-204'!B8,".")</f>
        <v>.</v>
      </c>
      <c r="E8" s="43" t="str">
        <f>IF('Cubre I2-204'!C8&lt;&gt;"",'Cubre I2-204'!C8,".")</f>
        <v>.</v>
      </c>
      <c r="F8" s="43" t="str">
        <f>IF('Cubre I2-204'!D8&lt;&gt;"",'Cubre I2-204'!D8,".")</f>
        <v>L01 ADC 0333 VALDIVIA</v>
      </c>
      <c r="G8" s="43" t="str">
        <f>IF('Cubre I2-204'!E8&lt;&gt;"",'Cubre I2-204'!E8,".")</f>
        <v>.</v>
      </c>
      <c r="H8" s="43" t="str">
        <f>IF('Cubre I2-204'!F8&lt;&gt;"",'Cubre I2-204'!F8,".")</f>
        <v>L01 ADC 0333 VALDIVIA</v>
      </c>
      <c r="I8" s="46" t="str">
        <f>IF('Cubre I2-204'!G8&lt;&gt;"",'Cubre I2-204'!G8,".")</f>
        <v>.</v>
      </c>
      <c r="J8" s="99"/>
      <c r="M8" s="85" t="s">
        <v>21</v>
      </c>
      <c r="N8" s="85"/>
      <c r="O8" s="85"/>
    </row>
    <row r="9" spans="3:15" ht="45" customHeight="1" x14ac:dyDescent="0.25">
      <c r="C9" s="37" t="s">
        <v>7</v>
      </c>
      <c r="D9" s="41" t="str">
        <f>IF('Cubre I2-204'!B9&lt;&gt;"",'Cubre I2-204'!B9,".")</f>
        <v>.</v>
      </c>
      <c r="E9" s="40" t="str">
        <f>IF('Cubre I2-204'!C9&lt;&gt;"",'Cubre I2-204'!C9,".")</f>
        <v>.</v>
      </c>
      <c r="F9" s="40" t="str">
        <f>IF('Cubre I2-204'!D9&lt;&gt;"",'Cubre I2-204'!D9,".")</f>
        <v>L01 ADC 0333 VALDIVIA</v>
      </c>
      <c r="G9" s="40" t="str">
        <f>IF('Cubre I2-204'!E9&lt;&gt;"",'Cubre I2-204'!E9,".")</f>
        <v>.</v>
      </c>
      <c r="H9" s="40" t="str">
        <f>IF('Cubre I2-204'!F9&lt;&gt;"",'Cubre I2-204'!F9,".")</f>
        <v>L01 ADC 0333 VALDIVIA</v>
      </c>
      <c r="I9" s="39" t="str">
        <f>IF('Cubre I2-204'!G9&lt;&gt;"",'Cubre I2-204'!G9,".")</f>
        <v>.</v>
      </c>
      <c r="J9" s="99"/>
      <c r="M9" s="85" t="s">
        <v>42</v>
      </c>
      <c r="N9" s="85"/>
      <c r="O9" s="85"/>
    </row>
    <row r="10" spans="3:15" ht="45" customHeight="1" x14ac:dyDescent="0.25">
      <c r="C10" s="37" t="s">
        <v>8</v>
      </c>
      <c r="D10" s="41" t="str">
        <f>IF('Cubre I2-204'!B10&lt;&gt;"",'Cubre I2-204'!B10,".")</f>
        <v>Alumnos Disponible</v>
      </c>
      <c r="E10" s="40" t="str">
        <f>IF('Cubre I2-204'!C10&lt;&gt;"",'Cubre I2-204'!C10,".")</f>
        <v>.</v>
      </c>
      <c r="F10" s="40" t="str">
        <f>IF('Cubre I2-204'!D10&lt;&gt;"",'Cubre I2-204'!D10,".")</f>
        <v>L01 FEE 0429 ROMERO</v>
      </c>
      <c r="G10" s="40" t="str">
        <f>IF('Cubre I2-204'!E10&lt;&gt;"",'Cubre I2-204'!E10,".")</f>
        <v>.</v>
      </c>
      <c r="H10" s="40" t="str">
        <f>IF('Cubre I2-204'!F10&lt;&gt;"",'Cubre I2-204'!F10,".")</f>
        <v>L01 ADC 0333 VALDIVIA</v>
      </c>
      <c r="I10" s="39" t="str">
        <f>IF('Cubre I2-204'!G10&lt;&gt;"",'Cubre I2-204'!G10,".")</f>
        <v>.</v>
      </c>
      <c r="J10" s="99"/>
      <c r="M10" s="85" t="s">
        <v>22</v>
      </c>
      <c r="N10" s="85"/>
      <c r="O10" s="85"/>
    </row>
    <row r="11" spans="3:15" ht="45" customHeight="1" x14ac:dyDescent="0.25">
      <c r="C11" s="37" t="s">
        <v>9</v>
      </c>
      <c r="D11" s="41" t="str">
        <f>IF('Cubre I2-204'!B11&lt;&gt;"",'Cubre I2-204'!B11,".")</f>
        <v>Alumnos Disponible</v>
      </c>
      <c r="E11" s="40" t="str">
        <f>IF('Cubre I2-204'!C11&lt;&gt;"",'Cubre I2-204'!C11,".")</f>
        <v>.</v>
      </c>
      <c r="F11" s="40" t="str">
        <f>IF('Cubre I2-204'!D11&lt;&gt;"",'Cubre I2-204'!D11,".")</f>
        <v>L01 FEE 0429 ROMERO</v>
      </c>
      <c r="G11" s="40" t="str">
        <f>IF('Cubre I2-204'!E11&lt;&gt;"",'Cubre I2-204'!E11,".")</f>
        <v>Alumnos Disponible</v>
      </c>
      <c r="H11" s="40" t="str">
        <f>IF('Cubre I2-204'!F11&lt;&gt;"",'Cubre I2-204'!F11,".")</f>
        <v>.</v>
      </c>
      <c r="I11" s="39" t="str">
        <f>IF('Cubre I2-204'!G11&lt;&gt;"",'Cubre I2-204'!G11,".")</f>
        <v>.</v>
      </c>
      <c r="J11" s="99"/>
      <c r="M11" s="85" t="s">
        <v>23</v>
      </c>
      <c r="N11" s="85"/>
      <c r="O11" s="85"/>
    </row>
    <row r="12" spans="3:15" ht="45" customHeight="1" x14ac:dyDescent="0.25">
      <c r="C12" s="37" t="s">
        <v>10</v>
      </c>
      <c r="D12" s="41" t="str">
        <f>IF('Cubre I2-204'!B12&lt;&gt;"",'Cubre I2-204'!B12,".")</f>
        <v>L01 ADC 0334  TORRES</v>
      </c>
      <c r="E12" s="40" t="str">
        <f>IF('Cubre I2-204'!C12&lt;&gt;"",'Cubre I2-204'!C12,".")</f>
        <v>L01 IDC 0502 ÁLVAREZ</v>
      </c>
      <c r="F12" s="40" t="str">
        <f>IF('Cubre I2-204'!D12&lt;&gt;"",'Cubre I2-204'!D12,".")</f>
        <v>Alumnos Disponible</v>
      </c>
      <c r="G12" s="40" t="str">
        <f>IF('Cubre I2-204'!E12&lt;&gt;"",'Cubre I2-204'!E12,".")</f>
        <v>Alumnos Disponible</v>
      </c>
      <c r="H12" s="40" t="str">
        <f>IF('Cubre I2-204'!F12&lt;&gt;"",'Cubre I2-204'!F12,".")</f>
        <v>L01 IDC 0502 ÁLVAREZ</v>
      </c>
      <c r="I12" s="39" t="str">
        <f>IF('Cubre I2-204'!G12&lt;&gt;"",'Cubre I2-204'!G12,".")</f>
        <v>.</v>
      </c>
      <c r="J12" s="100">
        <f>'01-204'!J12:J13+4</f>
        <v>5</v>
      </c>
      <c r="K12" s="2" t="s">
        <v>6</v>
      </c>
      <c r="M12" s="85" t="s">
        <v>41</v>
      </c>
      <c r="N12" s="85"/>
      <c r="O12" s="85"/>
    </row>
    <row r="13" spans="3:15" ht="45" customHeight="1" x14ac:dyDescent="0.25">
      <c r="C13" s="37" t="s">
        <v>11</v>
      </c>
      <c r="D13" s="41" t="str">
        <f>IF('Cubre I2-204'!B13&lt;&gt;"",'Cubre I2-204'!B13,".")</f>
        <v>L01 ADC 0334  TORRES</v>
      </c>
      <c r="E13" s="40" t="str">
        <f>IF('Cubre I2-204'!C13&lt;&gt;"",'Cubre I2-204'!C13,".")</f>
        <v>L01 IDC 0502 ÁLVAREZ</v>
      </c>
      <c r="F13" s="40" t="str">
        <f>IF('Cubre I2-204'!D13&lt;&gt;"",'Cubre I2-204'!D13,".")</f>
        <v>Alumnos Disponible</v>
      </c>
      <c r="G13" s="40" t="str">
        <f>IF('Cubre I2-204'!E13&lt;&gt;"",'Cubre I2-204'!E13,".")</f>
        <v>Alumnos Disponible</v>
      </c>
      <c r="H13" s="40" t="str">
        <f>IF('Cubre I2-204'!F13&lt;&gt;"",'Cubre I2-204'!F13,".")</f>
        <v>L01 IDC 0502 ÁLVAREZ</v>
      </c>
      <c r="I13" s="39" t="str">
        <f>IF('Cubre I2-204'!G13&lt;&gt;"",'Cubre I2-204'!G13,".")</f>
        <v>.</v>
      </c>
      <c r="J13" s="100"/>
      <c r="M13" s="85" t="s">
        <v>24</v>
      </c>
      <c r="N13" s="85" t="s">
        <v>104</v>
      </c>
      <c r="O13" s="85"/>
    </row>
    <row r="14" spans="3:15" ht="45" customHeight="1" x14ac:dyDescent="0.25">
      <c r="C14" s="35" t="s">
        <v>12</v>
      </c>
      <c r="D14" s="41" t="str">
        <f>IF('Cubre I2-204'!B14&lt;&gt;"",'Cubre I2-204'!B14,".")</f>
        <v>L01 ADC 0334  TORRES</v>
      </c>
      <c r="E14" s="40" t="str">
        <f>IF('Cubre I2-204'!C14&lt;&gt;"",'Cubre I2-204'!C14,".")</f>
        <v>Alumnos Disponible</v>
      </c>
      <c r="F14" s="40" t="str">
        <f>IF('Cubre I2-204'!D14&lt;&gt;"",'Cubre I2-204'!D14,".")</f>
        <v>Alumnos Disponible</v>
      </c>
      <c r="G14" s="40" t="str">
        <f>IF('Cubre I2-204'!E14&lt;&gt;"",'Cubre I2-204'!E14,".")</f>
        <v>Alumnos Disponible</v>
      </c>
      <c r="H14" s="40" t="str">
        <f>IF('Cubre I2-204'!F14&lt;&gt;"",'Cubre I2-204'!F14,".")</f>
        <v>L01 IDC 0502 ÁLVAREZ</v>
      </c>
      <c r="I14" s="39" t="str">
        <f>IF('Cubre I2-204'!G14&lt;&gt;"",'Cubre I2-204'!G14,".")</f>
        <v>.</v>
      </c>
      <c r="J14" s="97" t="e">
        <f>'01-204'!J14:J17+28</f>
        <v>#REF!</v>
      </c>
      <c r="M14" s="85" t="s">
        <v>25</v>
      </c>
      <c r="N14" s="85"/>
      <c r="O14" s="85"/>
    </row>
    <row r="15" spans="3:15" ht="45" customHeight="1" x14ac:dyDescent="0.25">
      <c r="C15" s="35" t="s">
        <v>13</v>
      </c>
      <c r="D15" s="41" t="str">
        <f>IF('Cubre I2-204'!B15&lt;&gt;"",'Cubre I2-204'!B15,".")</f>
        <v>L01 ADC 0335 CASTILLO</v>
      </c>
      <c r="E15" s="40" t="str">
        <f>IF('Cubre I2-204'!C15&lt;&gt;"",'Cubre I2-204'!C15,".")</f>
        <v>L01 SIO 0417 QUIROZ</v>
      </c>
      <c r="F15" s="40" t="str">
        <f>IF('Cubre I2-204'!D15&lt;&gt;"",'Cubre I2-204'!D15,".")</f>
        <v>L01 ADC 0335 CASTILLO</v>
      </c>
      <c r="G15" s="40" t="str">
        <f>IF('Cubre I2-204'!E15&lt;&gt;"",'Cubre I2-204'!E15,".")</f>
        <v>Alumnos Disponible</v>
      </c>
      <c r="H15" s="40" t="str">
        <f>IF('Cubre I2-204'!F15&lt;&gt;"",'Cubre I2-204'!F15,".")</f>
        <v>L01 SIO 0417 QUIROZ</v>
      </c>
      <c r="I15" s="39" t="str">
        <f>IF('Cubre I2-204'!G15&lt;&gt;"",'Cubre I2-204'!G15,".")</f>
        <v>.</v>
      </c>
      <c r="J15" s="97"/>
      <c r="M15" s="91"/>
    </row>
    <row r="16" spans="3:15" ht="45" customHeight="1" x14ac:dyDescent="0.25">
      <c r="C16" s="35" t="s">
        <v>14</v>
      </c>
      <c r="D16" s="41" t="str">
        <f>IF('Cubre I2-204'!B16&lt;&gt;"",'Cubre I2-204'!B16,".")</f>
        <v>L01 ADC 0335 CASTILLO</v>
      </c>
      <c r="E16" s="40" t="str">
        <f>IF('Cubre I2-204'!C16&lt;&gt;"",'Cubre I2-204'!C16,".")</f>
        <v>L01 SIO 0417 QUIROZ</v>
      </c>
      <c r="F16" s="40" t="str">
        <f>IF('Cubre I2-204'!D16&lt;&gt;"",'Cubre I2-204'!D16,".")</f>
        <v>L01 ADC 0335 CASTILLO</v>
      </c>
      <c r="G16" s="40" t="str">
        <f>IF('Cubre I2-204'!E16&lt;&gt;"",'Cubre I2-204'!E16,".")</f>
        <v>Alumnos Disponible</v>
      </c>
      <c r="H16" s="40" t="str">
        <f>IF('Cubre I2-204'!F16&lt;&gt;"",'Cubre I2-204'!F16,".")</f>
        <v>L01 SIO 0417 QUIROZ</v>
      </c>
      <c r="I16" s="39" t="str">
        <f>IF('Cubre I2-204'!G16&lt;&gt;"",'Cubre I2-204'!G16,".")</f>
        <v>.</v>
      </c>
      <c r="J16" s="97"/>
      <c r="L16" s="7"/>
      <c r="M16" s="91"/>
    </row>
    <row r="17" spans="2:13" ht="45" customHeight="1" x14ac:dyDescent="0.25">
      <c r="C17" s="35" t="s">
        <v>15</v>
      </c>
      <c r="D17" s="41" t="str">
        <f>IF('Cubre I2-204'!B17&lt;&gt;"",'Cubre I2-204'!B17,".")</f>
        <v>L01 ADC 0335 CASTILLO</v>
      </c>
      <c r="E17" s="40" t="str">
        <f>IF('Cubre I2-204'!C17&lt;&gt;"",'Cubre I2-204'!C17,".")</f>
        <v>L01 SIO 0417 QUIROZ</v>
      </c>
      <c r="F17" s="40" t="str">
        <f>IF('Cubre I2-204'!D17&lt;&gt;"",'Cubre I2-204'!D17,".")</f>
        <v>I02 Dpto. Limpieza</v>
      </c>
      <c r="G17" s="40" t="str">
        <f>IF('Cubre I2-204'!E17&lt;&gt;"",'Cubre I2-204'!E17,".")</f>
        <v>Alumnos Disponible</v>
      </c>
      <c r="H17" s="40" t="str">
        <f>IF('Cubre I2-204'!F17&lt;&gt;"",'Cubre I2-204'!F17,".")</f>
        <v>L01 SIO 0417 QUIROZ</v>
      </c>
      <c r="I17" s="39" t="str">
        <f>IF('Cubre I2-204'!G17&lt;&gt;"",'Cubre I2-204'!G17,".")</f>
        <v>.</v>
      </c>
      <c r="J17" s="97"/>
      <c r="M17" s="91"/>
    </row>
    <row r="18" spans="2:13" ht="45" customHeight="1" x14ac:dyDescent="0.25">
      <c r="C18" s="35" t="s">
        <v>16</v>
      </c>
      <c r="D18" s="41" t="str">
        <f>IF('Cubre I2-204'!B18&lt;&gt;"",'Cubre I2-204'!B18,".")</f>
        <v>CE IA</v>
      </c>
      <c r="E18" s="40" t="str">
        <f>IF('Cubre I2-204'!C18&lt;&gt;"",'Cubre I2-204'!C18,".")</f>
        <v>Alumnos Disponible</v>
      </c>
      <c r="F18" s="40" t="str">
        <f>IF('Cubre I2-204'!D18&lt;&gt;"",'Cubre I2-204'!D18,".")</f>
        <v>I02 Dpto. Limpieza</v>
      </c>
      <c r="G18" s="40" t="str">
        <f>IF('Cubre I2-204'!E18&lt;&gt;"",'Cubre I2-204'!E18,".")</f>
        <v>Alumnos Disponible</v>
      </c>
      <c r="H18" s="40" t="str">
        <f>IF('Cubre I2-204'!F18&lt;&gt;"",'Cubre I2-204'!F18,".")</f>
        <v>Alumnos Disponible</v>
      </c>
      <c r="I18" s="39" t="str">
        <f>IF('Cubre I2-204'!G18&lt;&gt;"",'Cubre I2-204'!G18,".")</f>
        <v>.</v>
      </c>
      <c r="J18" s="26" t="s">
        <v>35</v>
      </c>
      <c r="M18" s="91"/>
    </row>
    <row r="19" spans="2:13" ht="45" customHeight="1" x14ac:dyDescent="0.25">
      <c r="C19" s="35" t="s">
        <v>17</v>
      </c>
      <c r="D19" s="41" t="str">
        <f>IF('Cubre I2-204'!B19&lt;&gt;"",'Cubre I2-204'!B19,".")</f>
        <v>CE IA</v>
      </c>
      <c r="E19" s="40" t="str">
        <f>IF('Cubre I2-204'!C19&lt;&gt;"",'Cubre I2-204'!C19,".")</f>
        <v>Alumnos Disponible</v>
      </c>
      <c r="F19" s="40" t="str">
        <f>IF('Cubre I2-204'!D19&lt;&gt;"",'Cubre I2-204'!D19,".")</f>
        <v>CE ULIX</v>
      </c>
      <c r="G19" s="40" t="str">
        <f>IF('Cubre I2-204'!E19&lt;&gt;"",'Cubre I2-204'!E19,".")</f>
        <v>Alumnos Disponible</v>
      </c>
      <c r="H19" s="40" t="str">
        <f>IF('Cubre I2-204'!F19&lt;&gt;"",'Cubre I2-204'!F19,".")</f>
        <v>Alumnos Disponible</v>
      </c>
      <c r="I19" s="39" t="str">
        <f>IF('Cubre I2-204'!G19&lt;&gt;"",'Cubre I2-204'!G19,".")</f>
        <v>.</v>
      </c>
      <c r="J19" s="97" t="e">
        <f>'01-204'!J19:J22+28</f>
        <v>#REF!</v>
      </c>
    </row>
    <row r="20" spans="2:13" ht="45" customHeight="1" x14ac:dyDescent="0.25">
      <c r="C20" s="35" t="s">
        <v>18</v>
      </c>
      <c r="D20" s="41" t="str">
        <f>IF('Cubre I2-204'!B20&lt;&gt;"",'Cubre I2-204'!B20,".")</f>
        <v>CE ULIX</v>
      </c>
      <c r="E20" s="40" t="str">
        <f>IF('Cubre I2-204'!C20&lt;&gt;"",'Cubre I2-204'!C20,".")</f>
        <v>.</v>
      </c>
      <c r="F20" s="40" t="str">
        <f>IF('Cubre I2-204'!D20&lt;&gt;"",'Cubre I2-204'!D20,".")</f>
        <v>CE ULIX</v>
      </c>
      <c r="G20" s="40" t="str">
        <f>IF('Cubre I2-204'!E20&lt;&gt;"",'Cubre I2-204'!E20,".")</f>
        <v>Alumnos Disponible</v>
      </c>
      <c r="H20" s="40" t="str">
        <f>IF('Cubre I2-204'!F20&lt;&gt;"",'Cubre I2-204'!F20,".")</f>
        <v>.</v>
      </c>
      <c r="I20" s="39" t="str">
        <f>IF('Cubre I2-204'!G20&lt;&gt;"",'Cubre I2-204'!G20,".")</f>
        <v>.</v>
      </c>
      <c r="J20" s="97"/>
    </row>
    <row r="21" spans="2:13" ht="45" customHeight="1" x14ac:dyDescent="0.25">
      <c r="C21" s="35" t="s">
        <v>19</v>
      </c>
      <c r="D21" s="41" t="str">
        <f>IF('Cubre I2-204'!B21&lt;&gt;"",'Cubre I2-204'!B21,".")</f>
        <v>CE ULIX</v>
      </c>
      <c r="E21" s="40" t="str">
        <f>IF('Cubre I2-204'!C21&lt;&gt;"",'Cubre I2-204'!C21,".")</f>
        <v>.</v>
      </c>
      <c r="F21" s="40" t="str">
        <f>IF('Cubre I2-204'!D21&lt;&gt;"",'Cubre I2-204'!D21,".")</f>
        <v>CE ULIX</v>
      </c>
      <c r="G21" s="40" t="str">
        <f>IF('Cubre I2-204'!E21&lt;&gt;"",'Cubre I2-204'!E21,".")</f>
        <v>.</v>
      </c>
      <c r="H21" s="40" t="str">
        <f>IF('Cubre I2-204'!F21&lt;&gt;"",'Cubre I2-204'!F21,".")</f>
        <v>.</v>
      </c>
      <c r="I21" s="39" t="str">
        <f>IF('Cubre I2-204'!G21&lt;&gt;"",'Cubre I2-204'!G21,".")</f>
        <v>.</v>
      </c>
      <c r="J21" s="97"/>
    </row>
    <row r="22" spans="2:13" ht="45" customHeight="1" thickBot="1" x14ac:dyDescent="0.3">
      <c r="C22" s="38" t="s">
        <v>20</v>
      </c>
      <c r="D22" s="44" t="str">
        <f>IF('Cubre I2-204'!B22&lt;&gt;"",'Cubre I2-204'!B22,".")</f>
        <v>.</v>
      </c>
      <c r="E22" s="45" t="str">
        <f>IF('Cubre I2-204'!C22&lt;&gt;"",'Cubre I2-204'!C22,".")</f>
        <v>.</v>
      </c>
      <c r="F22" s="45" t="str">
        <f>IF('Cubre I2-204'!D22&lt;&gt;"",'Cubre I2-204'!D22,".")</f>
        <v>.</v>
      </c>
      <c r="G22" s="45" t="str">
        <f>IF('Cubre I2-204'!E22&lt;&gt;"",'Cubre I2-204'!E22,".")</f>
        <v>.</v>
      </c>
      <c r="H22" s="45" t="str">
        <f>IF('Cubre I2-204'!F22&lt;&gt;"",'Cubre I2-204'!F22,".")</f>
        <v>.</v>
      </c>
      <c r="I22" s="53" t="str">
        <f>IF('Cubre I2-204'!G22&lt;&gt;"",'Cubre I2-204'!G22,".")</f>
        <v>.</v>
      </c>
      <c r="J22" s="97"/>
    </row>
    <row r="23" spans="2:13" ht="9.9" customHeight="1" x14ac:dyDescent="0.25">
      <c r="C23" s="2"/>
      <c r="D23" s="1"/>
      <c r="K23" s="54"/>
    </row>
    <row r="24" spans="2:13" s="22" customFormat="1" ht="33" customHeight="1" x14ac:dyDescent="0.25">
      <c r="B24" s="22" t="s">
        <v>31</v>
      </c>
      <c r="C24" s="31">
        <f>COUNTIF(D8:I22,"L*")</f>
        <v>26</v>
      </c>
      <c r="D24" s="28">
        <f t="shared" ref="D24:I24" si="0">COUNTIF(D8:D22,"L*")</f>
        <v>6</v>
      </c>
      <c r="E24" s="28">
        <f t="shared" si="0"/>
        <v>5</v>
      </c>
      <c r="F24" s="28">
        <f t="shared" si="0"/>
        <v>6</v>
      </c>
      <c r="G24" s="28">
        <f t="shared" si="0"/>
        <v>0</v>
      </c>
      <c r="H24" s="28">
        <f t="shared" si="0"/>
        <v>9</v>
      </c>
      <c r="I24" s="28">
        <f t="shared" si="0"/>
        <v>0</v>
      </c>
      <c r="M24" s="2"/>
    </row>
    <row r="25" spans="2:13" s="21" customFormat="1" ht="33" customHeight="1" x14ac:dyDescent="0.25">
      <c r="B25" s="22" t="s">
        <v>29</v>
      </c>
      <c r="C25" s="32">
        <f>COUNTIF(D8:I22,"I*")</f>
        <v>2</v>
      </c>
      <c r="D25" s="28">
        <f t="shared" ref="D25:I25" si="1">COUNTIF(D8:D22,"I*")</f>
        <v>0</v>
      </c>
      <c r="E25" s="28">
        <f t="shared" si="1"/>
        <v>0</v>
      </c>
      <c r="F25" s="28">
        <f t="shared" si="1"/>
        <v>2</v>
      </c>
      <c r="G25" s="28">
        <f t="shared" si="1"/>
        <v>0</v>
      </c>
      <c r="H25" s="28">
        <f t="shared" si="1"/>
        <v>0</v>
      </c>
      <c r="I25" s="28">
        <f t="shared" si="1"/>
        <v>0</v>
      </c>
      <c r="J25" s="2"/>
      <c r="M25" s="22"/>
    </row>
    <row r="26" spans="2:13" s="21" customFormat="1" ht="33" customHeight="1" x14ac:dyDescent="0.25">
      <c r="B26" s="22" t="s">
        <v>38</v>
      </c>
      <c r="C26" s="56">
        <f>COUNTIF(D8:I22,"D*")</f>
        <v>0</v>
      </c>
      <c r="D26" s="28">
        <f t="shared" ref="D26:I26" si="2">COUNTIF(D8:D22,"D*")</f>
        <v>0</v>
      </c>
      <c r="E26" s="28">
        <f t="shared" si="2"/>
        <v>0</v>
      </c>
      <c r="F26" s="28">
        <f t="shared" si="2"/>
        <v>0</v>
      </c>
      <c r="G26" s="28">
        <f t="shared" si="2"/>
        <v>0</v>
      </c>
      <c r="H26" s="28">
        <f t="shared" si="2"/>
        <v>0</v>
      </c>
      <c r="I26" s="28">
        <f t="shared" si="2"/>
        <v>0</v>
      </c>
      <c r="J26" s="22"/>
    </row>
    <row r="27" spans="2:13" s="21" customFormat="1" ht="33" customHeight="1" x14ac:dyDescent="0.25">
      <c r="B27" s="23" t="s">
        <v>32</v>
      </c>
      <c r="C27" s="47">
        <f>COUNTIF(D8:I22,"A*")</f>
        <v>20</v>
      </c>
      <c r="D27" s="28">
        <f t="shared" ref="D27:I27" si="3">COUNTIF(D8:D22,"A*")</f>
        <v>2</v>
      </c>
      <c r="E27" s="28">
        <f t="shared" si="3"/>
        <v>3</v>
      </c>
      <c r="F27" s="28">
        <f t="shared" si="3"/>
        <v>3</v>
      </c>
      <c r="G27" s="28">
        <f t="shared" si="3"/>
        <v>10</v>
      </c>
      <c r="H27" s="28">
        <f t="shared" si="3"/>
        <v>2</v>
      </c>
      <c r="I27" s="28">
        <f t="shared" si="3"/>
        <v>0</v>
      </c>
    </row>
    <row r="28" spans="2:13" s="21" customFormat="1" ht="33" customHeight="1" x14ac:dyDescent="0.25">
      <c r="B28" s="22" t="s">
        <v>30</v>
      </c>
      <c r="C28" s="33">
        <f>COUNTIF(D8:I22,"C*")</f>
        <v>7</v>
      </c>
      <c r="D28" s="28">
        <f t="shared" ref="D28:I28" si="4">COUNTIF(D8:D22,"C*")</f>
        <v>4</v>
      </c>
      <c r="E28" s="28">
        <f t="shared" si="4"/>
        <v>0</v>
      </c>
      <c r="F28" s="28">
        <f t="shared" si="4"/>
        <v>3</v>
      </c>
      <c r="G28" s="28">
        <f t="shared" si="4"/>
        <v>0</v>
      </c>
      <c r="H28" s="28">
        <f t="shared" si="4"/>
        <v>0</v>
      </c>
      <c r="I28" s="28">
        <f t="shared" si="4"/>
        <v>0</v>
      </c>
    </row>
    <row r="29" spans="2:13" s="21" customFormat="1" ht="33" customHeight="1" thickBot="1" x14ac:dyDescent="0.3">
      <c r="B29" s="30" t="s">
        <v>33</v>
      </c>
      <c r="C29" s="55">
        <f>COUNTIF(D8:I22,"P*")</f>
        <v>0</v>
      </c>
      <c r="D29" s="49">
        <f t="shared" ref="D29:I29" si="5">COUNTIF(D8:D22,"P*")</f>
        <v>0</v>
      </c>
      <c r="E29" s="49">
        <f t="shared" si="5"/>
        <v>0</v>
      </c>
      <c r="F29" s="49">
        <f t="shared" si="5"/>
        <v>0</v>
      </c>
      <c r="G29" s="49">
        <f t="shared" si="5"/>
        <v>0</v>
      </c>
      <c r="H29" s="49">
        <f t="shared" si="5"/>
        <v>0</v>
      </c>
      <c r="I29" s="49">
        <f t="shared" si="5"/>
        <v>0</v>
      </c>
    </row>
    <row r="30" spans="2:13" ht="18.600000000000001" thickTop="1" x14ac:dyDescent="0.25">
      <c r="B30" s="22" t="s">
        <v>37</v>
      </c>
      <c r="C30" s="29">
        <f>SUM(C24:C29)</f>
        <v>55</v>
      </c>
      <c r="D30" s="29">
        <f t="shared" ref="D30:I30" si="6">SUM(D24:D29)</f>
        <v>12</v>
      </c>
      <c r="E30" s="29">
        <f t="shared" si="6"/>
        <v>8</v>
      </c>
      <c r="F30" s="29">
        <f t="shared" si="6"/>
        <v>14</v>
      </c>
      <c r="G30" s="29">
        <f t="shared" si="6"/>
        <v>10</v>
      </c>
      <c r="H30" s="29">
        <f t="shared" si="6"/>
        <v>11</v>
      </c>
      <c r="I30" s="29">
        <f t="shared" si="6"/>
        <v>0</v>
      </c>
      <c r="J30" s="21"/>
      <c r="K30" s="29" t="s">
        <v>39</v>
      </c>
      <c r="L30" s="29"/>
      <c r="M30" s="29" t="s">
        <v>40</v>
      </c>
    </row>
    <row r="31" spans="2:13" s="22" customFormat="1" ht="33" customHeight="1" x14ac:dyDescent="0.25">
      <c r="C31" s="1"/>
      <c r="D31" s="2"/>
      <c r="E31" s="2"/>
      <c r="F31" s="2"/>
      <c r="G31" s="2"/>
      <c r="H31" s="2"/>
      <c r="I31" s="2"/>
      <c r="J31" s="21"/>
      <c r="K31" s="57" t="s">
        <v>45</v>
      </c>
      <c r="L31" s="9"/>
      <c r="M31" s="57" t="s">
        <v>44</v>
      </c>
    </row>
    <row r="32" spans="2:13" ht="33" customHeight="1" x14ac:dyDescent="0.25">
      <c r="B32" s="58" t="s">
        <v>36</v>
      </c>
      <c r="C32" s="29"/>
      <c r="D32" s="27">
        <f t="shared" ref="D32:I32" si="7">SUM(D24:D29)/15</f>
        <v>0.8</v>
      </c>
      <c r="E32" s="27">
        <f t="shared" si="7"/>
        <v>0.53333333333333333</v>
      </c>
      <c r="F32" s="27">
        <f t="shared" si="7"/>
        <v>0.93333333333333335</v>
      </c>
      <c r="G32" s="27">
        <f t="shared" si="7"/>
        <v>0.66666666666666663</v>
      </c>
      <c r="H32" s="27">
        <f t="shared" si="7"/>
        <v>0.73333333333333328</v>
      </c>
      <c r="I32" s="27">
        <f t="shared" si="7"/>
        <v>0</v>
      </c>
      <c r="J32" s="25"/>
      <c r="K32" s="27">
        <f>SUM(D30:H30)/75</f>
        <v>0.73333333333333328</v>
      </c>
      <c r="L32" s="29"/>
      <c r="M32" s="27">
        <f>C30/86</f>
        <v>0.63953488372093026</v>
      </c>
    </row>
    <row r="33" ht="33" customHeight="1" x14ac:dyDescent="0.25"/>
  </sheetData>
  <mergeCells count="6">
    <mergeCell ref="J19:J22"/>
    <mergeCell ref="E3:H3"/>
    <mergeCell ref="E5:H5"/>
    <mergeCell ref="J7:J11"/>
    <mergeCell ref="J12:J13"/>
    <mergeCell ref="J14:J17"/>
  </mergeCells>
  <conditionalFormatting sqref="D8:I22">
    <cfRule type="beginsWith" dxfId="77" priority="1" operator="beginsWith" text="A">
      <formula>LEFT(D8,LEN("A"))="A"</formula>
    </cfRule>
    <cfRule type="beginsWith" dxfId="76" priority="2" operator="beginsWith" text="P">
      <formula>LEFT(D8,LEN("P"))="P"</formula>
    </cfRule>
    <cfRule type="beginsWith" dxfId="75" priority="3" operator="beginsWith" text="C">
      <formula>LEFT(D8,LEN("C"))="C"</formula>
    </cfRule>
    <cfRule type="beginsWith" dxfId="74" priority="4" operator="beginsWith" text="D">
      <formula>LEFT(D8,LEN("D"))="D"</formula>
    </cfRule>
    <cfRule type="beginsWith" dxfId="73" priority="5" operator="beginsWith" text="I">
      <formula>LEFT(D8,LEN("I"))="I"</formula>
    </cfRule>
    <cfRule type="beginsWith" dxfId="72" priority="6" operator="beginsWith" text="L">
      <formula>LEFT(D8,LEN("L"))="L"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20"/>
  <dimension ref="B1:O33"/>
  <sheetViews>
    <sheetView zoomScale="50" zoomScaleNormal="50" workbookViewId="0">
      <selection activeCell="N9" sqref="N9"/>
    </sheetView>
  </sheetViews>
  <sheetFormatPr baseColWidth="10" defaultColWidth="9.109375" defaultRowHeight="13.2" x14ac:dyDescent="0.25"/>
  <cols>
    <col min="1" max="1" width="9.109375" style="2"/>
    <col min="2" max="2" width="20.6640625" style="2" customWidth="1"/>
    <col min="3" max="3" width="12.6640625" style="1" customWidth="1"/>
    <col min="4" max="9" width="30.6640625" style="2" customWidth="1"/>
    <col min="10" max="10" width="9.109375" style="2" customWidth="1"/>
    <col min="11" max="11" width="14.33203125" style="2" customWidth="1"/>
    <col min="12" max="12" width="4.6640625" style="2" customWidth="1"/>
    <col min="13" max="13" width="14.33203125" style="2" customWidth="1"/>
    <col min="14" max="15" width="35.6640625" style="2" customWidth="1"/>
    <col min="16" max="16384" width="9.109375" style="2"/>
  </cols>
  <sheetData>
    <row r="1" spans="3:15" ht="5.0999999999999996" customHeight="1" x14ac:dyDescent="0.25">
      <c r="C1" s="16"/>
      <c r="D1" s="17"/>
      <c r="E1" s="17"/>
      <c r="F1" s="17"/>
      <c r="G1" s="17"/>
      <c r="H1" s="18"/>
      <c r="I1" s="17"/>
      <c r="J1" s="24"/>
    </row>
    <row r="2" spans="3:15" ht="30" customHeight="1" x14ac:dyDescent="0.25">
      <c r="C2" s="20" t="s">
        <v>28</v>
      </c>
      <c r="D2" s="19"/>
      <c r="E2" s="19"/>
      <c r="F2" s="19"/>
      <c r="G2" s="19"/>
      <c r="H2" s="17"/>
      <c r="I2" s="17"/>
      <c r="J2" s="24"/>
    </row>
    <row r="3" spans="3:15" ht="30" customHeight="1" x14ac:dyDescent="0.25">
      <c r="C3" s="34"/>
      <c r="D3" s="19"/>
      <c r="E3" s="95" t="s">
        <v>49</v>
      </c>
      <c r="F3" s="95"/>
      <c r="G3" s="95"/>
      <c r="H3" s="95"/>
      <c r="I3" s="17"/>
      <c r="J3" s="24"/>
    </row>
    <row r="4" spans="3:15" ht="5.0999999999999996" customHeight="1" x14ac:dyDescent="0.25">
      <c r="C4" s="16"/>
      <c r="D4" s="17"/>
      <c r="E4" s="17"/>
      <c r="F4" s="17"/>
      <c r="G4" s="17"/>
      <c r="H4" s="17"/>
      <c r="I4" s="17"/>
      <c r="J4" s="24"/>
    </row>
    <row r="5" spans="3:15" ht="30" customHeight="1" x14ac:dyDescent="0.25">
      <c r="C5" s="16"/>
      <c r="D5" s="17"/>
      <c r="E5" s="96" t="s">
        <v>109</v>
      </c>
      <c r="F5" s="96"/>
      <c r="G5" s="96"/>
      <c r="H5" s="96"/>
      <c r="I5" s="20" t="e">
        <f>#REF!</f>
        <v>#REF!</v>
      </c>
      <c r="J5" s="24"/>
    </row>
    <row r="6" spans="3:15" ht="13.5" customHeight="1" thickBot="1" x14ac:dyDescent="0.3">
      <c r="J6" s="25"/>
    </row>
    <row r="7" spans="3:15" s="5" customFormat="1" ht="24.9" customHeight="1" thickBot="1" x14ac:dyDescent="0.3">
      <c r="C7" s="15" t="s">
        <v>0</v>
      </c>
      <c r="D7" s="15" t="s">
        <v>1</v>
      </c>
      <c r="E7" s="15" t="s">
        <v>2</v>
      </c>
      <c r="F7" s="15" t="s">
        <v>26</v>
      </c>
      <c r="G7" s="15" t="s">
        <v>3</v>
      </c>
      <c r="H7" s="15" t="s">
        <v>4</v>
      </c>
      <c r="I7" s="15" t="s">
        <v>27</v>
      </c>
      <c r="J7" s="98" t="s">
        <v>34</v>
      </c>
    </row>
    <row r="8" spans="3:15" ht="45" customHeight="1" x14ac:dyDescent="0.25">
      <c r="C8" s="36" t="s">
        <v>5</v>
      </c>
      <c r="D8" s="42" t="str">
        <f>IF('Cubre I2-204'!B8&lt;&gt;"",'Cubre I2-204'!B8,".")</f>
        <v>.</v>
      </c>
      <c r="E8" s="43" t="str">
        <f>IF('Cubre I2-204'!C8&lt;&gt;"",'Cubre I2-204'!C8,".")</f>
        <v>.</v>
      </c>
      <c r="F8" s="43" t="str">
        <f>IF('Cubre I2-204'!D8&lt;&gt;"",'Cubre I2-204'!D8,".")</f>
        <v>L01 ADC 0333 VALDIVIA</v>
      </c>
      <c r="G8" s="43" t="str">
        <f>IF('Cubre I2-204'!E8&lt;&gt;"",'Cubre I2-204'!E8,".")</f>
        <v>.</v>
      </c>
      <c r="H8" s="43" t="str">
        <f>IF('Cubre I2-204'!F8&lt;&gt;"",'Cubre I2-204'!F8,".")</f>
        <v>L01 ADC 0333 VALDIVIA</v>
      </c>
      <c r="I8" s="46" t="str">
        <f>IF('Cubre I2-204'!G8&lt;&gt;"",'Cubre I2-204'!G8,".")</f>
        <v>.</v>
      </c>
      <c r="J8" s="99"/>
      <c r="M8" s="85" t="s">
        <v>21</v>
      </c>
      <c r="N8" s="85" t="s">
        <v>105</v>
      </c>
      <c r="O8" s="85"/>
    </row>
    <row r="9" spans="3:15" ht="45" customHeight="1" x14ac:dyDescent="0.25">
      <c r="C9" s="37" t="s">
        <v>7</v>
      </c>
      <c r="D9" s="41" t="str">
        <f>IF('Cubre I2-204'!B9&lt;&gt;"",'Cubre I2-204'!B9,".")</f>
        <v>.</v>
      </c>
      <c r="E9" s="40" t="str">
        <f>IF('Cubre I2-204'!C9&lt;&gt;"",'Cubre I2-204'!C9,".")</f>
        <v>.</v>
      </c>
      <c r="F9" s="40" t="str">
        <f>IF('Cubre I2-204'!D9&lt;&gt;"",'Cubre I2-204'!D9,".")</f>
        <v>L01 ADC 0333 VALDIVIA</v>
      </c>
      <c r="G9" s="40" t="str">
        <f>IF('Cubre I2-204'!E9&lt;&gt;"",'Cubre I2-204'!E9,".")</f>
        <v>.</v>
      </c>
      <c r="H9" s="40" t="str">
        <f>IF('Cubre I2-204'!F9&lt;&gt;"",'Cubre I2-204'!F9,".")</f>
        <v>L01 ADC 0333 VALDIVIA</v>
      </c>
      <c r="I9" s="39" t="str">
        <f>IF('Cubre I2-204'!G9&lt;&gt;"",'Cubre I2-204'!G9,".")</f>
        <v>.</v>
      </c>
      <c r="J9" s="99"/>
      <c r="M9" s="85" t="s">
        <v>42</v>
      </c>
      <c r="N9" s="85" t="s">
        <v>96</v>
      </c>
      <c r="O9" s="85"/>
    </row>
    <row r="10" spans="3:15" ht="45" customHeight="1" x14ac:dyDescent="0.25">
      <c r="C10" s="37" t="s">
        <v>8</v>
      </c>
      <c r="D10" s="41" t="str">
        <f>IF('Cubre I2-204'!B10&lt;&gt;"",'Cubre I2-204'!B10,".")</f>
        <v>Alumnos Disponible</v>
      </c>
      <c r="E10" s="40" t="str">
        <f>IF('Cubre I2-204'!C10&lt;&gt;"",'Cubre I2-204'!C10,".")</f>
        <v>.</v>
      </c>
      <c r="F10" s="40" t="str">
        <f>IF('Cubre I2-204'!D10&lt;&gt;"",'Cubre I2-204'!D10,".")</f>
        <v>L01 FEE 0429 ROMERO</v>
      </c>
      <c r="G10" s="40" t="str">
        <f>IF('Cubre I2-204'!E10&lt;&gt;"",'Cubre I2-204'!E10,".")</f>
        <v>.</v>
      </c>
      <c r="H10" s="40" t="str">
        <f>IF('Cubre I2-204'!F10&lt;&gt;"",'Cubre I2-204'!F10,".")</f>
        <v>L01 ADC 0333 VALDIVIA</v>
      </c>
      <c r="I10" s="39" t="str">
        <f>IF('Cubre I2-204'!G10&lt;&gt;"",'Cubre I2-204'!G10,".")</f>
        <v>.</v>
      </c>
      <c r="J10" s="99"/>
      <c r="M10" s="85" t="s">
        <v>22</v>
      </c>
      <c r="N10" s="85"/>
      <c r="O10" s="85"/>
    </row>
    <row r="11" spans="3:15" ht="45" customHeight="1" x14ac:dyDescent="0.25">
      <c r="C11" s="37" t="s">
        <v>9</v>
      </c>
      <c r="D11" s="41" t="str">
        <f>IF('Cubre I2-204'!B11&lt;&gt;"",'Cubre I2-204'!B11,".")</f>
        <v>Alumnos Disponible</v>
      </c>
      <c r="E11" s="40" t="str">
        <f>IF('Cubre I2-204'!C11&lt;&gt;"",'Cubre I2-204'!C11,".")</f>
        <v>.</v>
      </c>
      <c r="F11" s="40" t="str">
        <f>IF('Cubre I2-204'!D11&lt;&gt;"",'Cubre I2-204'!D11,".")</f>
        <v>L01 FEE 0429 ROMERO</v>
      </c>
      <c r="G11" s="40" t="str">
        <f>IF('Cubre I2-204'!E11&lt;&gt;"",'Cubre I2-204'!E11,".")</f>
        <v>Alumnos Disponible</v>
      </c>
      <c r="H11" s="40" t="str">
        <f>IF('Cubre I2-204'!F11&lt;&gt;"",'Cubre I2-204'!F11,".")</f>
        <v>.</v>
      </c>
      <c r="I11" s="39" t="str">
        <f>IF('Cubre I2-204'!G11&lt;&gt;"",'Cubre I2-204'!G11,".")</f>
        <v>.</v>
      </c>
      <c r="J11" s="99"/>
      <c r="M11" s="85" t="s">
        <v>23</v>
      </c>
      <c r="N11" s="85" t="s">
        <v>89</v>
      </c>
      <c r="O11" s="85"/>
    </row>
    <row r="12" spans="3:15" ht="45" customHeight="1" x14ac:dyDescent="0.25">
      <c r="C12" s="37" t="s">
        <v>10</v>
      </c>
      <c r="D12" s="41" t="str">
        <f>IF('Cubre I2-204'!B12&lt;&gt;"",'Cubre I2-204'!B12,".")</f>
        <v>L01 ADC 0334  TORRES</v>
      </c>
      <c r="E12" s="40" t="str">
        <f>IF('Cubre I2-204'!C12&lt;&gt;"",'Cubre I2-204'!C12,".")</f>
        <v>L01 IDC 0502 ÁLVAREZ</v>
      </c>
      <c r="F12" s="40" t="str">
        <f>IF('Cubre I2-204'!D12&lt;&gt;"",'Cubre I2-204'!D12,".")</f>
        <v>Alumnos Disponible</v>
      </c>
      <c r="G12" s="40" t="str">
        <f>IF('Cubre I2-204'!E12&lt;&gt;"",'Cubre I2-204'!E12,".")</f>
        <v>Alumnos Disponible</v>
      </c>
      <c r="H12" s="40" t="str">
        <f>IF('Cubre I2-204'!F12&lt;&gt;"",'Cubre I2-204'!F12,".")</f>
        <v>L01 IDC 0502 ÁLVAREZ</v>
      </c>
      <c r="I12" s="39" t="str">
        <f>IF('Cubre I2-204'!G12&lt;&gt;"",'Cubre I2-204'!G12,".")</f>
        <v>.</v>
      </c>
      <c r="J12" s="100">
        <f>'01-204'!J12:J13+5</f>
        <v>6</v>
      </c>
      <c r="K12" s="2" t="s">
        <v>6</v>
      </c>
      <c r="M12" s="85" t="s">
        <v>41</v>
      </c>
      <c r="N12" s="85"/>
      <c r="O12" s="85"/>
    </row>
    <row r="13" spans="3:15" ht="45" customHeight="1" x14ac:dyDescent="0.25">
      <c r="C13" s="37" t="s">
        <v>11</v>
      </c>
      <c r="D13" s="41" t="str">
        <f>IF('Cubre I2-204'!B13&lt;&gt;"",'Cubre I2-204'!B13,".")</f>
        <v>L01 ADC 0334  TORRES</v>
      </c>
      <c r="E13" s="40" t="str">
        <f>IF('Cubre I2-204'!C13&lt;&gt;"",'Cubre I2-204'!C13,".")</f>
        <v>L01 IDC 0502 ÁLVAREZ</v>
      </c>
      <c r="F13" s="40" t="str">
        <f>IF('Cubre I2-204'!D13&lt;&gt;"",'Cubre I2-204'!D13,".")</f>
        <v>Alumnos Disponible</v>
      </c>
      <c r="G13" s="40" t="str">
        <f>IF('Cubre I2-204'!E13&lt;&gt;"",'Cubre I2-204'!E13,".")</f>
        <v>Alumnos Disponible</v>
      </c>
      <c r="H13" s="40" t="str">
        <f>IF('Cubre I2-204'!F13&lt;&gt;"",'Cubre I2-204'!F13,".")</f>
        <v>L01 IDC 0502 ÁLVAREZ</v>
      </c>
      <c r="I13" s="39" t="str">
        <f>IF('Cubre I2-204'!G13&lt;&gt;"",'Cubre I2-204'!G13,".")</f>
        <v>.</v>
      </c>
      <c r="J13" s="100"/>
      <c r="M13" s="85" t="s">
        <v>24</v>
      </c>
      <c r="N13" s="85" t="s">
        <v>78</v>
      </c>
      <c r="O13" s="85"/>
    </row>
    <row r="14" spans="3:15" ht="45" customHeight="1" x14ac:dyDescent="0.25">
      <c r="C14" s="35" t="s">
        <v>12</v>
      </c>
      <c r="D14" s="41" t="str">
        <f>IF('Cubre I2-204'!B14&lt;&gt;"",'Cubre I2-204'!B14,".")</f>
        <v>L01 ADC 0334  TORRES</v>
      </c>
      <c r="E14" s="40" t="str">
        <f>IF('Cubre I2-204'!C14&lt;&gt;"",'Cubre I2-204'!C14,".")</f>
        <v>Alumnos Disponible</v>
      </c>
      <c r="F14" s="40" t="str">
        <f>IF('Cubre I2-204'!D14&lt;&gt;"",'Cubre I2-204'!D14,".")</f>
        <v>Alumnos Disponible</v>
      </c>
      <c r="G14" s="40" t="str">
        <f>IF('Cubre I2-204'!E14&lt;&gt;"",'Cubre I2-204'!E14,".")</f>
        <v>Alumnos Disponible</v>
      </c>
      <c r="H14" s="40" t="str">
        <f>IF('Cubre I2-204'!F14&lt;&gt;"",'Cubre I2-204'!F14,".")</f>
        <v>L01 IDC 0502 ÁLVAREZ</v>
      </c>
      <c r="I14" s="39" t="str">
        <f>IF('Cubre I2-204'!G14&lt;&gt;"",'Cubre I2-204'!G14,".")</f>
        <v>.</v>
      </c>
      <c r="J14" s="97" t="e">
        <f>'01-204'!J14:J17+35</f>
        <v>#REF!</v>
      </c>
      <c r="M14" s="85" t="s">
        <v>25</v>
      </c>
      <c r="N14" s="85"/>
      <c r="O14" s="85"/>
    </row>
    <row r="15" spans="3:15" ht="45" customHeight="1" x14ac:dyDescent="0.25">
      <c r="C15" s="35" t="s">
        <v>13</v>
      </c>
      <c r="D15" s="41" t="str">
        <f>IF('Cubre I2-204'!B15&lt;&gt;"",'Cubre I2-204'!B15,".")</f>
        <v>L01 ADC 0335 CASTILLO</v>
      </c>
      <c r="E15" s="40" t="str">
        <f>IF('Cubre I2-204'!C15&lt;&gt;"",'Cubre I2-204'!C15,".")</f>
        <v>L01 SIO 0417 QUIROZ</v>
      </c>
      <c r="F15" s="40" t="str">
        <f>IF('Cubre I2-204'!D15&lt;&gt;"",'Cubre I2-204'!D15,".")</f>
        <v>L01 ADC 0335 CASTILLO</v>
      </c>
      <c r="G15" s="40" t="str">
        <f>IF('Cubre I2-204'!E15&lt;&gt;"",'Cubre I2-204'!E15,".")</f>
        <v>Alumnos Disponible</v>
      </c>
      <c r="H15" s="40" t="str">
        <f>IF('Cubre I2-204'!F15&lt;&gt;"",'Cubre I2-204'!F15,".")</f>
        <v>L01 SIO 0417 QUIROZ</v>
      </c>
      <c r="I15" s="39" t="str">
        <f>IF('Cubre I2-204'!G15&lt;&gt;"",'Cubre I2-204'!G15,".")</f>
        <v>.</v>
      </c>
      <c r="J15" s="97"/>
      <c r="M15" s="91"/>
    </row>
    <row r="16" spans="3:15" ht="45" customHeight="1" x14ac:dyDescent="0.25">
      <c r="C16" s="35" t="s">
        <v>14</v>
      </c>
      <c r="D16" s="41" t="str">
        <f>IF('Cubre I2-204'!B16&lt;&gt;"",'Cubre I2-204'!B16,".")</f>
        <v>L01 ADC 0335 CASTILLO</v>
      </c>
      <c r="E16" s="40" t="str">
        <f>IF('Cubre I2-204'!C16&lt;&gt;"",'Cubre I2-204'!C16,".")</f>
        <v>L01 SIO 0417 QUIROZ</v>
      </c>
      <c r="F16" s="40" t="str">
        <f>IF('Cubre I2-204'!D16&lt;&gt;"",'Cubre I2-204'!D16,".")</f>
        <v>L01 ADC 0335 CASTILLO</v>
      </c>
      <c r="G16" s="40" t="str">
        <f>IF('Cubre I2-204'!E16&lt;&gt;"",'Cubre I2-204'!E16,".")</f>
        <v>Alumnos Disponible</v>
      </c>
      <c r="H16" s="40" t="str">
        <f>IF('Cubre I2-204'!F16&lt;&gt;"",'Cubre I2-204'!F16,".")</f>
        <v>L01 SIO 0417 QUIROZ</v>
      </c>
      <c r="I16" s="39" t="str">
        <f>IF('Cubre I2-204'!G16&lt;&gt;"",'Cubre I2-204'!G16,".")</f>
        <v>.</v>
      </c>
      <c r="J16" s="97"/>
      <c r="L16" s="7"/>
      <c r="M16" s="91"/>
    </row>
    <row r="17" spans="2:13" ht="45" customHeight="1" x14ac:dyDescent="0.25">
      <c r="C17" s="35" t="s">
        <v>15</v>
      </c>
      <c r="D17" s="41" t="str">
        <f>IF('Cubre I2-204'!B17&lt;&gt;"",'Cubre I2-204'!B17,".")</f>
        <v>L01 ADC 0335 CASTILLO</v>
      </c>
      <c r="E17" s="40" t="str">
        <f>IF('Cubre I2-204'!C17&lt;&gt;"",'Cubre I2-204'!C17,".")</f>
        <v>L01 SIO 0417 QUIROZ</v>
      </c>
      <c r="F17" s="40" t="str">
        <f>IF('Cubre I2-204'!D17&lt;&gt;"",'Cubre I2-204'!D17,".")</f>
        <v>I02 Dpto. Limpieza</v>
      </c>
      <c r="G17" s="40" t="str">
        <f>IF('Cubre I2-204'!E17&lt;&gt;"",'Cubre I2-204'!E17,".")</f>
        <v>Alumnos Disponible</v>
      </c>
      <c r="H17" s="40" t="str">
        <f>IF('Cubre I2-204'!F17&lt;&gt;"",'Cubre I2-204'!F17,".")</f>
        <v>L01 SIO 0417 QUIROZ</v>
      </c>
      <c r="I17" s="39" t="str">
        <f>IF('Cubre I2-204'!G17&lt;&gt;"",'Cubre I2-204'!G17,".")</f>
        <v>.</v>
      </c>
      <c r="J17" s="97"/>
      <c r="M17" s="91"/>
    </row>
    <row r="18" spans="2:13" ht="45" customHeight="1" x14ac:dyDescent="0.25">
      <c r="C18" s="35" t="s">
        <v>16</v>
      </c>
      <c r="D18" s="41" t="str">
        <f>IF('Cubre I2-204'!B18&lt;&gt;"",'Cubre I2-204'!B18,".")</f>
        <v>CE IA</v>
      </c>
      <c r="E18" s="40" t="str">
        <f>IF('Cubre I2-204'!C18&lt;&gt;"",'Cubre I2-204'!C18,".")</f>
        <v>Alumnos Disponible</v>
      </c>
      <c r="F18" s="40" t="str">
        <f>IF('Cubre I2-204'!D18&lt;&gt;"",'Cubre I2-204'!D18,".")</f>
        <v>I02 Dpto. Limpieza</v>
      </c>
      <c r="G18" s="40" t="str">
        <f>IF('Cubre I2-204'!E18&lt;&gt;"",'Cubre I2-204'!E18,".")</f>
        <v>Alumnos Disponible</v>
      </c>
      <c r="H18" s="40" t="str">
        <f>IF('Cubre I2-204'!F18&lt;&gt;"",'Cubre I2-204'!F18,".")</f>
        <v>Alumnos Disponible</v>
      </c>
      <c r="I18" s="39" t="str">
        <f>IF('Cubre I2-204'!G18&lt;&gt;"",'Cubre I2-204'!G18,".")</f>
        <v>.</v>
      </c>
      <c r="J18" s="26" t="s">
        <v>35</v>
      </c>
      <c r="M18" s="91"/>
    </row>
    <row r="19" spans="2:13" ht="45" customHeight="1" x14ac:dyDescent="0.25">
      <c r="C19" s="35" t="s">
        <v>17</v>
      </c>
      <c r="D19" s="41" t="str">
        <f>IF('Cubre I2-204'!B19&lt;&gt;"",'Cubre I2-204'!B19,".")</f>
        <v>CE IA</v>
      </c>
      <c r="E19" s="40" t="str">
        <f>IF('Cubre I2-204'!C19&lt;&gt;"",'Cubre I2-204'!C19,".")</f>
        <v>Alumnos Disponible</v>
      </c>
      <c r="F19" s="40" t="str">
        <f>IF('Cubre I2-204'!D19&lt;&gt;"",'Cubre I2-204'!D19,".")</f>
        <v>CE ULIX</v>
      </c>
      <c r="G19" s="40" t="str">
        <f>IF('Cubre I2-204'!E19&lt;&gt;"",'Cubre I2-204'!E19,".")</f>
        <v>Alumnos Disponible</v>
      </c>
      <c r="H19" s="40" t="str">
        <f>IF('Cubre I2-204'!F19&lt;&gt;"",'Cubre I2-204'!F19,".")</f>
        <v>Alumnos Disponible</v>
      </c>
      <c r="I19" s="39" t="str">
        <f>IF('Cubre I2-204'!G19&lt;&gt;"",'Cubre I2-204'!G19,".")</f>
        <v>.</v>
      </c>
      <c r="J19" s="97" t="e">
        <f>'01-204'!J19:J22+35</f>
        <v>#REF!</v>
      </c>
    </row>
    <row r="20" spans="2:13" ht="45" customHeight="1" x14ac:dyDescent="0.25">
      <c r="C20" s="35" t="s">
        <v>18</v>
      </c>
      <c r="D20" s="41" t="str">
        <f>IF('Cubre I2-204'!B20&lt;&gt;"",'Cubre I2-204'!B20,".")</f>
        <v>CE ULIX</v>
      </c>
      <c r="E20" s="40" t="str">
        <f>IF('Cubre I2-204'!C20&lt;&gt;"",'Cubre I2-204'!C20,".")</f>
        <v>.</v>
      </c>
      <c r="F20" s="40" t="s">
        <v>113</v>
      </c>
      <c r="G20" s="40" t="str">
        <f>IF('Cubre I2-204'!E20&lt;&gt;"",'Cubre I2-204'!E20,".")</f>
        <v>Alumnos Disponible</v>
      </c>
      <c r="H20" s="40" t="str">
        <f>IF('Cubre I2-204'!F20&lt;&gt;"",'Cubre I2-204'!F20,".")</f>
        <v>.</v>
      </c>
      <c r="I20" s="39" t="str">
        <f>IF('Cubre I2-204'!G20&lt;&gt;"",'Cubre I2-204'!G20,".")</f>
        <v>.</v>
      </c>
      <c r="J20" s="97"/>
    </row>
    <row r="21" spans="2:13" ht="45" customHeight="1" x14ac:dyDescent="0.25">
      <c r="C21" s="35" t="s">
        <v>19</v>
      </c>
      <c r="D21" s="41" t="str">
        <f>IF('Cubre I2-204'!B21&lt;&gt;"",'Cubre I2-204'!B21,".")</f>
        <v>CE ULIX</v>
      </c>
      <c r="E21" s="40" t="str">
        <f>IF('Cubre I2-204'!C21&lt;&gt;"",'Cubre I2-204'!C21,".")</f>
        <v>.</v>
      </c>
      <c r="F21" s="40" t="s">
        <v>113</v>
      </c>
      <c r="G21" s="40" t="str">
        <f>IF('Cubre I2-204'!E21&lt;&gt;"",'Cubre I2-204'!E21,".")</f>
        <v>.</v>
      </c>
      <c r="H21" s="40" t="str">
        <f>IF('Cubre I2-204'!F21&lt;&gt;"",'Cubre I2-204'!F21,".")</f>
        <v>.</v>
      </c>
      <c r="I21" s="39" t="str">
        <f>IF('Cubre I2-204'!G21&lt;&gt;"",'Cubre I2-204'!G21,".")</f>
        <v>.</v>
      </c>
      <c r="J21" s="97"/>
    </row>
    <row r="22" spans="2:13" ht="45" customHeight="1" thickBot="1" x14ac:dyDescent="0.3">
      <c r="C22" s="38" t="s">
        <v>20</v>
      </c>
      <c r="D22" s="44" t="str">
        <f>IF('Cubre I2-204'!B22&lt;&gt;"",'Cubre I2-204'!B22,".")</f>
        <v>.</v>
      </c>
      <c r="E22" s="45" t="str">
        <f>IF('Cubre I2-204'!C22&lt;&gt;"",'Cubre I2-204'!C22,".")</f>
        <v>.</v>
      </c>
      <c r="F22" s="45" t="str">
        <f>IF('Cubre I2-204'!D22&lt;&gt;"",'Cubre I2-204'!D22,".")</f>
        <v>.</v>
      </c>
      <c r="G22" s="45" t="str">
        <f>IF('Cubre I2-204'!E22&lt;&gt;"",'Cubre I2-204'!E22,".")</f>
        <v>.</v>
      </c>
      <c r="H22" s="45" t="str">
        <f>IF('Cubre I2-204'!F22&lt;&gt;"",'Cubre I2-204'!F22,".")</f>
        <v>.</v>
      </c>
      <c r="I22" s="53" t="str">
        <f>IF('Cubre I2-204'!G22&lt;&gt;"",'Cubre I2-204'!G22,".")</f>
        <v>.</v>
      </c>
      <c r="J22" s="97"/>
    </row>
    <row r="23" spans="2:13" ht="9.9" customHeight="1" x14ac:dyDescent="0.25">
      <c r="C23" s="2"/>
      <c r="D23" s="1"/>
      <c r="K23" s="54"/>
    </row>
    <row r="24" spans="2:13" s="22" customFormat="1" ht="33" customHeight="1" x14ac:dyDescent="0.25">
      <c r="B24" s="22" t="s">
        <v>31</v>
      </c>
      <c r="C24" s="31">
        <f>COUNTIF(D8:I22,"L*")</f>
        <v>26</v>
      </c>
      <c r="D24" s="28">
        <f t="shared" ref="D24:I24" si="0">COUNTIF(D8:D22,"L*")</f>
        <v>6</v>
      </c>
      <c r="E24" s="28">
        <f t="shared" si="0"/>
        <v>5</v>
      </c>
      <c r="F24" s="28">
        <f t="shared" si="0"/>
        <v>6</v>
      </c>
      <c r="G24" s="28">
        <f t="shared" si="0"/>
        <v>0</v>
      </c>
      <c r="H24" s="28">
        <f t="shared" si="0"/>
        <v>9</v>
      </c>
      <c r="I24" s="28">
        <f t="shared" si="0"/>
        <v>0</v>
      </c>
      <c r="M24" s="2"/>
    </row>
    <row r="25" spans="2:13" s="21" customFormat="1" ht="33" customHeight="1" x14ac:dyDescent="0.25">
      <c r="B25" s="22" t="s">
        <v>29</v>
      </c>
      <c r="C25" s="32">
        <f>COUNTIF(D8:I22,"I*")</f>
        <v>4</v>
      </c>
      <c r="D25" s="28">
        <f t="shared" ref="D25:I25" si="1">COUNTIF(D8:D22,"I*")</f>
        <v>0</v>
      </c>
      <c r="E25" s="28">
        <f t="shared" si="1"/>
        <v>0</v>
      </c>
      <c r="F25" s="28">
        <f t="shared" si="1"/>
        <v>4</v>
      </c>
      <c r="G25" s="28">
        <f t="shared" si="1"/>
        <v>0</v>
      </c>
      <c r="H25" s="28">
        <f t="shared" si="1"/>
        <v>0</v>
      </c>
      <c r="I25" s="28">
        <f t="shared" si="1"/>
        <v>0</v>
      </c>
      <c r="J25" s="2"/>
      <c r="M25" s="22"/>
    </row>
    <row r="26" spans="2:13" s="21" customFormat="1" ht="33" customHeight="1" x14ac:dyDescent="0.25">
      <c r="B26" s="22" t="s">
        <v>38</v>
      </c>
      <c r="C26" s="56">
        <f>COUNTIF(D8:I22,"D*")</f>
        <v>0</v>
      </c>
      <c r="D26" s="28">
        <f t="shared" ref="D26:I26" si="2">COUNTIF(D8:D22,"D*")</f>
        <v>0</v>
      </c>
      <c r="E26" s="28">
        <f t="shared" si="2"/>
        <v>0</v>
      </c>
      <c r="F26" s="28">
        <f t="shared" si="2"/>
        <v>0</v>
      </c>
      <c r="G26" s="28">
        <f t="shared" si="2"/>
        <v>0</v>
      </c>
      <c r="H26" s="28">
        <f t="shared" si="2"/>
        <v>0</v>
      </c>
      <c r="I26" s="28">
        <f t="shared" si="2"/>
        <v>0</v>
      </c>
      <c r="J26" s="22"/>
    </row>
    <row r="27" spans="2:13" s="21" customFormat="1" ht="33" customHeight="1" x14ac:dyDescent="0.25">
      <c r="B27" s="23" t="s">
        <v>32</v>
      </c>
      <c r="C27" s="47">
        <f>COUNTIF(D8:I22,"A*")</f>
        <v>20</v>
      </c>
      <c r="D27" s="28">
        <f t="shared" ref="D27:I27" si="3">COUNTIF(D8:D22,"A*")</f>
        <v>2</v>
      </c>
      <c r="E27" s="28">
        <f t="shared" si="3"/>
        <v>3</v>
      </c>
      <c r="F27" s="28">
        <f t="shared" si="3"/>
        <v>3</v>
      </c>
      <c r="G27" s="28">
        <f t="shared" si="3"/>
        <v>10</v>
      </c>
      <c r="H27" s="28">
        <f t="shared" si="3"/>
        <v>2</v>
      </c>
      <c r="I27" s="28">
        <f t="shared" si="3"/>
        <v>0</v>
      </c>
    </row>
    <row r="28" spans="2:13" s="21" customFormat="1" ht="33" customHeight="1" x14ac:dyDescent="0.25">
      <c r="B28" s="22" t="s">
        <v>30</v>
      </c>
      <c r="C28" s="33">
        <f>COUNTIF(D8:I22,"C*")</f>
        <v>5</v>
      </c>
      <c r="D28" s="28">
        <f t="shared" ref="D28:I28" si="4">COUNTIF(D8:D22,"C*")</f>
        <v>4</v>
      </c>
      <c r="E28" s="28">
        <f t="shared" si="4"/>
        <v>0</v>
      </c>
      <c r="F28" s="28">
        <f t="shared" si="4"/>
        <v>1</v>
      </c>
      <c r="G28" s="28">
        <f t="shared" si="4"/>
        <v>0</v>
      </c>
      <c r="H28" s="28">
        <f t="shared" si="4"/>
        <v>0</v>
      </c>
      <c r="I28" s="28">
        <f t="shared" si="4"/>
        <v>0</v>
      </c>
    </row>
    <row r="29" spans="2:13" s="21" customFormat="1" ht="33" customHeight="1" thickBot="1" x14ac:dyDescent="0.3">
      <c r="B29" s="30" t="s">
        <v>33</v>
      </c>
      <c r="C29" s="55">
        <f>COUNTIF(D8:I22,"P*")</f>
        <v>0</v>
      </c>
      <c r="D29" s="49">
        <f t="shared" ref="D29:I29" si="5">COUNTIF(D8:D22,"P*")</f>
        <v>0</v>
      </c>
      <c r="E29" s="49">
        <f t="shared" si="5"/>
        <v>0</v>
      </c>
      <c r="F29" s="49">
        <f t="shared" si="5"/>
        <v>0</v>
      </c>
      <c r="G29" s="49">
        <f t="shared" si="5"/>
        <v>0</v>
      </c>
      <c r="H29" s="49">
        <f t="shared" si="5"/>
        <v>0</v>
      </c>
      <c r="I29" s="49">
        <f t="shared" si="5"/>
        <v>0</v>
      </c>
    </row>
    <row r="30" spans="2:13" ht="18.600000000000001" thickTop="1" x14ac:dyDescent="0.25">
      <c r="B30" s="22" t="s">
        <v>37</v>
      </c>
      <c r="C30" s="29">
        <f>SUM(C24:C29)</f>
        <v>55</v>
      </c>
      <c r="D30" s="29">
        <f t="shared" ref="D30:I30" si="6">SUM(D24:D29)</f>
        <v>12</v>
      </c>
      <c r="E30" s="29">
        <f t="shared" si="6"/>
        <v>8</v>
      </c>
      <c r="F30" s="29">
        <f t="shared" si="6"/>
        <v>14</v>
      </c>
      <c r="G30" s="29">
        <f t="shared" si="6"/>
        <v>10</v>
      </c>
      <c r="H30" s="29">
        <f t="shared" si="6"/>
        <v>11</v>
      </c>
      <c r="I30" s="29">
        <f t="shared" si="6"/>
        <v>0</v>
      </c>
      <c r="J30" s="21"/>
      <c r="K30" s="29" t="s">
        <v>39</v>
      </c>
      <c r="L30" s="29"/>
      <c r="M30" s="29" t="s">
        <v>40</v>
      </c>
    </row>
    <row r="31" spans="2:13" s="22" customFormat="1" ht="33" customHeight="1" x14ac:dyDescent="0.25">
      <c r="C31" s="1"/>
      <c r="D31" s="2"/>
      <c r="E31" s="2"/>
      <c r="F31" s="2"/>
      <c r="G31" s="2"/>
      <c r="H31" s="2"/>
      <c r="I31" s="2"/>
      <c r="J31" s="21"/>
      <c r="K31" s="57" t="s">
        <v>45</v>
      </c>
      <c r="L31" s="9"/>
      <c r="M31" s="57" t="s">
        <v>44</v>
      </c>
    </row>
    <row r="32" spans="2:13" ht="33" customHeight="1" x14ac:dyDescent="0.25">
      <c r="B32" s="58" t="s">
        <v>36</v>
      </c>
      <c r="C32" s="29"/>
      <c r="D32" s="27">
        <f t="shared" ref="D32:I32" si="7">SUM(D24:D29)/15</f>
        <v>0.8</v>
      </c>
      <c r="E32" s="27">
        <f t="shared" si="7"/>
        <v>0.53333333333333333</v>
      </c>
      <c r="F32" s="27">
        <f t="shared" si="7"/>
        <v>0.93333333333333335</v>
      </c>
      <c r="G32" s="27">
        <f t="shared" si="7"/>
        <v>0.66666666666666663</v>
      </c>
      <c r="H32" s="27">
        <f t="shared" si="7"/>
        <v>0.73333333333333328</v>
      </c>
      <c r="I32" s="27">
        <f t="shared" si="7"/>
        <v>0</v>
      </c>
      <c r="J32" s="25"/>
      <c r="K32" s="27">
        <f>SUM(D30:H30)/75</f>
        <v>0.73333333333333328</v>
      </c>
      <c r="L32" s="29"/>
      <c r="M32" s="27">
        <f>C30/86</f>
        <v>0.63953488372093026</v>
      </c>
    </row>
    <row r="33" ht="33" customHeight="1" x14ac:dyDescent="0.25"/>
  </sheetData>
  <mergeCells count="6">
    <mergeCell ref="J19:J22"/>
    <mergeCell ref="E3:H3"/>
    <mergeCell ref="E5:H5"/>
    <mergeCell ref="J7:J11"/>
    <mergeCell ref="J12:J13"/>
    <mergeCell ref="J14:J17"/>
  </mergeCells>
  <conditionalFormatting sqref="D8:I22">
    <cfRule type="beginsWith" dxfId="71" priority="1" operator="beginsWith" text="A">
      <formula>LEFT(D8,LEN("A"))="A"</formula>
    </cfRule>
    <cfRule type="beginsWith" dxfId="70" priority="2" operator="beginsWith" text="P">
      <formula>LEFT(D8,LEN("P"))="P"</formula>
    </cfRule>
    <cfRule type="beginsWith" dxfId="69" priority="3" operator="beginsWith" text="C">
      <formula>LEFT(D8,LEN("C"))="C"</formula>
    </cfRule>
    <cfRule type="beginsWith" dxfId="68" priority="4" operator="beginsWith" text="D">
      <formula>LEFT(D8,LEN("D"))="D"</formula>
    </cfRule>
    <cfRule type="beginsWith" dxfId="67" priority="5" operator="beginsWith" text="I">
      <formula>LEFT(D8,LEN("I"))="I"</formula>
    </cfRule>
    <cfRule type="beginsWith" dxfId="66" priority="6" operator="beginsWith" text="L">
      <formula>LEFT(D8,LEN("L"))="L"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23"/>
  <dimension ref="B1:O33"/>
  <sheetViews>
    <sheetView showGridLines="0" zoomScale="50" zoomScaleNormal="50" workbookViewId="0">
      <selection activeCell="N23" sqref="N23"/>
    </sheetView>
  </sheetViews>
  <sheetFormatPr baseColWidth="10" defaultColWidth="9.109375" defaultRowHeight="13.2" x14ac:dyDescent="0.25"/>
  <cols>
    <col min="1" max="1" width="9.109375" style="2"/>
    <col min="2" max="2" width="20.6640625" style="2" customWidth="1"/>
    <col min="3" max="3" width="12.6640625" style="1" customWidth="1"/>
    <col min="4" max="9" width="30.6640625" style="2" customWidth="1"/>
    <col min="10" max="10" width="9.109375" style="2" customWidth="1"/>
    <col min="11" max="11" width="14.33203125" style="2" customWidth="1"/>
    <col min="12" max="12" width="4.6640625" style="2" customWidth="1"/>
    <col min="13" max="13" width="14.33203125" style="2" customWidth="1"/>
    <col min="14" max="15" width="35.6640625" style="2" customWidth="1"/>
    <col min="16" max="16384" width="9.109375" style="2"/>
  </cols>
  <sheetData>
    <row r="1" spans="3:15" ht="5.0999999999999996" customHeight="1" x14ac:dyDescent="0.25">
      <c r="C1" s="16"/>
      <c r="D1" s="17"/>
      <c r="E1" s="17"/>
      <c r="F1" s="17"/>
      <c r="G1" s="17"/>
      <c r="H1" s="18"/>
      <c r="I1" s="17"/>
      <c r="J1" s="24"/>
    </row>
    <row r="2" spans="3:15" ht="30" customHeight="1" x14ac:dyDescent="0.25">
      <c r="C2" s="20" t="s">
        <v>28</v>
      </c>
      <c r="D2" s="19"/>
      <c r="E2" s="19"/>
      <c r="F2" s="19"/>
      <c r="G2" s="19"/>
      <c r="H2" s="17"/>
      <c r="I2" s="17"/>
      <c r="J2" s="24"/>
    </row>
    <row r="3" spans="3:15" ht="30" customHeight="1" x14ac:dyDescent="0.25">
      <c r="C3" s="34"/>
      <c r="D3" s="19"/>
      <c r="E3" s="95" t="s">
        <v>49</v>
      </c>
      <c r="F3" s="95"/>
      <c r="G3" s="95"/>
      <c r="H3" s="95"/>
      <c r="I3" s="17"/>
      <c r="J3" s="24"/>
    </row>
    <row r="4" spans="3:15" ht="5.0999999999999996" customHeight="1" x14ac:dyDescent="0.25">
      <c r="C4" s="16"/>
      <c r="D4" s="17"/>
      <c r="E4" s="17"/>
      <c r="F4" s="17"/>
      <c r="G4" s="17"/>
      <c r="H4" s="17"/>
      <c r="I4" s="17"/>
      <c r="J4" s="24"/>
    </row>
    <row r="5" spans="3:15" ht="30" customHeight="1" x14ac:dyDescent="0.25">
      <c r="C5" s="16"/>
      <c r="D5" s="17"/>
      <c r="E5" s="96" t="s">
        <v>109</v>
      </c>
      <c r="F5" s="96"/>
      <c r="G5" s="96"/>
      <c r="H5" s="96"/>
      <c r="I5" s="20" t="e">
        <f>#REF!</f>
        <v>#REF!</v>
      </c>
      <c r="J5" s="24"/>
    </row>
    <row r="6" spans="3:15" ht="13.5" customHeight="1" thickBot="1" x14ac:dyDescent="0.3">
      <c r="J6" s="25"/>
    </row>
    <row r="7" spans="3:15" s="5" customFormat="1" ht="24.9" customHeight="1" thickBot="1" x14ac:dyDescent="0.3">
      <c r="C7" s="15" t="s">
        <v>0</v>
      </c>
      <c r="D7" s="15" t="s">
        <v>1</v>
      </c>
      <c r="E7" s="15" t="s">
        <v>2</v>
      </c>
      <c r="F7" s="15" t="s">
        <v>26</v>
      </c>
      <c r="G7" s="15" t="s">
        <v>3</v>
      </c>
      <c r="H7" s="15" t="s">
        <v>4</v>
      </c>
      <c r="I7" s="15" t="s">
        <v>27</v>
      </c>
      <c r="J7" s="98" t="s">
        <v>34</v>
      </c>
    </row>
    <row r="8" spans="3:15" ht="45" customHeight="1" x14ac:dyDescent="0.25">
      <c r="C8" s="36" t="s">
        <v>5</v>
      </c>
      <c r="D8" s="42" t="str">
        <f>IF('Cubre I2-204'!B8&lt;&gt;"",'Cubre I2-204'!B8,".")</f>
        <v>.</v>
      </c>
      <c r="E8" s="43" t="str">
        <f>IF('Cubre I2-204'!C8&lt;&gt;"",'Cubre I2-204'!C8,".")</f>
        <v>.</v>
      </c>
      <c r="F8" s="43" t="str">
        <f>IF('Cubre I2-204'!D8&lt;&gt;"",'Cubre I2-204'!D8,".")</f>
        <v>L01 ADC 0333 VALDIVIA</v>
      </c>
      <c r="G8" s="43" t="str">
        <f>IF('Cubre I2-204'!E8&lt;&gt;"",'Cubre I2-204'!E8,".")</f>
        <v>.</v>
      </c>
      <c r="H8" s="43" t="str">
        <f>IF('Cubre I2-204'!F8&lt;&gt;"",'Cubre I2-204'!F8,".")</f>
        <v>L01 ADC 0333 VALDIVIA</v>
      </c>
      <c r="I8" s="46" t="str">
        <f>IF('Cubre I2-204'!G8&lt;&gt;"",'Cubre I2-204'!G8,".")</f>
        <v>.</v>
      </c>
      <c r="J8" s="99"/>
      <c r="M8" s="85" t="s">
        <v>21</v>
      </c>
      <c r="N8" s="85"/>
      <c r="O8" s="85"/>
    </row>
    <row r="9" spans="3:15" ht="45" customHeight="1" x14ac:dyDescent="0.25">
      <c r="C9" s="37" t="s">
        <v>7</v>
      </c>
      <c r="D9" s="41" t="str">
        <f>IF('Cubre I2-204'!B9&lt;&gt;"",'Cubre I2-204'!B9,".")</f>
        <v>.</v>
      </c>
      <c r="E9" s="40" t="str">
        <f>IF('Cubre I2-204'!C9&lt;&gt;"",'Cubre I2-204'!C9,".")</f>
        <v>.</v>
      </c>
      <c r="F9" s="40" t="str">
        <f>IF('Cubre I2-204'!D9&lt;&gt;"",'Cubre I2-204'!D9,".")</f>
        <v>L01 ADC 0333 VALDIVIA</v>
      </c>
      <c r="G9" s="40" t="str">
        <f>IF('Cubre I2-204'!E9&lt;&gt;"",'Cubre I2-204'!E9,".")</f>
        <v>.</v>
      </c>
      <c r="H9" s="40" t="str">
        <f>IF('Cubre I2-204'!F9&lt;&gt;"",'Cubre I2-204'!F9,".")</f>
        <v>L01 ADC 0333 VALDIVIA</v>
      </c>
      <c r="I9" s="39" t="str">
        <f>IF('Cubre I2-204'!G9&lt;&gt;"",'Cubre I2-204'!G9,".")</f>
        <v>.</v>
      </c>
      <c r="J9" s="99"/>
      <c r="M9" s="85" t="s">
        <v>42</v>
      </c>
      <c r="N9" s="85" t="s">
        <v>97</v>
      </c>
      <c r="O9" s="85"/>
    </row>
    <row r="10" spans="3:15" ht="45" customHeight="1" x14ac:dyDescent="0.25">
      <c r="C10" s="37" t="s">
        <v>8</v>
      </c>
      <c r="D10" s="41" t="str">
        <f>IF('Cubre I2-204'!B10&lt;&gt;"",'Cubre I2-204'!B10,".")</f>
        <v>Alumnos Disponible</v>
      </c>
      <c r="E10" s="40" t="str">
        <f>IF('Cubre I2-204'!C10&lt;&gt;"",'Cubre I2-204'!C10,".")</f>
        <v>.</v>
      </c>
      <c r="F10" s="40" t="str">
        <f>IF('Cubre I2-204'!D10&lt;&gt;"",'Cubre I2-204'!D10,".")</f>
        <v>L01 FEE 0429 ROMERO</v>
      </c>
      <c r="G10" s="40" t="str">
        <f>IF('Cubre I2-204'!E10&lt;&gt;"",'Cubre I2-204'!E10,".")</f>
        <v>.</v>
      </c>
      <c r="H10" s="40" t="str">
        <f>IF('Cubre I2-204'!F10&lt;&gt;"",'Cubre I2-204'!F10,".")</f>
        <v>L01 ADC 0333 VALDIVIA</v>
      </c>
      <c r="I10" s="39" t="str">
        <f>IF('Cubre I2-204'!G10&lt;&gt;"",'Cubre I2-204'!G10,".")</f>
        <v>.</v>
      </c>
      <c r="J10" s="99"/>
      <c r="M10" s="85" t="s">
        <v>22</v>
      </c>
      <c r="N10" s="85"/>
      <c r="O10" s="85"/>
    </row>
    <row r="11" spans="3:15" ht="45" customHeight="1" x14ac:dyDescent="0.25">
      <c r="C11" s="37" t="s">
        <v>9</v>
      </c>
      <c r="D11" s="41" t="str">
        <f>IF('Cubre I2-204'!B11&lt;&gt;"",'Cubre I2-204'!B11,".")</f>
        <v>Alumnos Disponible</v>
      </c>
      <c r="E11" s="40" t="str">
        <f>IF('Cubre I2-204'!C11&lt;&gt;"",'Cubre I2-204'!C11,".")</f>
        <v>.</v>
      </c>
      <c r="F11" s="40" t="str">
        <f>IF('Cubre I2-204'!D11&lt;&gt;"",'Cubre I2-204'!D11,".")</f>
        <v>L01 FEE 0429 ROMERO</v>
      </c>
      <c r="G11" s="40" t="str">
        <f>IF('Cubre I2-204'!E11&lt;&gt;"",'Cubre I2-204'!E11,".")</f>
        <v>Alumnos Disponible</v>
      </c>
      <c r="H11" s="40" t="str">
        <f>IF('Cubre I2-204'!F11&lt;&gt;"",'Cubre I2-204'!F11,".")</f>
        <v>.</v>
      </c>
      <c r="I11" s="39" t="str">
        <f>IF('Cubre I2-204'!G11&lt;&gt;"",'Cubre I2-204'!G11,".")</f>
        <v>.</v>
      </c>
      <c r="J11" s="99"/>
      <c r="M11" s="85" t="s">
        <v>23</v>
      </c>
      <c r="N11" s="85"/>
      <c r="O11" s="85"/>
    </row>
    <row r="12" spans="3:15" ht="45" customHeight="1" x14ac:dyDescent="0.25">
      <c r="C12" s="37" t="s">
        <v>10</v>
      </c>
      <c r="D12" s="41" t="str">
        <f>IF('Cubre I2-204'!B12&lt;&gt;"",'Cubre I2-204'!B12,".")</f>
        <v>L01 ADC 0334  TORRES</v>
      </c>
      <c r="E12" s="40" t="str">
        <f>IF('Cubre I2-204'!C12&lt;&gt;"",'Cubre I2-204'!C12,".")</f>
        <v>L01 IDC 0502 ÁLVAREZ</v>
      </c>
      <c r="F12" s="40" t="str">
        <f>IF('Cubre I2-204'!D12&lt;&gt;"",'Cubre I2-204'!D12,".")</f>
        <v>Alumnos Disponible</v>
      </c>
      <c r="G12" s="40" t="str">
        <f>IF('Cubre I2-204'!E12&lt;&gt;"",'Cubre I2-204'!E12,".")</f>
        <v>Alumnos Disponible</v>
      </c>
      <c r="H12" s="40" t="str">
        <f>IF('Cubre I2-204'!F12&lt;&gt;"",'Cubre I2-204'!F12,".")</f>
        <v>L01 IDC 0502 ÁLVAREZ</v>
      </c>
      <c r="I12" s="39" t="str">
        <f>IF('Cubre I2-204'!G12&lt;&gt;"",'Cubre I2-204'!G12,".")</f>
        <v>.</v>
      </c>
      <c r="J12" s="100">
        <f>'01-204'!J12:J13+6</f>
        <v>7</v>
      </c>
      <c r="K12" s="2" t="s">
        <v>6</v>
      </c>
      <c r="M12" s="85" t="s">
        <v>41</v>
      </c>
      <c r="N12" s="85"/>
      <c r="O12" s="85"/>
    </row>
    <row r="13" spans="3:15" ht="45" customHeight="1" x14ac:dyDescent="0.25">
      <c r="C13" s="37" t="s">
        <v>11</v>
      </c>
      <c r="D13" s="41" t="str">
        <f>IF('Cubre I2-204'!B13&lt;&gt;"",'Cubre I2-204'!B13,".")</f>
        <v>L01 ADC 0334  TORRES</v>
      </c>
      <c r="E13" s="40" t="str">
        <f>IF('Cubre I2-204'!C13&lt;&gt;"",'Cubre I2-204'!C13,".")</f>
        <v>L01 IDC 0502 ÁLVAREZ</v>
      </c>
      <c r="F13" s="40" t="str">
        <f>IF('Cubre I2-204'!D13&lt;&gt;"",'Cubre I2-204'!D13,".")</f>
        <v>Alumnos Disponible</v>
      </c>
      <c r="G13" s="40" t="str">
        <f>IF('Cubre I2-204'!E13&lt;&gt;"",'Cubre I2-204'!E13,".")</f>
        <v>Alumnos Disponible</v>
      </c>
      <c r="H13" s="40" t="str">
        <f>IF('Cubre I2-204'!F13&lt;&gt;"",'Cubre I2-204'!F13,".")</f>
        <v>L01 IDC 0502 ÁLVAREZ</v>
      </c>
      <c r="I13" s="39" t="str">
        <f>IF('Cubre I2-204'!G13&lt;&gt;"",'Cubre I2-204'!G13,".")</f>
        <v>.</v>
      </c>
      <c r="J13" s="100"/>
      <c r="M13" s="85" t="s">
        <v>24</v>
      </c>
      <c r="N13" s="85" t="s">
        <v>79</v>
      </c>
      <c r="O13" s="85"/>
    </row>
    <row r="14" spans="3:15" ht="45" customHeight="1" x14ac:dyDescent="0.25">
      <c r="C14" s="35" t="s">
        <v>12</v>
      </c>
      <c r="D14" s="41" t="str">
        <f>IF('Cubre I2-204'!B14&lt;&gt;"",'Cubre I2-204'!B14,".")</f>
        <v>L01 ADC 0334  TORRES</v>
      </c>
      <c r="E14" s="40" t="str">
        <f>IF('Cubre I2-204'!C14&lt;&gt;"",'Cubre I2-204'!C14,".")</f>
        <v>Alumnos Disponible</v>
      </c>
      <c r="F14" s="40" t="s">
        <v>117</v>
      </c>
      <c r="G14" s="40" t="str">
        <f>IF('Cubre I2-204'!E14&lt;&gt;"",'Cubre I2-204'!E14,".")</f>
        <v>Alumnos Disponible</v>
      </c>
      <c r="H14" s="40" t="str">
        <f>IF('Cubre I2-204'!F14&lt;&gt;"",'Cubre I2-204'!F14,".")</f>
        <v>L01 IDC 0502 ÁLVAREZ</v>
      </c>
      <c r="I14" s="39" t="str">
        <f>IF('Cubre I2-204'!G14&lt;&gt;"",'Cubre I2-204'!G14,".")</f>
        <v>.</v>
      </c>
      <c r="J14" s="97" t="e">
        <f>'01-204'!J14:J17+42</f>
        <v>#REF!</v>
      </c>
      <c r="M14" s="85" t="s">
        <v>25</v>
      </c>
      <c r="N14" s="85"/>
      <c r="O14" s="85"/>
    </row>
    <row r="15" spans="3:15" ht="45" customHeight="1" x14ac:dyDescent="0.25">
      <c r="C15" s="35" t="s">
        <v>13</v>
      </c>
      <c r="D15" s="41" t="str">
        <f>IF('Cubre I2-204'!B15&lt;&gt;"",'Cubre I2-204'!B15,".")</f>
        <v>L01 ADC 0335 CASTILLO</v>
      </c>
      <c r="E15" s="40" t="str">
        <f>IF('Cubre I2-204'!C15&lt;&gt;"",'Cubre I2-204'!C15,".")</f>
        <v>L01 SIO 0417 QUIROZ</v>
      </c>
      <c r="F15" s="40" t="str">
        <f>IF('Cubre I2-204'!D15&lt;&gt;"",'Cubre I2-204'!D15,".")</f>
        <v>L01 ADC 0335 CASTILLO</v>
      </c>
      <c r="G15" s="40" t="str">
        <f>IF('Cubre I2-204'!E15&lt;&gt;"",'Cubre I2-204'!E15,".")</f>
        <v>Alumnos Disponible</v>
      </c>
      <c r="H15" s="40" t="str">
        <f>IF('Cubre I2-204'!F15&lt;&gt;"",'Cubre I2-204'!F15,".")</f>
        <v>L01 SIO 0417 QUIROZ</v>
      </c>
      <c r="I15" s="39" t="str">
        <f>IF('Cubre I2-204'!G15&lt;&gt;"",'Cubre I2-204'!G15,".")</f>
        <v>.</v>
      </c>
      <c r="J15" s="97"/>
      <c r="M15" s="91"/>
    </row>
    <row r="16" spans="3:15" ht="45" customHeight="1" x14ac:dyDescent="0.25">
      <c r="C16" s="35" t="s">
        <v>14</v>
      </c>
      <c r="D16" s="41" t="str">
        <f>IF('Cubre I2-204'!B16&lt;&gt;"",'Cubre I2-204'!B16,".")</f>
        <v>L01 ADC 0335 CASTILLO</v>
      </c>
      <c r="E16" s="40" t="str">
        <f>IF('Cubre I2-204'!C16&lt;&gt;"",'Cubre I2-204'!C16,".")</f>
        <v>L01 SIO 0417 QUIROZ</v>
      </c>
      <c r="F16" s="40" t="str">
        <f>IF('Cubre I2-204'!D16&lt;&gt;"",'Cubre I2-204'!D16,".")</f>
        <v>L01 ADC 0335 CASTILLO</v>
      </c>
      <c r="G16" s="40" t="str">
        <f>IF('Cubre I2-204'!E16&lt;&gt;"",'Cubre I2-204'!E16,".")</f>
        <v>Alumnos Disponible</v>
      </c>
      <c r="H16" s="40" t="str">
        <f>IF('Cubre I2-204'!F16&lt;&gt;"",'Cubre I2-204'!F16,".")</f>
        <v>L01 SIO 0417 QUIROZ</v>
      </c>
      <c r="I16" s="39" t="str">
        <f>IF('Cubre I2-204'!G16&lt;&gt;"",'Cubre I2-204'!G16,".")</f>
        <v>.</v>
      </c>
      <c r="J16" s="97"/>
      <c r="L16" s="7"/>
      <c r="M16" s="91"/>
    </row>
    <row r="17" spans="2:13" ht="45" customHeight="1" x14ac:dyDescent="0.25">
      <c r="C17" s="35" t="s">
        <v>15</v>
      </c>
      <c r="D17" s="41" t="str">
        <f>IF('Cubre I2-204'!B17&lt;&gt;"",'Cubre I2-204'!B17,".")</f>
        <v>L01 ADC 0335 CASTILLO</v>
      </c>
      <c r="E17" s="40" t="str">
        <f>IF('Cubre I2-204'!C17&lt;&gt;"",'Cubre I2-204'!C17,".")</f>
        <v>L01 SIO 0417 QUIROZ</v>
      </c>
      <c r="F17" s="40" t="s">
        <v>116</v>
      </c>
      <c r="G17" s="40" t="str">
        <f>IF('Cubre I2-204'!E17&lt;&gt;"",'Cubre I2-204'!E17,".")</f>
        <v>Alumnos Disponible</v>
      </c>
      <c r="H17" s="40" t="str">
        <f>IF('Cubre I2-204'!F17&lt;&gt;"",'Cubre I2-204'!F17,".")</f>
        <v>L01 SIO 0417 QUIROZ</v>
      </c>
      <c r="I17" s="39" t="str">
        <f>IF('Cubre I2-204'!G17&lt;&gt;"",'Cubre I2-204'!G17,".")</f>
        <v>.</v>
      </c>
      <c r="J17" s="97"/>
      <c r="M17" s="91"/>
    </row>
    <row r="18" spans="2:13" ht="45" customHeight="1" x14ac:dyDescent="0.25">
      <c r="C18" s="35" t="s">
        <v>16</v>
      </c>
      <c r="D18" s="41" t="str">
        <f>IF('Cubre I2-204'!B18&lt;&gt;"",'Cubre I2-204'!B18,".")</f>
        <v>CE IA</v>
      </c>
      <c r="E18" s="40" t="str">
        <f>IF('Cubre I2-204'!C18&lt;&gt;"",'Cubre I2-204'!C18,".")</f>
        <v>Alumnos Disponible</v>
      </c>
      <c r="F18" s="40" t="s">
        <v>115</v>
      </c>
      <c r="G18" s="40" t="str">
        <f>IF('Cubre I2-204'!E18&lt;&gt;"",'Cubre I2-204'!E18,".")</f>
        <v>Alumnos Disponible</v>
      </c>
      <c r="H18" s="40" t="str">
        <f>IF('Cubre I2-204'!F18&lt;&gt;"",'Cubre I2-204'!F18,".")</f>
        <v>Alumnos Disponible</v>
      </c>
      <c r="I18" s="39" t="str">
        <f>IF('Cubre I2-204'!G18&lt;&gt;"",'Cubre I2-204'!G18,".")</f>
        <v>.</v>
      </c>
      <c r="J18" s="26" t="s">
        <v>35</v>
      </c>
      <c r="M18" s="91"/>
    </row>
    <row r="19" spans="2:13" ht="45" customHeight="1" x14ac:dyDescent="0.25">
      <c r="C19" s="35" t="s">
        <v>17</v>
      </c>
      <c r="D19" s="41" t="str">
        <f>IF('Cubre I2-204'!B19&lt;&gt;"",'Cubre I2-204'!B19,".")</f>
        <v>CE IA</v>
      </c>
      <c r="E19" s="40" t="str">
        <f>IF('Cubre I2-204'!C19&lt;&gt;"",'Cubre I2-204'!C19,".")</f>
        <v>Alumnos Disponible</v>
      </c>
      <c r="F19" s="40" t="s">
        <v>115</v>
      </c>
      <c r="G19" s="40" t="str">
        <f>IF('Cubre I2-204'!E19&lt;&gt;"",'Cubre I2-204'!E19,".")</f>
        <v>Alumnos Disponible</v>
      </c>
      <c r="H19" s="40" t="str">
        <f>IF('Cubre I2-204'!F19&lt;&gt;"",'Cubre I2-204'!F19,".")</f>
        <v>Alumnos Disponible</v>
      </c>
      <c r="I19" s="39" t="str">
        <f>IF('Cubre I2-204'!G19&lt;&gt;"",'Cubre I2-204'!G19,".")</f>
        <v>.</v>
      </c>
      <c r="J19" s="97" t="e">
        <f>'01-204'!J19:J22+42</f>
        <v>#REF!</v>
      </c>
    </row>
    <row r="20" spans="2:13" ht="45" customHeight="1" x14ac:dyDescent="0.25">
      <c r="C20" s="35" t="s">
        <v>18</v>
      </c>
      <c r="D20" s="41" t="str">
        <f>IF('Cubre I2-204'!B20&lt;&gt;"",'Cubre I2-204'!B20,".")</f>
        <v>CE ULIX</v>
      </c>
      <c r="E20" s="40" t="str">
        <f>IF('Cubre I2-204'!C20&lt;&gt;"",'Cubre I2-204'!C20,".")</f>
        <v>.</v>
      </c>
      <c r="F20" s="40" t="s">
        <v>115</v>
      </c>
      <c r="G20" s="40" t="str">
        <f>IF('Cubre I2-204'!E20&lt;&gt;"",'Cubre I2-204'!E20,".")</f>
        <v>Alumnos Disponible</v>
      </c>
      <c r="H20" s="40" t="str">
        <f>IF('Cubre I2-204'!F20&lt;&gt;"",'Cubre I2-204'!F20,".")</f>
        <v>.</v>
      </c>
      <c r="I20" s="39" t="str">
        <f>IF('Cubre I2-204'!G20&lt;&gt;"",'Cubre I2-204'!G20,".")</f>
        <v>.</v>
      </c>
      <c r="J20" s="97"/>
    </row>
    <row r="21" spans="2:13" ht="45" customHeight="1" x14ac:dyDescent="0.25">
      <c r="C21" s="35" t="s">
        <v>19</v>
      </c>
      <c r="D21" s="41" t="str">
        <f>IF('Cubre I2-204'!B21&lt;&gt;"",'Cubre I2-204'!B21,".")</f>
        <v>CE ULIX</v>
      </c>
      <c r="E21" s="40" t="str">
        <f>IF('Cubre I2-204'!C21&lt;&gt;"",'Cubre I2-204'!C21,".")</f>
        <v>.</v>
      </c>
      <c r="F21" s="40" t="s">
        <v>115</v>
      </c>
      <c r="G21" s="40" t="str">
        <f>IF('Cubre I2-204'!E21&lt;&gt;"",'Cubre I2-204'!E21,".")</f>
        <v>.</v>
      </c>
      <c r="H21" s="40" t="str">
        <f>IF('Cubre I2-204'!F21&lt;&gt;"",'Cubre I2-204'!F21,".")</f>
        <v>.</v>
      </c>
      <c r="I21" s="39" t="str">
        <f>IF('Cubre I2-204'!G21&lt;&gt;"",'Cubre I2-204'!G21,".")</f>
        <v>.</v>
      </c>
      <c r="J21" s="97"/>
    </row>
    <row r="22" spans="2:13" ht="45" customHeight="1" thickBot="1" x14ac:dyDescent="0.3">
      <c r="C22" s="38" t="s">
        <v>20</v>
      </c>
      <c r="D22" s="44" t="str">
        <f>IF('Cubre I2-204'!B22&lt;&gt;"",'Cubre I2-204'!B22,".")</f>
        <v>.</v>
      </c>
      <c r="E22" s="45" t="str">
        <f>IF('Cubre I2-204'!C22&lt;&gt;"",'Cubre I2-204'!C22,".")</f>
        <v>.</v>
      </c>
      <c r="F22" s="45" t="str">
        <f>IF('Cubre I2-204'!D22&lt;&gt;"",'Cubre I2-204'!D22,".")</f>
        <v>.</v>
      </c>
      <c r="G22" s="45" t="str">
        <f>IF('Cubre I2-204'!E22&lt;&gt;"",'Cubre I2-204'!E22,".")</f>
        <v>.</v>
      </c>
      <c r="H22" s="45" t="str">
        <f>IF('Cubre I2-204'!F22&lt;&gt;"",'Cubre I2-204'!F22,".")</f>
        <v>.</v>
      </c>
      <c r="I22" s="53" t="str">
        <f>IF('Cubre I2-204'!G22&lt;&gt;"",'Cubre I2-204'!G22,".")</f>
        <v>.</v>
      </c>
      <c r="J22" s="97"/>
    </row>
    <row r="23" spans="2:13" ht="9.9" customHeight="1" x14ac:dyDescent="0.25">
      <c r="C23" s="2"/>
      <c r="D23" s="1"/>
      <c r="K23" s="54"/>
    </row>
    <row r="24" spans="2:13" s="22" customFormat="1" ht="33" customHeight="1" x14ac:dyDescent="0.25">
      <c r="B24" s="22" t="s">
        <v>31</v>
      </c>
      <c r="C24" s="31">
        <f>COUNTIF(D8:I22,"L*")</f>
        <v>27</v>
      </c>
      <c r="D24" s="28">
        <f t="shared" ref="D24:I24" si="0">COUNTIF(D8:D22,"L*")</f>
        <v>6</v>
      </c>
      <c r="E24" s="28">
        <f t="shared" si="0"/>
        <v>5</v>
      </c>
      <c r="F24" s="28">
        <f t="shared" si="0"/>
        <v>7</v>
      </c>
      <c r="G24" s="28">
        <f t="shared" si="0"/>
        <v>0</v>
      </c>
      <c r="H24" s="28">
        <f t="shared" si="0"/>
        <v>9</v>
      </c>
      <c r="I24" s="28">
        <f t="shared" si="0"/>
        <v>0</v>
      </c>
      <c r="M24" s="2"/>
    </row>
    <row r="25" spans="2:13" s="21" customFormat="1" ht="33" customHeight="1" x14ac:dyDescent="0.25">
      <c r="B25" s="22" t="s">
        <v>29</v>
      </c>
      <c r="C25" s="32">
        <f>COUNTIF(D8:I22,"I*")</f>
        <v>0</v>
      </c>
      <c r="D25" s="28">
        <f t="shared" ref="D25:I25" si="1">COUNTIF(D8:D22,"I*")</f>
        <v>0</v>
      </c>
      <c r="E25" s="28">
        <f t="shared" si="1"/>
        <v>0</v>
      </c>
      <c r="F25" s="28">
        <f t="shared" si="1"/>
        <v>0</v>
      </c>
      <c r="G25" s="28">
        <f t="shared" si="1"/>
        <v>0</v>
      </c>
      <c r="H25" s="28">
        <f t="shared" si="1"/>
        <v>0</v>
      </c>
      <c r="I25" s="28">
        <f t="shared" si="1"/>
        <v>0</v>
      </c>
      <c r="J25" s="2"/>
      <c r="M25" s="22"/>
    </row>
    <row r="26" spans="2:13" s="21" customFormat="1" ht="33" customHeight="1" x14ac:dyDescent="0.25">
      <c r="B26" s="22" t="s">
        <v>38</v>
      </c>
      <c r="C26" s="56">
        <f>COUNTIF(D8:I22,"D*")</f>
        <v>0</v>
      </c>
      <c r="D26" s="28">
        <f t="shared" ref="D26:I26" si="2">COUNTIF(D8:D22,"D*")</f>
        <v>0</v>
      </c>
      <c r="E26" s="28">
        <f t="shared" si="2"/>
        <v>0</v>
      </c>
      <c r="F26" s="28">
        <f t="shared" si="2"/>
        <v>0</v>
      </c>
      <c r="G26" s="28">
        <f t="shared" si="2"/>
        <v>0</v>
      </c>
      <c r="H26" s="28">
        <f t="shared" si="2"/>
        <v>0</v>
      </c>
      <c r="I26" s="28">
        <f t="shared" si="2"/>
        <v>0</v>
      </c>
      <c r="J26" s="22"/>
    </row>
    <row r="27" spans="2:13" s="21" customFormat="1" ht="33" customHeight="1" x14ac:dyDescent="0.25">
      <c r="B27" s="23" t="s">
        <v>32</v>
      </c>
      <c r="C27" s="47">
        <f>COUNTIF(D8:I22,"A*")</f>
        <v>19</v>
      </c>
      <c r="D27" s="28">
        <f t="shared" ref="D27:I27" si="3">COUNTIF(D8:D22,"A*")</f>
        <v>2</v>
      </c>
      <c r="E27" s="28">
        <f t="shared" si="3"/>
        <v>3</v>
      </c>
      <c r="F27" s="28">
        <f t="shared" si="3"/>
        <v>2</v>
      </c>
      <c r="G27" s="28">
        <f t="shared" si="3"/>
        <v>10</v>
      </c>
      <c r="H27" s="28">
        <f t="shared" si="3"/>
        <v>2</v>
      </c>
      <c r="I27" s="28">
        <f t="shared" si="3"/>
        <v>0</v>
      </c>
    </row>
    <row r="28" spans="2:13" s="21" customFormat="1" ht="33" customHeight="1" x14ac:dyDescent="0.25">
      <c r="B28" s="22" t="s">
        <v>30</v>
      </c>
      <c r="C28" s="33">
        <f>COUNTIF(D8:I22,"C*")</f>
        <v>4</v>
      </c>
      <c r="D28" s="28">
        <f t="shared" ref="D28:I28" si="4">COUNTIF(D8:D22,"C*")</f>
        <v>4</v>
      </c>
      <c r="E28" s="28">
        <f t="shared" si="4"/>
        <v>0</v>
      </c>
      <c r="F28" s="28">
        <f t="shared" si="4"/>
        <v>0</v>
      </c>
      <c r="G28" s="28">
        <f t="shared" si="4"/>
        <v>0</v>
      </c>
      <c r="H28" s="28">
        <f t="shared" si="4"/>
        <v>0</v>
      </c>
      <c r="I28" s="28">
        <f t="shared" si="4"/>
        <v>0</v>
      </c>
    </row>
    <row r="29" spans="2:13" s="21" customFormat="1" ht="33" customHeight="1" thickBot="1" x14ac:dyDescent="0.3">
      <c r="B29" s="30" t="s">
        <v>33</v>
      </c>
      <c r="C29" s="55">
        <f>COUNTIF(D8:I22,"P*")</f>
        <v>5</v>
      </c>
      <c r="D29" s="49">
        <f t="shared" ref="D29:I29" si="5">COUNTIF(D8:D22,"P*")</f>
        <v>0</v>
      </c>
      <c r="E29" s="49">
        <f t="shared" si="5"/>
        <v>0</v>
      </c>
      <c r="F29" s="49">
        <f t="shared" si="5"/>
        <v>5</v>
      </c>
      <c r="G29" s="49">
        <f t="shared" si="5"/>
        <v>0</v>
      </c>
      <c r="H29" s="49">
        <f t="shared" si="5"/>
        <v>0</v>
      </c>
      <c r="I29" s="49">
        <f t="shared" si="5"/>
        <v>0</v>
      </c>
    </row>
    <row r="30" spans="2:13" ht="18.600000000000001" thickTop="1" x14ac:dyDescent="0.25">
      <c r="B30" s="22" t="s">
        <v>37</v>
      </c>
      <c r="C30" s="29">
        <f>SUM(C24:C29)</f>
        <v>55</v>
      </c>
      <c r="D30" s="29">
        <f t="shared" ref="D30:I30" si="6">SUM(D24:D29)</f>
        <v>12</v>
      </c>
      <c r="E30" s="29">
        <f t="shared" si="6"/>
        <v>8</v>
      </c>
      <c r="F30" s="29">
        <f t="shared" si="6"/>
        <v>14</v>
      </c>
      <c r="G30" s="29">
        <f t="shared" si="6"/>
        <v>10</v>
      </c>
      <c r="H30" s="29">
        <f t="shared" si="6"/>
        <v>11</v>
      </c>
      <c r="I30" s="29">
        <f t="shared" si="6"/>
        <v>0</v>
      </c>
      <c r="J30" s="21"/>
      <c r="K30" s="29" t="s">
        <v>39</v>
      </c>
      <c r="L30" s="29"/>
      <c r="M30" s="29" t="s">
        <v>40</v>
      </c>
    </row>
    <row r="31" spans="2:13" s="22" customFormat="1" ht="33" customHeight="1" x14ac:dyDescent="0.25">
      <c r="C31" s="1"/>
      <c r="D31" s="2"/>
      <c r="E31" s="2"/>
      <c r="F31" s="2"/>
      <c r="G31" s="2"/>
      <c r="H31" s="2"/>
      <c r="I31" s="2"/>
      <c r="J31" s="21"/>
      <c r="K31" s="57" t="s">
        <v>45</v>
      </c>
      <c r="L31" s="9"/>
      <c r="M31" s="57" t="s">
        <v>44</v>
      </c>
    </row>
    <row r="32" spans="2:13" ht="33" customHeight="1" x14ac:dyDescent="0.25">
      <c r="B32" s="58" t="s">
        <v>36</v>
      </c>
      <c r="C32" s="29"/>
      <c r="D32" s="27">
        <f t="shared" ref="D32:I32" si="7">SUM(D24:D29)/15</f>
        <v>0.8</v>
      </c>
      <c r="E32" s="27">
        <f t="shared" si="7"/>
        <v>0.53333333333333333</v>
      </c>
      <c r="F32" s="27">
        <f t="shared" si="7"/>
        <v>0.93333333333333335</v>
      </c>
      <c r="G32" s="27">
        <f t="shared" si="7"/>
        <v>0.66666666666666663</v>
      </c>
      <c r="H32" s="27">
        <f t="shared" si="7"/>
        <v>0.73333333333333328</v>
      </c>
      <c r="I32" s="27">
        <f t="shared" si="7"/>
        <v>0</v>
      </c>
      <c r="J32" s="25"/>
      <c r="K32" s="27">
        <f>SUM(D30:H30)/75</f>
        <v>0.73333333333333328</v>
      </c>
      <c r="L32" s="29"/>
      <c r="M32" s="27">
        <f>C30/86</f>
        <v>0.63953488372093026</v>
      </c>
    </row>
    <row r="33" ht="33" customHeight="1" x14ac:dyDescent="0.25"/>
  </sheetData>
  <mergeCells count="6">
    <mergeCell ref="J19:J22"/>
    <mergeCell ref="E3:H3"/>
    <mergeCell ref="E5:H5"/>
    <mergeCell ref="J7:J11"/>
    <mergeCell ref="J12:J13"/>
    <mergeCell ref="J14:J17"/>
  </mergeCells>
  <conditionalFormatting sqref="D8:I22">
    <cfRule type="beginsWith" dxfId="65" priority="7" operator="beginsWith" text="A">
      <formula>LEFT(D8,LEN("A"))="A"</formula>
    </cfRule>
    <cfRule type="beginsWith" dxfId="64" priority="8" operator="beginsWith" text="P">
      <formula>LEFT(D8,LEN("P"))="P"</formula>
    </cfRule>
    <cfRule type="beginsWith" dxfId="63" priority="9" operator="beginsWith" text="C">
      <formula>LEFT(D8,LEN("C"))="C"</formula>
    </cfRule>
    <cfRule type="beginsWith" dxfId="62" priority="10" operator="beginsWith" text="D">
      <formula>LEFT(D8,LEN("D"))="D"</formula>
    </cfRule>
    <cfRule type="beginsWith" dxfId="61" priority="11" operator="beginsWith" text="I">
      <formula>LEFT(D8,LEN("I"))="I"</formula>
    </cfRule>
    <cfRule type="beginsWith" dxfId="60" priority="12" operator="beginsWith" text="L">
      <formula>LEFT(D8,LEN("L"))="L"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26">
    <pageSetUpPr fitToPage="1"/>
  </sheetPr>
  <dimension ref="B1:W33"/>
  <sheetViews>
    <sheetView showGridLines="0" zoomScale="50" zoomScaleNormal="50" workbookViewId="0">
      <selection activeCell="F10" sqref="F10"/>
    </sheetView>
  </sheetViews>
  <sheetFormatPr baseColWidth="10" defaultColWidth="9.109375" defaultRowHeight="13.2" x14ac:dyDescent="0.25"/>
  <cols>
    <col min="1" max="1" width="9.109375" style="2"/>
    <col min="2" max="2" width="20.6640625" style="2" customWidth="1"/>
    <col min="3" max="3" width="12.6640625" style="1" customWidth="1"/>
    <col min="4" max="9" width="30.6640625" style="2" customWidth="1"/>
    <col min="10" max="10" width="9.109375" style="2" customWidth="1"/>
    <col min="11" max="11" width="14.33203125" style="2" customWidth="1"/>
    <col min="12" max="12" width="4.6640625" style="2" customWidth="1"/>
    <col min="13" max="13" width="14.33203125" style="2" customWidth="1"/>
    <col min="14" max="15" width="35.6640625" style="2" customWidth="1"/>
    <col min="16" max="22" width="30.6640625" style="2" customWidth="1"/>
    <col min="23" max="23" width="9.109375" style="2" customWidth="1"/>
    <col min="24" max="16384" width="9.109375" style="2"/>
  </cols>
  <sheetData>
    <row r="1" spans="3:23" ht="5.0999999999999996" customHeight="1" x14ac:dyDescent="0.25">
      <c r="C1" s="16"/>
      <c r="D1" s="17"/>
      <c r="E1" s="17"/>
      <c r="F1" s="17"/>
      <c r="G1" s="17"/>
      <c r="H1" s="18"/>
      <c r="I1" s="17"/>
      <c r="J1" s="24"/>
      <c r="W1" s="24"/>
    </row>
    <row r="2" spans="3:23" ht="30" customHeight="1" x14ac:dyDescent="0.25">
      <c r="C2" s="20" t="s">
        <v>28</v>
      </c>
      <c r="D2" s="19"/>
      <c r="E2" s="19"/>
      <c r="F2" s="19"/>
      <c r="G2" s="19"/>
      <c r="H2" s="17"/>
      <c r="I2" s="17"/>
      <c r="J2" s="24"/>
      <c r="W2" s="24"/>
    </row>
    <row r="3" spans="3:23" ht="30" customHeight="1" x14ac:dyDescent="0.25">
      <c r="C3" s="34"/>
      <c r="D3" s="19"/>
      <c r="E3" s="95" t="s">
        <v>49</v>
      </c>
      <c r="F3" s="95"/>
      <c r="G3" s="95"/>
      <c r="H3" s="95"/>
      <c r="I3" s="17"/>
      <c r="J3" s="24"/>
      <c r="W3" s="24"/>
    </row>
    <row r="4" spans="3:23" ht="5.0999999999999996" customHeight="1" x14ac:dyDescent="0.25">
      <c r="C4" s="16"/>
      <c r="D4" s="17"/>
      <c r="E4" s="17"/>
      <c r="F4" s="17"/>
      <c r="G4" s="17"/>
      <c r="H4" s="17"/>
      <c r="I4" s="17"/>
      <c r="J4" s="24"/>
      <c r="W4" s="24"/>
    </row>
    <row r="5" spans="3:23" ht="30" customHeight="1" x14ac:dyDescent="0.25">
      <c r="C5" s="16"/>
      <c r="D5" s="17"/>
      <c r="E5" s="96" t="s">
        <v>109</v>
      </c>
      <c r="F5" s="96"/>
      <c r="G5" s="96"/>
      <c r="H5" s="96"/>
      <c r="I5" s="20" t="e">
        <f>#REF!</f>
        <v>#REF!</v>
      </c>
      <c r="J5" s="24"/>
      <c r="O5" s="16"/>
      <c r="P5" s="17"/>
      <c r="Q5" s="96" t="s">
        <v>46</v>
      </c>
      <c r="R5" s="96"/>
      <c r="S5" s="96"/>
      <c r="T5" s="96"/>
      <c r="U5" s="79"/>
      <c r="V5" s="20" t="s">
        <v>50</v>
      </c>
      <c r="W5" s="24"/>
    </row>
    <row r="6" spans="3:23" ht="13.5" customHeight="1" thickBot="1" x14ac:dyDescent="0.3">
      <c r="J6" s="25"/>
      <c r="O6" s="1"/>
      <c r="W6" s="25"/>
    </row>
    <row r="7" spans="3:23" s="5" customFormat="1" ht="24.9" customHeight="1" thickBot="1" x14ac:dyDescent="0.3">
      <c r="C7" s="15" t="s">
        <v>0</v>
      </c>
      <c r="D7" s="15" t="s">
        <v>1</v>
      </c>
      <c r="E7" s="15" t="s">
        <v>2</v>
      </c>
      <c r="F7" s="15" t="s">
        <v>26</v>
      </c>
      <c r="G7" s="15" t="s">
        <v>3</v>
      </c>
      <c r="H7" s="15" t="s">
        <v>4</v>
      </c>
      <c r="I7" s="15" t="s">
        <v>27</v>
      </c>
      <c r="J7" s="98" t="s">
        <v>34</v>
      </c>
      <c r="O7" s="15" t="s">
        <v>0</v>
      </c>
      <c r="P7" s="15" t="s">
        <v>54</v>
      </c>
      <c r="Q7" s="15" t="s">
        <v>55</v>
      </c>
      <c r="R7" s="15" t="s">
        <v>56</v>
      </c>
      <c r="S7" s="15" t="s">
        <v>57</v>
      </c>
      <c r="T7" s="15" t="s">
        <v>58</v>
      </c>
      <c r="U7" s="15" t="s">
        <v>53</v>
      </c>
      <c r="V7" s="15" t="s">
        <v>52</v>
      </c>
      <c r="W7" s="98" t="s">
        <v>34</v>
      </c>
    </row>
    <row r="8" spans="3:23" ht="45" customHeight="1" x14ac:dyDescent="0.25">
      <c r="C8" s="36" t="s">
        <v>5</v>
      </c>
      <c r="D8" s="42" t="str">
        <f>IF('Cubre I2-204'!B8&lt;&gt;"",'Cubre I2-204'!B8,".")</f>
        <v>.</v>
      </c>
      <c r="E8" s="43" t="str">
        <f>IF('Cubre I2-204'!C8&lt;&gt;"",'Cubre I2-204'!C8,".")</f>
        <v>.</v>
      </c>
      <c r="F8" s="43" t="str">
        <f>IF('Cubre I2-204'!D8&lt;&gt;"",'Cubre I2-204'!D8,".")</f>
        <v>L01 ADC 0333 VALDIVIA</v>
      </c>
      <c r="G8" s="43" t="str">
        <f>IF('Cubre I2-204'!E8&lt;&gt;"",'Cubre I2-204'!E8,".")</f>
        <v>.</v>
      </c>
      <c r="H8" s="43" t="str">
        <f>IF('Cubre I2-204'!F8&lt;&gt;"",'Cubre I2-204'!F8,".")</f>
        <v>L01 ADC 0333 VALDIVIA</v>
      </c>
      <c r="I8" s="46" t="str">
        <f>IF('Cubre I2-204'!G8&lt;&gt;"",'Cubre I2-204'!G8,".")</f>
        <v>.</v>
      </c>
      <c r="J8" s="99"/>
      <c r="M8" s="85" t="s">
        <v>21</v>
      </c>
      <c r="O8" s="36" t="s">
        <v>5</v>
      </c>
      <c r="P8" s="42"/>
      <c r="Q8" s="83"/>
      <c r="R8" s="43"/>
      <c r="S8" s="43"/>
      <c r="T8" s="43"/>
      <c r="U8" s="43"/>
      <c r="V8" s="46"/>
      <c r="W8" s="99"/>
    </row>
    <row r="9" spans="3:23" ht="45" customHeight="1" x14ac:dyDescent="0.25">
      <c r="C9" s="37" t="s">
        <v>7</v>
      </c>
      <c r="D9" s="41" t="str">
        <f>IF('Cubre I2-204'!B9&lt;&gt;"",'Cubre I2-204'!B9,".")</f>
        <v>.</v>
      </c>
      <c r="E9" s="40" t="str">
        <f>IF('Cubre I2-204'!C9&lt;&gt;"",'Cubre I2-204'!C9,".")</f>
        <v>.</v>
      </c>
      <c r="F9" s="40" t="str">
        <f>IF('Cubre I2-204'!D9&lt;&gt;"",'Cubre I2-204'!D9,".")</f>
        <v>L01 ADC 0333 VALDIVIA</v>
      </c>
      <c r="G9" s="40" t="str">
        <f>IF('Cubre I2-204'!E9&lt;&gt;"",'Cubre I2-204'!E9,".")</f>
        <v>.</v>
      </c>
      <c r="H9" s="40" t="str">
        <f>IF('Cubre I2-204'!F9&lt;&gt;"",'Cubre I2-204'!F9,".")</f>
        <v>L01 ADC 0333 VALDIVIA</v>
      </c>
      <c r="I9" s="39" t="str">
        <f>IF('Cubre I2-204'!G9&lt;&gt;"",'Cubre I2-204'!G9,".")</f>
        <v>.</v>
      </c>
      <c r="J9" s="99"/>
      <c r="M9" s="85" t="s">
        <v>42</v>
      </c>
      <c r="O9" s="37" t="s">
        <v>7</v>
      </c>
      <c r="P9" s="41"/>
      <c r="Q9" s="80"/>
      <c r="R9" s="40"/>
      <c r="S9" s="40"/>
      <c r="T9" s="40"/>
      <c r="U9" s="40"/>
      <c r="V9" s="39"/>
      <c r="W9" s="99"/>
    </row>
    <row r="10" spans="3:23" ht="45" customHeight="1" x14ac:dyDescent="0.25">
      <c r="C10" s="37" t="s">
        <v>8</v>
      </c>
      <c r="D10" s="41" t="str">
        <f>IF('Cubre I2-204'!B10&lt;&gt;"",'Cubre I2-204'!B10,".")</f>
        <v>Alumnos Disponible</v>
      </c>
      <c r="E10" s="40" t="str">
        <f>IF('Cubre I2-204'!C10&lt;&gt;"",'Cubre I2-204'!C10,".")</f>
        <v>.</v>
      </c>
      <c r="F10" s="40" t="str">
        <f>IF('Cubre I2-204'!D10&lt;&gt;"",'Cubre I2-204'!D10,".")</f>
        <v>L01 FEE 0429 ROMERO</v>
      </c>
      <c r="G10" s="40" t="str">
        <f>IF('Cubre I2-204'!E10&lt;&gt;"",'Cubre I2-204'!E10,".")</f>
        <v>.</v>
      </c>
      <c r="H10" s="40" t="str">
        <f>IF('Cubre I2-204'!F10&lt;&gt;"",'Cubre I2-204'!F10,".")</f>
        <v>L01 ADC 0333 VALDIVIA</v>
      </c>
      <c r="I10" s="39" t="str">
        <f>IF('Cubre I2-204'!G10&lt;&gt;"",'Cubre I2-204'!G10,".")</f>
        <v>.</v>
      </c>
      <c r="J10" s="99"/>
      <c r="M10" s="85" t="s">
        <v>22</v>
      </c>
      <c r="O10" s="37" t="s">
        <v>8</v>
      </c>
      <c r="P10" s="41"/>
      <c r="Q10" s="80"/>
      <c r="R10" s="40"/>
      <c r="S10" s="40"/>
      <c r="T10" s="40"/>
      <c r="U10" s="40"/>
      <c r="V10" s="39"/>
      <c r="W10" s="99"/>
    </row>
    <row r="11" spans="3:23" ht="45" customHeight="1" x14ac:dyDescent="0.25">
      <c r="C11" s="37" t="s">
        <v>9</v>
      </c>
      <c r="D11" s="41" t="str">
        <f>IF('Cubre I2-204'!B11&lt;&gt;"",'Cubre I2-204'!B11,".")</f>
        <v>Alumnos Disponible</v>
      </c>
      <c r="E11" s="40" t="str">
        <f>IF('Cubre I2-204'!C11&lt;&gt;"",'Cubre I2-204'!C11,".")</f>
        <v>.</v>
      </c>
      <c r="F11" s="40" t="str">
        <f>IF('Cubre I2-204'!D11&lt;&gt;"",'Cubre I2-204'!D11,".")</f>
        <v>L01 FEE 0429 ROMERO</v>
      </c>
      <c r="G11" s="40" t="str">
        <f>IF('Cubre I2-204'!E11&lt;&gt;"",'Cubre I2-204'!E11,".")</f>
        <v>Alumnos Disponible</v>
      </c>
      <c r="H11" s="40" t="str">
        <f>IF('Cubre I2-204'!F11&lt;&gt;"",'Cubre I2-204'!F11,".")</f>
        <v>.</v>
      </c>
      <c r="I11" s="39" t="str">
        <f>IF('Cubre I2-204'!G11&lt;&gt;"",'Cubre I2-204'!G11,".")</f>
        <v>.</v>
      </c>
      <c r="J11" s="99"/>
      <c r="M11" s="85" t="s">
        <v>23</v>
      </c>
      <c r="O11" s="37" t="s">
        <v>9</v>
      </c>
      <c r="P11" s="41"/>
      <c r="Q11" s="80"/>
      <c r="R11" s="40"/>
      <c r="S11" s="40"/>
      <c r="T11" s="40"/>
      <c r="U11" s="40"/>
      <c r="V11" s="39"/>
      <c r="W11" s="99"/>
    </row>
    <row r="12" spans="3:23" ht="45" customHeight="1" x14ac:dyDescent="0.25">
      <c r="C12" s="37" t="s">
        <v>10</v>
      </c>
      <c r="D12" s="41" t="str">
        <f>IF('Cubre I2-204'!B12&lt;&gt;"",'Cubre I2-204'!B12,".")</f>
        <v>L01 ADC 0334  TORRES</v>
      </c>
      <c r="E12" s="40" t="str">
        <f>IF('Cubre I2-204'!C12&lt;&gt;"",'Cubre I2-204'!C12,".")</f>
        <v>L01 IDC 0502 ÁLVAREZ</v>
      </c>
      <c r="F12" s="40" t="str">
        <f>IF('Cubre I2-204'!D12&lt;&gt;"",'Cubre I2-204'!D12,".")</f>
        <v>Alumnos Disponible</v>
      </c>
      <c r="G12" s="40" t="str">
        <f>IF('Cubre I2-204'!E12&lt;&gt;"",'Cubre I2-204'!E12,".")</f>
        <v>Alumnos Disponible</v>
      </c>
      <c r="H12" s="40" t="str">
        <f>IF('Cubre I2-204'!F12&lt;&gt;"",'Cubre I2-204'!F12,".")</f>
        <v>L01 IDC 0502 ÁLVAREZ</v>
      </c>
      <c r="I12" s="39" t="str">
        <f>IF('Cubre I2-204'!G12&lt;&gt;"",'Cubre I2-204'!G12,".")</f>
        <v>.</v>
      </c>
      <c r="J12" s="100">
        <f>'01-204'!J12:J13+7</f>
        <v>8</v>
      </c>
      <c r="K12" s="2" t="s">
        <v>6</v>
      </c>
      <c r="M12" s="85" t="s">
        <v>41</v>
      </c>
      <c r="O12" s="37" t="s">
        <v>10</v>
      </c>
      <c r="P12" s="41"/>
      <c r="Q12" s="80"/>
      <c r="R12" s="40"/>
      <c r="S12" s="40"/>
      <c r="T12" s="40"/>
      <c r="U12" s="40"/>
      <c r="V12" s="39"/>
      <c r="W12" s="100" t="s">
        <v>59</v>
      </c>
    </row>
    <row r="13" spans="3:23" ht="45" customHeight="1" x14ac:dyDescent="0.25">
      <c r="C13" s="37" t="s">
        <v>11</v>
      </c>
      <c r="D13" s="41" t="str">
        <f>IF('Cubre I2-204'!B13&lt;&gt;"",'Cubre I2-204'!B13,".")</f>
        <v>L01 ADC 0334  TORRES</v>
      </c>
      <c r="E13" s="40" t="str">
        <f>IF('Cubre I2-204'!C13&lt;&gt;"",'Cubre I2-204'!C13,".")</f>
        <v>L01 IDC 0502 ÁLVAREZ</v>
      </c>
      <c r="F13" s="40" t="str">
        <f>IF('Cubre I2-204'!D13&lt;&gt;"",'Cubre I2-204'!D13,".")</f>
        <v>Alumnos Disponible</v>
      </c>
      <c r="G13" s="40" t="str">
        <f>IF('Cubre I2-204'!E13&lt;&gt;"",'Cubre I2-204'!E13,".")</f>
        <v>Alumnos Disponible</v>
      </c>
      <c r="H13" s="40" t="str">
        <f>IF('Cubre I2-204'!F13&lt;&gt;"",'Cubre I2-204'!F13,".")</f>
        <v>L01 IDC 0502 ÁLVAREZ</v>
      </c>
      <c r="I13" s="39" t="str">
        <f>IF('Cubre I2-204'!G13&lt;&gt;"",'Cubre I2-204'!G13,".")</f>
        <v>.</v>
      </c>
      <c r="J13" s="100"/>
      <c r="M13" s="85" t="s">
        <v>24</v>
      </c>
      <c r="O13" s="37" t="s">
        <v>11</v>
      </c>
      <c r="P13" s="41"/>
      <c r="Q13" s="80"/>
      <c r="R13" s="40"/>
      <c r="S13" s="40"/>
      <c r="T13" s="40"/>
      <c r="U13" s="40"/>
      <c r="V13" s="39"/>
      <c r="W13" s="100"/>
    </row>
    <row r="14" spans="3:23" ht="45" customHeight="1" x14ac:dyDescent="0.25">
      <c r="C14" s="35" t="s">
        <v>12</v>
      </c>
      <c r="D14" s="41" t="str">
        <f>IF('Cubre I2-204'!B14&lt;&gt;"",'Cubre I2-204'!B14,".")</f>
        <v>L01 ADC 0334  TORRES</v>
      </c>
      <c r="E14" s="40" t="str">
        <f>IF('Cubre I2-204'!C14&lt;&gt;"",'Cubre I2-204'!C14,".")</f>
        <v>Alumnos Disponible</v>
      </c>
      <c r="F14" s="40" t="str">
        <f>IF('Cubre I2-204'!D14&lt;&gt;"",'Cubre I2-204'!D14,".")</f>
        <v>Alumnos Disponible</v>
      </c>
      <c r="G14" s="40" t="str">
        <f>IF('Cubre I2-204'!E14&lt;&gt;"",'Cubre I2-204'!E14,".")</f>
        <v>Alumnos Disponible</v>
      </c>
      <c r="H14" s="40" t="str">
        <f>IF('Cubre I2-204'!F14&lt;&gt;"",'Cubre I2-204'!F14,".")</f>
        <v>L01 IDC 0502 ÁLVAREZ</v>
      </c>
      <c r="I14" s="39" t="str">
        <f>IF('Cubre I2-204'!G14&lt;&gt;"",'Cubre I2-204'!G14,".")</f>
        <v>.</v>
      </c>
      <c r="J14" s="97" t="e">
        <f>'01-204'!J14:J17+49</f>
        <v>#REF!</v>
      </c>
      <c r="M14" s="85" t="s">
        <v>25</v>
      </c>
      <c r="O14" s="35" t="s">
        <v>12</v>
      </c>
      <c r="P14" s="41"/>
      <c r="Q14" s="80"/>
      <c r="R14" s="40"/>
      <c r="S14" s="40"/>
      <c r="T14" s="40"/>
      <c r="U14" s="40"/>
      <c r="V14" s="39"/>
      <c r="W14" s="97" t="e">
        <f>J14</f>
        <v>#REF!</v>
      </c>
    </row>
    <row r="15" spans="3:23" ht="45" customHeight="1" x14ac:dyDescent="0.25">
      <c r="C15" s="35" t="s">
        <v>13</v>
      </c>
      <c r="D15" s="41" t="str">
        <f>IF('Cubre I2-204'!B15&lt;&gt;"",'Cubre I2-204'!B15,".")</f>
        <v>L01 ADC 0335 CASTILLO</v>
      </c>
      <c r="E15" s="40" t="str">
        <f>IF('Cubre I2-204'!C15&lt;&gt;"",'Cubre I2-204'!C15,".")</f>
        <v>L01 SIO 0417 QUIROZ</v>
      </c>
      <c r="F15" s="40" t="str">
        <f>IF('Cubre I2-204'!D15&lt;&gt;"",'Cubre I2-204'!D15,".")</f>
        <v>L01 ADC 0335 CASTILLO</v>
      </c>
      <c r="G15" s="40" t="str">
        <f>IF('Cubre I2-204'!E15&lt;&gt;"",'Cubre I2-204'!E15,".")</f>
        <v>Alumnos Disponible</v>
      </c>
      <c r="H15" s="40" t="str">
        <f>IF('Cubre I2-204'!F15&lt;&gt;"",'Cubre I2-204'!F15,".")</f>
        <v>L01 SIO 0417 QUIROZ</v>
      </c>
      <c r="I15" s="39" t="str">
        <f>IF('Cubre I2-204'!G15&lt;&gt;"",'Cubre I2-204'!G15,".")</f>
        <v>.</v>
      </c>
      <c r="J15" s="97"/>
      <c r="M15" s="91"/>
      <c r="O15" s="35" t="s">
        <v>13</v>
      </c>
      <c r="P15" s="41"/>
      <c r="Q15" s="80"/>
      <c r="R15" s="40"/>
      <c r="S15" s="40"/>
      <c r="T15" s="40"/>
      <c r="U15" s="40"/>
      <c r="V15" s="39"/>
      <c r="W15" s="97"/>
    </row>
    <row r="16" spans="3:23" ht="45" customHeight="1" x14ac:dyDescent="0.25">
      <c r="C16" s="35" t="s">
        <v>14</v>
      </c>
      <c r="D16" s="41" t="str">
        <f>IF('Cubre I2-204'!B16&lt;&gt;"",'Cubre I2-204'!B16,".")</f>
        <v>L01 ADC 0335 CASTILLO</v>
      </c>
      <c r="E16" s="40" t="str">
        <f>IF('Cubre I2-204'!C16&lt;&gt;"",'Cubre I2-204'!C16,".")</f>
        <v>L01 SIO 0417 QUIROZ</v>
      </c>
      <c r="F16" s="40" t="str">
        <f>IF('Cubre I2-204'!D16&lt;&gt;"",'Cubre I2-204'!D16,".")</f>
        <v>L01 ADC 0335 CASTILLO</v>
      </c>
      <c r="G16" s="40" t="str">
        <f>IF('Cubre I2-204'!E16&lt;&gt;"",'Cubre I2-204'!E16,".")</f>
        <v>Alumnos Disponible</v>
      </c>
      <c r="H16" s="40" t="str">
        <f>IF('Cubre I2-204'!F16&lt;&gt;"",'Cubre I2-204'!F16,".")</f>
        <v>L01 SIO 0417 QUIROZ</v>
      </c>
      <c r="I16" s="39" t="str">
        <f>IF('Cubre I2-204'!G16&lt;&gt;"",'Cubre I2-204'!G16,".")</f>
        <v>.</v>
      </c>
      <c r="J16" s="97"/>
      <c r="L16" s="7"/>
      <c r="M16" s="91"/>
      <c r="O16" s="35" t="s">
        <v>14</v>
      </c>
      <c r="P16" s="41"/>
      <c r="Q16" s="80"/>
      <c r="R16" s="40"/>
      <c r="S16" s="40"/>
      <c r="T16" s="40"/>
      <c r="U16" s="40"/>
      <c r="V16" s="39"/>
      <c r="W16" s="97"/>
    </row>
    <row r="17" spans="2:23" ht="45" customHeight="1" x14ac:dyDescent="0.25">
      <c r="C17" s="35" t="s">
        <v>15</v>
      </c>
      <c r="D17" s="41" t="str">
        <f>IF('Cubre I2-204'!B17&lt;&gt;"",'Cubre I2-204'!B17,".")</f>
        <v>L01 ADC 0335 CASTILLO</v>
      </c>
      <c r="E17" s="40" t="str">
        <f>IF('Cubre I2-204'!C17&lt;&gt;"",'Cubre I2-204'!C17,".")</f>
        <v>L01 SIO 0417 QUIROZ</v>
      </c>
      <c r="F17" s="40" t="s">
        <v>116</v>
      </c>
      <c r="G17" s="40" t="str">
        <f>IF('Cubre I2-204'!E17&lt;&gt;"",'Cubre I2-204'!E17,".")</f>
        <v>Alumnos Disponible</v>
      </c>
      <c r="H17" s="40" t="str">
        <f>IF('Cubre I2-204'!F17&lt;&gt;"",'Cubre I2-204'!F17,".")</f>
        <v>L01 SIO 0417 QUIROZ</v>
      </c>
      <c r="I17" s="39" t="str">
        <f>IF('Cubre I2-204'!G17&lt;&gt;"",'Cubre I2-204'!G17,".")</f>
        <v>.</v>
      </c>
      <c r="J17" s="97"/>
      <c r="M17" s="91"/>
      <c r="O17" s="35" t="s">
        <v>15</v>
      </c>
      <c r="P17" s="41"/>
      <c r="Q17" s="80"/>
      <c r="R17" s="40"/>
      <c r="S17" s="40"/>
      <c r="T17" s="40"/>
      <c r="U17" s="40"/>
      <c r="V17" s="39"/>
      <c r="W17" s="97"/>
    </row>
    <row r="18" spans="2:23" ht="45" customHeight="1" x14ac:dyDescent="0.25">
      <c r="C18" s="35" t="s">
        <v>16</v>
      </c>
      <c r="D18" s="41" t="str">
        <f>IF('Cubre I2-204'!B18&lt;&gt;"",'Cubre I2-204'!B18,".")</f>
        <v>CE IA</v>
      </c>
      <c r="E18" s="40" t="str">
        <f>IF('Cubre I2-204'!C18&lt;&gt;"",'Cubre I2-204'!C18,".")</f>
        <v>Alumnos Disponible</v>
      </c>
      <c r="F18" s="40" t="str">
        <f>IF('Cubre I2-204'!D18&lt;&gt;"",'Cubre I2-204'!D18,".")</f>
        <v>I02 Dpto. Limpieza</v>
      </c>
      <c r="G18" s="40" t="str">
        <f>IF('Cubre I2-204'!E18&lt;&gt;"",'Cubre I2-204'!E18,".")</f>
        <v>Alumnos Disponible</v>
      </c>
      <c r="H18" s="40" t="str">
        <f>IF('Cubre I2-204'!F18&lt;&gt;"",'Cubre I2-204'!F18,".")</f>
        <v>Alumnos Disponible</v>
      </c>
      <c r="I18" s="39" t="str">
        <f>IF('Cubre I2-204'!G18&lt;&gt;"",'Cubre I2-204'!G18,".")</f>
        <v>.</v>
      </c>
      <c r="J18" s="26" t="s">
        <v>35</v>
      </c>
      <c r="M18" s="91"/>
      <c r="O18" s="35" t="s">
        <v>16</v>
      </c>
      <c r="P18" s="41"/>
      <c r="Q18" s="80"/>
      <c r="R18" s="40"/>
      <c r="S18" s="40"/>
      <c r="T18" s="40"/>
      <c r="U18" s="40"/>
      <c r="V18" s="39"/>
      <c r="W18" s="26" t="s">
        <v>35</v>
      </c>
    </row>
    <row r="19" spans="2:23" ht="45" customHeight="1" x14ac:dyDescent="0.25">
      <c r="C19" s="35" t="s">
        <v>17</v>
      </c>
      <c r="D19" s="41" t="str">
        <f>IF('Cubre I2-204'!B19&lt;&gt;"",'Cubre I2-204'!B19,".")</f>
        <v>CE IA</v>
      </c>
      <c r="E19" s="40" t="str">
        <f>IF('Cubre I2-204'!C19&lt;&gt;"",'Cubre I2-204'!C19,".")</f>
        <v>Alumnos Disponible</v>
      </c>
      <c r="F19" s="40" t="str">
        <f>IF('Cubre I2-204'!D19&lt;&gt;"",'Cubre I2-204'!D19,".")</f>
        <v>CE ULIX</v>
      </c>
      <c r="G19" s="40" t="str">
        <f>IF('Cubre I2-204'!E19&lt;&gt;"",'Cubre I2-204'!E19,".")</f>
        <v>Alumnos Disponible</v>
      </c>
      <c r="H19" s="40" t="str">
        <f>IF('Cubre I2-204'!F19&lt;&gt;"",'Cubre I2-204'!F19,".")</f>
        <v>Alumnos Disponible</v>
      </c>
      <c r="I19" s="39" t="str">
        <f>IF('Cubre I2-204'!G19&lt;&gt;"",'Cubre I2-204'!G19,".")</f>
        <v>.</v>
      </c>
      <c r="J19" s="97" t="e">
        <f>'01-204'!J19:J22+49</f>
        <v>#REF!</v>
      </c>
      <c r="O19" s="35" t="s">
        <v>17</v>
      </c>
      <c r="P19" s="41"/>
      <c r="Q19" s="80"/>
      <c r="R19" s="40"/>
      <c r="S19" s="40"/>
      <c r="T19" s="40"/>
      <c r="U19" s="40"/>
      <c r="V19" s="39"/>
      <c r="W19" s="97" t="e">
        <f>J19+1</f>
        <v>#REF!</v>
      </c>
    </row>
    <row r="20" spans="2:23" ht="45" customHeight="1" x14ac:dyDescent="0.25">
      <c r="C20" s="35" t="s">
        <v>18</v>
      </c>
      <c r="D20" s="41" t="str">
        <f>IF('Cubre I2-204'!B20&lt;&gt;"",'Cubre I2-204'!B20,".")</f>
        <v>CE ULIX</v>
      </c>
      <c r="E20" s="40" t="str">
        <f>IF('Cubre I2-204'!C20&lt;&gt;"",'Cubre I2-204'!C20,".")</f>
        <v>.</v>
      </c>
      <c r="F20" s="40" t="str">
        <f>IF('Cubre I2-204'!D20&lt;&gt;"",'Cubre I2-204'!D20,".")</f>
        <v>CE ULIX</v>
      </c>
      <c r="G20" s="40" t="str">
        <f>IF('Cubre I2-204'!E20&lt;&gt;"",'Cubre I2-204'!E20,".")</f>
        <v>Alumnos Disponible</v>
      </c>
      <c r="H20" s="40" t="str">
        <f>IF('Cubre I2-204'!F20&lt;&gt;"",'Cubre I2-204'!F20,".")</f>
        <v>.</v>
      </c>
      <c r="I20" s="39" t="str">
        <f>IF('Cubre I2-204'!G20&lt;&gt;"",'Cubre I2-204'!G20,".")</f>
        <v>.</v>
      </c>
      <c r="J20" s="97"/>
      <c r="O20" s="35" t="s">
        <v>18</v>
      </c>
      <c r="P20" s="41"/>
      <c r="Q20" s="80"/>
      <c r="R20" s="40"/>
      <c r="S20" s="40"/>
      <c r="T20" s="40"/>
      <c r="U20" s="40"/>
      <c r="V20" s="39"/>
      <c r="W20" s="97"/>
    </row>
    <row r="21" spans="2:23" ht="45" customHeight="1" x14ac:dyDescent="0.25">
      <c r="C21" s="35" t="s">
        <v>19</v>
      </c>
      <c r="D21" s="41" t="str">
        <f>IF('Cubre I2-204'!B21&lt;&gt;"",'Cubre I2-204'!B21,".")</f>
        <v>CE ULIX</v>
      </c>
      <c r="E21" s="40" t="str">
        <f>IF('Cubre I2-204'!C21&lt;&gt;"",'Cubre I2-204'!C21,".")</f>
        <v>.</v>
      </c>
      <c r="F21" s="40" t="str">
        <f>IF('Cubre I2-204'!D21&lt;&gt;"",'Cubre I2-204'!D21,".")</f>
        <v>CE ULIX</v>
      </c>
      <c r="G21" s="40" t="str">
        <f>IF('Cubre I2-204'!E21&lt;&gt;"",'Cubre I2-204'!E21,".")</f>
        <v>.</v>
      </c>
      <c r="H21" s="40" t="str">
        <f>IF('Cubre I2-204'!F21&lt;&gt;"",'Cubre I2-204'!F21,".")</f>
        <v>.</v>
      </c>
      <c r="I21" s="39" t="str">
        <f>IF('Cubre I2-204'!G21&lt;&gt;"",'Cubre I2-204'!G21,".")</f>
        <v>.</v>
      </c>
      <c r="J21" s="97"/>
      <c r="O21" s="35" t="s">
        <v>19</v>
      </c>
      <c r="P21" s="41"/>
      <c r="Q21" s="80"/>
      <c r="R21" s="40"/>
      <c r="S21" s="40"/>
      <c r="T21" s="40"/>
      <c r="U21" s="40"/>
      <c r="V21" s="39"/>
      <c r="W21" s="97"/>
    </row>
    <row r="22" spans="2:23" ht="45" customHeight="1" thickBot="1" x14ac:dyDescent="0.3">
      <c r="C22" s="38" t="s">
        <v>20</v>
      </c>
      <c r="D22" s="44" t="str">
        <f>IF('Cubre I2-204'!B22&lt;&gt;"",'Cubre I2-204'!B22,".")</f>
        <v>.</v>
      </c>
      <c r="E22" s="45" t="str">
        <f>IF('Cubre I2-204'!C22&lt;&gt;"",'Cubre I2-204'!C22,".")</f>
        <v>.</v>
      </c>
      <c r="F22" s="45" t="str">
        <f>IF('Cubre I2-204'!D22&lt;&gt;"",'Cubre I2-204'!D22,".")</f>
        <v>.</v>
      </c>
      <c r="G22" s="45" t="str">
        <f>IF('Cubre I2-204'!E22&lt;&gt;"",'Cubre I2-204'!E22,".")</f>
        <v>.</v>
      </c>
      <c r="H22" s="45" t="str">
        <f>IF('Cubre I2-204'!F22&lt;&gt;"",'Cubre I2-204'!F22,".")</f>
        <v>.</v>
      </c>
      <c r="I22" s="53" t="str">
        <f>IF('Cubre I2-204'!G22&lt;&gt;"",'Cubre I2-204'!G22,".")</f>
        <v>.</v>
      </c>
      <c r="J22" s="97"/>
      <c r="O22" s="38" t="s">
        <v>20</v>
      </c>
      <c r="P22" s="44"/>
      <c r="Q22" s="81"/>
      <c r="R22" s="45"/>
      <c r="S22" s="45"/>
      <c r="T22" s="45"/>
      <c r="U22" s="45"/>
      <c r="V22" s="53"/>
      <c r="W22" s="97"/>
    </row>
    <row r="23" spans="2:23" ht="9.9" customHeight="1" x14ac:dyDescent="0.25">
      <c r="C23" s="2"/>
      <c r="D23" s="1"/>
      <c r="K23" s="54"/>
      <c r="W23" s="54"/>
    </row>
    <row r="24" spans="2:23" s="22" customFormat="1" ht="33" customHeight="1" x14ac:dyDescent="0.25">
      <c r="B24" s="22" t="s">
        <v>31</v>
      </c>
      <c r="C24" s="31">
        <f>COUNTIF(D8:I22,"L*")</f>
        <v>27</v>
      </c>
      <c r="D24" s="28">
        <f t="shared" ref="D24:I24" si="0">COUNTIF(D8:D22,"L*")</f>
        <v>6</v>
      </c>
      <c r="E24" s="28">
        <f t="shared" si="0"/>
        <v>5</v>
      </c>
      <c r="F24" s="28">
        <f t="shared" si="0"/>
        <v>7</v>
      </c>
      <c r="G24" s="28">
        <f t="shared" si="0"/>
        <v>0</v>
      </c>
      <c r="H24" s="28">
        <f t="shared" si="0"/>
        <v>9</v>
      </c>
      <c r="I24" s="28">
        <f t="shared" si="0"/>
        <v>0</v>
      </c>
      <c r="M24" s="2"/>
    </row>
    <row r="25" spans="2:23" s="21" customFormat="1" ht="33" customHeight="1" x14ac:dyDescent="0.25">
      <c r="B25" s="22" t="s">
        <v>29</v>
      </c>
      <c r="C25" s="32">
        <f>COUNTIF(D8:I22,"I*")</f>
        <v>1</v>
      </c>
      <c r="D25" s="28">
        <f t="shared" ref="D25:I25" si="1">COUNTIF(D8:D22,"I*")</f>
        <v>0</v>
      </c>
      <c r="E25" s="28">
        <f t="shared" si="1"/>
        <v>0</v>
      </c>
      <c r="F25" s="28">
        <f t="shared" si="1"/>
        <v>1</v>
      </c>
      <c r="G25" s="28">
        <f t="shared" si="1"/>
        <v>0</v>
      </c>
      <c r="H25" s="28">
        <f t="shared" si="1"/>
        <v>0</v>
      </c>
      <c r="I25" s="28">
        <f t="shared" si="1"/>
        <v>0</v>
      </c>
      <c r="J25" s="2"/>
      <c r="M25" s="22"/>
      <c r="P25" s="73"/>
      <c r="Q25" s="75" t="s">
        <v>47</v>
      </c>
      <c r="W25" s="2"/>
    </row>
    <row r="26" spans="2:23" s="21" customFormat="1" ht="33" customHeight="1" x14ac:dyDescent="0.25">
      <c r="B26" s="22" t="s">
        <v>38</v>
      </c>
      <c r="C26" s="56">
        <f>COUNTIF(D8:I22,"D*")</f>
        <v>0</v>
      </c>
      <c r="D26" s="28">
        <f t="shared" ref="D26:I26" si="2">COUNTIF(D8:D22,"D*")</f>
        <v>0</v>
      </c>
      <c r="E26" s="28">
        <f t="shared" si="2"/>
        <v>0</v>
      </c>
      <c r="F26" s="28">
        <f t="shared" si="2"/>
        <v>0</v>
      </c>
      <c r="G26" s="28">
        <f t="shared" si="2"/>
        <v>0</v>
      </c>
      <c r="H26" s="28">
        <f t="shared" si="2"/>
        <v>0</v>
      </c>
      <c r="I26" s="28">
        <f t="shared" si="2"/>
        <v>0</v>
      </c>
      <c r="J26" s="22"/>
      <c r="W26" s="22"/>
    </row>
    <row r="27" spans="2:23" s="21" customFormat="1" ht="33" customHeight="1" x14ac:dyDescent="0.25">
      <c r="B27" s="23" t="s">
        <v>32</v>
      </c>
      <c r="C27" s="47">
        <f>COUNTIF(D8:I22,"A*")</f>
        <v>20</v>
      </c>
      <c r="D27" s="28">
        <f t="shared" ref="D27:I27" si="3">COUNTIF(D8:D22,"A*")</f>
        <v>2</v>
      </c>
      <c r="E27" s="28">
        <f t="shared" si="3"/>
        <v>3</v>
      </c>
      <c r="F27" s="28">
        <f t="shared" si="3"/>
        <v>3</v>
      </c>
      <c r="G27" s="28">
        <f t="shared" si="3"/>
        <v>10</v>
      </c>
      <c r="H27" s="28">
        <f t="shared" si="3"/>
        <v>2</v>
      </c>
      <c r="I27" s="28">
        <f t="shared" si="3"/>
        <v>0</v>
      </c>
      <c r="P27" s="74"/>
      <c r="Q27" s="75" t="s">
        <v>48</v>
      </c>
    </row>
    <row r="28" spans="2:23" s="21" customFormat="1" ht="33" customHeight="1" x14ac:dyDescent="0.25">
      <c r="B28" s="22" t="s">
        <v>30</v>
      </c>
      <c r="C28" s="33">
        <f>COUNTIF(D8:I22,"C*")</f>
        <v>7</v>
      </c>
      <c r="D28" s="28">
        <f t="shared" ref="D28:I28" si="4">COUNTIF(D8:D22,"C*")</f>
        <v>4</v>
      </c>
      <c r="E28" s="28">
        <f t="shared" si="4"/>
        <v>0</v>
      </c>
      <c r="F28" s="28">
        <f t="shared" si="4"/>
        <v>3</v>
      </c>
      <c r="G28" s="28">
        <f t="shared" si="4"/>
        <v>0</v>
      </c>
      <c r="H28" s="28">
        <f t="shared" si="4"/>
        <v>0</v>
      </c>
      <c r="I28" s="28">
        <f t="shared" si="4"/>
        <v>0</v>
      </c>
    </row>
    <row r="29" spans="2:23" s="21" customFormat="1" ht="33" customHeight="1" thickBot="1" x14ac:dyDescent="0.3">
      <c r="B29" s="30" t="s">
        <v>33</v>
      </c>
      <c r="C29" s="55">
        <f>COUNTIF(D8:I22,"P*")</f>
        <v>0</v>
      </c>
      <c r="D29" s="49">
        <f t="shared" ref="D29:I29" si="5">COUNTIF(D8:D22,"P*")</f>
        <v>0</v>
      </c>
      <c r="E29" s="49">
        <f t="shared" si="5"/>
        <v>0</v>
      </c>
      <c r="F29" s="49">
        <f t="shared" si="5"/>
        <v>0</v>
      </c>
      <c r="G29" s="49">
        <f t="shared" si="5"/>
        <v>0</v>
      </c>
      <c r="H29" s="49">
        <f t="shared" si="5"/>
        <v>0</v>
      </c>
      <c r="I29" s="49">
        <f t="shared" si="5"/>
        <v>0</v>
      </c>
    </row>
    <row r="30" spans="2:23" ht="18.600000000000001" thickTop="1" x14ac:dyDescent="0.25">
      <c r="B30" s="22" t="s">
        <v>37</v>
      </c>
      <c r="C30" s="29">
        <f>SUM(C24:C29)</f>
        <v>55</v>
      </c>
      <c r="D30" s="29">
        <f t="shared" ref="D30:I30" si="6">SUM(D24:D29)</f>
        <v>12</v>
      </c>
      <c r="E30" s="29">
        <f t="shared" si="6"/>
        <v>8</v>
      </c>
      <c r="F30" s="29">
        <f t="shared" si="6"/>
        <v>14</v>
      </c>
      <c r="G30" s="29">
        <f t="shared" si="6"/>
        <v>10</v>
      </c>
      <c r="H30" s="29">
        <f t="shared" si="6"/>
        <v>11</v>
      </c>
      <c r="I30" s="29">
        <f t="shared" si="6"/>
        <v>0</v>
      </c>
      <c r="J30" s="21"/>
      <c r="K30" s="29" t="s">
        <v>39</v>
      </c>
      <c r="L30" s="29"/>
      <c r="M30" s="29" t="s">
        <v>40</v>
      </c>
      <c r="W30" s="21"/>
    </row>
    <row r="31" spans="2:23" s="22" customFormat="1" ht="33" customHeight="1" x14ac:dyDescent="0.25">
      <c r="C31" s="1"/>
      <c r="D31" s="2"/>
      <c r="E31" s="2"/>
      <c r="F31" s="2"/>
      <c r="G31" s="2"/>
      <c r="H31" s="2"/>
      <c r="I31" s="2"/>
      <c r="J31" s="21"/>
      <c r="K31" s="57" t="s">
        <v>45</v>
      </c>
      <c r="L31" s="9"/>
      <c r="M31" s="57" t="s">
        <v>44</v>
      </c>
      <c r="W31" s="21"/>
    </row>
    <row r="32" spans="2:23" ht="33" customHeight="1" x14ac:dyDescent="0.25">
      <c r="B32" s="58" t="s">
        <v>36</v>
      </c>
      <c r="C32" s="29"/>
      <c r="D32" s="27">
        <f t="shared" ref="D32:I32" si="7">SUM(D24:D29)/15</f>
        <v>0.8</v>
      </c>
      <c r="E32" s="27">
        <f t="shared" si="7"/>
        <v>0.53333333333333333</v>
      </c>
      <c r="F32" s="27">
        <f t="shared" si="7"/>
        <v>0.93333333333333335</v>
      </c>
      <c r="G32" s="27">
        <f t="shared" si="7"/>
        <v>0.66666666666666663</v>
      </c>
      <c r="H32" s="27">
        <f t="shared" si="7"/>
        <v>0.73333333333333328</v>
      </c>
      <c r="I32" s="27">
        <f t="shared" si="7"/>
        <v>0</v>
      </c>
      <c r="J32" s="25"/>
      <c r="K32" s="27">
        <f>SUM(D30:H30)/75</f>
        <v>0.73333333333333328</v>
      </c>
      <c r="L32" s="29"/>
      <c r="M32" s="27">
        <f>C30/86</f>
        <v>0.63953488372093026</v>
      </c>
      <c r="W32" s="25"/>
    </row>
    <row r="33" ht="33" customHeight="1" x14ac:dyDescent="0.25"/>
  </sheetData>
  <mergeCells count="11">
    <mergeCell ref="Q5:T5"/>
    <mergeCell ref="W7:W11"/>
    <mergeCell ref="W12:W13"/>
    <mergeCell ref="W14:W17"/>
    <mergeCell ref="W19:W22"/>
    <mergeCell ref="J19:J22"/>
    <mergeCell ref="E3:H3"/>
    <mergeCell ref="E5:H5"/>
    <mergeCell ref="J7:J11"/>
    <mergeCell ref="J12:J13"/>
    <mergeCell ref="J14:J17"/>
  </mergeCells>
  <conditionalFormatting sqref="D8:I22">
    <cfRule type="beginsWith" dxfId="59" priority="1" operator="beginsWith" text="A">
      <formula>LEFT(D8,LEN("A"))="A"</formula>
    </cfRule>
    <cfRule type="beginsWith" dxfId="58" priority="2" operator="beginsWith" text="P">
      <formula>LEFT(D8,LEN("P"))="P"</formula>
    </cfRule>
    <cfRule type="beginsWith" dxfId="57" priority="3" operator="beginsWith" text="C">
      <formula>LEFT(D8,LEN("C"))="C"</formula>
    </cfRule>
    <cfRule type="beginsWith" dxfId="56" priority="4" operator="beginsWith" text="D">
      <formula>LEFT(D8,LEN("D"))="D"</formula>
    </cfRule>
    <cfRule type="beginsWith" dxfId="55" priority="5" operator="beginsWith" text="I">
      <formula>LEFT(D8,LEN("I"))="I"</formula>
    </cfRule>
    <cfRule type="beginsWith" dxfId="54" priority="6" operator="beginsWith" text="L">
      <formula>LEFT(D8,LEN("L"))="L"</formula>
    </cfRule>
  </conditionalFormatting>
  <conditionalFormatting sqref="P8:V22">
    <cfRule type="beginsWith" dxfId="53" priority="13" operator="beginsWith" text="A">
      <formula>LEFT(P8,LEN("A"))="A"</formula>
    </cfRule>
    <cfRule type="beginsWith" dxfId="52" priority="14" operator="beginsWith" text="P">
      <formula>LEFT(P8,LEN("P"))="P"</formula>
    </cfRule>
    <cfRule type="beginsWith" dxfId="51" priority="15" operator="beginsWith" text="C">
      <formula>LEFT(P8,LEN("C"))="C"</formula>
    </cfRule>
    <cfRule type="beginsWith" dxfId="50" priority="16" operator="beginsWith" text="D">
      <formula>LEFT(P8,LEN("D"))="D"</formula>
    </cfRule>
    <cfRule type="beginsWith" dxfId="49" priority="17" operator="beginsWith" text="I">
      <formula>LEFT(P8,LEN("I"))="I"</formula>
    </cfRule>
    <cfRule type="beginsWith" dxfId="48" priority="18" operator="beginsWith" text="L">
      <formula>LEFT(P8,LEN("L"))="L"</formula>
    </cfRule>
  </conditionalFormatting>
  <pageMargins left="0.7" right="0.7" top="0.75" bottom="0.75" header="0.3" footer="0.3"/>
  <pageSetup paperSize="9" scale="3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2</vt:i4>
      </vt:variant>
    </vt:vector>
  </HeadingPairs>
  <TitlesOfParts>
    <vt:vector size="19" baseType="lpstr">
      <vt:lpstr>Cubre I2-204</vt:lpstr>
      <vt:lpstr>01-204</vt:lpstr>
      <vt:lpstr>02-204</vt:lpstr>
      <vt:lpstr>03-204</vt:lpstr>
      <vt:lpstr>04-204</vt:lpstr>
      <vt:lpstr>05-204</vt:lpstr>
      <vt:lpstr>06-204</vt:lpstr>
      <vt:lpstr>07-204</vt:lpstr>
      <vt:lpstr>08-204</vt:lpstr>
      <vt:lpstr>09-204</vt:lpstr>
      <vt:lpstr>10-204</vt:lpstr>
      <vt:lpstr>11-204</vt:lpstr>
      <vt:lpstr>12-204</vt:lpstr>
      <vt:lpstr>13-204</vt:lpstr>
      <vt:lpstr>14-204</vt:lpstr>
      <vt:lpstr>15-204</vt:lpstr>
      <vt:lpstr>16-204</vt:lpstr>
      <vt:lpstr>'08-204'!Área_de_impresión</vt:lpstr>
      <vt:lpstr>'Cubre I2-204'!Área_de_impresión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redes</dc:creator>
  <cp:lastModifiedBy>Joshua</cp:lastModifiedBy>
  <cp:lastPrinted>2022-10-03T23:06:07Z</cp:lastPrinted>
  <dcterms:created xsi:type="dcterms:W3CDTF">2012-11-05T18:34:11Z</dcterms:created>
  <dcterms:modified xsi:type="dcterms:W3CDTF">2023-06-20T16:25:29Z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b7c02687-1703-4df1-9f6a-fe32d04a380c</vt:lpwstr>
  </property>
</Properties>
</file>