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3f35d2c18d389/Desktop/Automated-Pressuremeter-Load_Settlement-Briaud-2007/Data/"/>
    </mc:Choice>
  </mc:AlternateContent>
  <xr:revisionPtr revIDLastSave="0" documentId="8_{C44B1C5C-808F-4B24-876D-8A7742558FD9}" xr6:coauthVersionLast="47" xr6:coauthVersionMax="47" xr10:uidLastSave="{00000000-0000-0000-0000-000000000000}"/>
  <bookViews>
    <workbookView xWindow="-108" yWindow="-108" windowWidth="23256" windowHeight="13896" activeTab="5" xr2:uid="{7CDBC157-7F25-4323-A3FC-6F37A38E572B}"/>
  </bookViews>
  <sheets>
    <sheet name="1 m" sheetId="8" r:id="rId1"/>
    <sheet name="2 m" sheetId="3" r:id="rId2"/>
    <sheet name="3 m" sheetId="4" r:id="rId3"/>
    <sheet name="4 m" sheetId="5" r:id="rId4"/>
    <sheet name="5 m" sheetId="6" r:id="rId5"/>
    <sheet name="6 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3" l="1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19" i="3"/>
  <c r="G19" i="3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19" i="8"/>
  <c r="V38" i="8"/>
  <c r="K21" i="7" l="1"/>
  <c r="L21" i="7"/>
  <c r="K22" i="7"/>
  <c r="L22" i="7"/>
  <c r="M22" i="7" s="1"/>
  <c r="K23" i="7"/>
  <c r="L23" i="7"/>
  <c r="K24" i="7"/>
  <c r="L24" i="7"/>
  <c r="M24" i="7"/>
  <c r="N24" i="7" s="1"/>
  <c r="K25" i="7"/>
  <c r="L25" i="7"/>
  <c r="M25" i="7" s="1"/>
  <c r="K26" i="7"/>
  <c r="M26" i="7" s="1"/>
  <c r="L26" i="7"/>
  <c r="K27" i="7"/>
  <c r="L27" i="7"/>
  <c r="M27" i="7" s="1"/>
  <c r="K28" i="7"/>
  <c r="L28" i="7"/>
  <c r="M28" i="7"/>
  <c r="K29" i="7"/>
  <c r="L29" i="7"/>
  <c r="K30" i="7"/>
  <c r="L30" i="7"/>
  <c r="K31" i="7"/>
  <c r="L31" i="7"/>
  <c r="K32" i="7"/>
  <c r="M32" i="7" s="1"/>
  <c r="L32" i="7"/>
  <c r="K33" i="7"/>
  <c r="L33" i="7"/>
  <c r="M33" i="7"/>
  <c r="K34" i="7"/>
  <c r="L34" i="7"/>
  <c r="K35" i="7"/>
  <c r="L35" i="7"/>
  <c r="K36" i="7"/>
  <c r="L36" i="7"/>
  <c r="M36" i="7" s="1"/>
  <c r="K37" i="7"/>
  <c r="L37" i="7"/>
  <c r="H21" i="7"/>
  <c r="I21" i="7"/>
  <c r="H22" i="7"/>
  <c r="H23" i="7"/>
  <c r="H24" i="7"/>
  <c r="H25" i="7"/>
  <c r="H26" i="7"/>
  <c r="H27" i="7"/>
  <c r="I27" i="7"/>
  <c r="H28" i="7"/>
  <c r="H29" i="7"/>
  <c r="H30" i="7"/>
  <c r="H31" i="7"/>
  <c r="H32" i="7"/>
  <c r="I32" i="7"/>
  <c r="H33" i="7"/>
  <c r="I33" i="7"/>
  <c r="H34" i="7"/>
  <c r="H35" i="7"/>
  <c r="H36" i="7"/>
  <c r="H37" i="7"/>
  <c r="K21" i="6"/>
  <c r="L21" i="6"/>
  <c r="K22" i="6"/>
  <c r="L22" i="6"/>
  <c r="M22" i="6" s="1"/>
  <c r="K23" i="6"/>
  <c r="L23" i="6"/>
  <c r="K24" i="6"/>
  <c r="L24" i="6"/>
  <c r="K25" i="6"/>
  <c r="L25" i="6"/>
  <c r="M25" i="6"/>
  <c r="N25" i="6" s="1"/>
  <c r="K26" i="6"/>
  <c r="L26" i="6"/>
  <c r="K27" i="6"/>
  <c r="L27" i="6"/>
  <c r="K28" i="6"/>
  <c r="M28" i="6" s="1"/>
  <c r="L28" i="6"/>
  <c r="K29" i="6"/>
  <c r="L29" i="6"/>
  <c r="K30" i="6"/>
  <c r="L30" i="6"/>
  <c r="K31" i="6"/>
  <c r="L31" i="6"/>
  <c r="K32" i="6"/>
  <c r="L32" i="6"/>
  <c r="K33" i="6"/>
  <c r="L33" i="6"/>
  <c r="M33" i="6" s="1"/>
  <c r="K34" i="6"/>
  <c r="L34" i="6"/>
  <c r="K35" i="6"/>
  <c r="L35" i="6"/>
  <c r="K36" i="6"/>
  <c r="L36" i="6"/>
  <c r="K37" i="6"/>
  <c r="L37" i="6"/>
  <c r="K38" i="6"/>
  <c r="L38" i="6"/>
  <c r="M38" i="6" s="1"/>
  <c r="K39" i="6"/>
  <c r="L39" i="6"/>
  <c r="K40" i="6"/>
  <c r="L40" i="6"/>
  <c r="K41" i="6"/>
  <c r="L41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K21" i="5"/>
  <c r="L21" i="5"/>
  <c r="K22" i="5"/>
  <c r="M22" i="5" s="1"/>
  <c r="L22" i="5"/>
  <c r="K23" i="5"/>
  <c r="L23" i="5"/>
  <c r="K24" i="5"/>
  <c r="L24" i="5"/>
  <c r="K25" i="5"/>
  <c r="M25" i="5" s="1"/>
  <c r="L25" i="5"/>
  <c r="K26" i="5"/>
  <c r="L26" i="5"/>
  <c r="K27" i="5"/>
  <c r="L27" i="5"/>
  <c r="K28" i="5"/>
  <c r="M28" i="5" s="1"/>
  <c r="L28" i="5"/>
  <c r="K29" i="5"/>
  <c r="L29" i="5"/>
  <c r="K30" i="5"/>
  <c r="M30" i="5" s="1"/>
  <c r="L30" i="5"/>
  <c r="K31" i="5"/>
  <c r="L31" i="5"/>
  <c r="K32" i="5"/>
  <c r="M32" i="5" s="1"/>
  <c r="L32" i="5"/>
  <c r="K33" i="5"/>
  <c r="L33" i="5"/>
  <c r="M33" i="5"/>
  <c r="K34" i="5"/>
  <c r="M34" i="5" s="1"/>
  <c r="L34" i="5"/>
  <c r="K35" i="5"/>
  <c r="M35" i="5" s="1"/>
  <c r="L35" i="5"/>
  <c r="K36" i="5"/>
  <c r="L36" i="5"/>
  <c r="K37" i="5"/>
  <c r="M37" i="5" s="1"/>
  <c r="L37" i="5"/>
  <c r="K38" i="5"/>
  <c r="M38" i="5" s="1"/>
  <c r="L38" i="5"/>
  <c r="K39" i="5"/>
  <c r="L39" i="5"/>
  <c r="K40" i="5"/>
  <c r="L40" i="5"/>
  <c r="M40" i="5" s="1"/>
  <c r="K41" i="5"/>
  <c r="M41" i="5" s="1"/>
  <c r="L41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0" i="5"/>
  <c r="B13" i="7"/>
  <c r="I20" i="7" s="1"/>
  <c r="B13" i="6"/>
  <c r="I19" i="6" s="1"/>
  <c r="B13" i="5"/>
  <c r="I30" i="5" s="1"/>
  <c r="B13" i="4"/>
  <c r="I24" i="4" s="1"/>
  <c r="B13" i="3"/>
  <c r="K21" i="4"/>
  <c r="M21" i="4" s="1"/>
  <c r="L21" i="4"/>
  <c r="K22" i="4"/>
  <c r="L22" i="4"/>
  <c r="K23" i="4"/>
  <c r="L23" i="4"/>
  <c r="K24" i="4"/>
  <c r="L24" i="4"/>
  <c r="K25" i="4"/>
  <c r="M25" i="4" s="1"/>
  <c r="L25" i="4"/>
  <c r="K26" i="4"/>
  <c r="L26" i="4"/>
  <c r="K27" i="4"/>
  <c r="L27" i="4"/>
  <c r="M27" i="4" s="1"/>
  <c r="K28" i="4"/>
  <c r="M28" i="4" s="1"/>
  <c r="L28" i="4"/>
  <c r="K29" i="4"/>
  <c r="L29" i="4"/>
  <c r="K30" i="4"/>
  <c r="M30" i="4" s="1"/>
  <c r="L30" i="4"/>
  <c r="K31" i="4"/>
  <c r="L31" i="4"/>
  <c r="K32" i="4"/>
  <c r="L32" i="4"/>
  <c r="K33" i="4"/>
  <c r="L33" i="4"/>
  <c r="K34" i="4"/>
  <c r="L34" i="4"/>
  <c r="K35" i="4"/>
  <c r="M35" i="4" s="1"/>
  <c r="L35" i="4"/>
  <c r="K36" i="4"/>
  <c r="M36" i="4" s="1"/>
  <c r="L36" i="4"/>
  <c r="K37" i="4"/>
  <c r="L37" i="4"/>
  <c r="K38" i="4"/>
  <c r="L38" i="4"/>
  <c r="M38" i="4" s="1"/>
  <c r="K39" i="4"/>
  <c r="L39" i="4"/>
  <c r="K40" i="4"/>
  <c r="M40" i="4" s="1"/>
  <c r="L40" i="4"/>
  <c r="K41" i="4"/>
  <c r="L41" i="4"/>
  <c r="M41" i="4" s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21" i="3"/>
  <c r="M21" i="3"/>
  <c r="L22" i="3"/>
  <c r="M22" i="3"/>
  <c r="N22" i="3"/>
  <c r="L23" i="3"/>
  <c r="M23" i="3"/>
  <c r="L24" i="3"/>
  <c r="M24" i="3"/>
  <c r="L25" i="3"/>
  <c r="N25" i="3" s="1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N32" i="3" s="1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K21" i="8"/>
  <c r="L21" i="8"/>
  <c r="K22" i="8"/>
  <c r="M22" i="8" s="1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M29" i="8" s="1"/>
  <c r="K30" i="8"/>
  <c r="L30" i="8"/>
  <c r="M30" i="8" s="1"/>
  <c r="K31" i="8"/>
  <c r="L31" i="8"/>
  <c r="K32" i="8"/>
  <c r="L32" i="8"/>
  <c r="K33" i="8"/>
  <c r="L33" i="8"/>
  <c r="K34" i="8"/>
  <c r="L34" i="8"/>
  <c r="K35" i="8"/>
  <c r="L35" i="8"/>
  <c r="K36" i="8"/>
  <c r="M36" i="8" s="1"/>
  <c r="L36" i="8"/>
  <c r="K37" i="8"/>
  <c r="M37" i="8" s="1"/>
  <c r="L37" i="8"/>
  <c r="K38" i="8"/>
  <c r="L38" i="8"/>
  <c r="K39" i="8"/>
  <c r="L39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L20" i="7"/>
  <c r="K20" i="7"/>
  <c r="M20" i="7" s="1"/>
  <c r="H20" i="7"/>
  <c r="H19" i="7"/>
  <c r="L20" i="6"/>
  <c r="K20" i="6"/>
  <c r="M20" i="6" s="1"/>
  <c r="I20" i="6"/>
  <c r="H20" i="6"/>
  <c r="H19" i="6"/>
  <c r="L20" i="5"/>
  <c r="K20" i="5"/>
  <c r="M20" i="5" s="1"/>
  <c r="H19" i="5"/>
  <c r="L20" i="4"/>
  <c r="K20" i="4"/>
  <c r="M20" i="4" s="1"/>
  <c r="H20" i="4"/>
  <c r="H19" i="4"/>
  <c r="M20" i="3"/>
  <c r="L20" i="3"/>
  <c r="N20" i="3" s="1"/>
  <c r="H20" i="3"/>
  <c r="H19" i="3"/>
  <c r="L20" i="8"/>
  <c r="K20" i="8"/>
  <c r="M20" i="8" s="1"/>
  <c r="H20" i="8"/>
  <c r="H19" i="8"/>
  <c r="B13" i="8"/>
  <c r="I32" i="8" s="1"/>
  <c r="N27" i="3" l="1"/>
  <c r="N29" i="3"/>
  <c r="M37" i="7"/>
  <c r="M30" i="7"/>
  <c r="M35" i="7"/>
  <c r="I31" i="7"/>
  <c r="M29" i="7"/>
  <c r="I30" i="7"/>
  <c r="I29" i="7"/>
  <c r="I28" i="7"/>
  <c r="M31" i="7"/>
  <c r="M21" i="7"/>
  <c r="M21" i="6"/>
  <c r="I23" i="6"/>
  <c r="M32" i="6"/>
  <c r="M30" i="6"/>
  <c r="M41" i="6"/>
  <c r="M29" i="6"/>
  <c r="M40" i="6"/>
  <c r="M23" i="6"/>
  <c r="M27" i="6"/>
  <c r="I35" i="6"/>
  <c r="M26" i="6"/>
  <c r="M37" i="6"/>
  <c r="M35" i="6"/>
  <c r="M36" i="6"/>
  <c r="M24" i="6"/>
  <c r="M26" i="5"/>
  <c r="M36" i="5"/>
  <c r="M24" i="5"/>
  <c r="N24" i="5" s="1"/>
  <c r="M23" i="5"/>
  <c r="I21" i="5"/>
  <c r="M29" i="5"/>
  <c r="I33" i="5"/>
  <c r="I32" i="5"/>
  <c r="M27" i="5"/>
  <c r="M33" i="4"/>
  <c r="M31" i="4"/>
  <c r="M22" i="4"/>
  <c r="M34" i="4"/>
  <c r="M32" i="4"/>
  <c r="I31" i="4"/>
  <c r="M24" i="4"/>
  <c r="N24" i="4" s="1"/>
  <c r="N24" i="3"/>
  <c r="O24" i="3" s="1"/>
  <c r="N21" i="3"/>
  <c r="N28" i="3"/>
  <c r="N34" i="3"/>
  <c r="N30" i="3"/>
  <c r="N38" i="3"/>
  <c r="N35" i="3"/>
  <c r="N33" i="3"/>
  <c r="N37" i="3"/>
  <c r="N36" i="3"/>
  <c r="M34" i="7"/>
  <c r="I26" i="7"/>
  <c r="I19" i="7"/>
  <c r="I37" i="7"/>
  <c r="I25" i="7"/>
  <c r="M23" i="7"/>
  <c r="I36" i="7"/>
  <c r="I24" i="7"/>
  <c r="I35" i="7"/>
  <c r="I23" i="7"/>
  <c r="I34" i="7"/>
  <c r="I22" i="7"/>
  <c r="N20" i="7"/>
  <c r="P20" i="7" s="1"/>
  <c r="I34" i="6"/>
  <c r="I22" i="6"/>
  <c r="M34" i="6"/>
  <c r="I33" i="6"/>
  <c r="I21" i="6"/>
  <c r="I32" i="6"/>
  <c r="I31" i="6"/>
  <c r="I30" i="6"/>
  <c r="M31" i="6"/>
  <c r="I29" i="6"/>
  <c r="I41" i="6"/>
  <c r="M39" i="6"/>
  <c r="I40" i="6"/>
  <c r="I28" i="6"/>
  <c r="I39" i="6"/>
  <c r="I27" i="6"/>
  <c r="I38" i="6"/>
  <c r="I26" i="6"/>
  <c r="I37" i="6"/>
  <c r="I25" i="6"/>
  <c r="N20" i="6"/>
  <c r="P20" i="6" s="1"/>
  <c r="I36" i="6"/>
  <c r="I24" i="6"/>
  <c r="I31" i="5"/>
  <c r="M31" i="5"/>
  <c r="M21" i="5"/>
  <c r="I41" i="5"/>
  <c r="I27" i="5"/>
  <c r="I40" i="5"/>
  <c r="I26" i="5"/>
  <c r="I29" i="5"/>
  <c r="I28" i="5"/>
  <c r="I38" i="5"/>
  <c r="I37" i="5"/>
  <c r="I25" i="5"/>
  <c r="I36" i="5"/>
  <c r="I24" i="5"/>
  <c r="N20" i="5"/>
  <c r="P20" i="5" s="1"/>
  <c r="I39" i="5"/>
  <c r="I35" i="5"/>
  <c r="I23" i="5"/>
  <c r="M39" i="5"/>
  <c r="I34" i="5"/>
  <c r="I22" i="5"/>
  <c r="M39" i="4"/>
  <c r="M29" i="4"/>
  <c r="M37" i="4"/>
  <c r="I27" i="4"/>
  <c r="I26" i="4"/>
  <c r="I41" i="4"/>
  <c r="M26" i="4"/>
  <c r="I23" i="4"/>
  <c r="I30" i="4"/>
  <c r="I19" i="4"/>
  <c r="I38" i="4"/>
  <c r="I22" i="4"/>
  <c r="I39" i="4"/>
  <c r="M23" i="4"/>
  <c r="I35" i="4"/>
  <c r="I20" i="4"/>
  <c r="I34" i="4"/>
  <c r="I24" i="3"/>
  <c r="K24" i="3" s="1"/>
  <c r="N23" i="3"/>
  <c r="N31" i="3"/>
  <c r="I35" i="3"/>
  <c r="K35" i="3" s="1"/>
  <c r="I32" i="3"/>
  <c r="K32" i="3" s="1"/>
  <c r="I20" i="3"/>
  <c r="I31" i="3"/>
  <c r="K31" i="3" s="1"/>
  <c r="I39" i="3"/>
  <c r="K39" i="3" s="1"/>
  <c r="I38" i="3"/>
  <c r="K38" i="3" s="1"/>
  <c r="I23" i="3"/>
  <c r="N26" i="3"/>
  <c r="N39" i="3"/>
  <c r="I28" i="3"/>
  <c r="I36" i="3"/>
  <c r="I27" i="3"/>
  <c r="M33" i="8"/>
  <c r="M21" i="8"/>
  <c r="M32" i="8"/>
  <c r="M24" i="8"/>
  <c r="N24" i="8" s="1"/>
  <c r="M31" i="8"/>
  <c r="M28" i="8"/>
  <c r="M38" i="8"/>
  <c r="M27" i="8"/>
  <c r="M35" i="8"/>
  <c r="M39" i="8"/>
  <c r="I28" i="8"/>
  <c r="I20" i="8"/>
  <c r="I31" i="8"/>
  <c r="I34" i="8"/>
  <c r="I30" i="8"/>
  <c r="I29" i="8"/>
  <c r="N20" i="8"/>
  <c r="P20" i="8" s="1"/>
  <c r="I39" i="8"/>
  <c r="I27" i="8"/>
  <c r="I38" i="8"/>
  <c r="I26" i="8"/>
  <c r="M26" i="8"/>
  <c r="M25" i="8"/>
  <c r="M34" i="8"/>
  <c r="I37" i="8"/>
  <c r="I25" i="8"/>
  <c r="I36" i="8"/>
  <c r="I24" i="8"/>
  <c r="I35" i="8"/>
  <c r="I23" i="8"/>
  <c r="M23" i="8"/>
  <c r="I22" i="8"/>
  <c r="I21" i="8"/>
  <c r="I33" i="8"/>
  <c r="I19" i="8"/>
  <c r="I19" i="5"/>
  <c r="I20" i="5"/>
  <c r="I37" i="4"/>
  <c r="I33" i="4"/>
  <c r="I29" i="4"/>
  <c r="I25" i="4"/>
  <c r="I21" i="4"/>
  <c r="I32" i="4"/>
  <c r="N20" i="4"/>
  <c r="P20" i="4" s="1"/>
  <c r="I40" i="4"/>
  <c r="I36" i="4"/>
  <c r="I28" i="4"/>
  <c r="I34" i="3"/>
  <c r="I30" i="3"/>
  <c r="I26" i="3"/>
  <c r="K26" i="3" s="1"/>
  <c r="I22" i="3"/>
  <c r="O20" i="3"/>
  <c r="Q20" i="3" s="1"/>
  <c r="I37" i="3"/>
  <c r="I33" i="3"/>
  <c r="I29" i="3"/>
  <c r="I25" i="3"/>
  <c r="I21" i="3"/>
  <c r="K30" i="3" l="1"/>
  <c r="K25" i="3"/>
  <c r="K34" i="3"/>
  <c r="K27" i="3"/>
  <c r="K29" i="3"/>
  <c r="K36" i="3"/>
  <c r="K33" i="3"/>
  <c r="K28" i="3"/>
  <c r="K37" i="3"/>
  <c r="K22" i="3"/>
  <c r="K23" i="3"/>
</calcChain>
</file>

<file path=xl/sharedStrings.xml><?xml version="1.0" encoding="utf-8"?>
<sst xmlns="http://schemas.openxmlformats.org/spreadsheetml/2006/main" count="277" uniqueCount="42">
  <si>
    <t>Date</t>
  </si>
  <si>
    <t>Location</t>
  </si>
  <si>
    <t>Kingley Gainsville</t>
  </si>
  <si>
    <t>Preformed By</t>
  </si>
  <si>
    <t>Brhane</t>
  </si>
  <si>
    <t xml:space="preserve"> Brett  &amp; Amanda</t>
  </si>
  <si>
    <t>Sounding Number</t>
  </si>
  <si>
    <t>Units</t>
  </si>
  <si>
    <t>Metric</t>
  </si>
  <si>
    <t>Depth Below GL</t>
  </si>
  <si>
    <t>m</t>
  </si>
  <si>
    <t>Thrust</t>
  </si>
  <si>
    <t>N</t>
  </si>
  <si>
    <t>Height Above GroundLevel</t>
  </si>
  <si>
    <t>Depth to GWT</t>
  </si>
  <si>
    <t>Tip to Center of Membrane</t>
  </si>
  <si>
    <t>Probe Length</t>
  </si>
  <si>
    <t>Probe Radius</t>
  </si>
  <si>
    <t>Inital Probe Volume</t>
  </si>
  <si>
    <t>m^3</t>
  </si>
  <si>
    <t>Volume Calibration Slope</t>
  </si>
  <si>
    <t>kPa/cm^3</t>
  </si>
  <si>
    <t>Volume Calibration File</t>
  </si>
  <si>
    <t>C:\Users\brhan\OneDrive - Florida Institute of Technology\All in 1\Courses&amp;Research\Spring 2024\Research Projects\FDOT\Kingsley\Calibration 7.24\Calibration 7.24\Volume calibration.csv</t>
  </si>
  <si>
    <t>Pressure Calibration File</t>
  </si>
  <si>
    <t>C:\Users\brhan\OneDrive - Florida Institute of Technology\All in 1\Courses&amp;Research\Spring 2024\Research Projects\FDOT\Kingsley\Calibration 7.24\Calibration 7.24\membrane calibration.csv</t>
  </si>
  <si>
    <t>Time</t>
  </si>
  <si>
    <t>Raw Volume (cm3)</t>
  </si>
  <si>
    <t>Raw Pressure (kPa)</t>
  </si>
  <si>
    <t>Reduced Volume (cm3)</t>
  </si>
  <si>
    <t>Reduced Pressure (kPa)</t>
  </si>
  <si>
    <t>Volumetric Strain (dV/V0)</t>
  </si>
  <si>
    <t>Radial Strain (dr/r0)</t>
  </si>
  <si>
    <t>delta V</t>
  </si>
  <si>
    <t>delta P</t>
  </si>
  <si>
    <t>delta V/delta P</t>
  </si>
  <si>
    <t>Eo</t>
  </si>
  <si>
    <t>pL</t>
  </si>
  <si>
    <t>Eo/Pl</t>
  </si>
  <si>
    <t xml:space="preserve"> </t>
  </si>
  <si>
    <t>Reduced Volume (in3)</t>
  </si>
  <si>
    <t>Reduced Pressure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</si>
</sst>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PPMT-BH1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ft</c:v>
          </c:tx>
          <c:xVal>
            <c:numRef>
              <c:f>'1 m'!$D$19:$D$35</c:f>
              <c:numCache>
                <c:formatCode>General</c:formatCode>
                <c:ptCount val="17"/>
                <c:pt idx="0">
                  <c:v>0.16676299999999999</c:v>
                </c:pt>
                <c:pt idx="1">
                  <c:v>3.8343780000000001</c:v>
                </c:pt>
                <c:pt idx="2">
                  <c:v>8.5728519999999993</c:v>
                </c:pt>
                <c:pt idx="3">
                  <c:v>13.220136999999999</c:v>
                </c:pt>
                <c:pt idx="4">
                  <c:v>17.910772000000001</c:v>
                </c:pt>
                <c:pt idx="5">
                  <c:v>22.705354</c:v>
                </c:pt>
                <c:pt idx="6">
                  <c:v>27.616571</c:v>
                </c:pt>
                <c:pt idx="7">
                  <c:v>32.292940000000002</c:v>
                </c:pt>
                <c:pt idx="8">
                  <c:v>37.186736000000003</c:v>
                </c:pt>
                <c:pt idx="9">
                  <c:v>41.848016000000001</c:v>
                </c:pt>
                <c:pt idx="10">
                  <c:v>46.622947000000003</c:v>
                </c:pt>
                <c:pt idx="11">
                  <c:v>51.571102000000003</c:v>
                </c:pt>
                <c:pt idx="12">
                  <c:v>56.501354999999997</c:v>
                </c:pt>
                <c:pt idx="13">
                  <c:v>61.583947000000002</c:v>
                </c:pt>
                <c:pt idx="14">
                  <c:v>66.575551000000004</c:v>
                </c:pt>
                <c:pt idx="15">
                  <c:v>71.524359000000004</c:v>
                </c:pt>
                <c:pt idx="16">
                  <c:v>76.345350999999994</c:v>
                </c:pt>
              </c:numCache>
            </c:numRef>
          </c:xVal>
          <c:yVal>
            <c:numRef>
              <c:f>'1 m'!$F$19:$F$35</c:f>
              <c:numCache>
                <c:formatCode>General</c:formatCode>
                <c:ptCount val="17"/>
                <c:pt idx="0">
                  <c:v>28.113721999999999</c:v>
                </c:pt>
                <c:pt idx="1">
                  <c:v>51.508481000000003</c:v>
                </c:pt>
                <c:pt idx="2">
                  <c:v>88.771051999999997</c:v>
                </c:pt>
                <c:pt idx="3">
                  <c:v>142.636303</c:v>
                </c:pt>
                <c:pt idx="4">
                  <c:v>197.85912999999999</c:v>
                </c:pt>
                <c:pt idx="5">
                  <c:v>272.68330099999997</c:v>
                </c:pt>
                <c:pt idx="6">
                  <c:v>333.38332500000001</c:v>
                </c:pt>
                <c:pt idx="7">
                  <c:v>390.35329899999999</c:v>
                </c:pt>
                <c:pt idx="8">
                  <c:v>431.90336400000001</c:v>
                </c:pt>
                <c:pt idx="9">
                  <c:v>466.935226</c:v>
                </c:pt>
                <c:pt idx="10">
                  <c:v>507.807277</c:v>
                </c:pt>
                <c:pt idx="11">
                  <c:v>527.99327400000004</c:v>
                </c:pt>
                <c:pt idx="12">
                  <c:v>548.37521300000003</c:v>
                </c:pt>
                <c:pt idx="13">
                  <c:v>564.34642699999995</c:v>
                </c:pt>
                <c:pt idx="14">
                  <c:v>587.37509699999998</c:v>
                </c:pt>
                <c:pt idx="15">
                  <c:v>603.00091799999996</c:v>
                </c:pt>
                <c:pt idx="16">
                  <c:v>618.07522800000004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1-4370-86DC-C0C414B34428}"/>
            </c:ext>
          </c:extLst>
        </c:ser>
        <c:ser>
          <c:idx val="1"/>
          <c:order val="1"/>
          <c:tx>
            <c:v>6 ft</c:v>
          </c:tx>
          <c:xVal>
            <c:numRef>
              <c:f>'2 m'!$D$19:$D$35</c:f>
              <c:numCache>
                <c:formatCode>General</c:formatCode>
                <c:ptCount val="17"/>
                <c:pt idx="0">
                  <c:v>-0.26621499999999998</c:v>
                </c:pt>
                <c:pt idx="1">
                  <c:v>3.5779969999999999</c:v>
                </c:pt>
                <c:pt idx="2">
                  <c:v>8.4921970000000009</c:v>
                </c:pt>
                <c:pt idx="3">
                  <c:v>13.111224</c:v>
                </c:pt>
                <c:pt idx="4">
                  <c:v>17.784880999999999</c:v>
                </c:pt>
                <c:pt idx="5">
                  <c:v>22.415189999999999</c:v>
                </c:pt>
                <c:pt idx="6">
                  <c:v>27.129966</c:v>
                </c:pt>
                <c:pt idx="7">
                  <c:v>31.83785</c:v>
                </c:pt>
                <c:pt idx="8">
                  <c:v>36.747388000000001</c:v>
                </c:pt>
                <c:pt idx="9">
                  <c:v>41.336134999999999</c:v>
                </c:pt>
                <c:pt idx="10">
                  <c:v>46.149101000000002</c:v>
                </c:pt>
                <c:pt idx="11">
                  <c:v>51.056238</c:v>
                </c:pt>
                <c:pt idx="12">
                  <c:v>56.219006999999998</c:v>
                </c:pt>
                <c:pt idx="13">
                  <c:v>61.123713000000002</c:v>
                </c:pt>
                <c:pt idx="14">
                  <c:v>66.002319</c:v>
                </c:pt>
                <c:pt idx="15">
                  <c:v>70.997559999999993</c:v>
                </c:pt>
                <c:pt idx="16">
                  <c:v>75.967354</c:v>
                </c:pt>
              </c:numCache>
            </c:numRef>
          </c:xVal>
          <c:yVal>
            <c:numRef>
              <c:f>'2 m'!$F$19:$F$35</c:f>
              <c:numCache>
                <c:formatCode>General</c:formatCode>
                <c:ptCount val="17"/>
                <c:pt idx="0">
                  <c:v>21.300754000000001</c:v>
                </c:pt>
                <c:pt idx="1">
                  <c:v>48.205993999999997</c:v>
                </c:pt>
                <c:pt idx="2">
                  <c:v>99.174768999999998</c:v>
                </c:pt>
                <c:pt idx="3">
                  <c:v>172.98184000000001</c:v>
                </c:pt>
                <c:pt idx="4">
                  <c:v>251.779415</c:v>
                </c:pt>
                <c:pt idx="5">
                  <c:v>341.75910499999998</c:v>
                </c:pt>
                <c:pt idx="6">
                  <c:v>419.11500000000001</c:v>
                </c:pt>
                <c:pt idx="7">
                  <c:v>481.18737599999997</c:v>
                </c:pt>
                <c:pt idx="8">
                  <c:v>538.18692299999998</c:v>
                </c:pt>
                <c:pt idx="9">
                  <c:v>571.90314499999999</c:v>
                </c:pt>
                <c:pt idx="10">
                  <c:v>609.63650800000005</c:v>
                </c:pt>
                <c:pt idx="11">
                  <c:v>633.61666300000002</c:v>
                </c:pt>
                <c:pt idx="12">
                  <c:v>654.37911699999995</c:v>
                </c:pt>
                <c:pt idx="13">
                  <c:v>675.83247100000006</c:v>
                </c:pt>
                <c:pt idx="14">
                  <c:v>694.50791400000003</c:v>
                </c:pt>
                <c:pt idx="15">
                  <c:v>711.56018400000005</c:v>
                </c:pt>
                <c:pt idx="16">
                  <c:v>722.09462099999996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1-4370-86DC-C0C414B34428}"/>
            </c:ext>
          </c:extLst>
        </c:ser>
        <c:ser>
          <c:idx val="2"/>
          <c:order val="2"/>
          <c:tx>
            <c:v>10ft</c:v>
          </c:tx>
          <c:xVal>
            <c:numRef>
              <c:f>'3 m'!$D$19:$D$37</c:f>
              <c:numCache>
                <c:formatCode>General</c:formatCode>
                <c:ptCount val="19"/>
                <c:pt idx="0">
                  <c:v>-0.211585</c:v>
                </c:pt>
                <c:pt idx="1">
                  <c:v>3.7365750000000002</c:v>
                </c:pt>
                <c:pt idx="2">
                  <c:v>8.4742949999999997</c:v>
                </c:pt>
                <c:pt idx="3">
                  <c:v>13.161947</c:v>
                </c:pt>
                <c:pt idx="4">
                  <c:v>18.005945000000001</c:v>
                </c:pt>
                <c:pt idx="5">
                  <c:v>22.617425999999998</c:v>
                </c:pt>
                <c:pt idx="6">
                  <c:v>27.234876</c:v>
                </c:pt>
                <c:pt idx="7">
                  <c:v>32.327613999999997</c:v>
                </c:pt>
                <c:pt idx="8">
                  <c:v>37.153438999999999</c:v>
                </c:pt>
                <c:pt idx="9">
                  <c:v>41.608401999999998</c:v>
                </c:pt>
                <c:pt idx="10">
                  <c:v>46.413069999999998</c:v>
                </c:pt>
                <c:pt idx="11">
                  <c:v>51.450254000000001</c:v>
                </c:pt>
                <c:pt idx="12">
                  <c:v>56.337811000000002</c:v>
                </c:pt>
                <c:pt idx="13">
                  <c:v>61.463199000000003</c:v>
                </c:pt>
                <c:pt idx="14">
                  <c:v>66.446505000000002</c:v>
                </c:pt>
                <c:pt idx="15">
                  <c:v>71.374426999999997</c:v>
                </c:pt>
                <c:pt idx="16">
                  <c:v>76.282870000000003</c:v>
                </c:pt>
                <c:pt idx="17">
                  <c:v>80.973061999999999</c:v>
                </c:pt>
                <c:pt idx="18">
                  <c:v>86.038505000000001</c:v>
                </c:pt>
              </c:numCache>
            </c:numRef>
          </c:xVal>
          <c:yVal>
            <c:numRef>
              <c:f>'3 m'!$F$19:$F$37</c:f>
              <c:numCache>
                <c:formatCode>General</c:formatCode>
                <c:ptCount val="19"/>
                <c:pt idx="0">
                  <c:v>26.878495999999998</c:v>
                </c:pt>
                <c:pt idx="1">
                  <c:v>59.856032999999996</c:v>
                </c:pt>
                <c:pt idx="2">
                  <c:v>103.638969</c:v>
                </c:pt>
                <c:pt idx="3">
                  <c:v>160.33313999999999</c:v>
                </c:pt>
                <c:pt idx="4">
                  <c:v>222.67422300000001</c:v>
                </c:pt>
                <c:pt idx="5">
                  <c:v>297.85314399999999</c:v>
                </c:pt>
                <c:pt idx="6">
                  <c:v>360.66288200000002</c:v>
                </c:pt>
                <c:pt idx="7">
                  <c:v>410.89824800000002</c:v>
                </c:pt>
                <c:pt idx="8">
                  <c:v>462.85742199999999</c:v>
                </c:pt>
                <c:pt idx="9">
                  <c:v>497.551221</c:v>
                </c:pt>
                <c:pt idx="10">
                  <c:v>530.78416300000004</c:v>
                </c:pt>
                <c:pt idx="11">
                  <c:v>561.33818299999996</c:v>
                </c:pt>
                <c:pt idx="12">
                  <c:v>572.92787799999996</c:v>
                </c:pt>
                <c:pt idx="13">
                  <c:v>597.70062900000005</c:v>
                </c:pt>
                <c:pt idx="14">
                  <c:v>616.27670499999999</c:v>
                </c:pt>
                <c:pt idx="15">
                  <c:v>637.11061299999994</c:v>
                </c:pt>
                <c:pt idx="16">
                  <c:v>649.90807700000005</c:v>
                </c:pt>
                <c:pt idx="17">
                  <c:v>664.70524999999998</c:v>
                </c:pt>
                <c:pt idx="18">
                  <c:v>676.67096000000004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01-4370-86DC-C0C414B34428}"/>
            </c:ext>
          </c:extLst>
        </c:ser>
        <c:ser>
          <c:idx val="3"/>
          <c:order val="3"/>
          <c:tx>
            <c:v>13 ft</c:v>
          </c:tx>
          <c:xVal>
            <c:numRef>
              <c:f>'4 m'!$D$19:$D$37</c:f>
              <c:numCache>
                <c:formatCode>General</c:formatCode>
                <c:ptCount val="19"/>
                <c:pt idx="0">
                  <c:v>-7.3411000000000004E-2</c:v>
                </c:pt>
                <c:pt idx="1">
                  <c:v>3.7701479999999998</c:v>
                </c:pt>
                <c:pt idx="2">
                  <c:v>8.3308079999999993</c:v>
                </c:pt>
                <c:pt idx="3">
                  <c:v>13.088932</c:v>
                </c:pt>
                <c:pt idx="4">
                  <c:v>17.670849</c:v>
                </c:pt>
                <c:pt idx="5">
                  <c:v>22.09892</c:v>
                </c:pt>
                <c:pt idx="6">
                  <c:v>26.785437000000002</c:v>
                </c:pt>
                <c:pt idx="7">
                  <c:v>31.492840000000001</c:v>
                </c:pt>
                <c:pt idx="8">
                  <c:v>36.088650000000001</c:v>
                </c:pt>
                <c:pt idx="9">
                  <c:v>40.724001000000001</c:v>
                </c:pt>
                <c:pt idx="10">
                  <c:v>45.355443999999999</c:v>
                </c:pt>
                <c:pt idx="11">
                  <c:v>50.196939999999998</c:v>
                </c:pt>
                <c:pt idx="12">
                  <c:v>55.063783000000001</c:v>
                </c:pt>
                <c:pt idx="13">
                  <c:v>60.222915999999998</c:v>
                </c:pt>
                <c:pt idx="14">
                  <c:v>65.004467000000005</c:v>
                </c:pt>
                <c:pt idx="15">
                  <c:v>69.897339000000002</c:v>
                </c:pt>
                <c:pt idx="16">
                  <c:v>74.755059000000003</c:v>
                </c:pt>
                <c:pt idx="17">
                  <c:v>79.659864999999996</c:v>
                </c:pt>
                <c:pt idx="18">
                  <c:v>84.535488000000001</c:v>
                </c:pt>
              </c:numCache>
            </c:numRef>
          </c:xVal>
          <c:yVal>
            <c:numRef>
              <c:f>'4 m'!$F$19:$F$37</c:f>
              <c:numCache>
                <c:formatCode>General</c:formatCode>
                <c:ptCount val="19"/>
                <c:pt idx="0">
                  <c:v>11.623138000000001</c:v>
                </c:pt>
                <c:pt idx="1">
                  <c:v>45.099767</c:v>
                </c:pt>
                <c:pt idx="2">
                  <c:v>113.743467</c:v>
                </c:pt>
                <c:pt idx="3">
                  <c:v>191.43483699999999</c:v>
                </c:pt>
                <c:pt idx="4">
                  <c:v>286.684776</c:v>
                </c:pt>
                <c:pt idx="5">
                  <c:v>420.627205</c:v>
                </c:pt>
                <c:pt idx="6">
                  <c:v>517.96640400000001</c:v>
                </c:pt>
                <c:pt idx="7">
                  <c:v>612.55195100000003</c:v>
                </c:pt>
                <c:pt idx="8">
                  <c:v>695.94242599999995</c:v>
                </c:pt>
                <c:pt idx="9">
                  <c:v>756.91692599999999</c:v>
                </c:pt>
                <c:pt idx="10">
                  <c:v>807.55070799999999</c:v>
                </c:pt>
                <c:pt idx="11">
                  <c:v>847.89966300000003</c:v>
                </c:pt>
                <c:pt idx="12">
                  <c:v>890.63217799999995</c:v>
                </c:pt>
                <c:pt idx="13">
                  <c:v>926.50828200000001</c:v>
                </c:pt>
                <c:pt idx="14">
                  <c:v>956.36274700000001</c:v>
                </c:pt>
                <c:pt idx="15">
                  <c:v>979.42934700000001</c:v>
                </c:pt>
                <c:pt idx="16">
                  <c:v>1004.873768</c:v>
                </c:pt>
                <c:pt idx="17">
                  <c:v>1024.7312400000001</c:v>
                </c:pt>
                <c:pt idx="18">
                  <c:v>1044.988509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01-4370-86DC-C0C414B34428}"/>
            </c:ext>
          </c:extLst>
        </c:ser>
        <c:ser>
          <c:idx val="4"/>
          <c:order val="4"/>
          <c:tx>
            <c:v>16 ft</c:v>
          </c:tx>
          <c:xVal>
            <c:numRef>
              <c:f>'5 m'!$D$19:$D$37</c:f>
              <c:numCache>
                <c:formatCode>General</c:formatCode>
                <c:ptCount val="19"/>
                <c:pt idx="0">
                  <c:v>-0.11686000000000001</c:v>
                </c:pt>
                <c:pt idx="1">
                  <c:v>3.80314</c:v>
                </c:pt>
                <c:pt idx="2">
                  <c:v>8.0784300000000009</c:v>
                </c:pt>
                <c:pt idx="3">
                  <c:v>12.732779000000001</c:v>
                </c:pt>
                <c:pt idx="4">
                  <c:v>17.255846999999999</c:v>
                </c:pt>
                <c:pt idx="5">
                  <c:v>21.985330999999999</c:v>
                </c:pt>
                <c:pt idx="6">
                  <c:v>26.197382000000001</c:v>
                </c:pt>
                <c:pt idx="7">
                  <c:v>30.826556</c:v>
                </c:pt>
                <c:pt idx="8">
                  <c:v>35.197014000000003</c:v>
                </c:pt>
                <c:pt idx="9">
                  <c:v>39.651767</c:v>
                </c:pt>
                <c:pt idx="10">
                  <c:v>44.289349000000001</c:v>
                </c:pt>
                <c:pt idx="11">
                  <c:v>49.155810000000002</c:v>
                </c:pt>
                <c:pt idx="12">
                  <c:v>53.938285999999998</c:v>
                </c:pt>
                <c:pt idx="13">
                  <c:v>58.923440999999997</c:v>
                </c:pt>
                <c:pt idx="14">
                  <c:v>63.962955000000001</c:v>
                </c:pt>
                <c:pt idx="15">
                  <c:v>68.615183999999999</c:v>
                </c:pt>
                <c:pt idx="16">
                  <c:v>73.497045</c:v>
                </c:pt>
                <c:pt idx="17">
                  <c:v>78.457134999999994</c:v>
                </c:pt>
                <c:pt idx="18">
                  <c:v>83.162516999999994</c:v>
                </c:pt>
              </c:numCache>
            </c:numRef>
          </c:xVal>
          <c:yVal>
            <c:numRef>
              <c:f>'5 m'!$F$19:$F$37</c:f>
              <c:numCache>
                <c:formatCode>General</c:formatCode>
                <c:ptCount val="19"/>
                <c:pt idx="0">
                  <c:v>9.6410619999999998</c:v>
                </c:pt>
                <c:pt idx="1">
                  <c:v>62.490811000000001</c:v>
                </c:pt>
                <c:pt idx="2">
                  <c:v>138.210207</c:v>
                </c:pt>
                <c:pt idx="3">
                  <c:v>235.105131</c:v>
                </c:pt>
                <c:pt idx="4">
                  <c:v>364.36175300000002</c:v>
                </c:pt>
                <c:pt idx="5">
                  <c:v>507.19194700000003</c:v>
                </c:pt>
                <c:pt idx="6">
                  <c:v>638.73577599999999</c:v>
                </c:pt>
                <c:pt idx="7">
                  <c:v>759.24628399999995</c:v>
                </c:pt>
                <c:pt idx="8">
                  <c:v>885.76899200000003</c:v>
                </c:pt>
                <c:pt idx="9">
                  <c:v>978.99599599999999</c:v>
                </c:pt>
                <c:pt idx="10">
                  <c:v>1053.8508059999999</c:v>
                </c:pt>
                <c:pt idx="11">
                  <c:v>1133.5035829999999</c:v>
                </c:pt>
                <c:pt idx="12">
                  <c:v>1177.7818110000001</c:v>
                </c:pt>
                <c:pt idx="13">
                  <c:v>1237.5626600000001</c:v>
                </c:pt>
                <c:pt idx="14">
                  <c:v>1274.65759</c:v>
                </c:pt>
                <c:pt idx="15">
                  <c:v>1318.6645149999999</c:v>
                </c:pt>
                <c:pt idx="16">
                  <c:v>1364.1401289999999</c:v>
                </c:pt>
                <c:pt idx="17">
                  <c:v>1383.1894420000001</c:v>
                </c:pt>
                <c:pt idx="18">
                  <c:v>1419.8903499999999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01-4370-86DC-C0C414B34428}"/>
            </c:ext>
          </c:extLst>
        </c:ser>
        <c:ser>
          <c:idx val="5"/>
          <c:order val="5"/>
          <c:tx>
            <c:v>20 ft</c:v>
          </c:tx>
          <c:xVal>
            <c:numRef>
              <c:f>'6 m'!$D$19:$D$33</c:f>
              <c:numCache>
                <c:formatCode>General</c:formatCode>
                <c:ptCount val="15"/>
                <c:pt idx="0">
                  <c:v>-0.17577999999999999</c:v>
                </c:pt>
                <c:pt idx="1">
                  <c:v>3.6567690000000002</c:v>
                </c:pt>
                <c:pt idx="2">
                  <c:v>8.1385470000000009</c:v>
                </c:pt>
                <c:pt idx="3">
                  <c:v>12.439897999999999</c:v>
                </c:pt>
                <c:pt idx="4">
                  <c:v>16.636168000000001</c:v>
                </c:pt>
                <c:pt idx="5">
                  <c:v>20.792997</c:v>
                </c:pt>
                <c:pt idx="6">
                  <c:v>24.972017999999998</c:v>
                </c:pt>
                <c:pt idx="7">
                  <c:v>29.206251000000002</c:v>
                </c:pt>
                <c:pt idx="8">
                  <c:v>33.543134999999999</c:v>
                </c:pt>
                <c:pt idx="9">
                  <c:v>38.316178000000001</c:v>
                </c:pt>
                <c:pt idx="10">
                  <c:v>42.613278000000001</c:v>
                </c:pt>
                <c:pt idx="11">
                  <c:v>47.600664000000002</c:v>
                </c:pt>
                <c:pt idx="12">
                  <c:v>52.344352000000001</c:v>
                </c:pt>
                <c:pt idx="13">
                  <c:v>57.325499000000001</c:v>
                </c:pt>
                <c:pt idx="14">
                  <c:v>62.190863999999998</c:v>
                </c:pt>
              </c:numCache>
            </c:numRef>
          </c:xVal>
          <c:yVal>
            <c:numRef>
              <c:f>'6 m'!$F$19:$F$33</c:f>
              <c:numCache>
                <c:formatCode>General</c:formatCode>
                <c:ptCount val="15"/>
                <c:pt idx="0">
                  <c:v>17.949995999999999</c:v>
                </c:pt>
                <c:pt idx="1">
                  <c:v>73.373266999999998</c:v>
                </c:pt>
                <c:pt idx="2">
                  <c:v>174.53496799999999</c:v>
                </c:pt>
                <c:pt idx="3">
                  <c:v>340.39044000000001</c:v>
                </c:pt>
                <c:pt idx="4">
                  <c:v>538.23411499999997</c:v>
                </c:pt>
                <c:pt idx="5">
                  <c:v>765.76856099999998</c:v>
                </c:pt>
                <c:pt idx="6">
                  <c:v>963.69825300000002</c:v>
                </c:pt>
                <c:pt idx="7">
                  <c:v>1137.4291760000001</c:v>
                </c:pt>
                <c:pt idx="8">
                  <c:v>1278.6793270000001</c:v>
                </c:pt>
                <c:pt idx="9">
                  <c:v>1357.355826</c:v>
                </c:pt>
                <c:pt idx="10">
                  <c:v>1465.311819</c:v>
                </c:pt>
                <c:pt idx="11">
                  <c:v>1527.817137</c:v>
                </c:pt>
                <c:pt idx="12">
                  <c:v>1581.7453439999999</c:v>
                </c:pt>
                <c:pt idx="13">
                  <c:v>1622.9930710000001</c:v>
                </c:pt>
                <c:pt idx="14">
                  <c:v>1657.990847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01-4370-86DC-C0C414B3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(cc)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(kPa)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84334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5.1888561202576948E-2"/>
          <c:y val="0.9044365838885523"/>
          <c:w val="0.89622264853256983"/>
          <c:h val="5.556341611144760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bg1">
          <a:lumMod val="95000"/>
        </a:schemeClr>
      </a:solidFill>
    </a:ln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PPMT-BH1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ft</c:v>
          </c:tx>
          <c:xVal>
            <c:numRef>
              <c:f>'1 m'!$E$19:$E$35</c:f>
              <c:numCache>
                <c:formatCode>General</c:formatCode>
                <c:ptCount val="17"/>
                <c:pt idx="0">
                  <c:v>1.0176495283099999E-2</c:v>
                </c:pt>
                <c:pt idx="1">
                  <c:v>0.2339879327586</c:v>
                </c:pt>
                <c:pt idx="2">
                  <c:v>0.52314714859239997</c:v>
                </c:pt>
                <c:pt idx="3">
                  <c:v>0.80674167424689991</c:v>
                </c:pt>
                <c:pt idx="4">
                  <c:v>1.0929815772964</c:v>
                </c:pt>
                <c:pt idx="5">
                  <c:v>1.3855647108897999</c:v>
                </c:pt>
                <c:pt idx="6">
                  <c:v>1.6852653437327001</c:v>
                </c:pt>
                <c:pt idx="7">
                  <c:v>1.9706346826780001</c:v>
                </c:pt>
                <c:pt idx="8">
                  <c:v>2.2692722216432002</c:v>
                </c:pt>
                <c:pt idx="9">
                  <c:v>2.5537207739792001</c:v>
                </c:pt>
                <c:pt idx="10">
                  <c:v>2.8451047308439001</c:v>
                </c:pt>
                <c:pt idx="11">
                  <c:v>3.1470594571174004</c:v>
                </c:pt>
                <c:pt idx="12">
                  <c:v>3.4479217371134996</c:v>
                </c:pt>
                <c:pt idx="13">
                  <c:v>3.7580803065439001</c:v>
                </c:pt>
                <c:pt idx="14">
                  <c:v>4.0626864515587</c:v>
                </c:pt>
                <c:pt idx="15">
                  <c:v>4.3646810263083005</c:v>
                </c:pt>
                <c:pt idx="16">
                  <c:v>4.6588757958186999</c:v>
                </c:pt>
              </c:numCache>
            </c:numRef>
          </c:xVal>
          <c:yVal>
            <c:numRef>
              <c:f>'1 m'!$G$19:$G$35</c:f>
              <c:numCache>
                <c:formatCode>General</c:formatCode>
                <c:ptCount val="17"/>
                <c:pt idx="0">
                  <c:v>4.0775495773193997</c:v>
                </c:pt>
                <c:pt idx="1">
                  <c:v>7.4706716147336998</c:v>
                </c:pt>
                <c:pt idx="2">
                  <c:v>12.8751492086604</c:v>
                </c:pt>
                <c:pt idx="3">
                  <c:v>20.687641323623097</c:v>
                </c:pt>
                <c:pt idx="4">
                  <c:v>28.697033139200997</c:v>
                </c:pt>
                <c:pt idx="5">
                  <c:v>39.549358805447696</c:v>
                </c:pt>
                <c:pt idx="6">
                  <c:v>48.353150676352499</c:v>
                </c:pt>
                <c:pt idx="7">
                  <c:v>56.615944674372294</c:v>
                </c:pt>
                <c:pt idx="8">
                  <c:v>62.642270536822799</c:v>
                </c:pt>
                <c:pt idx="9">
                  <c:v>67.72321122802019</c:v>
                </c:pt>
                <c:pt idx="10">
                  <c:v>73.651199499342894</c:v>
                </c:pt>
                <c:pt idx="11">
                  <c:v>76.578930076429799</c:v>
                </c:pt>
                <c:pt idx="12">
                  <c:v>79.535079630530106</c:v>
                </c:pt>
                <c:pt idx="13">
                  <c:v>81.85150777529789</c:v>
                </c:pt>
                <c:pt idx="14">
                  <c:v>85.191533106156896</c:v>
                </c:pt>
                <c:pt idx="15">
                  <c:v>87.457866244608581</c:v>
                </c:pt>
                <c:pt idx="16">
                  <c:v>89.644209496095598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1-4370-86DC-C0C414B34428}"/>
            </c:ext>
          </c:extLst>
        </c:ser>
        <c:ser>
          <c:idx val="1"/>
          <c:order val="1"/>
          <c:tx>
            <c:v>6 ft</c:v>
          </c:tx>
          <c:xVal>
            <c:numRef>
              <c:f>'2 m'!$E$19:$E$35</c:f>
              <c:numCache>
                <c:formatCode>General</c:formatCode>
                <c:ptCount val="17"/>
                <c:pt idx="0">
                  <c:v>-1.6245424295499997E-2</c:v>
                </c:pt>
                <c:pt idx="1">
                  <c:v>0.2183426155289</c:v>
                </c:pt>
                <c:pt idx="2">
                  <c:v>0.51822528206890006</c:v>
                </c:pt>
                <c:pt idx="3">
                  <c:v>0.80009540000879997</c:v>
                </c:pt>
                <c:pt idx="4">
                  <c:v>1.0852992426796999</c:v>
                </c:pt>
                <c:pt idx="5">
                  <c:v>1.367857830003</c:v>
                </c:pt>
                <c:pt idx="6">
                  <c:v>1.6555709061941999</c:v>
                </c:pt>
                <c:pt idx="7">
                  <c:v>1.9428634070449999</c:v>
                </c:pt>
                <c:pt idx="8">
                  <c:v>2.2424615810956001</c:v>
                </c:pt>
                <c:pt idx="9">
                  <c:v>2.5224839013994997</c:v>
                </c:pt>
                <c:pt idx="10">
                  <c:v>2.8161888946936999</c:v>
                </c:pt>
                <c:pt idx="11">
                  <c:v>3.1156405508406002</c:v>
                </c:pt>
                <c:pt idx="12">
                  <c:v>3.4306918174658998</c:v>
                </c:pt>
                <c:pt idx="13">
                  <c:v>3.7299951249981</c:v>
                </c:pt>
                <c:pt idx="14">
                  <c:v>4.0277057139602999</c:v>
                </c:pt>
                <c:pt idx="15">
                  <c:v>4.3325338021719997</c:v>
                </c:pt>
                <c:pt idx="16">
                  <c:v>4.6358090202898001</c:v>
                </c:pt>
              </c:numCache>
            </c:numRef>
          </c:xVal>
          <c:yVal>
            <c:numRef>
              <c:f>'2 m'!$G$19:$G$35</c:f>
              <c:numCache>
                <c:formatCode>General</c:formatCode>
                <c:ptCount val="17"/>
                <c:pt idx="0">
                  <c:v>3.0894123684257999</c:v>
                </c:pt>
                <c:pt idx="1">
                  <c:v>6.9916864959737994</c:v>
                </c:pt>
                <c:pt idx="2">
                  <c:v>14.384080393791299</c:v>
                </c:pt>
                <c:pt idx="3">
                  <c:v>25.088888215367998</c:v>
                </c:pt>
                <c:pt idx="4">
                  <c:v>36.5175072589455</c:v>
                </c:pt>
                <c:pt idx="5">
                  <c:v>49.567954543258494</c:v>
                </c:pt>
                <c:pt idx="6">
                  <c:v>60.787475635499995</c:v>
                </c:pt>
                <c:pt idx="7">
                  <c:v>69.79031028407519</c:v>
                </c:pt>
                <c:pt idx="8">
                  <c:v>78.057393481997096</c:v>
                </c:pt>
                <c:pt idx="9">
                  <c:v>82.947516773566491</c:v>
                </c:pt>
                <c:pt idx="10">
                  <c:v>88.4202769563516</c:v>
                </c:pt>
                <c:pt idx="11">
                  <c:v>91.898303483195093</c:v>
                </c:pt>
                <c:pt idx="12">
                  <c:v>94.909642057710883</c:v>
                </c:pt>
                <c:pt idx="13">
                  <c:v>98.021187179156698</c:v>
                </c:pt>
                <c:pt idx="14">
                  <c:v>100.7298304783578</c:v>
                </c:pt>
                <c:pt idx="15">
                  <c:v>103.2030524989368</c:v>
                </c:pt>
                <c:pt idx="16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1-4370-86DC-C0C414B34428}"/>
            </c:ext>
          </c:extLst>
        </c:ser>
        <c:ser>
          <c:idx val="2"/>
          <c:order val="2"/>
          <c:tx>
            <c:v>10ft</c:v>
          </c:tx>
          <c:xVal>
            <c:numRef>
              <c:f>'3 m'!$E$19:$E$37</c:f>
              <c:numCache>
                <c:formatCode>General</c:formatCode>
                <c:ptCount val="19"/>
                <c:pt idx="0">
                  <c:v>-1.2911699564499999E-2</c:v>
                </c:pt>
                <c:pt idx="1">
                  <c:v>0.22801963182750001</c:v>
                </c:pt>
                <c:pt idx="2">
                  <c:v>0.51713283579149993</c:v>
                </c:pt>
                <c:pt idx="3">
                  <c:v>0.80319070514390001</c:v>
                </c:pt>
                <c:pt idx="4">
                  <c:v>1.0987893858965001</c:v>
                </c:pt>
                <c:pt idx="5">
                  <c:v>1.3801990189961999</c:v>
                </c:pt>
                <c:pt idx="6">
                  <c:v>1.6619729025612</c:v>
                </c:pt>
                <c:pt idx="7">
                  <c:v>1.9727506184517998</c:v>
                </c:pt>
                <c:pt idx="8">
                  <c:v>2.2672403155042997</c:v>
                </c:pt>
                <c:pt idx="9">
                  <c:v>2.5390986411273997</c:v>
                </c:pt>
                <c:pt idx="10">
                  <c:v>2.8322972597589997</c:v>
                </c:pt>
                <c:pt idx="11">
                  <c:v>3.1396848650198002</c:v>
                </c:pt>
                <c:pt idx="12">
                  <c:v>3.4379416771207003</c:v>
                </c:pt>
                <c:pt idx="13">
                  <c:v>3.7507118168163003</c:v>
                </c:pt>
                <c:pt idx="14">
                  <c:v>4.0548115871685004</c:v>
                </c:pt>
                <c:pt idx="15">
                  <c:v>4.3555316209198995</c:v>
                </c:pt>
                <c:pt idx="16">
                  <c:v>4.6550629740190006</c:v>
                </c:pt>
                <c:pt idx="17">
                  <c:v>4.9412758435694002</c:v>
                </c:pt>
                <c:pt idx="18">
                  <c:v>5.2503879175685002</c:v>
                </c:pt>
              </c:numCache>
            </c:numRef>
          </c:xVal>
          <c:yVal>
            <c:numRef>
              <c:f>'3 m'!$G$19:$G$37</c:f>
              <c:numCache>
                <c:formatCode>General</c:formatCode>
                <c:ptCount val="19"/>
                <c:pt idx="0">
                  <c:v>3.8983952392991994</c:v>
                </c:pt>
                <c:pt idx="1">
                  <c:v>8.6813813574440992</c:v>
                </c:pt>
                <c:pt idx="2">
                  <c:v>15.031557694131299</c:v>
                </c:pt>
                <c:pt idx="3">
                  <c:v>23.254349859377996</c:v>
                </c:pt>
                <c:pt idx="4">
                  <c:v>32.296157153207098</c:v>
                </c:pt>
                <c:pt idx="5">
                  <c:v>43.199934943528795</c:v>
                </c:pt>
                <c:pt idx="6">
                  <c:v>52.309714880651399</c:v>
                </c:pt>
                <c:pt idx="7">
                  <c:v>59.595736823949601</c:v>
                </c:pt>
                <c:pt idx="8">
                  <c:v>67.131775914809396</c:v>
                </c:pt>
                <c:pt idx="9">
                  <c:v>72.16368472603169</c:v>
                </c:pt>
                <c:pt idx="10">
                  <c:v>76.983714197945105</c:v>
                </c:pt>
                <c:pt idx="11">
                  <c:v>81.415198984499085</c:v>
                </c:pt>
                <c:pt idx="12">
                  <c:v>83.096141691000597</c:v>
                </c:pt>
                <c:pt idx="13">
                  <c:v>86.689124518713299</c:v>
                </c:pt>
                <c:pt idx="14">
                  <c:v>89.383355856778493</c:v>
                </c:pt>
                <c:pt idx="15">
                  <c:v>92.405057955110081</c:v>
                </c:pt>
                <c:pt idx="16">
                  <c:v>94.261172699502907</c:v>
                </c:pt>
                <c:pt idx="17">
                  <c:v>96.407320637924997</c:v>
                </c:pt>
                <c:pt idx="18">
                  <c:v>98.142799695191997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01-4370-86DC-C0C414B34428}"/>
            </c:ext>
          </c:extLst>
        </c:ser>
        <c:ser>
          <c:idx val="3"/>
          <c:order val="3"/>
          <c:tx>
            <c:v>13 ft</c:v>
          </c:tx>
          <c:xVal>
            <c:numRef>
              <c:f>'4 m'!$E$19:$E$37</c:f>
              <c:numCache>
                <c:formatCode>General</c:formatCode>
                <c:ptCount val="19"/>
                <c:pt idx="0">
                  <c:v>-4.4798108406999999E-3</c:v>
                </c:pt>
                <c:pt idx="1">
                  <c:v>0.23006838050759998</c:v>
                </c:pt>
                <c:pt idx="2">
                  <c:v>0.5083767281496</c:v>
                </c:pt>
                <c:pt idx="3">
                  <c:v>0.79873505968839997</c:v>
                </c:pt>
                <c:pt idx="4">
                  <c:v>1.0783405881213</c:v>
                </c:pt>
                <c:pt idx="5">
                  <c:v>1.3485578644039999</c:v>
                </c:pt>
                <c:pt idx="6">
                  <c:v>1.6345464718569001</c:v>
                </c:pt>
                <c:pt idx="7">
                  <c:v>1.9218096203080002</c:v>
                </c:pt>
                <c:pt idx="8">
                  <c:v>2.2022629510050002</c:v>
                </c:pt>
                <c:pt idx="9">
                  <c:v>2.4851292198237003</c:v>
                </c:pt>
                <c:pt idx="10">
                  <c:v>2.7677570080227998</c:v>
                </c:pt>
                <c:pt idx="11">
                  <c:v>3.0632030074779997</c:v>
                </c:pt>
                <c:pt idx="12">
                  <c:v>3.3601957746570998</c:v>
                </c:pt>
                <c:pt idx="13">
                  <c:v>3.6750251591091998</c:v>
                </c:pt>
                <c:pt idx="14">
                  <c:v>3.9668130928679002</c:v>
                </c:pt>
                <c:pt idx="15">
                  <c:v>4.2653942459343002</c:v>
                </c:pt>
                <c:pt idx="16">
                  <c:v>4.5618302938983</c:v>
                </c:pt>
                <c:pt idx="17">
                  <c:v>4.8611397038005002</c:v>
                </c:pt>
                <c:pt idx="18">
                  <c:v>5.1586682590655997</c:v>
                </c:pt>
              </c:numCache>
            </c:numRef>
          </c:xVal>
          <c:yVal>
            <c:numRef>
              <c:f>'4 m'!$G$19:$G$37</c:f>
              <c:numCache>
                <c:formatCode>General</c:formatCode>
                <c:ptCount val="19"/>
                <c:pt idx="0">
                  <c:v>1.6857932023026001</c:v>
                </c:pt>
                <c:pt idx="1">
                  <c:v>6.5411664762158992</c:v>
                </c:pt>
                <c:pt idx="2">
                  <c:v>16.497090843705898</c:v>
                </c:pt>
                <c:pt idx="3">
                  <c:v>27.765268458354896</c:v>
                </c:pt>
                <c:pt idx="4">
                  <c:v>41.580100536055198</c:v>
                </c:pt>
                <c:pt idx="5">
                  <c:v>61.006802370628499</c:v>
                </c:pt>
                <c:pt idx="6">
                  <c:v>75.1246559134308</c:v>
                </c:pt>
                <c:pt idx="7">
                  <c:v>88.843126103552706</c:v>
                </c:pt>
                <c:pt idx="8">
                  <c:v>100.93788879946018</c:v>
                </c:pt>
                <c:pt idx="9">
                  <c:v>109.78149003811019</c:v>
                </c:pt>
                <c:pt idx="10">
                  <c:v>117.12529732169159</c:v>
                </c:pt>
                <c:pt idx="11">
                  <c:v>122.9774169522951</c:v>
                </c:pt>
                <c:pt idx="12">
                  <c:v>129.17524264311058</c:v>
                </c:pt>
                <c:pt idx="13">
                  <c:v>134.3786302522314</c:v>
                </c:pt>
                <c:pt idx="14">
                  <c:v>138.7086531905619</c:v>
                </c:pt>
                <c:pt idx="15">
                  <c:v>142.05417980138191</c:v>
                </c:pt>
                <c:pt idx="16">
                  <c:v>145.7445801010536</c:v>
                </c:pt>
                <c:pt idx="17">
                  <c:v>148.624662167748</c:v>
                </c:pt>
                <c:pt idx="18">
                  <c:v>151.56272987178929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01-4370-86DC-C0C414B34428}"/>
            </c:ext>
          </c:extLst>
        </c:ser>
        <c:ser>
          <c:idx val="4"/>
          <c:order val="4"/>
          <c:tx>
            <c:v>16 ft</c:v>
          </c:tx>
          <c:xVal>
            <c:numRef>
              <c:f>'5 m'!$E$19:$E$38</c:f>
              <c:numCache>
                <c:formatCode>General</c:formatCode>
                <c:ptCount val="20"/>
                <c:pt idx="0">
                  <c:v>-7.1312295820000005E-3</c:v>
                </c:pt>
                <c:pt idx="1">
                  <c:v>0.23208167441800001</c:v>
                </c:pt>
                <c:pt idx="2">
                  <c:v>0.49297568879100007</c:v>
                </c:pt>
                <c:pt idx="3">
                  <c:v>0.7770012858623</c:v>
                </c:pt>
                <c:pt idx="4">
                  <c:v>1.0530156305739</c:v>
                </c:pt>
                <c:pt idx="5">
                  <c:v>1.3416262433446999</c:v>
                </c:pt>
                <c:pt idx="6">
                  <c:v>1.5986611799534001</c:v>
                </c:pt>
                <c:pt idx="7">
                  <c:v>1.8811505053772</c:v>
                </c:pt>
                <c:pt idx="8">
                  <c:v>2.1478520232318004</c:v>
                </c:pt>
                <c:pt idx="9">
                  <c:v>2.4196975338778999</c:v>
                </c:pt>
                <c:pt idx="10">
                  <c:v>2.7026999465713</c:v>
                </c:pt>
                <c:pt idx="11">
                  <c:v>2.9996694026970001</c:v>
                </c:pt>
                <c:pt idx="12">
                  <c:v>3.2915137833781998</c:v>
                </c:pt>
                <c:pt idx="13">
                  <c:v>3.5957263865517</c:v>
                </c:pt>
                <c:pt idx="14">
                  <c:v>3.9032561770335001</c:v>
                </c:pt>
                <c:pt idx="15">
                  <c:v>4.1871524038608001</c:v>
                </c:pt>
                <c:pt idx="16">
                  <c:v>4.4850616249664998</c:v>
                </c:pt>
                <c:pt idx="17">
                  <c:v>4.7877446690994994</c:v>
                </c:pt>
                <c:pt idx="18">
                  <c:v>5.0748844886528994</c:v>
                </c:pt>
                <c:pt idx="19">
                  <c:v>5.0850958284687007</c:v>
                </c:pt>
              </c:numCache>
            </c:numRef>
          </c:xVal>
          <c:yVal>
            <c:numRef>
              <c:f>'5 m'!$G$19:$G$37</c:f>
              <c:numCache>
                <c:formatCode>General</c:formatCode>
                <c:ptCount val="19"/>
                <c:pt idx="0">
                  <c:v>1.3983174580373998</c:v>
                </c:pt>
                <c:pt idx="1">
                  <c:v>9.0635234985746997</c:v>
                </c:pt>
                <c:pt idx="2">
                  <c:v>20.0456905398039</c:v>
                </c:pt>
                <c:pt idx="3">
                  <c:v>34.099107458438695</c:v>
                </c:pt>
                <c:pt idx="4">
                  <c:v>52.846190623088098</c:v>
                </c:pt>
                <c:pt idx="5">
                  <c:v>73.561953451401905</c:v>
                </c:pt>
                <c:pt idx="6">
                  <c:v>92.640767858755197</c:v>
                </c:pt>
                <c:pt idx="7">
                  <c:v>110.11933476490678</c:v>
                </c:pt>
                <c:pt idx="8">
                  <c:v>128.46989733099841</c:v>
                </c:pt>
                <c:pt idx="9">
                  <c:v>141.99132756904919</c:v>
                </c:pt>
                <c:pt idx="10">
                  <c:v>152.84809704538617</c:v>
                </c:pt>
                <c:pt idx="11">
                  <c:v>164.40075262007909</c:v>
                </c:pt>
                <c:pt idx="12">
                  <c:v>170.82276496927469</c:v>
                </c:pt>
                <c:pt idx="13">
                  <c:v>179.49324181228201</c:v>
                </c:pt>
                <c:pt idx="14">
                  <c:v>184.873405141143</c:v>
                </c:pt>
                <c:pt idx="15">
                  <c:v>191.25606832721547</c:v>
                </c:pt>
                <c:pt idx="16">
                  <c:v>197.85174678786328</c:v>
                </c:pt>
                <c:pt idx="17">
                  <c:v>200.61461533196339</c:v>
                </c:pt>
                <c:pt idx="18">
                  <c:v>205.93763061619498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01-4370-86DC-C0C414B34428}"/>
            </c:ext>
          </c:extLst>
        </c:ser>
        <c:ser>
          <c:idx val="5"/>
          <c:order val="5"/>
          <c:tx>
            <c:v>20 ft</c:v>
          </c:tx>
          <c:xVal>
            <c:numRef>
              <c:f>'6 m'!$E$19:$E$34</c:f>
              <c:numCache>
                <c:formatCode>General</c:formatCode>
                <c:ptCount val="16"/>
                <c:pt idx="0">
                  <c:v>-1.0726745986E-2</c:v>
                </c:pt>
                <c:pt idx="1">
                  <c:v>0.22314957442530001</c:v>
                </c:pt>
                <c:pt idx="2">
                  <c:v>0.49664425056390005</c:v>
                </c:pt>
                <c:pt idx="3">
                  <c:v>0.75912860358259993</c:v>
                </c:pt>
                <c:pt idx="4">
                  <c:v>1.0152005251816001</c:v>
                </c:pt>
                <c:pt idx="5">
                  <c:v>1.2688656110289001</c:v>
                </c:pt>
                <c:pt idx="6">
                  <c:v>1.5238849348265999</c:v>
                </c:pt>
                <c:pt idx="7">
                  <c:v>1.7822734991487001</c:v>
                </c:pt>
                <c:pt idx="8">
                  <c:v>2.0469262072994998</c:v>
                </c:pt>
                <c:pt idx="9">
                  <c:v>2.3381949514186</c:v>
                </c:pt>
                <c:pt idx="10">
                  <c:v>2.6004198926886</c:v>
                </c:pt>
                <c:pt idx="11">
                  <c:v>2.9047686397368002</c:v>
                </c:pt>
                <c:pt idx="12">
                  <c:v>3.1942460331424001</c:v>
                </c:pt>
                <c:pt idx="13">
                  <c:v>3.4982140533263002</c:v>
                </c:pt>
                <c:pt idx="14">
                  <c:v>3.7951166274768</c:v>
                </c:pt>
                <c:pt idx="15">
                  <c:v>3.8240627924059001</c:v>
                </c:pt>
              </c:numCache>
            </c:numRef>
          </c:xVal>
          <c:yVal>
            <c:numRef>
              <c:f>'6 m'!$G$19:$G$33</c:f>
              <c:numCache>
                <c:formatCode>General</c:formatCode>
                <c:ptCount val="15"/>
                <c:pt idx="0">
                  <c:v>2.6034261348491996</c:v>
                </c:pt>
                <c:pt idx="1">
                  <c:v>10.641889887165899</c:v>
                </c:pt>
                <c:pt idx="2">
                  <c:v>25.314150328293596</c:v>
                </c:pt>
                <c:pt idx="3">
                  <c:v>49.369446519587996</c:v>
                </c:pt>
                <c:pt idx="4">
                  <c:v>78.064238101135487</c:v>
                </c:pt>
                <c:pt idx="5">
                  <c:v>111.06531081974968</c:v>
                </c:pt>
                <c:pt idx="6">
                  <c:v>139.7725781091381</c:v>
                </c:pt>
                <c:pt idx="7">
                  <c:v>164.97011159993519</c:v>
                </c:pt>
                <c:pt idx="8">
                  <c:v>185.4567086256279</c:v>
                </c:pt>
                <c:pt idx="9">
                  <c:v>196.86776708464018</c:v>
                </c:pt>
                <c:pt idx="10">
                  <c:v>212.52545601057628</c:v>
                </c:pt>
                <c:pt idx="11">
                  <c:v>221.5910835710649</c:v>
                </c:pt>
                <c:pt idx="12">
                  <c:v>229.41270667946878</c:v>
                </c:pt>
                <c:pt idx="13">
                  <c:v>235.3951821337767</c:v>
                </c:pt>
                <c:pt idx="14">
                  <c:v>240.47117906993188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01-4370-86DC-C0C414B3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  <a:r>
                  <a:rPr lang="en-US" baseline="0"/>
                  <a:t> (in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(psi)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3199117025015569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6843343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5.1888561202576948E-2"/>
          <c:y val="0.9044365838885523"/>
          <c:w val="0.89622264853256983"/>
          <c:h val="5.5563416111447606E-2"/>
        </c:manualLayout>
      </c:layout>
      <c:overlay val="0"/>
    </c:legend>
    <c:plotVisOnly val="1"/>
    <c:dispBlanksAs val="gap"/>
    <c:showDLblsOverMax val="0"/>
    <c:extLst/>
  </c:chart>
  <c:spPr>
    <a:ln>
      <a:solidFill>
        <a:schemeClr val="bg1">
          <a:lumMod val="95000"/>
        </a:schemeClr>
      </a:solidFill>
    </a:ln>
  </c:spPr>
  <c:txPr>
    <a:bodyPr/>
    <a:lstStyle/>
    <a:p>
      <a:pPr>
        <a:defRPr sz="11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m'!$I$19:$I$35</c:f>
              <c:numCache>
                <c:formatCode>General</c:formatCode>
                <c:ptCount val="17"/>
                <c:pt idx="0">
                  <c:v>4.50665362302205E-4</c:v>
                </c:pt>
                <c:pt idx="1">
                  <c:v>1.0311312136749962E-2</c:v>
                </c:pt>
                <c:pt idx="2">
                  <c:v>2.2910313060932275E-2</c:v>
                </c:pt>
                <c:pt idx="3">
                  <c:v>3.5117913492771935E-2</c:v>
                </c:pt>
                <c:pt idx="4">
                  <c:v>4.7295103870975241E-2</c:v>
                </c:pt>
                <c:pt idx="5">
                  <c:v>5.9597527349125157E-2</c:v>
                </c:pt>
                <c:pt idx="6">
                  <c:v>7.2052864028169905E-2</c:v>
                </c:pt>
                <c:pt idx="7">
                  <c:v>8.3779571646125373E-2</c:v>
                </c:pt>
                <c:pt idx="8">
                  <c:v>9.5917151948647916E-2</c:v>
                </c:pt>
                <c:pt idx="9">
                  <c:v>0.10735434629899765</c:v>
                </c:pt>
                <c:pt idx="10">
                  <c:v>0.11894919401921245</c:v>
                </c:pt>
                <c:pt idx="11">
                  <c:v>0.13083925109651529</c:v>
                </c:pt>
                <c:pt idx="12">
                  <c:v>0.14256323467558496</c:v>
                </c:pt>
                <c:pt idx="13">
                  <c:v>0.15452485256733572</c:v>
                </c:pt>
                <c:pt idx="14">
                  <c:v>0.16615292175294383</c:v>
                </c:pt>
                <c:pt idx="15">
                  <c:v>0.17756795137533099</c:v>
                </c:pt>
                <c:pt idx="16">
                  <c:v>0.18858274428186617</c:v>
                </c:pt>
              </c:numCache>
            </c:numRef>
          </c:xVal>
          <c:yVal>
            <c:numRef>
              <c:f>'1 m'!$G$19:$G$35</c:f>
              <c:numCache>
                <c:formatCode>General</c:formatCode>
                <c:ptCount val="17"/>
                <c:pt idx="0">
                  <c:v>4.0775495773193997</c:v>
                </c:pt>
                <c:pt idx="1">
                  <c:v>7.4706716147336998</c:v>
                </c:pt>
                <c:pt idx="2">
                  <c:v>12.8751492086604</c:v>
                </c:pt>
                <c:pt idx="3">
                  <c:v>20.687641323623097</c:v>
                </c:pt>
                <c:pt idx="4">
                  <c:v>28.697033139200997</c:v>
                </c:pt>
                <c:pt idx="5">
                  <c:v>39.549358805447696</c:v>
                </c:pt>
                <c:pt idx="6">
                  <c:v>48.353150676352499</c:v>
                </c:pt>
                <c:pt idx="7">
                  <c:v>56.615944674372294</c:v>
                </c:pt>
                <c:pt idx="8">
                  <c:v>62.642270536822799</c:v>
                </c:pt>
                <c:pt idx="9">
                  <c:v>67.72321122802019</c:v>
                </c:pt>
                <c:pt idx="10">
                  <c:v>73.651199499342894</c:v>
                </c:pt>
                <c:pt idx="11">
                  <c:v>76.578930076429799</c:v>
                </c:pt>
                <c:pt idx="12">
                  <c:v>79.535079630530106</c:v>
                </c:pt>
                <c:pt idx="13">
                  <c:v>81.85150777529789</c:v>
                </c:pt>
                <c:pt idx="14">
                  <c:v>85.191533106156896</c:v>
                </c:pt>
                <c:pt idx="15">
                  <c:v>87.457866244608581</c:v>
                </c:pt>
                <c:pt idx="16">
                  <c:v>89.644209496095598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6-4C92-9A71-561CA75C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62096"/>
        <c:axId val="2057686464"/>
      </c:scatterChart>
      <c:valAx>
        <c:axId val="20832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86464"/>
        <c:crosses val="autoZero"/>
        <c:crossBetween val="midCat"/>
      </c:valAx>
      <c:valAx>
        <c:axId val="20576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'2 m'!$I$19:$I$35</c:f>
              <c:numCache>
                <c:formatCode>General</c:formatCode>
                <c:ptCount val="17"/>
                <c:pt idx="0">
                  <c:v>0</c:v>
                </c:pt>
                <c:pt idx="1">
                  <c:v>9.6251441444938912E-3</c:v>
                </c:pt>
                <c:pt idx="2">
                  <c:v>2.2697160124526716E-2</c:v>
                </c:pt>
                <c:pt idx="3">
                  <c:v>3.4833466136152458E-2</c:v>
                </c:pt>
                <c:pt idx="4">
                  <c:v>4.6970132333134185E-2</c:v>
                </c:pt>
                <c:pt idx="5">
                  <c:v>5.8857058663180917E-2</c:v>
                </c:pt>
                <c:pt idx="6">
                  <c:v>7.0825251184282179E-2</c:v>
                </c:pt>
                <c:pt idx="7">
                  <c:v>8.2643943212983295E-2</c:v>
                </c:pt>
                <c:pt idx="8">
                  <c:v>9.483298008282115E-2</c:v>
                </c:pt>
                <c:pt idx="9">
                  <c:v>0.10610414497768583</c:v>
                </c:pt>
                <c:pt idx="10">
                  <c:v>0.11780394088196933</c:v>
                </c:pt>
                <c:pt idx="11">
                  <c:v>0.12960790399089572</c:v>
                </c:pt>
                <c:pt idx="12">
                  <c:v>0.14189506954721787</c:v>
                </c:pt>
                <c:pt idx="13">
                  <c:v>0.15344682330288273</c:v>
                </c:pt>
                <c:pt idx="14">
                  <c:v>0.1648234629663734</c:v>
                </c:pt>
                <c:pt idx="15">
                  <c:v>0.17635809322705631</c:v>
                </c:pt>
                <c:pt idx="16">
                  <c:v>0.18772280379383877</c:v>
                </c:pt>
              </c:numCache>
            </c:numRef>
          </c:xVal>
          <c:yVal>
            <c:numRef>
              <c:f>'2 m'!$J$19:$J$35</c:f>
              <c:numCache>
                <c:formatCode>General</c:formatCode>
                <c:ptCount val="17"/>
                <c:pt idx="0">
                  <c:v>0</c:v>
                </c:pt>
                <c:pt idx="1">
                  <c:v>3.9022741275479995</c:v>
                </c:pt>
                <c:pt idx="2">
                  <c:v>11.2946680253655</c:v>
                </c:pt>
                <c:pt idx="3">
                  <c:v>21.999475846942197</c:v>
                </c:pt>
                <c:pt idx="4">
                  <c:v>33.428094890519702</c:v>
                </c:pt>
                <c:pt idx="5">
                  <c:v>46.478542174832697</c:v>
                </c:pt>
                <c:pt idx="6">
                  <c:v>57.698063267074197</c:v>
                </c:pt>
                <c:pt idx="7">
                  <c:v>66.700897915649392</c:v>
                </c:pt>
                <c:pt idx="8">
                  <c:v>74.967981113571298</c:v>
                </c:pt>
                <c:pt idx="9">
                  <c:v>79.858104405140693</c:v>
                </c:pt>
                <c:pt idx="10">
                  <c:v>85.330864587925802</c:v>
                </c:pt>
                <c:pt idx="11">
                  <c:v>88.808891114769295</c:v>
                </c:pt>
                <c:pt idx="12">
                  <c:v>91.820229689285085</c:v>
                </c:pt>
                <c:pt idx="13">
                  <c:v>94.9317748107309</c:v>
                </c:pt>
                <c:pt idx="14">
                  <c:v>97.640418109932</c:v>
                </c:pt>
                <c:pt idx="15">
                  <c:v>100.113640130511</c:v>
                </c:pt>
                <c:pt idx="16">
                  <c:v>101.64153064378588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B-4F97-912D-B4F3C309382A}"/>
            </c:ext>
          </c:extLst>
        </c:ser>
        <c:ser>
          <c:idx val="0"/>
          <c:order val="1"/>
          <c:xVal>
            <c:numRef>
              <c:f>'2 m'!$K$21:$K$35</c:f>
              <c:numCache>
                <c:formatCode>General</c:formatCode>
                <c:ptCount val="15"/>
                <c:pt idx="0">
                  <c:v>0</c:v>
                </c:pt>
                <c:pt idx="1">
                  <c:v>1.2136306011625742E-2</c:v>
                </c:pt>
                <c:pt idx="2">
                  <c:v>2.4272972208607468E-2</c:v>
                </c:pt>
                <c:pt idx="3">
                  <c:v>3.61598985386542E-2</c:v>
                </c:pt>
                <c:pt idx="4">
                  <c:v>4.8128091059755462E-2</c:v>
                </c:pt>
                <c:pt idx="5">
                  <c:v>5.9946783088456579E-2</c:v>
                </c:pt>
                <c:pt idx="6">
                  <c:v>7.2135819958294434E-2</c:v>
                </c:pt>
                <c:pt idx="7">
                  <c:v>8.3406984853159116E-2</c:v>
                </c:pt>
                <c:pt idx="8">
                  <c:v>9.5106780757442611E-2</c:v>
                </c:pt>
                <c:pt idx="9">
                  <c:v>0.10691074386636901</c:v>
                </c:pt>
                <c:pt idx="10">
                  <c:v>0.11919790942269115</c:v>
                </c:pt>
                <c:pt idx="11">
                  <c:v>0.13074966317835601</c:v>
                </c:pt>
                <c:pt idx="12">
                  <c:v>0.14212630284184669</c:v>
                </c:pt>
                <c:pt idx="13">
                  <c:v>0.1536609331025296</c:v>
                </c:pt>
                <c:pt idx="14">
                  <c:v>0.16502564366931205</c:v>
                </c:pt>
              </c:numCache>
            </c:numRef>
          </c:xVal>
          <c:yVal>
            <c:numRef>
              <c:f>'2 m'!$G$21:$G$35</c:f>
              <c:numCache>
                <c:formatCode>General</c:formatCode>
                <c:ptCount val="15"/>
                <c:pt idx="0">
                  <c:v>14.384080393791299</c:v>
                </c:pt>
                <c:pt idx="1">
                  <c:v>25.088888215367998</c:v>
                </c:pt>
                <c:pt idx="2">
                  <c:v>36.5175072589455</c:v>
                </c:pt>
                <c:pt idx="3">
                  <c:v>49.567954543258494</c:v>
                </c:pt>
                <c:pt idx="4">
                  <c:v>60.787475635499995</c:v>
                </c:pt>
                <c:pt idx="5">
                  <c:v>69.79031028407519</c:v>
                </c:pt>
                <c:pt idx="6">
                  <c:v>78.057393481997096</c:v>
                </c:pt>
                <c:pt idx="7">
                  <c:v>82.947516773566491</c:v>
                </c:pt>
                <c:pt idx="8">
                  <c:v>88.4202769563516</c:v>
                </c:pt>
                <c:pt idx="9">
                  <c:v>91.898303483195093</c:v>
                </c:pt>
                <c:pt idx="10">
                  <c:v>94.909642057710883</c:v>
                </c:pt>
                <c:pt idx="11">
                  <c:v>98.021187179156698</c:v>
                </c:pt>
                <c:pt idx="12">
                  <c:v>100.7298304783578</c:v>
                </c:pt>
                <c:pt idx="13">
                  <c:v>103.2030524989368</c:v>
                </c:pt>
                <c:pt idx="14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9-4699-A46B-BBEAD0A9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3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m'!$H$20:$H$35</c:f>
              <c:numCache>
                <c:formatCode>General</c:formatCode>
                <c:ptCount val="16"/>
                <c:pt idx="0">
                  <c:v>1.9340524324324322E-2</c:v>
                </c:pt>
                <c:pt idx="1">
                  <c:v>4.5903767567567574E-2</c:v>
                </c:pt>
                <c:pt idx="2">
                  <c:v>7.0871481081081086E-2</c:v>
                </c:pt>
                <c:pt idx="3">
                  <c:v>9.6134491891891882E-2</c:v>
                </c:pt>
                <c:pt idx="4">
                  <c:v>0.12116318918918918</c:v>
                </c:pt>
                <c:pt idx="5">
                  <c:v>0.14664846486486485</c:v>
                </c:pt>
                <c:pt idx="6">
                  <c:v>0.17209648648648648</c:v>
                </c:pt>
                <c:pt idx="7">
                  <c:v>0.19863452972972973</c:v>
                </c:pt>
                <c:pt idx="8">
                  <c:v>0.22343856756756755</c:v>
                </c:pt>
                <c:pt idx="9">
                  <c:v>0.2494546</c:v>
                </c:pt>
                <c:pt idx="10">
                  <c:v>0.27597966486486486</c:v>
                </c:pt>
                <c:pt idx="11">
                  <c:v>0.30388652432432434</c:v>
                </c:pt>
                <c:pt idx="12">
                  <c:v>0.33039844864864865</c:v>
                </c:pt>
                <c:pt idx="13">
                  <c:v>0.35676929189189188</c:v>
                </c:pt>
                <c:pt idx="14">
                  <c:v>0.38377059459459456</c:v>
                </c:pt>
                <c:pt idx="15">
                  <c:v>0.41063434594594594</c:v>
                </c:pt>
              </c:numCache>
            </c:numRef>
          </c:xVal>
          <c:yVal>
            <c:numRef>
              <c:f>'2 m'!$G$20:$G$35</c:f>
              <c:numCache>
                <c:formatCode>General</c:formatCode>
                <c:ptCount val="16"/>
                <c:pt idx="0">
                  <c:v>6.9916864959737994</c:v>
                </c:pt>
                <c:pt idx="1">
                  <c:v>14.384080393791299</c:v>
                </c:pt>
                <c:pt idx="2">
                  <c:v>25.088888215367998</c:v>
                </c:pt>
                <c:pt idx="3">
                  <c:v>36.5175072589455</c:v>
                </c:pt>
                <c:pt idx="4">
                  <c:v>49.567954543258494</c:v>
                </c:pt>
                <c:pt idx="5">
                  <c:v>60.787475635499995</c:v>
                </c:pt>
                <c:pt idx="6">
                  <c:v>69.79031028407519</c:v>
                </c:pt>
                <c:pt idx="7">
                  <c:v>78.057393481997096</c:v>
                </c:pt>
                <c:pt idx="8">
                  <c:v>82.947516773566491</c:v>
                </c:pt>
                <c:pt idx="9">
                  <c:v>88.4202769563516</c:v>
                </c:pt>
                <c:pt idx="10">
                  <c:v>91.898303483195093</c:v>
                </c:pt>
                <c:pt idx="11">
                  <c:v>94.909642057710883</c:v>
                </c:pt>
                <c:pt idx="12">
                  <c:v>98.021187179156698</c:v>
                </c:pt>
                <c:pt idx="13">
                  <c:v>100.7298304783578</c:v>
                </c:pt>
                <c:pt idx="14">
                  <c:v>103.2030524989368</c:v>
                </c:pt>
                <c:pt idx="15">
                  <c:v>104.73094301221168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5-4D89-8493-23932FCA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35360"/>
        <c:axId val="2076236320"/>
      </c:scatterChart>
      <c:valAx>
        <c:axId val="2076235360"/>
        <c:scaling>
          <c:logBase val="2.299999999999999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6320"/>
        <c:crosses val="autoZero"/>
        <c:crossBetween val="midCat"/>
      </c:valAx>
      <c:valAx>
        <c:axId val="20762363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m'!$H$19:$H$37</c:f>
              <c:numCache>
                <c:formatCode>General</c:formatCode>
                <c:ptCount val="19"/>
                <c:pt idx="0">
                  <c:v>-1.1437027027027026E-3</c:v>
                </c:pt>
                <c:pt idx="1">
                  <c:v>2.0197702702702703E-2</c:v>
                </c:pt>
                <c:pt idx="2">
                  <c:v>4.5807E-2</c:v>
                </c:pt>
                <c:pt idx="3">
                  <c:v>7.1145659459459457E-2</c:v>
                </c:pt>
                <c:pt idx="4">
                  <c:v>9.7329432432432431E-2</c:v>
                </c:pt>
                <c:pt idx="5">
                  <c:v>0.12225635675675675</c:v>
                </c:pt>
                <c:pt idx="6">
                  <c:v>0.14721554594594594</c:v>
                </c:pt>
                <c:pt idx="7">
                  <c:v>0.17474385945945944</c:v>
                </c:pt>
                <c:pt idx="8">
                  <c:v>0.20082939999999999</c:v>
                </c:pt>
                <c:pt idx="9">
                  <c:v>0.22491028108108108</c:v>
                </c:pt>
                <c:pt idx="10">
                  <c:v>0.25088145945945944</c:v>
                </c:pt>
                <c:pt idx="11">
                  <c:v>0.27810948108108108</c:v>
                </c:pt>
                <c:pt idx="12">
                  <c:v>0.30452870810810811</c:v>
                </c:pt>
                <c:pt idx="13">
                  <c:v>0.33223350810810814</c:v>
                </c:pt>
                <c:pt idx="14">
                  <c:v>0.35917029729729733</c:v>
                </c:pt>
                <c:pt idx="15">
                  <c:v>0.38580771351351351</c:v>
                </c:pt>
                <c:pt idx="16">
                  <c:v>0.41233983783783784</c:v>
                </c:pt>
                <c:pt idx="17">
                  <c:v>0.43769222702702704</c:v>
                </c:pt>
                <c:pt idx="18">
                  <c:v>0.46507300000000001</c:v>
                </c:pt>
              </c:numCache>
            </c:numRef>
          </c:xVal>
          <c:yVal>
            <c:numRef>
              <c:f>'3 m'!$F$19:$F$37</c:f>
              <c:numCache>
                <c:formatCode>General</c:formatCode>
                <c:ptCount val="19"/>
                <c:pt idx="0">
                  <c:v>26.878495999999998</c:v>
                </c:pt>
                <c:pt idx="1">
                  <c:v>59.856032999999996</c:v>
                </c:pt>
                <c:pt idx="2">
                  <c:v>103.638969</c:v>
                </c:pt>
                <c:pt idx="3">
                  <c:v>160.33313999999999</c:v>
                </c:pt>
                <c:pt idx="4">
                  <c:v>222.67422300000001</c:v>
                </c:pt>
                <c:pt idx="5">
                  <c:v>297.85314399999999</c:v>
                </c:pt>
                <c:pt idx="6">
                  <c:v>360.66288200000002</c:v>
                </c:pt>
                <c:pt idx="7">
                  <c:v>410.89824800000002</c:v>
                </c:pt>
                <c:pt idx="8">
                  <c:v>462.85742199999999</c:v>
                </c:pt>
                <c:pt idx="9">
                  <c:v>497.551221</c:v>
                </c:pt>
                <c:pt idx="10">
                  <c:v>530.78416300000004</c:v>
                </c:pt>
                <c:pt idx="11">
                  <c:v>561.33818299999996</c:v>
                </c:pt>
                <c:pt idx="12">
                  <c:v>572.92787799999996</c:v>
                </c:pt>
                <c:pt idx="13">
                  <c:v>597.70062900000005</c:v>
                </c:pt>
                <c:pt idx="14">
                  <c:v>616.27670499999999</c:v>
                </c:pt>
                <c:pt idx="15">
                  <c:v>637.11061299999994</c:v>
                </c:pt>
                <c:pt idx="16">
                  <c:v>649.90807700000005</c:v>
                </c:pt>
                <c:pt idx="17">
                  <c:v>664.70524999999998</c:v>
                </c:pt>
                <c:pt idx="18">
                  <c:v>676.67096000000004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E-4D3F-B232-8267CD04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33439"/>
        <c:axId val="966905264"/>
      </c:scatterChart>
      <c:valAx>
        <c:axId val="13684334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5264"/>
        <c:crosses val="autoZero"/>
        <c:crossBetween val="midCat"/>
      </c:valAx>
      <c:valAx>
        <c:axId val="9669052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m'!$H$19:$H$37</c:f>
              <c:numCache>
                <c:formatCode>General</c:formatCode>
                <c:ptCount val="19"/>
                <c:pt idx="0">
                  <c:v>-3.9681621621621624E-4</c:v>
                </c:pt>
                <c:pt idx="1">
                  <c:v>2.0379178378378379E-2</c:v>
                </c:pt>
                <c:pt idx="2">
                  <c:v>4.5031394594594591E-2</c:v>
                </c:pt>
                <c:pt idx="3">
                  <c:v>7.0750983783783777E-2</c:v>
                </c:pt>
                <c:pt idx="4">
                  <c:v>9.5518102702702709E-2</c:v>
                </c:pt>
                <c:pt idx="5">
                  <c:v>0.11945362162162163</c:v>
                </c:pt>
                <c:pt idx="6">
                  <c:v>0.14478614594594597</c:v>
                </c:pt>
                <c:pt idx="7">
                  <c:v>0.17023156756756758</c:v>
                </c:pt>
                <c:pt idx="8">
                  <c:v>0.19507378378378379</c:v>
                </c:pt>
                <c:pt idx="9">
                  <c:v>0.22012973513513515</c:v>
                </c:pt>
                <c:pt idx="10">
                  <c:v>0.24516456216216215</c:v>
                </c:pt>
                <c:pt idx="11">
                  <c:v>0.27133481081081079</c:v>
                </c:pt>
                <c:pt idx="12">
                  <c:v>0.29764207027027029</c:v>
                </c:pt>
                <c:pt idx="13">
                  <c:v>0.32552927567567569</c:v>
                </c:pt>
                <c:pt idx="14">
                  <c:v>0.35137549729729733</c:v>
                </c:pt>
                <c:pt idx="15">
                  <c:v>0.37782345405405404</c:v>
                </c:pt>
                <c:pt idx="16">
                  <c:v>0.40408140000000003</c:v>
                </c:pt>
                <c:pt idx="17">
                  <c:v>0.43059386486486484</c:v>
                </c:pt>
                <c:pt idx="18">
                  <c:v>0.45694858378378378</c:v>
                </c:pt>
              </c:numCache>
            </c:numRef>
          </c:xVal>
          <c:yVal>
            <c:numRef>
              <c:f>'4 m'!$F$19:$F$37</c:f>
              <c:numCache>
                <c:formatCode>General</c:formatCode>
                <c:ptCount val="19"/>
                <c:pt idx="0">
                  <c:v>11.623138000000001</c:v>
                </c:pt>
                <c:pt idx="1">
                  <c:v>45.099767</c:v>
                </c:pt>
                <c:pt idx="2">
                  <c:v>113.743467</c:v>
                </c:pt>
                <c:pt idx="3">
                  <c:v>191.43483699999999</c:v>
                </c:pt>
                <c:pt idx="4">
                  <c:v>286.684776</c:v>
                </c:pt>
                <c:pt idx="5">
                  <c:v>420.627205</c:v>
                </c:pt>
                <c:pt idx="6">
                  <c:v>517.96640400000001</c:v>
                </c:pt>
                <c:pt idx="7">
                  <c:v>612.55195100000003</c:v>
                </c:pt>
                <c:pt idx="8">
                  <c:v>695.94242599999995</c:v>
                </c:pt>
                <c:pt idx="9">
                  <c:v>756.91692599999999</c:v>
                </c:pt>
                <c:pt idx="10">
                  <c:v>807.55070799999999</c:v>
                </c:pt>
                <c:pt idx="11">
                  <c:v>847.89966300000003</c:v>
                </c:pt>
                <c:pt idx="12">
                  <c:v>890.63217799999995</c:v>
                </c:pt>
                <c:pt idx="13">
                  <c:v>926.50828200000001</c:v>
                </c:pt>
                <c:pt idx="14">
                  <c:v>956.36274700000001</c:v>
                </c:pt>
                <c:pt idx="15">
                  <c:v>979.42934700000001</c:v>
                </c:pt>
                <c:pt idx="16">
                  <c:v>1004.873768</c:v>
                </c:pt>
                <c:pt idx="17">
                  <c:v>1024.7312400000001</c:v>
                </c:pt>
                <c:pt idx="18">
                  <c:v>1044.988509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6-4C42-B43A-726CD79F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11856"/>
        <c:axId val="1638762784"/>
      </c:scatterChart>
      <c:valAx>
        <c:axId val="881111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62784"/>
        <c:crosses val="autoZero"/>
        <c:crossBetween val="midCat"/>
      </c:valAx>
      <c:valAx>
        <c:axId val="1638762784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m'!$H$19:$H$37</c:f>
              <c:numCache>
                <c:formatCode>General</c:formatCode>
                <c:ptCount val="19"/>
                <c:pt idx="0">
                  <c:v>-6.3167567567567573E-4</c:v>
                </c:pt>
                <c:pt idx="1">
                  <c:v>2.0557513513513512E-2</c:v>
                </c:pt>
                <c:pt idx="2">
                  <c:v>4.3667189189189194E-2</c:v>
                </c:pt>
                <c:pt idx="3">
                  <c:v>6.8825832432432441E-2</c:v>
                </c:pt>
                <c:pt idx="4">
                  <c:v>9.3274848648648642E-2</c:v>
                </c:pt>
                <c:pt idx="5">
                  <c:v>0.11883962702702702</c:v>
                </c:pt>
                <c:pt idx="6">
                  <c:v>0.14160747027027026</c:v>
                </c:pt>
                <c:pt idx="7">
                  <c:v>0.16663003243243243</c:v>
                </c:pt>
                <c:pt idx="8">
                  <c:v>0.19025412972972974</c:v>
                </c:pt>
                <c:pt idx="9">
                  <c:v>0.21433387567567566</c:v>
                </c:pt>
                <c:pt idx="10">
                  <c:v>0.2394018864864865</c:v>
                </c:pt>
                <c:pt idx="11">
                  <c:v>0.2657070810810811</c:v>
                </c:pt>
                <c:pt idx="12">
                  <c:v>0.29155830270270267</c:v>
                </c:pt>
                <c:pt idx="13">
                  <c:v>0.31850508648648646</c:v>
                </c:pt>
                <c:pt idx="14">
                  <c:v>0.34574570270270272</c:v>
                </c:pt>
                <c:pt idx="15">
                  <c:v>0.37089288648648649</c:v>
                </c:pt>
                <c:pt idx="16">
                  <c:v>0.39728132432432434</c:v>
                </c:pt>
                <c:pt idx="17">
                  <c:v>0.42409262162162159</c:v>
                </c:pt>
                <c:pt idx="18">
                  <c:v>0.44952711891891889</c:v>
                </c:pt>
              </c:numCache>
            </c:numRef>
          </c:xVal>
          <c:yVal>
            <c:numRef>
              <c:f>'5 m'!$F$19:$F$37</c:f>
              <c:numCache>
                <c:formatCode>General</c:formatCode>
                <c:ptCount val="19"/>
                <c:pt idx="0">
                  <c:v>9.6410619999999998</c:v>
                </c:pt>
                <c:pt idx="1">
                  <c:v>62.490811000000001</c:v>
                </c:pt>
                <c:pt idx="2">
                  <c:v>138.210207</c:v>
                </c:pt>
                <c:pt idx="3">
                  <c:v>235.105131</c:v>
                </c:pt>
                <c:pt idx="4">
                  <c:v>364.36175300000002</c:v>
                </c:pt>
                <c:pt idx="5">
                  <c:v>507.19194700000003</c:v>
                </c:pt>
                <c:pt idx="6">
                  <c:v>638.73577599999999</c:v>
                </c:pt>
                <c:pt idx="7">
                  <c:v>759.24628399999995</c:v>
                </c:pt>
                <c:pt idx="8">
                  <c:v>885.76899200000003</c:v>
                </c:pt>
                <c:pt idx="9">
                  <c:v>978.99599599999999</c:v>
                </c:pt>
                <c:pt idx="10">
                  <c:v>1053.8508059999999</c:v>
                </c:pt>
                <c:pt idx="11">
                  <c:v>1133.5035829999999</c:v>
                </c:pt>
                <c:pt idx="12">
                  <c:v>1177.7818110000001</c:v>
                </c:pt>
                <c:pt idx="13">
                  <c:v>1237.5626600000001</c:v>
                </c:pt>
                <c:pt idx="14">
                  <c:v>1274.65759</c:v>
                </c:pt>
                <c:pt idx="15">
                  <c:v>1318.6645149999999</c:v>
                </c:pt>
                <c:pt idx="16">
                  <c:v>1364.1401289999999</c:v>
                </c:pt>
                <c:pt idx="17">
                  <c:v>1383.1894420000001</c:v>
                </c:pt>
                <c:pt idx="18">
                  <c:v>1419.8903499999999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7-4126-B1E3-6E9C5C29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6127"/>
        <c:axId val="1374654847"/>
      </c:scatterChart>
      <c:valAx>
        <c:axId val="1369926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4847"/>
        <c:crosses val="autoZero"/>
        <c:crossBetween val="midCat"/>
      </c:valAx>
      <c:valAx>
        <c:axId val="1374654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m'!$H$19:$H$33</c:f>
              <c:numCache>
                <c:formatCode>General</c:formatCode>
                <c:ptCount val="15"/>
                <c:pt idx="0">
                  <c:v>-9.5016216216216212E-4</c:v>
                </c:pt>
                <c:pt idx="1">
                  <c:v>1.9766318918918918E-2</c:v>
                </c:pt>
                <c:pt idx="2">
                  <c:v>4.399214594594595E-2</c:v>
                </c:pt>
                <c:pt idx="3">
                  <c:v>6.7242691891891887E-2</c:v>
                </c:pt>
                <c:pt idx="4">
                  <c:v>8.9925232432432445E-2</c:v>
                </c:pt>
                <c:pt idx="5">
                  <c:v>0.11239457837837838</c:v>
                </c:pt>
                <c:pt idx="6">
                  <c:v>0.13498388108108109</c:v>
                </c:pt>
                <c:pt idx="7">
                  <c:v>0.15787162702702703</c:v>
                </c:pt>
                <c:pt idx="8">
                  <c:v>0.18131424324324324</c:v>
                </c:pt>
                <c:pt idx="9">
                  <c:v>0.20711447567567567</c:v>
                </c:pt>
                <c:pt idx="10">
                  <c:v>0.23034204324324326</c:v>
                </c:pt>
                <c:pt idx="11">
                  <c:v>0.25730088648648652</c:v>
                </c:pt>
                <c:pt idx="12">
                  <c:v>0.28294244324324325</c:v>
                </c:pt>
                <c:pt idx="13">
                  <c:v>0.30986756216216216</c:v>
                </c:pt>
                <c:pt idx="14">
                  <c:v>0.33616683243243239</c:v>
                </c:pt>
              </c:numCache>
            </c:numRef>
          </c:xVal>
          <c:yVal>
            <c:numRef>
              <c:f>'6 m'!$F$19:$F$33</c:f>
              <c:numCache>
                <c:formatCode>General</c:formatCode>
                <c:ptCount val="15"/>
                <c:pt idx="0">
                  <c:v>17.949995999999999</c:v>
                </c:pt>
                <c:pt idx="1">
                  <c:v>73.373266999999998</c:v>
                </c:pt>
                <c:pt idx="2">
                  <c:v>174.53496799999999</c:v>
                </c:pt>
                <c:pt idx="3">
                  <c:v>340.39044000000001</c:v>
                </c:pt>
                <c:pt idx="4">
                  <c:v>538.23411499999997</c:v>
                </c:pt>
                <c:pt idx="5">
                  <c:v>765.76856099999998</c:v>
                </c:pt>
                <c:pt idx="6">
                  <c:v>963.69825300000002</c:v>
                </c:pt>
                <c:pt idx="7">
                  <c:v>1137.4291760000001</c:v>
                </c:pt>
                <c:pt idx="8">
                  <c:v>1278.6793270000001</c:v>
                </c:pt>
                <c:pt idx="9">
                  <c:v>1357.355826</c:v>
                </c:pt>
                <c:pt idx="10">
                  <c:v>1465.311819</c:v>
                </c:pt>
                <c:pt idx="11">
                  <c:v>1527.817137</c:v>
                </c:pt>
                <c:pt idx="12">
                  <c:v>1581.7453439999999</c:v>
                </c:pt>
                <c:pt idx="13">
                  <c:v>1622.9930710000001</c:v>
                </c:pt>
                <c:pt idx="14">
                  <c:v>1657.990847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F-40FE-BF64-180E19E8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926127"/>
        <c:axId val="1374654847"/>
      </c:scatterChart>
      <c:valAx>
        <c:axId val="1369926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4847"/>
        <c:crosses val="autoZero"/>
        <c:crossBetween val="midCat"/>
      </c:valAx>
      <c:valAx>
        <c:axId val="137465484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511175</xdr:colOff>
      <xdr:row>18</xdr:row>
      <xdr:rowOff>149860</xdr:rowOff>
    </xdr:from>
    <xdr:to>
      <xdr:col>26</xdr:col>
      <xdr:colOff>0</xdr:colOff>
      <xdr:row>41</xdr:row>
      <xdr:rowOff>45085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04671-CB46-D279-B5B4-B27A0C0F6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587375</xdr:colOff>
      <xdr:row>19</xdr:row>
      <xdr:rowOff>6985</xdr:rowOff>
    </xdr:from>
    <xdr:to>
      <xdr:col>33</xdr:col>
      <xdr:colOff>76200</xdr:colOff>
      <xdr:row>41</xdr:row>
      <xdr:rowOff>86360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BF613-E76C-15FF-3F5A-324165E1C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1203960</xdr:colOff>
      <xdr:row>19</xdr:row>
      <xdr:rowOff>133350</xdr:rowOff>
    </xdr:from>
    <xdr:to>
      <xdr:col>3</xdr:col>
      <xdr:colOff>53340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E0BED-82E7-0808-E67C-B6A6C703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50461</xdr:colOff>
      <xdr:row>23</xdr:row>
      <xdr:rowOff>85897</xdr:rowOff>
    </xdr:from>
    <xdr:to>
      <xdr:col>21</xdr:col>
      <xdr:colOff>381000</xdr:colOff>
      <xdr:row>39</xdr:row>
      <xdr:rowOff>102959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9ADD7C0-E240-79DA-987D-CF37507C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559776</xdr:colOff>
      <xdr:row>18</xdr:row>
      <xdr:rowOff>117231</xdr:rowOff>
    </xdr:from>
    <xdr:to>
      <xdr:col>11</xdr:col>
      <xdr:colOff>296007</xdr:colOff>
      <xdr:row>33</xdr:row>
      <xdr:rowOff>134815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D59C0A-984E-604E-1D13-1AF5BD8F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0.44808</cdr:x>
      <cdr:y>0.37393</cdr:y>
    </cdr:from>
    <cdr:to>
      <cdr:x>0.96731</cdr:x>
      <cdr:y>0.73077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91C2AD-F1D4-CADE-187E-7A2868301FCB}"/>
            </a:ext>
          </a:extLst>
        </cdr:cNvPr>
        <cdr:cNvCxnSpPr/>
      </cdr:nvCxnSpPr>
      <cdr:spPr>
        <a:xfrm xmlns:a="http://schemas.openxmlformats.org/drawingml/2006/main" flipH="1">
          <a:off x="2048609" y="1025769"/>
          <a:ext cx="2373923" cy="97887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17</xdr:row>
      <xdr:rowOff>171450</xdr:rowOff>
    </xdr:from>
    <xdr:to>
      <xdr:col>23</xdr:col>
      <xdr:colOff>312420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833AC-CF55-8A25-2DE9-288C1CEE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18</xdr:row>
      <xdr:rowOff>156210</xdr:rowOff>
    </xdr:from>
    <xdr:to>
      <xdr:col>23</xdr:col>
      <xdr:colOff>327660</xdr:colOff>
      <xdr:row>33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A1176-34F5-091A-36FC-A5025246A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163830</xdr:rowOff>
    </xdr:from>
    <xdr:to>
      <xdr:col>23</xdr:col>
      <xdr:colOff>304800</xdr:colOff>
      <xdr:row>33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24B73-8C45-FB57-CABE-E0AEE37F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411480</xdr:colOff>
      <xdr:row>19</xdr:row>
      <xdr:rowOff>91440</xdr:rowOff>
    </xdr:from>
    <xdr:to>
      <xdr:col>24</xdr:col>
      <xdr:colOff>106680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125E-9E98-46D7-9E3F-7466FDBC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76D-D465-4D03-906B-8575241D5B86}">
  <dimension ref="A1:V39"/>
  <sheetViews>
    <sheetView topLeftCell="D15" zoomScaleNormal="100" workbookViewId="0">
      <selection activeCell="F29" sqref="F29"/>
    </sheetView>
  </sheetViews>
  <sheetFormatPr defaultRowHeight="14.4" x14ac:dyDescent="0.3"/>
  <cols>
    <col min="1" max="1" width="25.33203125" customWidth="1"/>
    <col min="2" max="2" width="22.77734375" customWidth="1"/>
    <col min="3" max="3" width="17.21875" bestFit="1" customWidth="1"/>
    <col min="4" max="4" width="21" bestFit="1" customWidth="1"/>
    <col min="5" max="5" width="21.21875" customWidth="1"/>
    <col min="6" max="6" width="21.21875" bestFit="1" customWidth="1"/>
    <col min="7" max="7" width="21.21875" customWidth="1"/>
    <col min="9" max="9" width="17.7773437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1</v>
      </c>
      <c r="C6" t="s">
        <v>10</v>
      </c>
    </row>
    <row r="7" spans="1:3" x14ac:dyDescent="0.3">
      <c r="A7" t="s">
        <v>11</v>
      </c>
      <c r="B7">
        <v>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0.77491898148148142</v>
      </c>
      <c r="B19">
        <v>0.28039999999999998</v>
      </c>
      <c r="C19">
        <v>-16.837499999999999</v>
      </c>
      <c r="D19">
        <v>0.16676299999999999</v>
      </c>
      <c r="E19">
        <f>D19*0.0610237</f>
        <v>1.0176495283099999E-2</v>
      </c>
      <c r="F19">
        <v>28.113721999999999</v>
      </c>
      <c r="G19">
        <f>F19*0.1450377</f>
        <v>4.0775495773193997</v>
      </c>
      <c r="H19">
        <f>D19/185</f>
        <v>9.014216216216216E-4</v>
      </c>
      <c r="I19">
        <f t="shared" ref="I19:I39" si="0">SQRT(($B$13*10^6+D19)/($B$13*10^6))-1</f>
        <v>4.50665362302205E-4</v>
      </c>
    </row>
    <row r="20" spans="1:16" x14ac:dyDescent="0.3">
      <c r="A20" s="2">
        <v>0.77519675925925924</v>
      </c>
      <c r="B20">
        <v>4.1151</v>
      </c>
      <c r="C20">
        <v>24.828600000000002</v>
      </c>
      <c r="D20">
        <v>3.8343780000000001</v>
      </c>
      <c r="E20">
        <f t="shared" ref="E20:E39" si="1">D20*0.0610237</f>
        <v>0.2339879327586</v>
      </c>
      <c r="F20">
        <v>51.508481000000003</v>
      </c>
      <c r="G20">
        <f t="shared" ref="G20:G39" si="2">F20*0.1450377</f>
        <v>7.4706716147336998</v>
      </c>
      <c r="H20">
        <f t="shared" ref="H20" si="3">D20/185</f>
        <v>2.0726367567567568E-2</v>
      </c>
      <c r="I20">
        <f t="shared" si="0"/>
        <v>1.0311312136749962E-2</v>
      </c>
      <c r="K20">
        <f t="shared" ref="K20:K39" si="4">D20-D19</f>
        <v>3.6676150000000001</v>
      </c>
      <c r="L20">
        <f t="shared" ref="L20:L39" si="5">F20-F19</f>
        <v>23.394759000000004</v>
      </c>
      <c r="M20">
        <f>K20/L20</f>
        <v>0.15677079639931318</v>
      </c>
      <c r="N20" s="3">
        <f>2.666*(F24-F23)/(D24-D23)*(B13*10^6+0.5*(D24+D23))</f>
        <v>8540.9977342608854</v>
      </c>
      <c r="O20" s="4">
        <v>850</v>
      </c>
      <c r="P20">
        <f>N20/O20</f>
        <v>10.048232628542218</v>
      </c>
    </row>
    <row r="21" spans="1:16" x14ac:dyDescent="0.3">
      <c r="A21" s="2">
        <v>0.77543981481481483</v>
      </c>
      <c r="B21">
        <v>9.0862999999999996</v>
      </c>
      <c r="C21">
        <v>82.863600000000005</v>
      </c>
      <c r="D21">
        <v>8.5728519999999993</v>
      </c>
      <c r="E21">
        <f t="shared" si="1"/>
        <v>0.52314714859239997</v>
      </c>
      <c r="F21">
        <v>88.771051999999997</v>
      </c>
      <c r="G21">
        <f t="shared" si="2"/>
        <v>12.8751492086604</v>
      </c>
      <c r="H21">
        <f t="shared" ref="H21:H39" si="6">D21/185</f>
        <v>4.6339740540540533E-2</v>
      </c>
      <c r="I21">
        <f t="shared" si="0"/>
        <v>2.2910313060932275E-2</v>
      </c>
      <c r="K21">
        <f t="shared" si="4"/>
        <v>4.7384739999999992</v>
      </c>
      <c r="L21">
        <f t="shared" si="5"/>
        <v>37.262570999999994</v>
      </c>
      <c r="M21">
        <f t="shared" ref="M21:M39" si="7">K21/L21</f>
        <v>0.12716444069304825</v>
      </c>
    </row>
    <row r="22" spans="1:16" x14ac:dyDescent="0.3">
      <c r="A22" s="2">
        <v>0.77576388888888881</v>
      </c>
      <c r="B22">
        <v>14.005100000000001</v>
      </c>
      <c r="C22">
        <v>150.5711</v>
      </c>
      <c r="D22">
        <v>13.220136999999999</v>
      </c>
      <c r="E22">
        <f t="shared" si="1"/>
        <v>0.80674167424689991</v>
      </c>
      <c r="F22">
        <v>142.636303</v>
      </c>
      <c r="G22">
        <f t="shared" si="2"/>
        <v>20.687641323623097</v>
      </c>
      <c r="H22">
        <f t="shared" si="6"/>
        <v>7.1460200000000001E-2</v>
      </c>
      <c r="I22">
        <f t="shared" si="0"/>
        <v>3.5117913492771935E-2</v>
      </c>
      <c r="K22">
        <f t="shared" si="4"/>
        <v>4.6472850000000001</v>
      </c>
      <c r="L22">
        <f t="shared" si="5"/>
        <v>53.865251000000001</v>
      </c>
      <c r="M22">
        <f t="shared" si="7"/>
        <v>8.6276122615672954E-2</v>
      </c>
    </row>
    <row r="23" spans="1:16" x14ac:dyDescent="0.3">
      <c r="A23" s="2">
        <v>0.77600694444444451</v>
      </c>
      <c r="B23">
        <v>18.976199999999999</v>
      </c>
      <c r="C23">
        <v>220.51070000000001</v>
      </c>
      <c r="D23" s="5">
        <v>17.910772000000001</v>
      </c>
      <c r="E23">
        <f t="shared" si="1"/>
        <v>1.0929815772964</v>
      </c>
      <c r="F23" s="5">
        <v>197.85912999999999</v>
      </c>
      <c r="G23">
        <f t="shared" si="2"/>
        <v>28.697033139200997</v>
      </c>
      <c r="H23">
        <f t="shared" si="6"/>
        <v>9.6814983783783795E-2</v>
      </c>
      <c r="I23">
        <f t="shared" si="0"/>
        <v>4.7295103870975241E-2</v>
      </c>
      <c r="K23">
        <f t="shared" si="4"/>
        <v>4.6906350000000021</v>
      </c>
      <c r="L23">
        <f t="shared" si="5"/>
        <v>55.222826999999995</v>
      </c>
      <c r="M23">
        <f t="shared" si="7"/>
        <v>8.4940146218881601E-2</v>
      </c>
    </row>
    <row r="24" spans="1:16" x14ac:dyDescent="0.3">
      <c r="A24" s="2">
        <v>0.77634259259259253</v>
      </c>
      <c r="B24">
        <v>24.078099999999999</v>
      </c>
      <c r="C24">
        <v>297.14659999999998</v>
      </c>
      <c r="D24" s="5">
        <v>22.705354</v>
      </c>
      <c r="E24">
        <f t="shared" si="1"/>
        <v>1.3855647108897999</v>
      </c>
      <c r="F24" s="5">
        <v>272.68330099999997</v>
      </c>
      <c r="G24">
        <f t="shared" si="2"/>
        <v>39.549358805447696</v>
      </c>
      <c r="H24">
        <f t="shared" si="6"/>
        <v>0.12273164324324325</v>
      </c>
      <c r="I24">
        <f t="shared" si="0"/>
        <v>5.9597527349125157E-2</v>
      </c>
      <c r="K24">
        <f t="shared" si="4"/>
        <v>4.7945819999999983</v>
      </c>
      <c r="L24">
        <f t="shared" si="5"/>
        <v>74.824170999999978</v>
      </c>
      <c r="M24" s="3">
        <f t="shared" si="7"/>
        <v>6.4077983570309111E-2</v>
      </c>
      <c r="N24">
        <f>1.1*M24</f>
        <v>7.0485781927340022E-2</v>
      </c>
    </row>
    <row r="25" spans="1:16" x14ac:dyDescent="0.3">
      <c r="A25" s="2">
        <v>0.77655092592592589</v>
      </c>
      <c r="B25">
        <v>29.284700000000001</v>
      </c>
      <c r="C25">
        <v>370.8064</v>
      </c>
      <c r="D25">
        <v>27.616571</v>
      </c>
      <c r="E25">
        <f t="shared" si="1"/>
        <v>1.6852653437327001</v>
      </c>
      <c r="F25">
        <v>333.38332500000001</v>
      </c>
      <c r="G25">
        <f t="shared" si="2"/>
        <v>48.353150676352499</v>
      </c>
      <c r="H25">
        <f t="shared" si="6"/>
        <v>0.14927876216216215</v>
      </c>
      <c r="I25">
        <f t="shared" si="0"/>
        <v>7.2052864028169905E-2</v>
      </c>
      <c r="K25">
        <f t="shared" si="4"/>
        <v>4.9112170000000006</v>
      </c>
      <c r="L25">
        <f t="shared" si="5"/>
        <v>60.700024000000042</v>
      </c>
      <c r="M25">
        <f t="shared" si="7"/>
        <v>8.0909638520076987E-2</v>
      </c>
    </row>
    <row r="26" spans="1:16" x14ac:dyDescent="0.3">
      <c r="A26" s="2">
        <v>0.77682870370370372</v>
      </c>
      <c r="B26">
        <v>34.229599999999998</v>
      </c>
      <c r="C26">
        <v>437.76979999999998</v>
      </c>
      <c r="D26">
        <v>32.292940000000002</v>
      </c>
      <c r="E26">
        <f t="shared" si="1"/>
        <v>1.9706346826780001</v>
      </c>
      <c r="F26">
        <v>390.35329899999999</v>
      </c>
      <c r="G26">
        <f t="shared" si="2"/>
        <v>56.615944674372294</v>
      </c>
      <c r="H26">
        <f t="shared" si="6"/>
        <v>0.17455643243243243</v>
      </c>
      <c r="I26">
        <f t="shared" si="0"/>
        <v>8.3779571646125373E-2</v>
      </c>
      <c r="K26">
        <f t="shared" si="4"/>
        <v>4.6763690000000011</v>
      </c>
      <c r="L26">
        <f t="shared" si="5"/>
        <v>56.969973999999979</v>
      </c>
      <c r="M26">
        <f t="shared" si="7"/>
        <v>8.2084801372737201E-2</v>
      </c>
    </row>
    <row r="27" spans="1:16" x14ac:dyDescent="0.3">
      <c r="A27" s="2">
        <v>0.77711805555555558</v>
      </c>
      <c r="B27">
        <v>39.305399999999999</v>
      </c>
      <c r="C27">
        <v>483.15620000000001</v>
      </c>
      <c r="D27">
        <v>37.186736000000003</v>
      </c>
      <c r="E27">
        <f t="shared" si="1"/>
        <v>2.2692722216432002</v>
      </c>
      <c r="F27">
        <v>431.90336400000001</v>
      </c>
      <c r="G27">
        <f t="shared" si="2"/>
        <v>62.642270536822799</v>
      </c>
      <c r="H27">
        <f t="shared" si="6"/>
        <v>0.2010093837837838</v>
      </c>
      <c r="I27">
        <f t="shared" si="0"/>
        <v>9.5917151948647916E-2</v>
      </c>
      <c r="K27">
        <f t="shared" si="4"/>
        <v>4.8937960000000018</v>
      </c>
      <c r="L27">
        <f t="shared" si="5"/>
        <v>41.550065000000018</v>
      </c>
      <c r="M27">
        <f t="shared" si="7"/>
        <v>0.11778070623956906</v>
      </c>
    </row>
    <row r="28" spans="1:16" x14ac:dyDescent="0.3">
      <c r="A28" s="2">
        <v>0.77733796296296298</v>
      </c>
      <c r="B28">
        <v>44.145699999999998</v>
      </c>
      <c r="C28">
        <v>527.79849999999999</v>
      </c>
      <c r="D28">
        <v>41.848016000000001</v>
      </c>
      <c r="E28">
        <f t="shared" si="1"/>
        <v>2.5537207739792001</v>
      </c>
      <c r="F28">
        <v>466.935226</v>
      </c>
      <c r="G28">
        <f t="shared" si="2"/>
        <v>67.72321122802019</v>
      </c>
      <c r="H28">
        <f t="shared" si="6"/>
        <v>0.2262054918918919</v>
      </c>
      <c r="I28">
        <f t="shared" si="0"/>
        <v>0.10735434629899765</v>
      </c>
      <c r="K28">
        <f t="shared" si="4"/>
        <v>4.6612799999999979</v>
      </c>
      <c r="L28">
        <f t="shared" si="5"/>
        <v>35.03186199999999</v>
      </c>
      <c r="M28">
        <f t="shared" si="7"/>
        <v>0.13305829989853235</v>
      </c>
    </row>
    <row r="29" spans="1:16" x14ac:dyDescent="0.3">
      <c r="A29" s="2">
        <v>0.77758101851851846</v>
      </c>
      <c r="B29">
        <v>49.090699999999998</v>
      </c>
      <c r="C29">
        <v>570.20860000000005</v>
      </c>
      <c r="D29">
        <v>46.622947000000003</v>
      </c>
      <c r="E29">
        <f t="shared" si="1"/>
        <v>2.8451047308439001</v>
      </c>
      <c r="F29">
        <v>507.807277</v>
      </c>
      <c r="G29">
        <f t="shared" si="2"/>
        <v>73.651199499342894</v>
      </c>
      <c r="H29">
        <f t="shared" si="6"/>
        <v>0.25201592972972975</v>
      </c>
      <c r="I29">
        <f t="shared" si="0"/>
        <v>0.11894919401921245</v>
      </c>
      <c r="K29">
        <f t="shared" si="4"/>
        <v>4.7749310000000023</v>
      </c>
      <c r="L29">
        <f t="shared" si="5"/>
        <v>40.872050999999999</v>
      </c>
      <c r="M29">
        <f t="shared" si="7"/>
        <v>0.11682631243536083</v>
      </c>
    </row>
    <row r="30" spans="1:16" x14ac:dyDescent="0.3">
      <c r="A30" s="2">
        <v>0.77777777777777779</v>
      </c>
      <c r="B30">
        <v>54.140300000000003</v>
      </c>
      <c r="C30">
        <v>595.5059</v>
      </c>
      <c r="D30">
        <v>51.571102000000003</v>
      </c>
      <c r="E30">
        <f t="shared" si="1"/>
        <v>3.1470594571174004</v>
      </c>
      <c r="F30">
        <v>527.99327400000004</v>
      </c>
      <c r="G30">
        <f t="shared" si="2"/>
        <v>76.578930076429799</v>
      </c>
      <c r="H30">
        <f t="shared" si="6"/>
        <v>0.2787627135135135</v>
      </c>
      <c r="I30">
        <f t="shared" si="0"/>
        <v>0.13083925109651529</v>
      </c>
      <c r="K30">
        <f t="shared" si="4"/>
        <v>4.9481549999999999</v>
      </c>
      <c r="L30">
        <f t="shared" si="5"/>
        <v>20.185997000000043</v>
      </c>
      <c r="M30">
        <f t="shared" si="7"/>
        <v>0.24512809548123826</v>
      </c>
    </row>
    <row r="31" spans="1:16" x14ac:dyDescent="0.3">
      <c r="A31" s="2">
        <v>0.77807870370370369</v>
      </c>
      <c r="B31">
        <v>59.189900000000002</v>
      </c>
      <c r="C31">
        <v>625.26750000000004</v>
      </c>
      <c r="D31">
        <v>56.501354999999997</v>
      </c>
      <c r="E31">
        <f t="shared" si="1"/>
        <v>3.4479217371134996</v>
      </c>
      <c r="F31">
        <v>548.37521300000003</v>
      </c>
      <c r="G31">
        <f t="shared" si="2"/>
        <v>79.535079630530106</v>
      </c>
      <c r="H31">
        <f t="shared" si="6"/>
        <v>0.30541272972972972</v>
      </c>
      <c r="I31">
        <f t="shared" si="0"/>
        <v>0.14256323467558496</v>
      </c>
      <c r="K31">
        <f t="shared" si="4"/>
        <v>4.9302529999999933</v>
      </c>
      <c r="L31">
        <f t="shared" si="5"/>
        <v>20.381938999999988</v>
      </c>
      <c r="M31">
        <f t="shared" si="7"/>
        <v>0.24189322713604414</v>
      </c>
    </row>
    <row r="32" spans="1:16" x14ac:dyDescent="0.3">
      <c r="A32" s="2">
        <v>0.77827546296296291</v>
      </c>
      <c r="B32">
        <v>64.344099999999997</v>
      </c>
      <c r="C32">
        <v>643.12440000000004</v>
      </c>
      <c r="D32">
        <v>61.583947000000002</v>
      </c>
      <c r="E32">
        <f t="shared" si="1"/>
        <v>3.7580803065439001</v>
      </c>
      <c r="F32">
        <v>564.34642699999995</v>
      </c>
      <c r="G32">
        <f t="shared" si="2"/>
        <v>81.85150777529789</v>
      </c>
      <c r="H32">
        <f t="shared" si="6"/>
        <v>0.33288620000000002</v>
      </c>
      <c r="I32">
        <f t="shared" si="0"/>
        <v>0.15452485256733572</v>
      </c>
      <c r="K32">
        <f t="shared" si="4"/>
        <v>5.0825920000000053</v>
      </c>
      <c r="L32">
        <f t="shared" si="5"/>
        <v>15.971213999999918</v>
      </c>
      <c r="M32">
        <f t="shared" si="7"/>
        <v>0.31823454372347848</v>
      </c>
    </row>
    <row r="33" spans="1:22" x14ac:dyDescent="0.3">
      <c r="A33" s="2">
        <v>0.77859953703703699</v>
      </c>
      <c r="B33">
        <v>69.446100000000001</v>
      </c>
      <c r="C33">
        <v>670.65380000000005</v>
      </c>
      <c r="D33">
        <v>66.575551000000004</v>
      </c>
      <c r="E33">
        <f t="shared" si="1"/>
        <v>4.0626864515587</v>
      </c>
      <c r="F33">
        <v>587.37509699999998</v>
      </c>
      <c r="G33">
        <f t="shared" si="2"/>
        <v>85.191533106156896</v>
      </c>
      <c r="H33">
        <f t="shared" si="6"/>
        <v>0.35986784324324328</v>
      </c>
      <c r="I33">
        <f t="shared" si="0"/>
        <v>0.16615292175294383</v>
      </c>
      <c r="K33">
        <f t="shared" si="4"/>
        <v>4.9916040000000024</v>
      </c>
      <c r="L33">
        <f t="shared" si="5"/>
        <v>23.028670000000034</v>
      </c>
      <c r="M33">
        <f t="shared" si="7"/>
        <v>0.21675606971657482</v>
      </c>
    </row>
    <row r="34" spans="1:22" x14ac:dyDescent="0.3">
      <c r="A34" s="2">
        <v>0.78114583333333332</v>
      </c>
      <c r="B34">
        <v>74.469499999999996</v>
      </c>
      <c r="C34">
        <v>689.25469999999996</v>
      </c>
      <c r="D34">
        <v>71.524359000000004</v>
      </c>
      <c r="E34">
        <f t="shared" si="1"/>
        <v>4.3646810263083005</v>
      </c>
      <c r="F34">
        <v>603.00091799999996</v>
      </c>
      <c r="G34">
        <f t="shared" si="2"/>
        <v>87.457866244608581</v>
      </c>
      <c r="H34">
        <f t="shared" si="6"/>
        <v>0.38661815675675676</v>
      </c>
      <c r="I34">
        <f t="shared" si="0"/>
        <v>0.17756795137533099</v>
      </c>
      <c r="K34">
        <f t="shared" si="4"/>
        <v>4.9488079999999997</v>
      </c>
      <c r="L34">
        <f t="shared" si="5"/>
        <v>15.625820999999974</v>
      </c>
      <c r="M34">
        <f t="shared" si="7"/>
        <v>0.31670707094366485</v>
      </c>
    </row>
    <row r="35" spans="1:22" x14ac:dyDescent="0.3">
      <c r="A35" s="2">
        <v>0.78135416666666668</v>
      </c>
      <c r="B35">
        <v>79.362099999999998</v>
      </c>
      <c r="C35">
        <v>707.11170000000004</v>
      </c>
      <c r="D35">
        <v>76.345350999999994</v>
      </c>
      <c r="E35">
        <f t="shared" si="1"/>
        <v>4.6588757958186999</v>
      </c>
      <c r="F35">
        <v>618.07522800000004</v>
      </c>
      <c r="G35">
        <f t="shared" si="2"/>
        <v>89.644209496095598</v>
      </c>
      <c r="H35">
        <f t="shared" si="6"/>
        <v>0.41267757297297292</v>
      </c>
      <c r="I35">
        <f t="shared" si="0"/>
        <v>0.18858274428186617</v>
      </c>
      <c r="K35">
        <f t="shared" si="4"/>
        <v>4.8209919999999897</v>
      </c>
      <c r="L35">
        <f t="shared" si="5"/>
        <v>15.074310000000082</v>
      </c>
      <c r="M35">
        <f t="shared" si="7"/>
        <v>0.31981510264814533</v>
      </c>
    </row>
    <row r="36" spans="1:22" x14ac:dyDescent="0.3">
      <c r="A36" s="2">
        <v>0.78157407407407409</v>
      </c>
      <c r="B36">
        <v>78.9435</v>
      </c>
      <c r="C36">
        <v>597.73800000000006</v>
      </c>
      <c r="D36">
        <v>76.365351000000004</v>
      </c>
      <c r="E36">
        <f t="shared" si="1"/>
        <v>4.6600962698187001</v>
      </c>
      <c r="F36">
        <v>508.93960900000002</v>
      </c>
      <c r="G36">
        <f t="shared" si="2"/>
        <v>73.815430328259296</v>
      </c>
      <c r="H36">
        <f t="shared" si="6"/>
        <v>0.4127856810810811</v>
      </c>
      <c r="I36">
        <f t="shared" si="0"/>
        <v>0.18862822680988556</v>
      </c>
      <c r="K36">
        <f t="shared" si="4"/>
        <v>2.0000000000010232E-2</v>
      </c>
      <c r="L36">
        <f t="shared" si="5"/>
        <v>-109.13561900000002</v>
      </c>
      <c r="M36">
        <f t="shared" si="7"/>
        <v>-1.8325822662911023E-4</v>
      </c>
    </row>
    <row r="37" spans="1:22" x14ac:dyDescent="0.3">
      <c r="A37" s="2">
        <v>0.7817708333333333</v>
      </c>
      <c r="B37">
        <v>77.975499999999997</v>
      </c>
      <c r="C37">
        <v>498.0369</v>
      </c>
      <c r="D37">
        <v>75.797162999999998</v>
      </c>
      <c r="E37">
        <f t="shared" si="1"/>
        <v>4.6254233357630996</v>
      </c>
      <c r="F37">
        <v>409.789064</v>
      </c>
      <c r="G37">
        <f t="shared" si="2"/>
        <v>59.434863327712797</v>
      </c>
      <c r="H37">
        <f t="shared" si="6"/>
        <v>0.40971439459459458</v>
      </c>
      <c r="I37">
        <f t="shared" si="0"/>
        <v>0.18733541713866675</v>
      </c>
      <c r="K37">
        <f t="shared" si="4"/>
        <v>-0.56818800000000635</v>
      </c>
      <c r="L37">
        <f t="shared" si="5"/>
        <v>-99.150545000000022</v>
      </c>
      <c r="M37">
        <f t="shared" si="7"/>
        <v>5.7305585158407973E-3</v>
      </c>
    </row>
    <row r="38" spans="1:22" x14ac:dyDescent="0.3">
      <c r="A38" s="2">
        <v>0.78195601851851848</v>
      </c>
      <c r="B38">
        <v>76.039299999999997</v>
      </c>
      <c r="C38">
        <v>366.34219999999999</v>
      </c>
      <c r="D38">
        <v>74.389071999999999</v>
      </c>
      <c r="E38">
        <f t="shared" si="1"/>
        <v>4.5394964130063995</v>
      </c>
      <c r="F38">
        <v>279.19558699999999</v>
      </c>
      <c r="G38">
        <f t="shared" si="2"/>
        <v>40.493885788629896</v>
      </c>
      <c r="H38">
        <f t="shared" si="6"/>
        <v>0.40210309189189186</v>
      </c>
      <c r="I38">
        <f t="shared" si="0"/>
        <v>0.18412547590652717</v>
      </c>
      <c r="K38">
        <f t="shared" si="4"/>
        <v>-1.4080909999999989</v>
      </c>
      <c r="L38">
        <f t="shared" si="5"/>
        <v>-130.59347700000001</v>
      </c>
      <c r="M38">
        <f t="shared" si="7"/>
        <v>1.0782246038215208E-2</v>
      </c>
      <c r="V38">
        <f>3.281*1.8</f>
        <v>5.9058000000000002</v>
      </c>
    </row>
    <row r="39" spans="1:22" x14ac:dyDescent="0.3">
      <c r="A39" s="2">
        <v>0.78214120370370377</v>
      </c>
      <c r="B39">
        <v>71.983999999999995</v>
      </c>
      <c r="C39">
        <v>223.48679999999999</v>
      </c>
      <c r="D39">
        <v>70.906638000000001</v>
      </c>
      <c r="E39">
        <f t="shared" si="1"/>
        <v>4.3269854053205998</v>
      </c>
      <c r="F39">
        <v>138.704511</v>
      </c>
      <c r="G39">
        <f t="shared" si="2"/>
        <v>20.117383255064698</v>
      </c>
      <c r="H39">
        <f t="shared" si="6"/>
        <v>0.38327912432432432</v>
      </c>
      <c r="I39">
        <f t="shared" si="0"/>
        <v>0.17614915383039986</v>
      </c>
      <c r="K39">
        <f t="shared" si="4"/>
        <v>-3.4824339999999978</v>
      </c>
      <c r="L39">
        <f t="shared" si="5"/>
        <v>-140.49107599999999</v>
      </c>
      <c r="M39">
        <f t="shared" si="7"/>
        <v>2.4787581525818749E-2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B6A7-5522-44C3-97B6-1209E33B6CE7}">
  <dimension ref="A1:Q39"/>
  <sheetViews>
    <sheetView topLeftCell="G22" zoomScale="130" zoomScaleNormal="130" workbookViewId="0">
      <selection activeCell="P22" sqref="P22"/>
    </sheetView>
  </sheetViews>
  <sheetFormatPr defaultRowHeight="14.4" x14ac:dyDescent="0.3"/>
  <cols>
    <col min="1" max="1" width="14.77734375" customWidth="1"/>
    <col min="2" max="2" width="12.109375" customWidth="1"/>
    <col min="5" max="5" width="21" customWidth="1"/>
    <col min="7" max="7" width="21.21875" customWidth="1"/>
    <col min="8" max="8" width="22.664062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1.8</v>
      </c>
      <c r="C6" t="s">
        <v>10</v>
      </c>
    </row>
    <row r="7" spans="1:3" x14ac:dyDescent="0.3">
      <c r="A7" t="s">
        <v>11</v>
      </c>
      <c r="B7">
        <v>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7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L18" t="s">
        <v>33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</row>
    <row r="19" spans="1:17" x14ac:dyDescent="0.3">
      <c r="A19" s="2">
        <v>0.78821759259259261</v>
      </c>
      <c r="B19">
        <v>-0.1757</v>
      </c>
      <c r="C19">
        <v>-32.462299999999999</v>
      </c>
      <c r="D19">
        <v>-0.26621499999999998</v>
      </c>
      <c r="E19">
        <f>D19*0.0610237</f>
        <v>-1.6245424295499997E-2</v>
      </c>
      <c r="F19">
        <v>21.300754000000001</v>
      </c>
      <c r="G19">
        <f>F19*0.1450377</f>
        <v>3.0894123684257999</v>
      </c>
      <c r="H19">
        <f>D19/185</f>
        <v>-1.439E-3</v>
      </c>
      <c r="I19">
        <v>0</v>
      </c>
      <c r="J19">
        <f>G19-$G$19</f>
        <v>0</v>
      </c>
    </row>
    <row r="20" spans="1:17" x14ac:dyDescent="0.3">
      <c r="A20" s="2">
        <v>0.78850694444444447</v>
      </c>
      <c r="B20">
        <v>3.8534999999999999</v>
      </c>
      <c r="C20">
        <v>13.667999999999999</v>
      </c>
      <c r="D20">
        <v>3.5779969999999999</v>
      </c>
      <c r="E20">
        <f t="shared" ref="E20:E39" si="0">D20*0.0610237</f>
        <v>0.2183426155289</v>
      </c>
      <c r="F20">
        <v>48.205993999999997</v>
      </c>
      <c r="G20">
        <f t="shared" ref="G20:G39" si="1">F20*0.1450377</f>
        <v>6.9916864959737994</v>
      </c>
      <c r="H20">
        <f t="shared" ref="H20" si="2">D20/185</f>
        <v>1.9340524324324322E-2</v>
      </c>
      <c r="I20">
        <f t="shared" ref="I20" si="3">SQRT(($B$13*10^6+D20)/($B$13*10^6))-1</f>
        <v>9.6251441444938912E-3</v>
      </c>
      <c r="J20">
        <f t="shared" ref="J20:J39" si="4">G20-$G$19</f>
        <v>3.9022741275479995</v>
      </c>
      <c r="L20">
        <f>D20-D19</f>
        <v>3.8442119999999997</v>
      </c>
      <c r="M20">
        <f t="shared" ref="M20" si="5">F20-F19</f>
        <v>26.905239999999996</v>
      </c>
      <c r="N20">
        <f>L20/M20</f>
        <v>0.14287967696998802</v>
      </c>
      <c r="O20" s="3">
        <f>2.666*(F24-F23)/(D24-D23)*(B13*10^6+0.5*(D24+D23))</f>
        <v>10624.576850396268</v>
      </c>
      <c r="P20" s="4">
        <v>800</v>
      </c>
      <c r="Q20">
        <f>O20/P20</f>
        <v>13.280721062995335</v>
      </c>
    </row>
    <row r="21" spans="1:17" x14ac:dyDescent="0.3">
      <c r="A21" s="2">
        <v>0.78874999999999995</v>
      </c>
      <c r="B21">
        <v>9.0601000000000003</v>
      </c>
      <c r="C21">
        <v>86.583799999999997</v>
      </c>
      <c r="D21">
        <v>8.4921970000000009</v>
      </c>
      <c r="E21">
        <f t="shared" si="0"/>
        <v>0.51822528206890006</v>
      </c>
      <c r="F21">
        <v>99.174768999999998</v>
      </c>
      <c r="G21">
        <f t="shared" si="1"/>
        <v>14.384080393791299</v>
      </c>
      <c r="H21">
        <f t="shared" ref="H21:H39" si="6">D21/185</f>
        <v>4.5903767567567574E-2</v>
      </c>
      <c r="I21" s="7">
        <f t="shared" ref="I21:I39" si="7">SQRT(($B$13*10^6+D21)/($B$13*10^6))-1</f>
        <v>2.2697160124526716E-2</v>
      </c>
      <c r="J21">
        <f t="shared" si="4"/>
        <v>11.2946680253655</v>
      </c>
      <c r="K21">
        <v>0</v>
      </c>
      <c r="L21">
        <f t="shared" ref="L21:L39" si="8">D21-D20</f>
        <v>4.914200000000001</v>
      </c>
      <c r="M21">
        <f t="shared" ref="M21:M39" si="9">F21-F20</f>
        <v>50.968775000000001</v>
      </c>
      <c r="N21">
        <f t="shared" ref="N21:N39" si="10">L21/M21</f>
        <v>9.6415893848733877E-2</v>
      </c>
      <c r="P21">
        <f>P20/6.895</f>
        <v>116.02610587382162</v>
      </c>
    </row>
    <row r="22" spans="1:17" x14ac:dyDescent="0.3">
      <c r="A22" s="2">
        <v>0.7892824074074074</v>
      </c>
      <c r="B22">
        <v>14.0312</v>
      </c>
      <c r="C22">
        <v>174.38030000000001</v>
      </c>
      <c r="D22">
        <v>13.111224</v>
      </c>
      <c r="E22">
        <f t="shared" si="0"/>
        <v>0.80009540000879997</v>
      </c>
      <c r="F22">
        <v>172.98184000000001</v>
      </c>
      <c r="G22">
        <f t="shared" si="1"/>
        <v>25.088888215367998</v>
      </c>
      <c r="H22">
        <f t="shared" si="6"/>
        <v>7.0871481081081086E-2</v>
      </c>
      <c r="I22">
        <f t="shared" si="7"/>
        <v>3.4833466136152458E-2</v>
      </c>
      <c r="J22">
        <f t="shared" si="4"/>
        <v>21.999475846942197</v>
      </c>
      <c r="K22">
        <f>I22-$I$21</f>
        <v>1.2136306011625742E-2</v>
      </c>
      <c r="L22">
        <f t="shared" si="8"/>
        <v>4.6190269999999991</v>
      </c>
      <c r="M22">
        <f t="shared" si="9"/>
        <v>73.807071000000008</v>
      </c>
      <c r="N22">
        <f t="shared" si="10"/>
        <v>6.2582445522055719E-2</v>
      </c>
    </row>
    <row r="23" spans="1:17" x14ac:dyDescent="0.3">
      <c r="A23" s="2">
        <v>0.78971064814814806</v>
      </c>
      <c r="B23">
        <v>19.0808</v>
      </c>
      <c r="C23">
        <v>268.12909999999999</v>
      </c>
      <c r="D23" s="5">
        <v>17.784880999999999</v>
      </c>
      <c r="E23">
        <f t="shared" si="0"/>
        <v>1.0852992426796999</v>
      </c>
      <c r="F23" s="5">
        <v>251.779415</v>
      </c>
      <c r="G23">
        <f t="shared" si="1"/>
        <v>36.5175072589455</v>
      </c>
      <c r="H23">
        <f t="shared" si="6"/>
        <v>9.6134491891891882E-2</v>
      </c>
      <c r="I23">
        <f t="shared" si="7"/>
        <v>4.6970132333134185E-2</v>
      </c>
      <c r="J23">
        <f t="shared" si="4"/>
        <v>33.428094890519702</v>
      </c>
      <c r="K23">
        <f t="shared" ref="K23:K39" si="11">I23-$I$21</f>
        <v>2.4272972208607468E-2</v>
      </c>
      <c r="L23">
        <f t="shared" si="8"/>
        <v>4.6736569999999986</v>
      </c>
      <c r="M23">
        <f t="shared" si="9"/>
        <v>78.797574999999995</v>
      </c>
      <c r="N23">
        <f t="shared" si="10"/>
        <v>5.9312193300364878E-2</v>
      </c>
    </row>
    <row r="24" spans="1:17" x14ac:dyDescent="0.3">
      <c r="A24" s="2">
        <v>0.78998842592592589</v>
      </c>
      <c r="B24">
        <v>24.078099999999999</v>
      </c>
      <c r="C24">
        <v>359.64580000000001</v>
      </c>
      <c r="D24" s="5">
        <v>22.415189999999999</v>
      </c>
      <c r="E24">
        <f t="shared" si="0"/>
        <v>1.367857830003</v>
      </c>
      <c r="F24" s="5">
        <v>341.75910499999998</v>
      </c>
      <c r="G24">
        <f t="shared" si="1"/>
        <v>49.567954543258494</v>
      </c>
      <c r="H24">
        <f t="shared" si="6"/>
        <v>0.12116318918918918</v>
      </c>
      <c r="I24">
        <f t="shared" si="7"/>
        <v>5.8857058663180917E-2</v>
      </c>
      <c r="J24">
        <f t="shared" si="4"/>
        <v>46.478542174832697</v>
      </c>
      <c r="K24">
        <f t="shared" si="11"/>
        <v>3.61598985386542E-2</v>
      </c>
      <c r="L24">
        <f t="shared" si="8"/>
        <v>4.6303090000000005</v>
      </c>
      <c r="M24">
        <f t="shared" si="9"/>
        <v>89.979689999999977</v>
      </c>
      <c r="N24" s="6">
        <f t="shared" si="10"/>
        <v>5.1459490469460405E-2</v>
      </c>
      <c r="O24">
        <f>1.1*N24</f>
        <v>5.6605439516406453E-2</v>
      </c>
    </row>
    <row r="25" spans="1:17" x14ac:dyDescent="0.3">
      <c r="A25" s="2">
        <v>0.79017361111111117</v>
      </c>
      <c r="B25">
        <v>29.1539</v>
      </c>
      <c r="C25">
        <v>449.67439999999999</v>
      </c>
      <c r="D25">
        <v>27.129966</v>
      </c>
      <c r="E25">
        <f t="shared" si="0"/>
        <v>1.6555709061941999</v>
      </c>
      <c r="F25">
        <v>419.11500000000001</v>
      </c>
      <c r="G25">
        <f t="shared" si="1"/>
        <v>60.787475635499995</v>
      </c>
      <c r="H25">
        <f t="shared" si="6"/>
        <v>0.14664846486486485</v>
      </c>
      <c r="I25">
        <f t="shared" si="7"/>
        <v>7.0825251184282179E-2</v>
      </c>
      <c r="J25">
        <f t="shared" si="4"/>
        <v>57.698063267074197</v>
      </c>
      <c r="K25">
        <f t="shared" si="11"/>
        <v>4.8128091059755462E-2</v>
      </c>
      <c r="L25">
        <f t="shared" si="8"/>
        <v>4.7147760000000005</v>
      </c>
      <c r="M25">
        <f t="shared" si="9"/>
        <v>77.355895000000032</v>
      </c>
      <c r="N25">
        <f t="shared" si="10"/>
        <v>6.0949149382862139E-2</v>
      </c>
    </row>
    <row r="26" spans="1:17" x14ac:dyDescent="0.3">
      <c r="A26" s="2">
        <v>0.79061342592592598</v>
      </c>
      <c r="B26">
        <v>34.151200000000003</v>
      </c>
      <c r="C26">
        <v>521.84609999999998</v>
      </c>
      <c r="D26">
        <v>31.83785</v>
      </c>
      <c r="E26">
        <f t="shared" si="0"/>
        <v>1.9428634070449999</v>
      </c>
      <c r="F26">
        <v>481.18737599999997</v>
      </c>
      <c r="G26">
        <f t="shared" si="1"/>
        <v>69.79031028407519</v>
      </c>
      <c r="H26">
        <f t="shared" si="6"/>
        <v>0.17209648648648648</v>
      </c>
      <c r="I26">
        <f t="shared" si="7"/>
        <v>8.2643943212983295E-2</v>
      </c>
      <c r="J26">
        <f t="shared" si="4"/>
        <v>66.700897915649392</v>
      </c>
      <c r="K26">
        <f t="shared" si="11"/>
        <v>5.9946783088456579E-2</v>
      </c>
      <c r="L26">
        <f t="shared" si="8"/>
        <v>4.707884</v>
      </c>
      <c r="M26">
        <f t="shared" si="9"/>
        <v>62.072375999999963</v>
      </c>
      <c r="N26">
        <f t="shared" si="10"/>
        <v>7.5845074788179576E-2</v>
      </c>
    </row>
    <row r="27" spans="1:17" x14ac:dyDescent="0.3">
      <c r="A27" s="2">
        <v>0.79079861111111116</v>
      </c>
      <c r="B27">
        <v>39.305399999999999</v>
      </c>
      <c r="C27">
        <v>582.85730000000001</v>
      </c>
      <c r="D27">
        <v>36.747388000000001</v>
      </c>
      <c r="E27">
        <f t="shared" si="0"/>
        <v>2.2424615810956001</v>
      </c>
      <c r="F27">
        <v>538.18692299999998</v>
      </c>
      <c r="G27">
        <f t="shared" si="1"/>
        <v>78.057393481997096</v>
      </c>
      <c r="H27">
        <f t="shared" si="6"/>
        <v>0.19863452972972973</v>
      </c>
      <c r="I27">
        <f t="shared" si="7"/>
        <v>9.483298008282115E-2</v>
      </c>
      <c r="J27">
        <f t="shared" si="4"/>
        <v>74.967981113571298</v>
      </c>
      <c r="K27">
        <f t="shared" si="11"/>
        <v>7.2135819958294434E-2</v>
      </c>
      <c r="L27">
        <f t="shared" si="8"/>
        <v>4.9095380000000013</v>
      </c>
      <c r="M27">
        <f t="shared" si="9"/>
        <v>56.999547000000007</v>
      </c>
      <c r="N27">
        <f t="shared" si="10"/>
        <v>8.6132930144164135E-2</v>
      </c>
    </row>
    <row r="28" spans="1:17" x14ac:dyDescent="0.3">
      <c r="A28" s="2">
        <v>0.79104166666666664</v>
      </c>
      <c r="B28">
        <v>44.0672</v>
      </c>
      <c r="C28">
        <v>626.01149999999996</v>
      </c>
      <c r="D28">
        <v>41.336134999999999</v>
      </c>
      <c r="E28">
        <f t="shared" si="0"/>
        <v>2.5224839013994997</v>
      </c>
      <c r="F28">
        <v>571.90314499999999</v>
      </c>
      <c r="G28">
        <f t="shared" si="1"/>
        <v>82.947516773566491</v>
      </c>
      <c r="H28">
        <f t="shared" si="6"/>
        <v>0.22343856756756755</v>
      </c>
      <c r="I28">
        <f t="shared" si="7"/>
        <v>0.10610414497768583</v>
      </c>
      <c r="J28">
        <f t="shared" si="4"/>
        <v>79.858104405140693</v>
      </c>
      <c r="K28">
        <f t="shared" si="11"/>
        <v>8.3406984853159116E-2</v>
      </c>
      <c r="L28">
        <f t="shared" si="8"/>
        <v>4.5887469999999979</v>
      </c>
      <c r="M28">
        <f t="shared" si="9"/>
        <v>33.716222000000016</v>
      </c>
      <c r="N28">
        <f t="shared" si="10"/>
        <v>0.13609908607198029</v>
      </c>
    </row>
    <row r="29" spans="1:17" x14ac:dyDescent="0.3">
      <c r="A29" s="2">
        <v>0.79126157407407405</v>
      </c>
      <c r="B29">
        <v>49.0383</v>
      </c>
      <c r="C29">
        <v>665.44550000000004</v>
      </c>
      <c r="D29">
        <v>46.149101000000002</v>
      </c>
      <c r="E29">
        <f t="shared" si="0"/>
        <v>2.8161888946936999</v>
      </c>
      <c r="F29">
        <v>609.63650800000005</v>
      </c>
      <c r="G29">
        <f t="shared" si="1"/>
        <v>88.4202769563516</v>
      </c>
      <c r="H29">
        <f t="shared" si="6"/>
        <v>0.2494546</v>
      </c>
      <c r="I29">
        <f t="shared" si="7"/>
        <v>0.11780394088196933</v>
      </c>
      <c r="J29">
        <f t="shared" si="4"/>
        <v>85.330864587925802</v>
      </c>
      <c r="K29">
        <f t="shared" si="11"/>
        <v>9.5106780757442611E-2</v>
      </c>
      <c r="L29">
        <f t="shared" si="8"/>
        <v>4.812966000000003</v>
      </c>
      <c r="M29">
        <f t="shared" si="9"/>
        <v>37.733363000000054</v>
      </c>
      <c r="N29">
        <f t="shared" si="10"/>
        <v>0.12755200218968016</v>
      </c>
    </row>
    <row r="30" spans="1:17" x14ac:dyDescent="0.3">
      <c r="A30" s="2">
        <v>0.79143518518518519</v>
      </c>
      <c r="B30">
        <v>54.061799999999998</v>
      </c>
      <c r="C30">
        <v>694.46299999999997</v>
      </c>
      <c r="D30">
        <v>51.056238</v>
      </c>
      <c r="E30">
        <f t="shared" si="0"/>
        <v>3.1156405508406002</v>
      </c>
      <c r="F30">
        <v>633.61666300000002</v>
      </c>
      <c r="G30">
        <f t="shared" si="1"/>
        <v>91.898303483195093</v>
      </c>
      <c r="H30">
        <f t="shared" si="6"/>
        <v>0.27597966486486486</v>
      </c>
      <c r="I30">
        <f t="shared" si="7"/>
        <v>0.12960790399089572</v>
      </c>
      <c r="J30">
        <f t="shared" si="4"/>
        <v>88.808891114769295</v>
      </c>
      <c r="K30">
        <f t="shared" si="11"/>
        <v>0.10691074386636901</v>
      </c>
      <c r="L30">
        <f t="shared" si="8"/>
        <v>4.9071369999999987</v>
      </c>
      <c r="M30">
        <f t="shared" si="9"/>
        <v>23.980154999999968</v>
      </c>
      <c r="N30">
        <f t="shared" si="10"/>
        <v>0.20463324778342781</v>
      </c>
    </row>
    <row r="31" spans="1:17" x14ac:dyDescent="0.3">
      <c r="A31" s="2">
        <v>0.79164351851851855</v>
      </c>
      <c r="B31">
        <v>59.346899999999998</v>
      </c>
      <c r="C31">
        <v>724.96860000000004</v>
      </c>
      <c r="D31">
        <v>56.219006999999998</v>
      </c>
      <c r="E31">
        <f t="shared" si="0"/>
        <v>3.4306918174658998</v>
      </c>
      <c r="F31">
        <v>654.37911699999995</v>
      </c>
      <c r="G31">
        <f t="shared" si="1"/>
        <v>94.909642057710883</v>
      </c>
      <c r="H31">
        <f t="shared" si="6"/>
        <v>0.30388652432432434</v>
      </c>
      <c r="I31">
        <f t="shared" si="7"/>
        <v>0.14189506954721787</v>
      </c>
      <c r="J31">
        <f t="shared" si="4"/>
        <v>91.820229689285085</v>
      </c>
      <c r="K31">
        <f t="shared" si="11"/>
        <v>0.11919790942269115</v>
      </c>
      <c r="L31">
        <f t="shared" si="8"/>
        <v>5.1627689999999973</v>
      </c>
      <c r="M31">
        <f t="shared" si="9"/>
        <v>20.762453999999934</v>
      </c>
      <c r="N31">
        <f t="shared" si="10"/>
        <v>0.24865890130328591</v>
      </c>
    </row>
    <row r="32" spans="1:17" x14ac:dyDescent="0.3">
      <c r="A32" s="2">
        <v>0.79192129629629626</v>
      </c>
      <c r="B32">
        <v>64.344099999999997</v>
      </c>
      <c r="C32">
        <v>748.03380000000004</v>
      </c>
      <c r="D32">
        <v>61.123713000000002</v>
      </c>
      <c r="E32">
        <f t="shared" si="0"/>
        <v>3.7299951249981</v>
      </c>
      <c r="F32">
        <v>675.83247100000006</v>
      </c>
      <c r="G32">
        <f t="shared" si="1"/>
        <v>98.021187179156698</v>
      </c>
      <c r="H32">
        <f t="shared" si="6"/>
        <v>0.33039844864864865</v>
      </c>
      <c r="I32">
        <f t="shared" si="7"/>
        <v>0.15344682330288273</v>
      </c>
      <c r="J32">
        <f t="shared" si="4"/>
        <v>94.9317748107309</v>
      </c>
      <c r="K32">
        <f t="shared" si="11"/>
        <v>0.13074966317835601</v>
      </c>
      <c r="L32">
        <f t="shared" si="8"/>
        <v>4.9047060000000045</v>
      </c>
      <c r="M32">
        <f t="shared" si="9"/>
        <v>21.453354000000104</v>
      </c>
      <c r="N32">
        <f t="shared" si="10"/>
        <v>0.22862187423001459</v>
      </c>
    </row>
    <row r="33" spans="1:14" x14ac:dyDescent="0.3">
      <c r="A33" s="2">
        <v>0.79211805555555559</v>
      </c>
      <c r="B33">
        <v>69.315200000000004</v>
      </c>
      <c r="C33">
        <v>771.09900000000005</v>
      </c>
      <c r="D33">
        <v>66.002319</v>
      </c>
      <c r="E33">
        <f t="shared" si="0"/>
        <v>4.0277057139602999</v>
      </c>
      <c r="F33">
        <v>694.50791400000003</v>
      </c>
      <c r="G33">
        <f t="shared" si="1"/>
        <v>100.7298304783578</v>
      </c>
      <c r="H33">
        <f t="shared" si="6"/>
        <v>0.35676929189189188</v>
      </c>
      <c r="I33">
        <f t="shared" si="7"/>
        <v>0.1648234629663734</v>
      </c>
      <c r="J33">
        <f t="shared" si="4"/>
        <v>97.640418109932</v>
      </c>
      <c r="K33">
        <f t="shared" si="11"/>
        <v>0.14212630284184669</v>
      </c>
      <c r="L33">
        <f t="shared" si="8"/>
        <v>4.8786059999999978</v>
      </c>
      <c r="M33">
        <f t="shared" si="9"/>
        <v>18.675442999999973</v>
      </c>
      <c r="N33">
        <f t="shared" si="10"/>
        <v>0.26123107226961123</v>
      </c>
    </row>
    <row r="34" spans="1:14" x14ac:dyDescent="0.3">
      <c r="A34" s="2">
        <v>0.79233796296296299</v>
      </c>
      <c r="B34">
        <v>74.391000000000005</v>
      </c>
      <c r="C34">
        <v>791.18799999999999</v>
      </c>
      <c r="D34">
        <v>70.997559999999993</v>
      </c>
      <c r="E34">
        <f t="shared" si="0"/>
        <v>4.3325338021719997</v>
      </c>
      <c r="F34">
        <v>711.56018400000005</v>
      </c>
      <c r="G34">
        <f t="shared" si="1"/>
        <v>103.2030524989368</v>
      </c>
      <c r="H34">
        <f t="shared" si="6"/>
        <v>0.38377059459459456</v>
      </c>
      <c r="I34">
        <f t="shared" si="7"/>
        <v>0.17635809322705631</v>
      </c>
      <c r="J34">
        <f t="shared" si="4"/>
        <v>100.113640130511</v>
      </c>
      <c r="K34">
        <f t="shared" si="11"/>
        <v>0.1536609331025296</v>
      </c>
      <c r="L34">
        <f t="shared" si="8"/>
        <v>4.9952409999999929</v>
      </c>
      <c r="M34">
        <f t="shared" si="9"/>
        <v>17.052270000000021</v>
      </c>
      <c r="N34">
        <f t="shared" si="10"/>
        <v>0.29293701073229467</v>
      </c>
    </row>
    <row r="35" spans="1:14" x14ac:dyDescent="0.3">
      <c r="A35" s="2">
        <v>0.79259259259259263</v>
      </c>
      <c r="B35">
        <v>79.414500000000004</v>
      </c>
      <c r="C35">
        <v>804.58069999999998</v>
      </c>
      <c r="D35">
        <v>75.967354</v>
      </c>
      <c r="E35">
        <f t="shared" si="0"/>
        <v>4.6358090202898001</v>
      </c>
      <c r="F35">
        <v>722.09462099999996</v>
      </c>
      <c r="G35">
        <f t="shared" si="1"/>
        <v>104.73094301221168</v>
      </c>
      <c r="H35">
        <f t="shared" si="6"/>
        <v>0.41063434594594594</v>
      </c>
      <c r="I35">
        <f t="shared" si="7"/>
        <v>0.18772280379383877</v>
      </c>
      <c r="J35">
        <f t="shared" si="4"/>
        <v>101.64153064378588</v>
      </c>
      <c r="K35">
        <f t="shared" si="11"/>
        <v>0.16502564366931205</v>
      </c>
      <c r="L35">
        <f t="shared" si="8"/>
        <v>4.9697940000000074</v>
      </c>
      <c r="M35">
        <f t="shared" si="9"/>
        <v>10.534436999999912</v>
      </c>
      <c r="N35">
        <f t="shared" si="10"/>
        <v>0.47176645510339554</v>
      </c>
    </row>
    <row r="36" spans="1:14" x14ac:dyDescent="0.3">
      <c r="A36" s="2">
        <v>0.79281250000000003</v>
      </c>
      <c r="B36">
        <v>78.891199999999998</v>
      </c>
      <c r="C36">
        <v>687.76670000000001</v>
      </c>
      <c r="D36">
        <v>75.912490000000005</v>
      </c>
      <c r="E36">
        <f t="shared" si="0"/>
        <v>4.632461016013</v>
      </c>
      <c r="F36">
        <v>605.57825000000003</v>
      </c>
      <c r="G36">
        <f t="shared" si="1"/>
        <v>87.831676550024994</v>
      </c>
      <c r="H36">
        <f t="shared" si="6"/>
        <v>0.41033778378378383</v>
      </c>
      <c r="I36">
        <f t="shared" si="7"/>
        <v>0.18759793683547876</v>
      </c>
      <c r="J36">
        <f t="shared" si="4"/>
        <v>84.742264181599197</v>
      </c>
      <c r="K36">
        <f t="shared" si="11"/>
        <v>0.16490077671095205</v>
      </c>
      <c r="L36">
        <f t="shared" si="8"/>
        <v>-5.4863999999994917E-2</v>
      </c>
      <c r="M36">
        <f t="shared" si="9"/>
        <v>-116.51637099999994</v>
      </c>
      <c r="N36">
        <f t="shared" si="10"/>
        <v>4.7086945404431577E-4</v>
      </c>
    </row>
    <row r="37" spans="1:14" x14ac:dyDescent="0.3">
      <c r="A37" s="2">
        <v>0.79304398148148147</v>
      </c>
      <c r="B37">
        <v>77.923100000000005</v>
      </c>
      <c r="C37">
        <v>547.88750000000005</v>
      </c>
      <c r="D37">
        <v>75.505320999999995</v>
      </c>
      <c r="E37">
        <f t="shared" si="0"/>
        <v>4.6076140571076998</v>
      </c>
      <c r="F37">
        <v>466.249662</v>
      </c>
      <c r="G37">
        <f t="shared" si="1"/>
        <v>67.623778602257403</v>
      </c>
      <c r="H37">
        <f t="shared" si="6"/>
        <v>0.40813687027027024</v>
      </c>
      <c r="I37">
        <f t="shared" si="7"/>
        <v>0.18667083561914732</v>
      </c>
      <c r="J37">
        <f t="shared" si="4"/>
        <v>64.534366233831605</v>
      </c>
      <c r="K37">
        <f t="shared" si="11"/>
        <v>0.16397367549462061</v>
      </c>
      <c r="L37">
        <f t="shared" si="8"/>
        <v>-0.40716900000001033</v>
      </c>
      <c r="M37">
        <f t="shared" si="9"/>
        <v>-139.32858800000002</v>
      </c>
      <c r="N37">
        <f t="shared" si="10"/>
        <v>2.9223650784432715E-3</v>
      </c>
    </row>
    <row r="38" spans="1:14" x14ac:dyDescent="0.3">
      <c r="A38" s="2">
        <v>0.79321759259259261</v>
      </c>
      <c r="B38">
        <v>75.934700000000007</v>
      </c>
      <c r="C38">
        <v>382.71100000000001</v>
      </c>
      <c r="D38">
        <v>74.179295999999994</v>
      </c>
      <c r="E38">
        <f t="shared" si="0"/>
        <v>4.5266951053151994</v>
      </c>
      <c r="F38">
        <v>302.20407399999999</v>
      </c>
      <c r="G38">
        <f t="shared" si="1"/>
        <v>43.830983823589797</v>
      </c>
      <c r="H38">
        <f t="shared" si="6"/>
        <v>0.40096916756756751</v>
      </c>
      <c r="I38">
        <f t="shared" si="7"/>
        <v>0.18364651700753898</v>
      </c>
      <c r="J38">
        <f t="shared" si="4"/>
        <v>40.741571455163999</v>
      </c>
      <c r="K38">
        <f t="shared" si="11"/>
        <v>0.16094935688301226</v>
      </c>
      <c r="L38">
        <f t="shared" si="8"/>
        <v>-1.3260250000000013</v>
      </c>
      <c r="M38">
        <f t="shared" si="9"/>
        <v>-164.04558800000001</v>
      </c>
      <c r="N38">
        <f t="shared" si="10"/>
        <v>8.0832713404032624E-3</v>
      </c>
    </row>
    <row r="39" spans="1:14" x14ac:dyDescent="0.3">
      <c r="A39" s="2">
        <v>0.79341435185185183</v>
      </c>
      <c r="B39">
        <v>72.114800000000002</v>
      </c>
      <c r="C39">
        <v>225.71889999999999</v>
      </c>
      <c r="D39">
        <v>70.988951</v>
      </c>
      <c r="E39">
        <f t="shared" si="0"/>
        <v>4.3320084491386996</v>
      </c>
      <c r="F39">
        <v>147.439626</v>
      </c>
      <c r="G39">
        <f t="shared" si="1"/>
        <v>21.3843042439002</v>
      </c>
      <c r="H39">
        <f t="shared" si="6"/>
        <v>0.38372405945945948</v>
      </c>
      <c r="I39">
        <f t="shared" si="7"/>
        <v>0.17633831127499766</v>
      </c>
      <c r="J39">
        <f t="shared" si="4"/>
        <v>18.294891875474399</v>
      </c>
      <c r="K39">
        <f t="shared" si="11"/>
        <v>0.15364115115047094</v>
      </c>
      <c r="L39">
        <f t="shared" si="8"/>
        <v>-3.1903449999999935</v>
      </c>
      <c r="M39">
        <f t="shared" si="9"/>
        <v>-154.76444799999999</v>
      </c>
      <c r="N39">
        <f t="shared" si="10"/>
        <v>2.0614198165201311E-2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C921-B565-41BC-9A04-18412169910B}">
  <dimension ref="A1:P41"/>
  <sheetViews>
    <sheetView topLeftCell="A11" workbookViewId="0">
      <selection activeCell="G11" sqref="G1:G1048576"/>
    </sheetView>
  </sheetViews>
  <sheetFormatPr defaultRowHeight="14.4" x14ac:dyDescent="0.3"/>
  <cols>
    <col min="1" max="1" width="12.109375" customWidth="1"/>
    <col min="5" max="5" width="21" customWidth="1"/>
    <col min="7" max="7" width="21.21875" customWidth="1"/>
    <col min="13" max="13" width="12.664062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3</v>
      </c>
      <c r="C6" t="s">
        <v>10</v>
      </c>
    </row>
    <row r="7" spans="1:3" x14ac:dyDescent="0.3">
      <c r="A7" t="s">
        <v>11</v>
      </c>
      <c r="B7">
        <v>15120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0.79650462962962953</v>
      </c>
      <c r="B19">
        <v>-9.7199999999999995E-2</v>
      </c>
      <c r="C19">
        <v>-26.51</v>
      </c>
      <c r="D19">
        <v>-0.211585</v>
      </c>
      <c r="E19">
        <f>D19*0.0610237</f>
        <v>-1.2911699564499999E-2</v>
      </c>
      <c r="F19">
        <v>26.878495999999998</v>
      </c>
      <c r="G19">
        <f>F19*0.1450377</f>
        <v>3.8983952392991994</v>
      </c>
      <c r="H19">
        <f>D19/185</f>
        <v>-1.1437027027027026E-3</v>
      </c>
      <c r="I19">
        <f>SQRT(($B$13*10^6+D19)/($B$13*10^6))-1</f>
        <v>-5.7208617244419724E-4</v>
      </c>
    </row>
    <row r="20" spans="1:16" x14ac:dyDescent="0.3">
      <c r="A20" s="2">
        <v>0.79671296296296301</v>
      </c>
      <c r="B20">
        <v>4.0628000000000002</v>
      </c>
      <c r="C20">
        <v>26.316700000000001</v>
      </c>
      <c r="D20">
        <v>3.7365750000000002</v>
      </c>
      <c r="E20">
        <f t="shared" ref="E20:E39" si="0">D20*0.0610237</f>
        <v>0.22801963182750001</v>
      </c>
      <c r="F20">
        <v>59.856032999999996</v>
      </c>
      <c r="G20">
        <f t="shared" ref="G20:G39" si="1">F20*0.1450377</f>
        <v>8.6813813574440992</v>
      </c>
      <c r="H20">
        <f t="shared" ref="H20" si="2">D20/185</f>
        <v>2.0197702702702703E-2</v>
      </c>
      <c r="I20">
        <f t="shared" ref="I20" si="3">SQRT(($B$13*10^6+D20)/($B$13*10^6))-1</f>
        <v>1.0049611040146234E-2</v>
      </c>
      <c r="K20">
        <f>D20-D19</f>
        <v>3.9481600000000001</v>
      </c>
      <c r="L20">
        <f t="shared" ref="L20" si="4">F20-F19</f>
        <v>32.977536999999998</v>
      </c>
      <c r="M20">
        <f>K20/L20</f>
        <v>0.11972270700507441</v>
      </c>
      <c r="N20" s="3">
        <f>2.666*(F24-F23)/(D24-D23)*(B13*10^6+0.5*(D24+D23))</f>
        <v>8922.3811487033418</v>
      </c>
      <c r="O20" s="4">
        <v>800</v>
      </c>
      <c r="P20">
        <f>N20/O20</f>
        <v>11.152976435879177</v>
      </c>
    </row>
    <row r="21" spans="1:16" x14ac:dyDescent="0.3">
      <c r="A21" s="2">
        <v>0.79692129629629627</v>
      </c>
      <c r="B21">
        <v>9.0601000000000003</v>
      </c>
      <c r="C21">
        <v>91.048000000000002</v>
      </c>
      <c r="D21">
        <v>8.4742949999999997</v>
      </c>
      <c r="E21">
        <f t="shared" si="0"/>
        <v>0.51713283579149993</v>
      </c>
      <c r="F21">
        <v>103.638969</v>
      </c>
      <c r="G21">
        <f t="shared" si="1"/>
        <v>15.031557694131299</v>
      </c>
      <c r="H21">
        <f t="shared" ref="H21:H41" si="5">D21/185</f>
        <v>4.5807E-2</v>
      </c>
      <c r="I21">
        <f t="shared" ref="I21:I41" si="6">SQRT(($B$13*10^6+D21)/($B$13*10^6))-1</f>
        <v>2.2649843159572303E-2</v>
      </c>
      <c r="K21">
        <f t="shared" ref="K21:K41" si="7">D21-D20</f>
        <v>4.7377199999999995</v>
      </c>
      <c r="L21">
        <f t="shared" ref="L21:L41" si="8">F21-F20</f>
        <v>43.782936000000007</v>
      </c>
      <c r="M21">
        <f t="shared" ref="M21:M41" si="9">K21/L21</f>
        <v>0.10820928043747452</v>
      </c>
    </row>
    <row r="22" spans="1:16" x14ac:dyDescent="0.3">
      <c r="A22" s="2">
        <v>0.79716435185185175</v>
      </c>
      <c r="B22">
        <v>14.0312</v>
      </c>
      <c r="C22">
        <v>161.73159999999999</v>
      </c>
      <c r="D22">
        <v>13.161947</v>
      </c>
      <c r="E22">
        <f t="shared" si="0"/>
        <v>0.80319070514390001</v>
      </c>
      <c r="F22">
        <v>160.33313999999999</v>
      </c>
      <c r="G22">
        <f t="shared" si="1"/>
        <v>23.254349859377996</v>
      </c>
      <c r="H22">
        <f t="shared" si="5"/>
        <v>7.1145659459459457E-2</v>
      </c>
      <c r="I22">
        <f t="shared" si="6"/>
        <v>3.496594878354542E-2</v>
      </c>
      <c r="K22">
        <f t="shared" si="7"/>
        <v>4.6876519999999999</v>
      </c>
      <c r="L22">
        <f t="shared" si="8"/>
        <v>56.694170999999983</v>
      </c>
      <c r="M22">
        <f t="shared" si="9"/>
        <v>8.2683138624603955E-2</v>
      </c>
    </row>
    <row r="23" spans="1:16" x14ac:dyDescent="0.3">
      <c r="A23" s="2">
        <v>0.79738425925925915</v>
      </c>
      <c r="B23">
        <v>19.185500000000001</v>
      </c>
      <c r="C23">
        <v>239.11160000000001</v>
      </c>
      <c r="D23" s="5">
        <v>18.005945000000001</v>
      </c>
      <c r="E23">
        <f t="shared" si="0"/>
        <v>1.0987893858965001</v>
      </c>
      <c r="F23" s="5">
        <v>222.67422300000001</v>
      </c>
      <c r="G23">
        <f t="shared" si="1"/>
        <v>32.296157153207098</v>
      </c>
      <c r="H23">
        <f t="shared" si="5"/>
        <v>9.7329432432432431E-2</v>
      </c>
      <c r="I23">
        <f t="shared" si="6"/>
        <v>4.7540713898749809E-2</v>
      </c>
      <c r="K23">
        <f t="shared" si="7"/>
        <v>4.8439980000000009</v>
      </c>
      <c r="L23">
        <f t="shared" si="8"/>
        <v>62.341083000000026</v>
      </c>
      <c r="M23">
        <f t="shared" si="9"/>
        <v>7.7701537523818739E-2</v>
      </c>
    </row>
    <row r="24" spans="1:16" x14ac:dyDescent="0.3">
      <c r="A24" s="2">
        <v>0.79758101851851848</v>
      </c>
      <c r="B24">
        <v>24.104299999999999</v>
      </c>
      <c r="C24">
        <v>315.74759999999998</v>
      </c>
      <c r="D24" s="5">
        <v>22.617425999999998</v>
      </c>
      <c r="E24">
        <f t="shared" si="0"/>
        <v>1.3801990189961999</v>
      </c>
      <c r="F24" s="5">
        <v>297.85314399999999</v>
      </c>
      <c r="G24">
        <f t="shared" si="1"/>
        <v>43.199934943528795</v>
      </c>
      <c r="H24">
        <f t="shared" si="5"/>
        <v>0.12225635675675675</v>
      </c>
      <c r="I24">
        <f t="shared" si="6"/>
        <v>5.9373198791516701E-2</v>
      </c>
      <c r="K24">
        <f t="shared" si="7"/>
        <v>4.6114809999999977</v>
      </c>
      <c r="L24">
        <f t="shared" si="8"/>
        <v>75.178920999999974</v>
      </c>
      <c r="M24" s="3">
        <f t="shared" si="9"/>
        <v>6.1340079621520494E-2</v>
      </c>
      <c r="N24" s="3">
        <f>1.1*M24</f>
        <v>6.7474087583672543E-2</v>
      </c>
    </row>
    <row r="25" spans="1:16" x14ac:dyDescent="0.3">
      <c r="A25" s="2">
        <v>0.79774305555555547</v>
      </c>
      <c r="B25">
        <v>29.023099999999999</v>
      </c>
      <c r="C25">
        <v>390.8954</v>
      </c>
      <c r="D25">
        <v>27.234876</v>
      </c>
      <c r="E25">
        <f t="shared" si="0"/>
        <v>1.6619729025612</v>
      </c>
      <c r="F25">
        <v>360.66288200000002</v>
      </c>
      <c r="G25">
        <f t="shared" si="1"/>
        <v>52.309714880651399</v>
      </c>
      <c r="H25">
        <f t="shared" si="5"/>
        <v>0.14721554594594594</v>
      </c>
      <c r="I25">
        <f t="shared" si="6"/>
        <v>7.1090038344579387E-2</v>
      </c>
      <c r="K25">
        <f t="shared" si="7"/>
        <v>4.6174500000000016</v>
      </c>
      <c r="L25">
        <f t="shared" si="8"/>
        <v>62.809738000000038</v>
      </c>
      <c r="M25">
        <f t="shared" si="9"/>
        <v>7.3514874397342639E-2</v>
      </c>
    </row>
    <row r="26" spans="1:16" x14ac:dyDescent="0.3">
      <c r="A26" s="2">
        <v>0.79818287037037028</v>
      </c>
      <c r="B26">
        <v>34.360500000000002</v>
      </c>
      <c r="C26">
        <v>451.90660000000003</v>
      </c>
      <c r="D26">
        <v>32.327613999999997</v>
      </c>
      <c r="E26">
        <f t="shared" si="0"/>
        <v>1.9727506184517998</v>
      </c>
      <c r="F26">
        <v>410.89824800000002</v>
      </c>
      <c r="G26">
        <f t="shared" si="1"/>
        <v>59.595736823949601</v>
      </c>
      <c r="H26">
        <f t="shared" si="5"/>
        <v>0.17474385945945944</v>
      </c>
      <c r="I26">
        <f t="shared" si="6"/>
        <v>8.3866048123109493E-2</v>
      </c>
      <c r="K26">
        <f t="shared" si="7"/>
        <v>5.0927379999999971</v>
      </c>
      <c r="L26">
        <f t="shared" si="8"/>
        <v>50.235365999999999</v>
      </c>
      <c r="M26">
        <f t="shared" si="9"/>
        <v>0.10137754346210988</v>
      </c>
    </row>
    <row r="27" spans="1:16" x14ac:dyDescent="0.3">
      <c r="A27" s="2">
        <v>0.7986805555555555</v>
      </c>
      <c r="B27">
        <v>39.4101</v>
      </c>
      <c r="C27">
        <v>507.70940000000002</v>
      </c>
      <c r="D27">
        <v>37.153438999999999</v>
      </c>
      <c r="E27">
        <f t="shared" si="0"/>
        <v>2.2672403155042997</v>
      </c>
      <c r="F27">
        <v>462.85742199999999</v>
      </c>
      <c r="G27">
        <f t="shared" si="1"/>
        <v>67.131775914809396</v>
      </c>
      <c r="H27">
        <f t="shared" si="5"/>
        <v>0.20082939999999999</v>
      </c>
      <c r="I27">
        <f t="shared" si="6"/>
        <v>9.583502305247138E-2</v>
      </c>
      <c r="K27">
        <f t="shared" si="7"/>
        <v>4.8258250000000018</v>
      </c>
      <c r="L27">
        <f t="shared" si="8"/>
        <v>51.959173999999962</v>
      </c>
      <c r="M27">
        <f t="shared" si="9"/>
        <v>9.2877246278010597E-2</v>
      </c>
    </row>
    <row r="28" spans="1:16" x14ac:dyDescent="0.3">
      <c r="A28" s="2">
        <v>0.79886574074074079</v>
      </c>
      <c r="B28">
        <v>44.0411</v>
      </c>
      <c r="C28">
        <v>551.60770000000002</v>
      </c>
      <c r="D28">
        <v>41.608401999999998</v>
      </c>
      <c r="E28">
        <f t="shared" si="0"/>
        <v>2.5390986411273997</v>
      </c>
      <c r="F28">
        <v>497.551221</v>
      </c>
      <c r="G28">
        <f t="shared" si="1"/>
        <v>72.16368472603169</v>
      </c>
      <c r="H28">
        <f t="shared" si="5"/>
        <v>0.22491028108108108</v>
      </c>
      <c r="I28">
        <f t="shared" si="6"/>
        <v>0.10676929675441893</v>
      </c>
      <c r="K28">
        <f t="shared" si="7"/>
        <v>4.4549629999999993</v>
      </c>
      <c r="L28">
        <f t="shared" si="8"/>
        <v>34.693799000000013</v>
      </c>
      <c r="M28">
        <f t="shared" si="9"/>
        <v>0.12840804778975048</v>
      </c>
    </row>
    <row r="29" spans="1:16" x14ac:dyDescent="0.3">
      <c r="A29" s="2">
        <v>0.79907407407407405</v>
      </c>
      <c r="B29">
        <v>48.985999999999997</v>
      </c>
      <c r="C29">
        <v>586.57749999999999</v>
      </c>
      <c r="D29">
        <v>46.413069999999998</v>
      </c>
      <c r="E29">
        <f t="shared" si="0"/>
        <v>2.8322972597589997</v>
      </c>
      <c r="F29">
        <v>530.78416300000004</v>
      </c>
      <c r="G29">
        <f t="shared" si="1"/>
        <v>76.983714197945105</v>
      </c>
      <c r="H29">
        <f t="shared" si="5"/>
        <v>0.25088145945945944</v>
      </c>
      <c r="I29">
        <f t="shared" si="6"/>
        <v>0.11844208044742421</v>
      </c>
      <c r="K29">
        <f t="shared" si="7"/>
        <v>4.8046679999999995</v>
      </c>
      <c r="L29">
        <f t="shared" si="8"/>
        <v>33.232942000000037</v>
      </c>
      <c r="M29">
        <f t="shared" si="9"/>
        <v>0.14457546370706495</v>
      </c>
    </row>
    <row r="30" spans="1:16" x14ac:dyDescent="0.3">
      <c r="A30" s="2">
        <v>0.79925925925925922</v>
      </c>
      <c r="B30">
        <v>54.166400000000003</v>
      </c>
      <c r="C30">
        <v>622.29129999999998</v>
      </c>
      <c r="D30">
        <v>51.450254000000001</v>
      </c>
      <c r="E30">
        <f t="shared" si="0"/>
        <v>3.1396848650198002</v>
      </c>
      <c r="F30">
        <v>561.33818299999996</v>
      </c>
      <c r="G30">
        <f t="shared" si="1"/>
        <v>81.415198984499085</v>
      </c>
      <c r="H30">
        <f t="shared" si="5"/>
        <v>0.27810948108108108</v>
      </c>
      <c r="I30">
        <f t="shared" si="6"/>
        <v>0.13055035185461139</v>
      </c>
      <c r="K30">
        <f t="shared" si="7"/>
        <v>5.0371840000000034</v>
      </c>
      <c r="L30">
        <f t="shared" si="8"/>
        <v>30.554019999999923</v>
      </c>
      <c r="M30">
        <f t="shared" si="9"/>
        <v>0.16486157958920025</v>
      </c>
    </row>
    <row r="31" spans="1:16" x14ac:dyDescent="0.3">
      <c r="A31" s="2">
        <v>0.79945601851851855</v>
      </c>
      <c r="B31">
        <v>59.137500000000003</v>
      </c>
      <c r="C31">
        <v>643.12440000000004</v>
      </c>
      <c r="D31">
        <v>56.337811000000002</v>
      </c>
      <c r="E31">
        <f t="shared" si="0"/>
        <v>3.4379416771207003</v>
      </c>
      <c r="F31">
        <v>572.92787799999996</v>
      </c>
      <c r="G31">
        <f t="shared" si="1"/>
        <v>83.096141691000597</v>
      </c>
      <c r="H31">
        <f t="shared" si="5"/>
        <v>0.30452870810810811</v>
      </c>
      <c r="I31">
        <f t="shared" si="6"/>
        <v>0.14217626204289724</v>
      </c>
      <c r="K31">
        <f t="shared" si="7"/>
        <v>4.887557000000001</v>
      </c>
      <c r="L31">
        <f t="shared" si="8"/>
        <v>11.589695000000006</v>
      </c>
      <c r="M31">
        <f t="shared" si="9"/>
        <v>0.42171575697203406</v>
      </c>
    </row>
    <row r="32" spans="1:16" x14ac:dyDescent="0.3">
      <c r="A32" s="2">
        <v>0.79969907407407403</v>
      </c>
      <c r="B32">
        <v>64.3703</v>
      </c>
      <c r="C32">
        <v>669.90980000000002</v>
      </c>
      <c r="D32">
        <v>61.463199000000003</v>
      </c>
      <c r="E32">
        <f t="shared" si="0"/>
        <v>3.7507118168163003</v>
      </c>
      <c r="F32">
        <v>597.70062900000005</v>
      </c>
      <c r="G32">
        <f t="shared" si="1"/>
        <v>86.689124518713299</v>
      </c>
      <c r="H32">
        <f t="shared" si="5"/>
        <v>0.33223350810810814</v>
      </c>
      <c r="I32">
        <f t="shared" si="6"/>
        <v>0.15424211587582848</v>
      </c>
      <c r="K32">
        <f t="shared" si="7"/>
        <v>5.1253880000000009</v>
      </c>
      <c r="L32">
        <f t="shared" si="8"/>
        <v>24.772751000000085</v>
      </c>
      <c r="M32">
        <f t="shared" si="9"/>
        <v>0.20689619816547558</v>
      </c>
    </row>
    <row r="33" spans="1:13" x14ac:dyDescent="0.3">
      <c r="A33" s="2">
        <v>0.80021990740740734</v>
      </c>
      <c r="B33">
        <v>69.446100000000001</v>
      </c>
      <c r="C33">
        <v>692.97490000000005</v>
      </c>
      <c r="D33">
        <v>66.446505000000002</v>
      </c>
      <c r="E33">
        <f t="shared" si="0"/>
        <v>4.0548115871685004</v>
      </c>
      <c r="F33">
        <v>616.27670499999999</v>
      </c>
      <c r="G33">
        <f t="shared" si="1"/>
        <v>89.383355856778493</v>
      </c>
      <c r="H33">
        <f t="shared" si="5"/>
        <v>0.35917029729729733</v>
      </c>
      <c r="I33">
        <f t="shared" si="6"/>
        <v>0.16585376619096426</v>
      </c>
      <c r="K33">
        <f t="shared" si="7"/>
        <v>4.9833059999999989</v>
      </c>
      <c r="L33">
        <f t="shared" si="8"/>
        <v>18.576075999999944</v>
      </c>
      <c r="M33">
        <f t="shared" si="9"/>
        <v>0.26826472932173695</v>
      </c>
    </row>
    <row r="34" spans="1:13" x14ac:dyDescent="0.3">
      <c r="A34" s="2">
        <v>0.80040509259259263</v>
      </c>
      <c r="B34">
        <v>74.469499999999996</v>
      </c>
      <c r="C34">
        <v>716.78420000000006</v>
      </c>
      <c r="D34">
        <v>71.374426999999997</v>
      </c>
      <c r="E34">
        <f t="shared" si="0"/>
        <v>4.3555316209198995</v>
      </c>
      <c r="F34">
        <v>637.11061299999994</v>
      </c>
      <c r="G34">
        <f t="shared" si="1"/>
        <v>92.405057955110081</v>
      </c>
      <c r="H34">
        <f t="shared" si="5"/>
        <v>0.38580771351351351</v>
      </c>
      <c r="I34">
        <f t="shared" si="6"/>
        <v>0.17722374083481252</v>
      </c>
      <c r="K34">
        <f t="shared" si="7"/>
        <v>4.9279219999999953</v>
      </c>
      <c r="L34">
        <f t="shared" si="8"/>
        <v>20.833907999999951</v>
      </c>
      <c r="M34">
        <f t="shared" si="9"/>
        <v>0.23653373145355192</v>
      </c>
    </row>
    <row r="35" spans="1:13" x14ac:dyDescent="0.3">
      <c r="A35" s="2">
        <v>0.80075231481481479</v>
      </c>
      <c r="B35">
        <v>79.440600000000003</v>
      </c>
      <c r="C35">
        <v>732.40899999999999</v>
      </c>
      <c r="D35">
        <v>76.282870000000003</v>
      </c>
      <c r="E35">
        <f t="shared" si="0"/>
        <v>4.6550629740190006</v>
      </c>
      <c r="F35">
        <v>649.90807700000005</v>
      </c>
      <c r="G35">
        <f t="shared" si="1"/>
        <v>94.261172699502907</v>
      </c>
      <c r="H35">
        <f t="shared" si="5"/>
        <v>0.41233983783783784</v>
      </c>
      <c r="I35">
        <f t="shared" si="6"/>
        <v>0.18844064337716171</v>
      </c>
      <c r="K35">
        <f t="shared" si="7"/>
        <v>4.9084430000000054</v>
      </c>
      <c r="L35">
        <f t="shared" si="8"/>
        <v>12.797464000000105</v>
      </c>
      <c r="M35">
        <f t="shared" si="9"/>
        <v>0.38354809984227856</v>
      </c>
    </row>
    <row r="36" spans="1:13" x14ac:dyDescent="0.3">
      <c r="A36" s="2">
        <v>0.80093749999999997</v>
      </c>
      <c r="B36">
        <v>84.202399999999997</v>
      </c>
      <c r="C36">
        <v>750.26589999999999</v>
      </c>
      <c r="D36">
        <v>80.973061999999999</v>
      </c>
      <c r="E36">
        <f t="shared" si="0"/>
        <v>4.9412758435694002</v>
      </c>
      <c r="F36">
        <v>664.70524999999998</v>
      </c>
      <c r="G36">
        <f t="shared" si="1"/>
        <v>96.407320637924997</v>
      </c>
      <c r="H36">
        <f t="shared" si="5"/>
        <v>0.43769222702702704</v>
      </c>
      <c r="I36">
        <f t="shared" si="6"/>
        <v>0.19906076063582079</v>
      </c>
      <c r="K36">
        <f t="shared" si="7"/>
        <v>4.6901919999999961</v>
      </c>
      <c r="L36">
        <f t="shared" si="8"/>
        <v>14.79717299999993</v>
      </c>
      <c r="M36">
        <f t="shared" si="9"/>
        <v>0.31696540954140484</v>
      </c>
    </row>
    <row r="37" spans="1:13" x14ac:dyDescent="0.3">
      <c r="A37" s="2">
        <v>0.80115740740740737</v>
      </c>
      <c r="B37">
        <v>89.330500000000001</v>
      </c>
      <c r="C37">
        <v>765.89070000000004</v>
      </c>
      <c r="D37">
        <v>86.038505000000001</v>
      </c>
      <c r="E37">
        <f t="shared" si="0"/>
        <v>5.2503879175685002</v>
      </c>
      <c r="F37">
        <v>676.67096000000004</v>
      </c>
      <c r="G37">
        <f t="shared" si="1"/>
        <v>98.142799695191997</v>
      </c>
      <c r="H37">
        <f t="shared" si="5"/>
        <v>0.46507300000000001</v>
      </c>
      <c r="I37">
        <f t="shared" si="6"/>
        <v>0.21042591215831052</v>
      </c>
      <c r="K37">
        <f t="shared" si="7"/>
        <v>5.0654430000000019</v>
      </c>
      <c r="L37">
        <f t="shared" si="8"/>
        <v>11.965710000000058</v>
      </c>
      <c r="M37">
        <f t="shared" si="9"/>
        <v>0.42332991523277574</v>
      </c>
    </row>
    <row r="38" spans="1:13" x14ac:dyDescent="0.3">
      <c r="A38" s="2">
        <v>0.80136574074074074</v>
      </c>
      <c r="B38">
        <v>88.702600000000004</v>
      </c>
      <c r="C38">
        <v>662.46939999999995</v>
      </c>
      <c r="D38">
        <v>85.825334999999995</v>
      </c>
      <c r="E38">
        <f t="shared" si="0"/>
        <v>5.2373794954394999</v>
      </c>
      <c r="F38">
        <v>573.698305</v>
      </c>
      <c r="G38">
        <f t="shared" si="1"/>
        <v>83.207882651098501</v>
      </c>
      <c r="H38">
        <f t="shared" si="5"/>
        <v>0.4639207297297297</v>
      </c>
      <c r="I38">
        <f t="shared" si="6"/>
        <v>0.20994978206865444</v>
      </c>
      <c r="K38">
        <f t="shared" si="7"/>
        <v>-0.21317000000000519</v>
      </c>
      <c r="L38">
        <f t="shared" si="8"/>
        <v>-102.97265500000003</v>
      </c>
      <c r="M38">
        <f t="shared" si="9"/>
        <v>2.0701612481488908E-3</v>
      </c>
    </row>
    <row r="39" spans="1:13" x14ac:dyDescent="0.3">
      <c r="A39" s="2">
        <v>0.80153935185185177</v>
      </c>
      <c r="B39">
        <v>87.734499999999997</v>
      </c>
      <c r="C39">
        <v>548.63149999999996</v>
      </c>
      <c r="D39">
        <v>85.313737000000003</v>
      </c>
      <c r="E39">
        <f t="shared" si="0"/>
        <v>5.2061598925668999</v>
      </c>
      <c r="F39">
        <v>460.55212799999998</v>
      </c>
      <c r="G39">
        <f t="shared" si="1"/>
        <v>66.797421375225596</v>
      </c>
      <c r="H39">
        <f t="shared" si="5"/>
        <v>0.46115533513513518</v>
      </c>
      <c r="I39">
        <f t="shared" si="6"/>
        <v>0.20880632705064062</v>
      </c>
      <c r="K39">
        <f t="shared" si="7"/>
        <v>-0.51159799999999223</v>
      </c>
      <c r="L39">
        <f t="shared" si="8"/>
        <v>-113.14617700000002</v>
      </c>
      <c r="M39">
        <f t="shared" si="9"/>
        <v>4.5215668223592929E-3</v>
      </c>
    </row>
    <row r="40" spans="1:13" x14ac:dyDescent="0.3">
      <c r="A40" s="2">
        <v>0.80174768518518524</v>
      </c>
      <c r="B40">
        <v>85.772300000000001</v>
      </c>
      <c r="C40">
        <v>402.05599999999998</v>
      </c>
      <c r="D40">
        <v>83.939319999999995</v>
      </c>
      <c r="F40">
        <v>315.37865099999999</v>
      </c>
      <c r="H40">
        <f t="shared" si="5"/>
        <v>0.45372605405405403</v>
      </c>
      <c r="I40">
        <f t="shared" si="6"/>
        <v>0.20572904522325675</v>
      </c>
      <c r="K40">
        <f t="shared" si="7"/>
        <v>-1.3744170000000082</v>
      </c>
      <c r="L40">
        <f t="shared" si="8"/>
        <v>-145.17347699999999</v>
      </c>
      <c r="M40">
        <f t="shared" si="9"/>
        <v>9.4674111855845983E-3</v>
      </c>
    </row>
    <row r="41" spans="1:13" x14ac:dyDescent="0.3">
      <c r="A41" s="2">
        <v>0.8019560185185185</v>
      </c>
      <c r="B41">
        <v>81.873900000000006</v>
      </c>
      <c r="C41">
        <v>248.7841</v>
      </c>
      <c r="D41">
        <v>80.655557000000002</v>
      </c>
      <c r="F41">
        <v>164.728388</v>
      </c>
      <c r="H41">
        <f t="shared" si="5"/>
        <v>0.43597598378378377</v>
      </c>
      <c r="I41">
        <f t="shared" si="6"/>
        <v>0.19834479630368862</v>
      </c>
      <c r="K41">
        <f t="shared" si="7"/>
        <v>-3.2837629999999933</v>
      </c>
      <c r="L41">
        <f t="shared" si="8"/>
        <v>-150.650263</v>
      </c>
      <c r="M41">
        <f t="shared" si="9"/>
        <v>2.1797260320746956E-2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7154-95AA-4EF8-B725-82D7B64D20D9}">
  <dimension ref="A1:P41"/>
  <sheetViews>
    <sheetView topLeftCell="A9" workbookViewId="0">
      <selection activeCell="G9" sqref="G1:G1048576"/>
    </sheetView>
  </sheetViews>
  <sheetFormatPr defaultRowHeight="14.4" x14ac:dyDescent="0.3"/>
  <cols>
    <col min="5" max="5" width="21" customWidth="1"/>
    <col min="7" max="7" width="21.2187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4</v>
      </c>
      <c r="C6" t="s">
        <v>10</v>
      </c>
    </row>
    <row r="7" spans="1:3" x14ac:dyDescent="0.3">
      <c r="A7" t="s">
        <v>11</v>
      </c>
      <c r="B7">
        <v>26240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0.80391203703703706</v>
      </c>
      <c r="B19">
        <v>-1.8700000000000001E-2</v>
      </c>
      <c r="C19">
        <v>-41.390799999999999</v>
      </c>
      <c r="D19">
        <v>-7.3411000000000004E-2</v>
      </c>
      <c r="E19">
        <f>D19*0.0610237</f>
        <v>-4.4798108406999999E-3</v>
      </c>
      <c r="F19">
        <v>11.623138000000001</v>
      </c>
      <c r="G19">
        <f>F19*0.1450377</f>
        <v>1.6857932023026001</v>
      </c>
      <c r="H19">
        <f>D19/185</f>
        <v>-3.9681621621621624E-4</v>
      </c>
      <c r="I19">
        <f>SQRT(($B$13*10^6+D19)/($B$13*10^6))-1</f>
        <v>-1.9845249616878835E-4</v>
      </c>
    </row>
    <row r="20" spans="1:16" x14ac:dyDescent="0.3">
      <c r="A20" s="2">
        <v>0.80414351851851851</v>
      </c>
      <c r="B20">
        <v>4.0366999999999997</v>
      </c>
      <c r="C20">
        <v>11.4359</v>
      </c>
      <c r="D20">
        <v>3.7701479999999998</v>
      </c>
      <c r="E20">
        <f t="shared" ref="E20:E39" si="0">D20*0.0610237</f>
        <v>0.23006838050759998</v>
      </c>
      <c r="F20">
        <v>45.099767</v>
      </c>
      <c r="G20">
        <f t="shared" ref="G20:G39" si="1">F20*0.1450377</f>
        <v>6.5411664762158992</v>
      </c>
      <c r="H20">
        <f>D20/185</f>
        <v>2.0379178378378379E-2</v>
      </c>
      <c r="I20">
        <f t="shared" ref="I20" si="2">SQRT(($B$13*10^6+D20)/($B$13*10^6))-1</f>
        <v>1.013945325720611E-2</v>
      </c>
      <c r="K20">
        <f>D20-D19</f>
        <v>3.8435589999999999</v>
      </c>
      <c r="L20">
        <f t="shared" ref="L20" si="3">F20-F19</f>
        <v>33.476629000000003</v>
      </c>
      <c r="M20">
        <f>K20/L20</f>
        <v>0.11481320296616483</v>
      </c>
      <c r="N20" s="3">
        <f>2.666*(F24-F23)/(D24-D23)*(B13*10^6+0.5*(D24+D23))</f>
        <v>16520.563292075978</v>
      </c>
      <c r="O20" s="4">
        <v>1200</v>
      </c>
      <c r="P20">
        <f>N20/O20</f>
        <v>13.767136076729981</v>
      </c>
    </row>
    <row r="21" spans="1:16" x14ac:dyDescent="0.3">
      <c r="A21" s="2">
        <v>0.80436342592592591</v>
      </c>
      <c r="B21">
        <v>8.9553999999999991</v>
      </c>
      <c r="C21">
        <v>100.7205</v>
      </c>
      <c r="D21">
        <v>8.3308079999999993</v>
      </c>
      <c r="E21">
        <f t="shared" si="0"/>
        <v>0.5083767281496</v>
      </c>
      <c r="F21">
        <v>113.743467</v>
      </c>
      <c r="G21">
        <f t="shared" si="1"/>
        <v>16.497090843705898</v>
      </c>
      <c r="H21">
        <f t="shared" ref="H21:H41" si="4">D21/185</f>
        <v>4.5031394594594591E-2</v>
      </c>
      <c r="I21">
        <f t="shared" ref="I21:I41" si="5">SQRT(($B$13*10^6+D21)/($B$13*10^6))-1</f>
        <v>2.227051203060082E-2</v>
      </c>
      <c r="K21">
        <f t="shared" ref="K21:K41" si="6">D21-D20</f>
        <v>4.5606599999999995</v>
      </c>
      <c r="L21">
        <f t="shared" ref="L21:L41" si="7">F21-F20</f>
        <v>68.643699999999995</v>
      </c>
      <c r="M21">
        <f t="shared" ref="M21:M41" si="8">K21/L21</f>
        <v>6.6439600429464021E-2</v>
      </c>
    </row>
    <row r="22" spans="1:16" x14ac:dyDescent="0.3">
      <c r="A22" s="2">
        <v>0.80457175925925928</v>
      </c>
      <c r="B22">
        <v>14.083500000000001</v>
      </c>
      <c r="C22">
        <v>192.9812</v>
      </c>
      <c r="D22">
        <v>13.088932</v>
      </c>
      <c r="E22">
        <f t="shared" si="0"/>
        <v>0.79873505968839997</v>
      </c>
      <c r="F22">
        <v>191.43483699999999</v>
      </c>
      <c r="G22">
        <f t="shared" si="1"/>
        <v>27.765268458354896</v>
      </c>
      <c r="H22">
        <f t="shared" si="4"/>
        <v>7.0750983783783777E-2</v>
      </c>
      <c r="I22">
        <f t="shared" si="5"/>
        <v>3.4775236628447503E-2</v>
      </c>
      <c r="K22">
        <f t="shared" si="6"/>
        <v>4.7581240000000005</v>
      </c>
      <c r="L22">
        <f t="shared" si="7"/>
        <v>77.691369999999992</v>
      </c>
      <c r="M22">
        <f t="shared" si="8"/>
        <v>6.1243919369680329E-2</v>
      </c>
    </row>
    <row r="23" spans="1:16" x14ac:dyDescent="0.3">
      <c r="A23" s="2">
        <v>0.80476851851851849</v>
      </c>
      <c r="B23">
        <v>19.106999999999999</v>
      </c>
      <c r="C23">
        <v>303.09890000000001</v>
      </c>
      <c r="D23" s="5">
        <v>17.670849</v>
      </c>
      <c r="E23">
        <f t="shared" si="0"/>
        <v>1.0783405881213</v>
      </c>
      <c r="F23" s="5">
        <v>286.684776</v>
      </c>
      <c r="G23">
        <f t="shared" si="1"/>
        <v>41.580100536055198</v>
      </c>
      <c r="H23">
        <f t="shared" si="4"/>
        <v>9.5518102702702709E-2</v>
      </c>
      <c r="I23">
        <f t="shared" si="5"/>
        <v>4.6675686201286704E-2</v>
      </c>
      <c r="K23">
        <f t="shared" si="6"/>
        <v>4.5819170000000007</v>
      </c>
      <c r="L23">
        <f t="shared" si="7"/>
        <v>95.249939000000012</v>
      </c>
      <c r="M23">
        <f t="shared" si="8"/>
        <v>4.8104146292419152E-2</v>
      </c>
    </row>
    <row r="24" spans="1:16" x14ac:dyDescent="0.3">
      <c r="A24" s="2">
        <v>0.8049884259259259</v>
      </c>
      <c r="B24">
        <v>24.078099999999999</v>
      </c>
      <c r="C24">
        <v>438.51389999999998</v>
      </c>
      <c r="D24" s="5">
        <v>22.09892</v>
      </c>
      <c r="E24">
        <f t="shared" si="0"/>
        <v>1.3485578644039999</v>
      </c>
      <c r="F24" s="5">
        <v>420.627205</v>
      </c>
      <c r="G24">
        <f t="shared" si="1"/>
        <v>61.006802370628499</v>
      </c>
      <c r="H24">
        <f t="shared" si="4"/>
        <v>0.11945362162162163</v>
      </c>
      <c r="I24">
        <f t="shared" si="5"/>
        <v>5.8049379905793286E-2</v>
      </c>
      <c r="K24">
        <f t="shared" si="6"/>
        <v>4.4280709999999992</v>
      </c>
      <c r="L24">
        <f t="shared" si="7"/>
        <v>133.942429</v>
      </c>
      <c r="M24" s="6">
        <f t="shared" si="8"/>
        <v>3.3059509470296372E-2</v>
      </c>
      <c r="N24">
        <f>M24*1.1</f>
        <v>3.6365460417326009E-2</v>
      </c>
    </row>
    <row r="25" spans="1:16" x14ac:dyDescent="0.3">
      <c r="A25" s="2">
        <v>0.80523148148148149</v>
      </c>
      <c r="B25">
        <v>29.206199999999999</v>
      </c>
      <c r="C25">
        <v>548.63149999999996</v>
      </c>
      <c r="D25">
        <v>26.785437000000002</v>
      </c>
      <c r="E25">
        <f t="shared" si="0"/>
        <v>1.6345464718569001</v>
      </c>
      <c r="F25">
        <v>517.96640400000001</v>
      </c>
      <c r="G25">
        <f t="shared" si="1"/>
        <v>75.1246559134308</v>
      </c>
      <c r="H25">
        <f t="shared" si="4"/>
        <v>0.14478614594594597</v>
      </c>
      <c r="I25">
        <f t="shared" si="5"/>
        <v>6.9955217683137061E-2</v>
      </c>
      <c r="K25">
        <f t="shared" si="6"/>
        <v>4.686517000000002</v>
      </c>
      <c r="L25">
        <f t="shared" si="7"/>
        <v>97.339199000000008</v>
      </c>
      <c r="M25">
        <f t="shared" si="8"/>
        <v>4.8146245789427562E-2</v>
      </c>
    </row>
    <row r="26" spans="1:16" x14ac:dyDescent="0.3">
      <c r="A26" s="2">
        <v>0.80549768518518527</v>
      </c>
      <c r="B26">
        <v>34.334299999999999</v>
      </c>
      <c r="C26">
        <v>653.54089999999997</v>
      </c>
      <c r="D26">
        <v>31.492840000000001</v>
      </c>
      <c r="E26">
        <f t="shared" si="0"/>
        <v>1.9218096203080002</v>
      </c>
      <c r="F26">
        <v>612.55195100000003</v>
      </c>
      <c r="G26">
        <f t="shared" si="1"/>
        <v>88.843126103552706</v>
      </c>
      <c r="H26">
        <f t="shared" si="4"/>
        <v>0.17023156756756758</v>
      </c>
      <c r="I26">
        <f t="shared" si="5"/>
        <v>8.1782213167519657E-2</v>
      </c>
      <c r="K26">
        <f t="shared" si="6"/>
        <v>4.7074029999999993</v>
      </c>
      <c r="L26">
        <f t="shared" si="7"/>
        <v>94.58554700000002</v>
      </c>
      <c r="M26">
        <f t="shared" si="8"/>
        <v>4.9768734751832626E-2</v>
      </c>
    </row>
    <row r="27" spans="1:16" x14ac:dyDescent="0.3">
      <c r="A27" s="2">
        <v>0.80571759259259268</v>
      </c>
      <c r="B27">
        <v>39.279200000000003</v>
      </c>
      <c r="C27">
        <v>740.59339999999997</v>
      </c>
      <c r="D27">
        <v>36.088650000000001</v>
      </c>
      <c r="E27">
        <f t="shared" si="0"/>
        <v>2.2022629510050002</v>
      </c>
      <c r="F27">
        <v>695.94242599999995</v>
      </c>
      <c r="G27">
        <f t="shared" si="1"/>
        <v>100.93788879946018</v>
      </c>
      <c r="H27">
        <f t="shared" si="4"/>
        <v>0.19507378378378379</v>
      </c>
      <c r="I27">
        <f t="shared" si="5"/>
        <v>9.3205408473605145E-2</v>
      </c>
      <c r="K27">
        <f t="shared" si="6"/>
        <v>4.5958100000000002</v>
      </c>
      <c r="L27">
        <f t="shared" si="7"/>
        <v>83.390474999999924</v>
      </c>
      <c r="M27">
        <f t="shared" si="8"/>
        <v>5.5111929749770631E-2</v>
      </c>
    </row>
    <row r="28" spans="1:16" x14ac:dyDescent="0.3">
      <c r="A28" s="2">
        <v>0.80616898148148142</v>
      </c>
      <c r="B28">
        <v>44.198</v>
      </c>
      <c r="C28">
        <v>811.27700000000004</v>
      </c>
      <c r="D28">
        <v>40.724001000000001</v>
      </c>
      <c r="E28">
        <f t="shared" si="0"/>
        <v>2.4851292198237003</v>
      </c>
      <c r="F28">
        <v>756.91692599999999</v>
      </c>
      <c r="G28">
        <f t="shared" si="1"/>
        <v>109.78149003811019</v>
      </c>
      <c r="H28">
        <f t="shared" si="4"/>
        <v>0.22012973513513515</v>
      </c>
      <c r="I28">
        <f t="shared" si="5"/>
        <v>0.10460723121187288</v>
      </c>
      <c r="K28">
        <f t="shared" si="6"/>
        <v>4.635351</v>
      </c>
      <c r="L28">
        <f t="shared" si="7"/>
        <v>60.974500000000035</v>
      </c>
      <c r="M28">
        <f t="shared" si="8"/>
        <v>7.6021139984747674E-2</v>
      </c>
    </row>
    <row r="29" spans="1:16" x14ac:dyDescent="0.3">
      <c r="A29" s="2">
        <v>0.80656250000000007</v>
      </c>
      <c r="B29">
        <v>49.0383</v>
      </c>
      <c r="C29">
        <v>863.35969999999998</v>
      </c>
      <c r="D29">
        <v>45.355443999999999</v>
      </c>
      <c r="E29">
        <f t="shared" si="0"/>
        <v>2.7677570080227998</v>
      </c>
      <c r="F29">
        <v>807.55070799999999</v>
      </c>
      <c r="G29">
        <f t="shared" si="1"/>
        <v>117.12529732169159</v>
      </c>
      <c r="H29">
        <f t="shared" si="4"/>
        <v>0.24516456216216215</v>
      </c>
      <c r="I29">
        <f t="shared" si="5"/>
        <v>0.11588309352792669</v>
      </c>
      <c r="K29">
        <f t="shared" si="6"/>
        <v>4.6314429999999973</v>
      </c>
      <c r="L29">
        <f t="shared" si="7"/>
        <v>50.633781999999997</v>
      </c>
      <c r="M29">
        <f t="shared" si="8"/>
        <v>9.1469426478946361E-2</v>
      </c>
    </row>
    <row r="30" spans="1:16" x14ac:dyDescent="0.3">
      <c r="A30" s="2">
        <v>0.8068171296296297</v>
      </c>
      <c r="B30">
        <v>54.061799999999998</v>
      </c>
      <c r="C30">
        <v>908.74599999999998</v>
      </c>
      <c r="D30">
        <v>50.196939999999998</v>
      </c>
      <c r="E30">
        <f t="shared" si="0"/>
        <v>3.0632030074779997</v>
      </c>
      <c r="F30">
        <v>847.89966300000003</v>
      </c>
      <c r="G30">
        <f t="shared" si="1"/>
        <v>122.9774169522951</v>
      </c>
      <c r="H30">
        <f t="shared" si="4"/>
        <v>0.27133481081081079</v>
      </c>
      <c r="I30">
        <f t="shared" si="5"/>
        <v>0.12754981466354809</v>
      </c>
      <c r="K30">
        <f t="shared" si="6"/>
        <v>4.8414959999999994</v>
      </c>
      <c r="L30">
        <f t="shared" si="7"/>
        <v>40.348955000000046</v>
      </c>
      <c r="M30">
        <f t="shared" si="8"/>
        <v>0.11999061685736331</v>
      </c>
    </row>
    <row r="31" spans="1:16" x14ac:dyDescent="0.3">
      <c r="A31" s="2">
        <v>0.80706018518518519</v>
      </c>
      <c r="B31">
        <v>59.137500000000003</v>
      </c>
      <c r="C31">
        <v>960.82870000000003</v>
      </c>
      <c r="D31">
        <v>55.063783000000001</v>
      </c>
      <c r="E31">
        <f t="shared" si="0"/>
        <v>3.3601957746570998</v>
      </c>
      <c r="F31">
        <v>890.63217799999995</v>
      </c>
      <c r="G31">
        <f t="shared" si="1"/>
        <v>129.17524264311058</v>
      </c>
      <c r="H31">
        <f t="shared" si="4"/>
        <v>0.29764207027027029</v>
      </c>
      <c r="I31">
        <f t="shared" si="5"/>
        <v>0.1391571965883569</v>
      </c>
      <c r="K31">
        <f t="shared" si="6"/>
        <v>4.8668430000000029</v>
      </c>
      <c r="L31">
        <f t="shared" si="7"/>
        <v>42.732514999999921</v>
      </c>
      <c r="M31">
        <f t="shared" si="8"/>
        <v>0.11389086273063993</v>
      </c>
    </row>
    <row r="32" spans="1:16" x14ac:dyDescent="0.3">
      <c r="A32" s="2">
        <v>0.80724537037037036</v>
      </c>
      <c r="B32">
        <v>64.448800000000006</v>
      </c>
      <c r="C32">
        <v>998.77470000000005</v>
      </c>
      <c r="D32">
        <v>60.222915999999998</v>
      </c>
      <c r="E32">
        <f t="shared" si="0"/>
        <v>3.6750251591091998</v>
      </c>
      <c r="F32">
        <v>926.50828200000001</v>
      </c>
      <c r="G32">
        <f t="shared" si="1"/>
        <v>134.3786302522314</v>
      </c>
      <c r="H32">
        <f t="shared" si="4"/>
        <v>0.32552927567567569</v>
      </c>
      <c r="I32">
        <f t="shared" si="5"/>
        <v>0.15133391991035383</v>
      </c>
      <c r="K32">
        <f t="shared" si="6"/>
        <v>5.1591329999999971</v>
      </c>
      <c r="L32">
        <f t="shared" si="7"/>
        <v>35.876104000000055</v>
      </c>
      <c r="M32">
        <f t="shared" si="8"/>
        <v>0.14380416000577959</v>
      </c>
    </row>
    <row r="33" spans="1:13" x14ac:dyDescent="0.3">
      <c r="A33" s="2">
        <v>0.80765046296296295</v>
      </c>
      <c r="B33">
        <v>69.367599999999996</v>
      </c>
      <c r="C33">
        <v>1033.0003999999999</v>
      </c>
      <c r="D33">
        <v>65.004467000000005</v>
      </c>
      <c r="E33">
        <f t="shared" si="0"/>
        <v>3.9668130928679002</v>
      </c>
      <c r="F33">
        <v>956.36274700000001</v>
      </c>
      <c r="G33">
        <f t="shared" si="1"/>
        <v>138.7086531905619</v>
      </c>
      <c r="H33">
        <f t="shared" si="4"/>
        <v>0.35137549729729733</v>
      </c>
      <c r="I33">
        <f t="shared" si="5"/>
        <v>0.16250558446099039</v>
      </c>
      <c r="K33">
        <f t="shared" si="6"/>
        <v>4.7815510000000074</v>
      </c>
      <c r="L33">
        <f t="shared" si="7"/>
        <v>29.854465000000005</v>
      </c>
      <c r="M33">
        <f t="shared" si="8"/>
        <v>0.16016200591770802</v>
      </c>
    </row>
    <row r="34" spans="1:13" x14ac:dyDescent="0.3">
      <c r="A34" s="2">
        <v>0.80790509259259258</v>
      </c>
      <c r="B34">
        <v>74.364900000000006</v>
      </c>
      <c r="C34">
        <v>1059.0417</v>
      </c>
      <c r="D34">
        <v>69.897339000000002</v>
      </c>
      <c r="E34">
        <f t="shared" si="0"/>
        <v>4.2653942459343002</v>
      </c>
      <c r="F34">
        <v>979.42934700000001</v>
      </c>
      <c r="G34">
        <f t="shared" si="1"/>
        <v>142.05417980138191</v>
      </c>
      <c r="H34">
        <f t="shared" si="4"/>
        <v>0.37782345405405404</v>
      </c>
      <c r="I34">
        <f t="shared" si="5"/>
        <v>0.17382727975817658</v>
      </c>
      <c r="K34">
        <f t="shared" si="6"/>
        <v>4.892871999999997</v>
      </c>
      <c r="L34">
        <f t="shared" si="7"/>
        <v>23.066599999999994</v>
      </c>
      <c r="M34">
        <f t="shared" si="8"/>
        <v>0.21211934138537966</v>
      </c>
    </row>
    <row r="35" spans="1:13" x14ac:dyDescent="0.3">
      <c r="A35" s="2">
        <v>0.80822916666666667</v>
      </c>
      <c r="B35">
        <v>79.335999999999999</v>
      </c>
      <c r="C35">
        <v>1087.3152</v>
      </c>
      <c r="D35">
        <v>74.755059000000003</v>
      </c>
      <c r="E35">
        <f t="shared" si="0"/>
        <v>4.5618302938983</v>
      </c>
      <c r="F35">
        <v>1004.873768</v>
      </c>
      <c r="G35">
        <f t="shared" si="1"/>
        <v>145.7445801010536</v>
      </c>
      <c r="H35">
        <f t="shared" si="4"/>
        <v>0.40408140000000003</v>
      </c>
      <c r="I35">
        <f t="shared" si="5"/>
        <v>0.18496063101017479</v>
      </c>
      <c r="K35">
        <f t="shared" si="6"/>
        <v>4.8577200000000005</v>
      </c>
      <c r="L35">
        <f t="shared" si="7"/>
        <v>25.444421000000034</v>
      </c>
      <c r="M35">
        <f t="shared" si="8"/>
        <v>0.19091493573384885</v>
      </c>
    </row>
    <row r="36" spans="1:13" x14ac:dyDescent="0.3">
      <c r="A36" s="2">
        <v>0.80844907407407407</v>
      </c>
      <c r="B36">
        <v>84.333299999999994</v>
      </c>
      <c r="C36">
        <v>1110.3804</v>
      </c>
      <c r="D36">
        <v>79.659864999999996</v>
      </c>
      <c r="E36">
        <f t="shared" si="0"/>
        <v>4.8611397038005002</v>
      </c>
      <c r="F36">
        <v>1024.7312400000001</v>
      </c>
      <c r="G36">
        <f t="shared" si="1"/>
        <v>148.624662167748</v>
      </c>
      <c r="H36">
        <f t="shared" si="4"/>
        <v>0.43059386486486484</v>
      </c>
      <c r="I36">
        <f t="shared" si="5"/>
        <v>0.19609676112893148</v>
      </c>
      <c r="K36">
        <f t="shared" si="6"/>
        <v>4.9048059999999936</v>
      </c>
      <c r="L36">
        <f t="shared" si="7"/>
        <v>19.85747200000003</v>
      </c>
      <c r="M36">
        <f t="shared" si="8"/>
        <v>0.2470005245380674</v>
      </c>
    </row>
    <row r="37" spans="1:13" x14ac:dyDescent="0.3">
      <c r="A37" s="2">
        <v>0.80871527777777785</v>
      </c>
      <c r="B37">
        <v>89.304400000000001</v>
      </c>
      <c r="C37">
        <v>1134.1895999999999</v>
      </c>
      <c r="D37">
        <v>84.535488000000001</v>
      </c>
      <c r="E37">
        <f t="shared" si="0"/>
        <v>5.1586682590655997</v>
      </c>
      <c r="F37">
        <v>1044.988509</v>
      </c>
      <c r="G37">
        <f t="shared" si="1"/>
        <v>151.56272987178929</v>
      </c>
      <c r="H37">
        <f t="shared" si="4"/>
        <v>0.45694858378378378</v>
      </c>
      <c r="I37">
        <f t="shared" si="5"/>
        <v>0.20706481240288954</v>
      </c>
      <c r="K37">
        <f t="shared" si="6"/>
        <v>4.8756230000000045</v>
      </c>
      <c r="L37">
        <f t="shared" si="7"/>
        <v>20.257268999999951</v>
      </c>
      <c r="M37">
        <f t="shared" si="8"/>
        <v>0.2406851091329249</v>
      </c>
    </row>
    <row r="38" spans="1:13" x14ac:dyDescent="0.3">
      <c r="A38" s="2">
        <v>0.80920138888888893</v>
      </c>
      <c r="B38">
        <v>88.624099999999999</v>
      </c>
      <c r="C38">
        <v>996.54250000000002</v>
      </c>
      <c r="D38">
        <v>84.407167000000001</v>
      </c>
      <c r="E38">
        <f t="shared" si="0"/>
        <v>5.1508376368578999</v>
      </c>
      <c r="F38">
        <v>907.827494</v>
      </c>
      <c r="G38">
        <f t="shared" si="1"/>
        <v>131.6692117265238</v>
      </c>
      <c r="H38">
        <f t="shared" si="4"/>
        <v>0.45625495675675676</v>
      </c>
      <c r="I38">
        <f t="shared" si="5"/>
        <v>0.20677742271583299</v>
      </c>
      <c r="K38">
        <f t="shared" si="6"/>
        <v>-0.12832099999999969</v>
      </c>
      <c r="L38">
        <f t="shared" si="7"/>
        <v>-137.16101500000002</v>
      </c>
      <c r="M38">
        <f t="shared" si="8"/>
        <v>9.3555009052681385E-4</v>
      </c>
    </row>
    <row r="39" spans="1:13" x14ac:dyDescent="0.3">
      <c r="A39" s="2">
        <v>0.81104166666666666</v>
      </c>
      <c r="B39">
        <v>87.786900000000003</v>
      </c>
      <c r="C39">
        <v>830.62199999999996</v>
      </c>
      <c r="D39">
        <v>84.235326000000001</v>
      </c>
      <c r="E39">
        <f t="shared" si="0"/>
        <v>5.1403512632261998</v>
      </c>
      <c r="F39">
        <v>742.50518699999998</v>
      </c>
      <c r="G39">
        <f t="shared" si="1"/>
        <v>107.69124456054989</v>
      </c>
      <c r="H39">
        <f t="shared" si="4"/>
        <v>0.45532608648648648</v>
      </c>
      <c r="I39">
        <f t="shared" si="5"/>
        <v>0.20639245773817017</v>
      </c>
      <c r="K39">
        <f t="shared" si="6"/>
        <v>-0.17184100000000058</v>
      </c>
      <c r="L39">
        <f t="shared" si="7"/>
        <v>-165.32230700000002</v>
      </c>
      <c r="M39">
        <f t="shared" si="8"/>
        <v>1.0394302082900437E-3</v>
      </c>
    </row>
    <row r="40" spans="1:13" x14ac:dyDescent="0.3">
      <c r="A40" s="2">
        <v>0.81126157407407407</v>
      </c>
      <c r="B40">
        <v>85.850700000000003</v>
      </c>
      <c r="C40">
        <v>604.43439999999998</v>
      </c>
      <c r="D40">
        <v>83.206162000000006</v>
      </c>
      <c r="F40">
        <v>517.70103300000005</v>
      </c>
      <c r="H40">
        <f t="shared" si="4"/>
        <v>0.44976303783783789</v>
      </c>
      <c r="I40">
        <f t="shared" si="5"/>
        <v>0.2040843080914303</v>
      </c>
      <c r="K40">
        <f t="shared" si="6"/>
        <v>-1.0291639999999944</v>
      </c>
      <c r="L40">
        <f t="shared" si="7"/>
        <v>-224.80415399999993</v>
      </c>
      <c r="M40">
        <f t="shared" si="8"/>
        <v>4.5780470764788216E-3</v>
      </c>
    </row>
    <row r="41" spans="1:13" x14ac:dyDescent="0.3">
      <c r="A41" s="2">
        <v>0.8121990740740741</v>
      </c>
      <c r="B41">
        <v>81.926199999999994</v>
      </c>
      <c r="C41">
        <v>361.87790000000001</v>
      </c>
      <c r="D41">
        <v>80.254339000000002</v>
      </c>
      <c r="F41">
        <v>277.788386</v>
      </c>
      <c r="H41">
        <f t="shared" si="4"/>
        <v>0.43380723783783787</v>
      </c>
      <c r="I41">
        <f t="shared" si="5"/>
        <v>0.19743944938056712</v>
      </c>
      <c r="K41">
        <f t="shared" si="6"/>
        <v>-2.9518230000000045</v>
      </c>
      <c r="L41">
        <f t="shared" si="7"/>
        <v>-239.91264700000005</v>
      </c>
      <c r="M41">
        <f t="shared" si="8"/>
        <v>1.2303740702756716E-2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F319-0C46-4AE7-872F-3F6DF7F9116E}">
  <dimension ref="A1:P41"/>
  <sheetViews>
    <sheetView zoomScale="55" zoomScaleNormal="55" workbookViewId="0">
      <selection activeCell="G3" sqref="G1:G1048576"/>
    </sheetView>
  </sheetViews>
  <sheetFormatPr defaultRowHeight="14.4" x14ac:dyDescent="0.3"/>
  <cols>
    <col min="5" max="5" width="21" customWidth="1"/>
    <col min="7" max="7" width="21.21875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5</v>
      </c>
      <c r="C6" t="s">
        <v>10</v>
      </c>
    </row>
    <row r="7" spans="1:3" x14ac:dyDescent="0.3">
      <c r="A7" t="s">
        <v>11</v>
      </c>
      <c r="B7">
        <v>36920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0.81387731481481485</v>
      </c>
      <c r="B19">
        <v>-7.1099999999999997E-2</v>
      </c>
      <c r="C19">
        <v>-43.622900000000001</v>
      </c>
      <c r="D19">
        <v>-0.11686000000000001</v>
      </c>
      <c r="E19">
        <f>D19*0.0610237</f>
        <v>-7.1312295820000005E-3</v>
      </c>
      <c r="F19">
        <v>9.6410619999999998</v>
      </c>
      <c r="G19">
        <f>F19*0.1450377</f>
        <v>1.3983174580373998</v>
      </c>
      <c r="H19">
        <f>D19/185</f>
        <v>-6.3167567567567573E-4</v>
      </c>
      <c r="I19">
        <f>SQRT(($B$13*10^6+D19)/($B$13*10^6))-1</f>
        <v>-3.1592705593264103E-4</v>
      </c>
    </row>
    <row r="20" spans="1:16" x14ac:dyDescent="0.3">
      <c r="A20" s="2">
        <v>0.8141087962962964</v>
      </c>
      <c r="B20">
        <v>4.1413000000000002</v>
      </c>
      <c r="C20">
        <v>29.2928</v>
      </c>
      <c r="D20">
        <v>3.80314</v>
      </c>
      <c r="E20">
        <f t="shared" ref="E20:E39" si="0">D20*0.0610237</f>
        <v>0.23208167441800001</v>
      </c>
      <c r="F20">
        <v>62.490811000000001</v>
      </c>
      <c r="G20">
        <f t="shared" ref="G20:G39" si="1">F20*0.1450377</f>
        <v>9.0635234985746997</v>
      </c>
      <c r="H20">
        <f t="shared" ref="H20" si="2">D20/185</f>
        <v>2.0557513513513512E-2</v>
      </c>
      <c r="I20">
        <f t="shared" ref="I20" si="3">SQRT(($B$13*10^6+D20)/($B$13*10^6))-1</f>
        <v>1.0227732919529497E-2</v>
      </c>
      <c r="K20">
        <f>D20-D19</f>
        <v>3.92</v>
      </c>
      <c r="L20">
        <f t="shared" ref="L20" si="4">F20-F19</f>
        <v>52.849749000000003</v>
      </c>
      <c r="M20">
        <f>K20/L20</f>
        <v>7.4172537697388116E-2</v>
      </c>
      <c r="N20" s="3">
        <f>2.666*(F27-F22)/(D27-D22)*(B13*10^6+0.5*(D27+D22))</f>
        <v>16134.320459991381</v>
      </c>
      <c r="O20" s="4">
        <v>1650</v>
      </c>
      <c r="P20">
        <f>N20/O20</f>
        <v>9.7783760363584129</v>
      </c>
    </row>
    <row r="21" spans="1:16" x14ac:dyDescent="0.3">
      <c r="A21" s="2">
        <v>0.81431712962962965</v>
      </c>
      <c r="B21">
        <v>8.7985000000000007</v>
      </c>
      <c r="C21">
        <v>124.52970000000001</v>
      </c>
      <c r="D21">
        <v>8.0784300000000009</v>
      </c>
      <c r="E21">
        <f t="shared" si="0"/>
        <v>0.49297568879100007</v>
      </c>
      <c r="F21">
        <v>138.210207</v>
      </c>
      <c r="G21">
        <f t="shared" si="1"/>
        <v>20.0456905398039</v>
      </c>
      <c r="H21">
        <f t="shared" ref="H21:H41" si="5">D21/185</f>
        <v>4.3667189189189194E-2</v>
      </c>
      <c r="I21">
        <f t="shared" ref="I21:I41" si="6">SQRT(($B$13*10^6+D21)/($B$13*10^6))-1</f>
        <v>2.1602968161198E-2</v>
      </c>
      <c r="K21">
        <f t="shared" ref="K21:K41" si="7">D21-D20</f>
        <v>4.2752900000000009</v>
      </c>
      <c r="L21">
        <f t="shared" ref="L21:L41" si="8">F21-F20</f>
        <v>75.719395999999989</v>
      </c>
      <c r="M21">
        <f t="shared" ref="M21:M41" si="9">K21/L21</f>
        <v>5.6462283455087275E-2</v>
      </c>
    </row>
    <row r="22" spans="1:16" x14ac:dyDescent="0.3">
      <c r="A22" s="2">
        <v>0.81456018518518514</v>
      </c>
      <c r="B22">
        <v>13.900399999999999</v>
      </c>
      <c r="C22">
        <v>236.13550000000001</v>
      </c>
      <c r="D22" s="5">
        <v>12.732779000000001</v>
      </c>
      <c r="E22">
        <f t="shared" si="0"/>
        <v>0.7770012858623</v>
      </c>
      <c r="F22" s="5">
        <v>235.105131</v>
      </c>
      <c r="G22">
        <f t="shared" si="1"/>
        <v>34.099107458438695</v>
      </c>
      <c r="H22">
        <f t="shared" si="5"/>
        <v>6.8825832432432441E-2</v>
      </c>
      <c r="I22">
        <f t="shared" si="6"/>
        <v>3.3844475421521913E-2</v>
      </c>
      <c r="K22">
        <f t="shared" si="7"/>
        <v>4.6543489999999998</v>
      </c>
      <c r="L22">
        <f t="shared" si="8"/>
        <v>96.894924000000003</v>
      </c>
      <c r="M22">
        <f t="shared" si="9"/>
        <v>4.8035013681418437E-2</v>
      </c>
    </row>
    <row r="23" spans="1:16" x14ac:dyDescent="0.3">
      <c r="A23" s="2">
        <v>0.81478009259259254</v>
      </c>
      <c r="B23">
        <v>19.002300000000002</v>
      </c>
      <c r="C23">
        <v>380.47890000000001</v>
      </c>
      <c r="D23" s="5">
        <v>17.255846999999999</v>
      </c>
      <c r="E23">
        <f t="shared" si="0"/>
        <v>1.0530156305739</v>
      </c>
      <c r="F23" s="5">
        <v>364.36175300000002</v>
      </c>
      <c r="G23">
        <f t="shared" si="1"/>
        <v>52.846190623088098</v>
      </c>
      <c r="H23">
        <f t="shared" si="5"/>
        <v>9.3274848648648642E-2</v>
      </c>
      <c r="I23">
        <f t="shared" si="6"/>
        <v>4.5603394603957126E-2</v>
      </c>
      <c r="K23">
        <f t="shared" si="7"/>
        <v>4.5230679999999985</v>
      </c>
      <c r="L23">
        <f t="shared" si="8"/>
        <v>129.25662200000002</v>
      </c>
      <c r="M23" s="5">
        <f t="shared" si="9"/>
        <v>3.499293057496116E-2</v>
      </c>
    </row>
    <row r="24" spans="1:16" x14ac:dyDescent="0.3">
      <c r="A24" s="2">
        <v>0.81512731481481471</v>
      </c>
      <c r="B24">
        <v>24.313600000000001</v>
      </c>
      <c r="C24">
        <v>525.56629999999996</v>
      </c>
      <c r="D24" s="5">
        <v>21.985330999999999</v>
      </c>
      <c r="E24">
        <f t="shared" si="0"/>
        <v>1.3416262433446999</v>
      </c>
      <c r="F24" s="5">
        <v>507.19194700000003</v>
      </c>
      <c r="G24">
        <f t="shared" si="1"/>
        <v>73.561953451401905</v>
      </c>
      <c r="H24">
        <f t="shared" si="5"/>
        <v>0.11883962702702702</v>
      </c>
      <c r="I24">
        <f t="shared" si="6"/>
        <v>5.775914994811715E-2</v>
      </c>
      <c r="K24">
        <f t="shared" si="7"/>
        <v>4.7294839999999994</v>
      </c>
      <c r="L24">
        <f t="shared" si="8"/>
        <v>142.83019400000001</v>
      </c>
      <c r="M24" s="5">
        <f t="shared" si="9"/>
        <v>3.3112634433584816E-2</v>
      </c>
    </row>
    <row r="25" spans="1:16" x14ac:dyDescent="0.3">
      <c r="A25" s="2">
        <v>0.81540509259259253</v>
      </c>
      <c r="B25">
        <v>29.101500000000001</v>
      </c>
      <c r="C25">
        <v>669.16570000000002</v>
      </c>
      <c r="D25" s="5">
        <v>26.197382000000001</v>
      </c>
      <c r="E25">
        <f t="shared" si="0"/>
        <v>1.5986611799534001</v>
      </c>
      <c r="F25" s="5">
        <v>638.73577599999999</v>
      </c>
      <c r="G25">
        <f t="shared" si="1"/>
        <v>92.640767858755197</v>
      </c>
      <c r="H25">
        <f t="shared" si="5"/>
        <v>0.14160747027027026</v>
      </c>
      <c r="I25">
        <f t="shared" si="6"/>
        <v>6.8468575351569472E-2</v>
      </c>
      <c r="K25">
        <f t="shared" si="7"/>
        <v>4.2120510000000024</v>
      </c>
      <c r="L25">
        <f t="shared" si="8"/>
        <v>131.54382899999996</v>
      </c>
      <c r="M25" s="6">
        <f t="shared" si="9"/>
        <v>3.2020133760892758E-2</v>
      </c>
      <c r="N25">
        <f>1.1*M25</f>
        <v>3.5222147136982039E-2</v>
      </c>
    </row>
    <row r="26" spans="1:16" x14ac:dyDescent="0.3">
      <c r="A26" s="2">
        <v>0.81559027777777782</v>
      </c>
      <c r="B26">
        <v>34.255800000000001</v>
      </c>
      <c r="C26">
        <v>800.1164</v>
      </c>
      <c r="D26" s="5">
        <v>30.826556</v>
      </c>
      <c r="E26">
        <f t="shared" si="0"/>
        <v>1.8811505053772</v>
      </c>
      <c r="F26" s="5">
        <v>759.24628399999995</v>
      </c>
      <c r="G26">
        <f t="shared" si="1"/>
        <v>110.11933476490678</v>
      </c>
      <c r="H26">
        <f t="shared" si="5"/>
        <v>0.16663003243243243</v>
      </c>
      <c r="I26">
        <f t="shared" si="6"/>
        <v>8.0116092509598724E-2</v>
      </c>
      <c r="K26">
        <f t="shared" si="7"/>
        <v>4.629173999999999</v>
      </c>
      <c r="L26">
        <f t="shared" si="8"/>
        <v>120.51050799999996</v>
      </c>
      <c r="M26" s="5">
        <f t="shared" si="9"/>
        <v>3.8413031998836153E-2</v>
      </c>
    </row>
    <row r="27" spans="1:16" x14ac:dyDescent="0.3">
      <c r="A27" s="2">
        <v>0.81577546296296299</v>
      </c>
      <c r="B27">
        <v>39.148400000000002</v>
      </c>
      <c r="C27">
        <v>930.32309999999995</v>
      </c>
      <c r="D27" s="5">
        <v>35.197014000000003</v>
      </c>
      <c r="E27">
        <f t="shared" si="0"/>
        <v>2.1478520232318004</v>
      </c>
      <c r="F27" s="5">
        <v>885.76899200000003</v>
      </c>
      <c r="G27">
        <f t="shared" si="1"/>
        <v>128.46989733099841</v>
      </c>
      <c r="H27">
        <f t="shared" si="5"/>
        <v>0.19025412972972974</v>
      </c>
      <c r="I27">
        <f t="shared" si="6"/>
        <v>9.0998538563290987E-2</v>
      </c>
      <c r="K27">
        <f t="shared" si="7"/>
        <v>4.3704580000000028</v>
      </c>
      <c r="L27">
        <f t="shared" si="8"/>
        <v>126.52270800000008</v>
      </c>
      <c r="M27" s="5">
        <f t="shared" si="9"/>
        <v>3.4542874311542557E-2</v>
      </c>
    </row>
    <row r="28" spans="1:16" x14ac:dyDescent="0.3">
      <c r="A28" s="2">
        <v>0.81596064814814817</v>
      </c>
      <c r="B28">
        <v>44.014899999999997</v>
      </c>
      <c r="C28">
        <v>1033.0003999999999</v>
      </c>
      <c r="D28">
        <v>39.651767</v>
      </c>
      <c r="E28">
        <f t="shared" si="0"/>
        <v>2.4196975338778999</v>
      </c>
      <c r="F28">
        <v>978.99599599999999</v>
      </c>
      <c r="G28">
        <f t="shared" si="1"/>
        <v>141.99132756904919</v>
      </c>
      <c r="H28">
        <f t="shared" si="5"/>
        <v>0.21433387567567566</v>
      </c>
      <c r="I28">
        <f t="shared" si="6"/>
        <v>0.10198028764613976</v>
      </c>
      <c r="K28">
        <f t="shared" si="7"/>
        <v>4.4547529999999966</v>
      </c>
      <c r="L28">
        <f t="shared" si="8"/>
        <v>93.227003999999965</v>
      </c>
      <c r="M28">
        <f t="shared" si="9"/>
        <v>4.7783933933991898E-2</v>
      </c>
    </row>
    <row r="29" spans="1:16" x14ac:dyDescent="0.3">
      <c r="A29" s="2">
        <v>0.81619212962962961</v>
      </c>
      <c r="B29">
        <v>48.959800000000001</v>
      </c>
      <c r="C29">
        <v>1109.6362999999999</v>
      </c>
      <c r="D29">
        <v>44.289349000000001</v>
      </c>
      <c r="E29">
        <f t="shared" si="0"/>
        <v>2.7026999465713</v>
      </c>
      <c r="F29">
        <v>1053.8508059999999</v>
      </c>
      <c r="G29">
        <f t="shared" si="1"/>
        <v>152.84809704538617</v>
      </c>
      <c r="H29">
        <f t="shared" si="5"/>
        <v>0.2394018864864865</v>
      </c>
      <c r="I29">
        <f t="shared" si="6"/>
        <v>0.11329766255517604</v>
      </c>
      <c r="K29">
        <f t="shared" si="7"/>
        <v>4.6375820000000019</v>
      </c>
      <c r="L29">
        <f t="shared" si="8"/>
        <v>74.854809999999929</v>
      </c>
      <c r="M29">
        <f t="shared" si="9"/>
        <v>6.1954362051015913E-2</v>
      </c>
    </row>
    <row r="30" spans="1:16" x14ac:dyDescent="0.3">
      <c r="A30" s="2">
        <v>0.81642361111111106</v>
      </c>
      <c r="B30">
        <v>54.166400000000003</v>
      </c>
      <c r="C30">
        <v>1194.4567</v>
      </c>
      <c r="D30">
        <v>49.155810000000002</v>
      </c>
      <c r="E30">
        <f t="shared" si="0"/>
        <v>2.9996694026970001</v>
      </c>
      <c r="F30">
        <v>1133.5035829999999</v>
      </c>
      <c r="G30">
        <f t="shared" si="1"/>
        <v>164.40075262007909</v>
      </c>
      <c r="H30">
        <f t="shared" si="5"/>
        <v>0.2657070810810811</v>
      </c>
      <c r="I30">
        <f t="shared" si="6"/>
        <v>0.12505117853374892</v>
      </c>
      <c r="K30">
        <f t="shared" si="7"/>
        <v>4.866461000000001</v>
      </c>
      <c r="L30">
        <f t="shared" si="8"/>
        <v>79.652777000000015</v>
      </c>
      <c r="M30">
        <f t="shared" si="9"/>
        <v>6.1095936429184386E-2</v>
      </c>
    </row>
    <row r="31" spans="1:16" x14ac:dyDescent="0.3">
      <c r="A31" s="2">
        <v>0.81664351851851846</v>
      </c>
      <c r="B31">
        <v>59.163699999999999</v>
      </c>
      <c r="C31">
        <v>1248.0274999999999</v>
      </c>
      <c r="D31">
        <v>53.938285999999998</v>
      </c>
      <c r="E31">
        <f t="shared" si="0"/>
        <v>3.2915137833781998</v>
      </c>
      <c r="F31">
        <v>1177.7818110000001</v>
      </c>
      <c r="G31">
        <f t="shared" si="1"/>
        <v>170.82276496927469</v>
      </c>
      <c r="H31">
        <f t="shared" si="5"/>
        <v>0.29155830270270267</v>
      </c>
      <c r="I31">
        <f t="shared" si="6"/>
        <v>0.13648343309939537</v>
      </c>
      <c r="K31">
        <f t="shared" si="7"/>
        <v>4.7824759999999955</v>
      </c>
      <c r="L31">
        <f t="shared" si="8"/>
        <v>44.278228000000126</v>
      </c>
      <c r="M31">
        <f t="shared" si="9"/>
        <v>0.10800965205743965</v>
      </c>
    </row>
    <row r="32" spans="1:16" x14ac:dyDescent="0.3">
      <c r="A32" s="2">
        <v>0.81692129629629628</v>
      </c>
      <c r="B32">
        <v>64.396500000000003</v>
      </c>
      <c r="C32">
        <v>1309.7826</v>
      </c>
      <c r="D32">
        <v>58.923440999999997</v>
      </c>
      <c r="E32">
        <f t="shared" si="0"/>
        <v>3.5957263865517</v>
      </c>
      <c r="F32">
        <v>1237.5626600000001</v>
      </c>
      <c r="G32">
        <f t="shared" si="1"/>
        <v>179.49324181228201</v>
      </c>
      <c r="H32">
        <f t="shared" si="5"/>
        <v>0.31850508648648646</v>
      </c>
      <c r="I32">
        <f t="shared" si="6"/>
        <v>0.14827903038772816</v>
      </c>
      <c r="K32">
        <f t="shared" si="7"/>
        <v>4.9851549999999989</v>
      </c>
      <c r="L32">
        <f t="shared" si="8"/>
        <v>59.780848999999989</v>
      </c>
      <c r="M32">
        <f t="shared" si="9"/>
        <v>8.33905018645687E-2</v>
      </c>
    </row>
    <row r="33" spans="1:13" x14ac:dyDescent="0.3">
      <c r="A33" s="2">
        <v>0.8171180555555555</v>
      </c>
      <c r="B33">
        <v>69.603099999999998</v>
      </c>
      <c r="C33">
        <v>1351.4487999999999</v>
      </c>
      <c r="D33">
        <v>63.962955000000001</v>
      </c>
      <c r="E33">
        <f t="shared" si="0"/>
        <v>3.9032561770335001</v>
      </c>
      <c r="F33">
        <v>1274.65759</v>
      </c>
      <c r="G33">
        <f t="shared" si="1"/>
        <v>184.873405141143</v>
      </c>
      <c r="H33">
        <f t="shared" si="5"/>
        <v>0.34574570270270272</v>
      </c>
      <c r="I33">
        <f t="shared" si="6"/>
        <v>0.16008134997226819</v>
      </c>
      <c r="K33">
        <f t="shared" si="7"/>
        <v>5.039514000000004</v>
      </c>
      <c r="L33">
        <f t="shared" si="8"/>
        <v>37.094929999999977</v>
      </c>
      <c r="M33">
        <f t="shared" si="9"/>
        <v>0.13585452243743301</v>
      </c>
    </row>
    <row r="34" spans="1:13" x14ac:dyDescent="0.3">
      <c r="A34" s="2">
        <v>0.81732638888888898</v>
      </c>
      <c r="B34">
        <v>74.443299999999994</v>
      </c>
      <c r="C34">
        <v>1398.3232</v>
      </c>
      <c r="D34">
        <v>68.615183999999999</v>
      </c>
      <c r="E34">
        <f t="shared" si="0"/>
        <v>4.1871524038608001</v>
      </c>
      <c r="F34">
        <v>1318.6645149999999</v>
      </c>
      <c r="G34">
        <f t="shared" si="1"/>
        <v>191.25606832721547</v>
      </c>
      <c r="H34">
        <f t="shared" si="5"/>
        <v>0.37089288648648649</v>
      </c>
      <c r="I34">
        <f t="shared" si="6"/>
        <v>0.17087106569061006</v>
      </c>
      <c r="K34">
        <f t="shared" si="7"/>
        <v>4.6522289999999984</v>
      </c>
      <c r="L34">
        <f t="shared" si="8"/>
        <v>44.00692499999991</v>
      </c>
      <c r="M34">
        <f t="shared" si="9"/>
        <v>0.10571583904124199</v>
      </c>
    </row>
    <row r="35" spans="1:13" x14ac:dyDescent="0.3">
      <c r="A35" s="2">
        <v>0.81752314814814808</v>
      </c>
      <c r="B35">
        <v>79.519099999999995</v>
      </c>
      <c r="C35">
        <v>1446.6857</v>
      </c>
      <c r="D35">
        <v>73.497045</v>
      </c>
      <c r="E35">
        <f t="shared" si="0"/>
        <v>4.4850616249664998</v>
      </c>
      <c r="F35">
        <v>1364.1401289999999</v>
      </c>
      <c r="G35">
        <f t="shared" si="1"/>
        <v>197.85174678786328</v>
      </c>
      <c r="H35">
        <f t="shared" si="5"/>
        <v>0.39728132432432434</v>
      </c>
      <c r="I35">
        <f t="shared" si="6"/>
        <v>0.1820874650149904</v>
      </c>
      <c r="K35">
        <f t="shared" si="7"/>
        <v>4.8818610000000007</v>
      </c>
      <c r="L35">
        <f t="shared" si="8"/>
        <v>45.47561399999995</v>
      </c>
      <c r="M35">
        <f t="shared" si="9"/>
        <v>0.10735118386746809</v>
      </c>
    </row>
    <row r="36" spans="1:13" x14ac:dyDescent="0.3">
      <c r="A36" s="2">
        <v>0.81773148148148145</v>
      </c>
      <c r="B36">
        <v>84.568700000000007</v>
      </c>
      <c r="C36">
        <v>1469.0068000000001</v>
      </c>
      <c r="D36">
        <v>78.457134999999994</v>
      </c>
      <c r="E36">
        <f t="shared" si="0"/>
        <v>4.7877446690994994</v>
      </c>
      <c r="F36">
        <v>1383.1894420000001</v>
      </c>
      <c r="G36">
        <f t="shared" si="1"/>
        <v>200.61461533196339</v>
      </c>
      <c r="H36">
        <f t="shared" si="5"/>
        <v>0.42409262162162159</v>
      </c>
      <c r="I36">
        <f t="shared" si="6"/>
        <v>0.19337563638341648</v>
      </c>
      <c r="K36">
        <f t="shared" si="7"/>
        <v>4.9600899999999939</v>
      </c>
      <c r="L36">
        <f t="shared" si="8"/>
        <v>19.049313000000211</v>
      </c>
      <c r="M36">
        <f t="shared" si="9"/>
        <v>0.26038156861614586</v>
      </c>
    </row>
    <row r="37" spans="1:13" x14ac:dyDescent="0.3">
      <c r="A37" s="2">
        <v>0.81791666666666663</v>
      </c>
      <c r="B37">
        <v>89.435199999999995</v>
      </c>
      <c r="C37">
        <v>1509.1849</v>
      </c>
      <c r="D37">
        <v>83.162516999999994</v>
      </c>
      <c r="E37">
        <f t="shared" si="0"/>
        <v>5.0748844886528994</v>
      </c>
      <c r="F37">
        <v>1419.8903499999999</v>
      </c>
      <c r="G37">
        <f t="shared" si="1"/>
        <v>205.93763061619498</v>
      </c>
      <c r="H37">
        <f t="shared" si="5"/>
        <v>0.44952711891891889</v>
      </c>
      <c r="I37">
        <f t="shared" si="6"/>
        <v>0.20398632579762666</v>
      </c>
      <c r="K37">
        <f t="shared" si="7"/>
        <v>4.7053820000000002</v>
      </c>
      <c r="L37">
        <f t="shared" si="8"/>
        <v>36.700907999999799</v>
      </c>
      <c r="M37">
        <f t="shared" si="9"/>
        <v>0.12820887156252445</v>
      </c>
    </row>
    <row r="38" spans="1:13" x14ac:dyDescent="0.3">
      <c r="A38" s="2">
        <v>0.81826388888888879</v>
      </c>
      <c r="B38">
        <v>88.8596</v>
      </c>
      <c r="C38">
        <v>1323.9194</v>
      </c>
      <c r="D38">
        <v>83.329851000000005</v>
      </c>
      <c r="E38">
        <f t="shared" si="0"/>
        <v>5.0850958284687007</v>
      </c>
      <c r="F38">
        <v>1235.036126</v>
      </c>
      <c r="G38">
        <f t="shared" si="1"/>
        <v>179.12679913195018</v>
      </c>
      <c r="H38">
        <f t="shared" si="5"/>
        <v>0.45043162702702705</v>
      </c>
      <c r="I38">
        <f t="shared" si="6"/>
        <v>0.20436194451759881</v>
      </c>
      <c r="K38">
        <f t="shared" si="7"/>
        <v>0.16733400000001097</v>
      </c>
      <c r="L38">
        <f t="shared" si="8"/>
        <v>-184.85422399999993</v>
      </c>
      <c r="M38">
        <f t="shared" si="9"/>
        <v>-9.0522140300137814E-4</v>
      </c>
    </row>
    <row r="39" spans="1:13" x14ac:dyDescent="0.3">
      <c r="A39" s="2">
        <v>0.81844907407407408</v>
      </c>
      <c r="B39">
        <v>87.656000000000006</v>
      </c>
      <c r="C39">
        <v>1106.6602</v>
      </c>
      <c r="D39">
        <v>82.997483000000003</v>
      </c>
      <c r="E39">
        <f t="shared" si="0"/>
        <v>5.0648135033471</v>
      </c>
      <c r="F39">
        <v>1018.636917</v>
      </c>
      <c r="G39">
        <f t="shared" si="1"/>
        <v>147.74075557677091</v>
      </c>
      <c r="H39">
        <f t="shared" si="5"/>
        <v>0.44863504324324327</v>
      </c>
      <c r="I39">
        <f t="shared" si="6"/>
        <v>0.20361575512829488</v>
      </c>
      <c r="K39">
        <f t="shared" si="7"/>
        <v>-0.33236800000000244</v>
      </c>
      <c r="L39">
        <f t="shared" si="8"/>
        <v>-216.39920899999993</v>
      </c>
      <c r="M39">
        <f t="shared" si="9"/>
        <v>1.5359021021190634E-3</v>
      </c>
    </row>
    <row r="40" spans="1:13" x14ac:dyDescent="0.3">
      <c r="A40" s="2">
        <v>0.81869212962962967</v>
      </c>
      <c r="B40">
        <v>85.798400000000001</v>
      </c>
      <c r="C40">
        <v>811.27700000000004</v>
      </c>
      <c r="D40">
        <v>82.324400999999995</v>
      </c>
      <c r="F40">
        <v>724.58100200000001</v>
      </c>
      <c r="H40">
        <f t="shared" si="5"/>
        <v>0.44499676216216211</v>
      </c>
      <c r="I40">
        <f t="shared" si="6"/>
        <v>0.20210322021273797</v>
      </c>
      <c r="K40">
        <f t="shared" si="7"/>
        <v>-0.67308200000000795</v>
      </c>
      <c r="L40">
        <f t="shared" si="8"/>
        <v>-294.05591500000003</v>
      </c>
      <c r="M40">
        <f t="shared" si="9"/>
        <v>2.2889592273632989E-3</v>
      </c>
    </row>
    <row r="41" spans="1:13" x14ac:dyDescent="0.3">
      <c r="A41" s="2">
        <v>0.81886574074074081</v>
      </c>
      <c r="B41">
        <v>81.952299999999994</v>
      </c>
      <c r="C41">
        <v>473.4837</v>
      </c>
      <c r="D41">
        <v>79.832887999999997</v>
      </c>
      <c r="F41">
        <v>389.37731700000001</v>
      </c>
      <c r="H41">
        <f t="shared" si="5"/>
        <v>0.43152912432432433</v>
      </c>
      <c r="I41">
        <f t="shared" si="6"/>
        <v>0.19648770902868606</v>
      </c>
      <c r="K41">
        <f t="shared" si="7"/>
        <v>-2.4915129999999976</v>
      </c>
      <c r="L41">
        <f t="shared" si="8"/>
        <v>-335.20368500000001</v>
      </c>
      <c r="M41">
        <f t="shared" si="9"/>
        <v>7.4328329654251794E-3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9806-CB83-4734-9C67-37904F4CF12F}">
  <dimension ref="A1:P39"/>
  <sheetViews>
    <sheetView tabSelected="1" topLeftCell="A13" workbookViewId="0">
      <selection activeCell="E41" sqref="E41"/>
    </sheetView>
  </sheetViews>
  <sheetFormatPr defaultRowHeight="14.4" x14ac:dyDescent="0.3"/>
  <cols>
    <col min="1" max="1" width="18.109375" customWidth="1"/>
    <col min="5" max="5" width="21" customWidth="1"/>
    <col min="6" max="6" width="20.44140625" bestFit="1" customWidth="1"/>
    <col min="7" max="7" width="21.21875" customWidth="1"/>
    <col min="9" max="9" width="17.44140625" bestFit="1" customWidth="1"/>
  </cols>
  <sheetData>
    <row r="1" spans="1:3" x14ac:dyDescent="0.3">
      <c r="A1" t="s">
        <v>0</v>
      </c>
      <c r="B1" s="1">
        <v>45308</v>
      </c>
    </row>
    <row r="2" spans="1:3" x14ac:dyDescent="0.3">
      <c r="A2" t="s">
        <v>1</v>
      </c>
      <c r="B2" t="s">
        <v>2</v>
      </c>
    </row>
    <row r="3" spans="1:3" x14ac:dyDescent="0.3">
      <c r="A3" t="s">
        <v>3</v>
      </c>
      <c r="B3" t="s">
        <v>4</v>
      </c>
      <c r="C3" t="s">
        <v>5</v>
      </c>
    </row>
    <row r="4" spans="1:3" x14ac:dyDescent="0.3">
      <c r="A4" t="s">
        <v>6</v>
      </c>
      <c r="B4">
        <v>1</v>
      </c>
    </row>
    <row r="5" spans="1:3" x14ac:dyDescent="0.3">
      <c r="A5" t="s">
        <v>7</v>
      </c>
      <c r="B5" t="s">
        <v>8</v>
      </c>
    </row>
    <row r="6" spans="1:3" x14ac:dyDescent="0.3">
      <c r="A6" t="s">
        <v>9</v>
      </c>
      <c r="B6">
        <v>6</v>
      </c>
      <c r="C6" t="s">
        <v>10</v>
      </c>
    </row>
    <row r="7" spans="1:3" x14ac:dyDescent="0.3">
      <c r="A7" t="s">
        <v>11</v>
      </c>
      <c r="B7">
        <v>52260</v>
      </c>
      <c r="C7" t="s">
        <v>12</v>
      </c>
    </row>
    <row r="8" spans="1:3" x14ac:dyDescent="0.3">
      <c r="A8" t="s">
        <v>13</v>
      </c>
      <c r="B8">
        <v>2.44</v>
      </c>
      <c r="C8" t="s">
        <v>10</v>
      </c>
    </row>
    <row r="9" spans="1:3" x14ac:dyDescent="0.3">
      <c r="A9" t="s">
        <v>14</v>
      </c>
      <c r="B9">
        <v>1.3</v>
      </c>
      <c r="C9" t="s">
        <v>10</v>
      </c>
    </row>
    <row r="10" spans="1:3" x14ac:dyDescent="0.3">
      <c r="A10" t="s">
        <v>15</v>
      </c>
      <c r="B10">
        <v>0.37</v>
      </c>
      <c r="C10" t="s">
        <v>10</v>
      </c>
    </row>
    <row r="11" spans="1:3" x14ac:dyDescent="0.3">
      <c r="A11" t="s">
        <v>16</v>
      </c>
      <c r="B11">
        <v>0.23</v>
      </c>
      <c r="C11" t="s">
        <v>10</v>
      </c>
    </row>
    <row r="12" spans="1:3" x14ac:dyDescent="0.3">
      <c r="A12" t="s">
        <v>17</v>
      </c>
      <c r="B12">
        <v>1.6E-2</v>
      </c>
      <c r="C12" t="s">
        <v>10</v>
      </c>
    </row>
    <row r="13" spans="1:3" x14ac:dyDescent="0.3">
      <c r="A13" t="s">
        <v>18</v>
      </c>
      <c r="B13">
        <f>PI()*B12^2*B11</f>
        <v>1.84976975443367E-4</v>
      </c>
      <c r="C13" t="s">
        <v>19</v>
      </c>
    </row>
    <row r="14" spans="1:3" x14ac:dyDescent="0.3">
      <c r="A14" t="s">
        <v>20</v>
      </c>
      <c r="B14">
        <v>249.37</v>
      </c>
      <c r="C14" t="s">
        <v>21</v>
      </c>
    </row>
    <row r="15" spans="1:3" x14ac:dyDescent="0.3">
      <c r="A15" t="s">
        <v>22</v>
      </c>
      <c r="B15" t="s">
        <v>23</v>
      </c>
    </row>
    <row r="16" spans="1:3" x14ac:dyDescent="0.3">
      <c r="A16" t="s">
        <v>24</v>
      </c>
      <c r="B16" t="s">
        <v>25</v>
      </c>
    </row>
    <row r="18" spans="1:16" x14ac:dyDescent="0.3">
      <c r="A18" t="s">
        <v>26</v>
      </c>
      <c r="B18" t="s">
        <v>27</v>
      </c>
      <c r="C18" t="s">
        <v>28</v>
      </c>
      <c r="D18" t="s">
        <v>29</v>
      </c>
      <c r="E18" t="s">
        <v>40</v>
      </c>
      <c r="F18" t="s">
        <v>30</v>
      </c>
      <c r="G18" t="s">
        <v>41</v>
      </c>
      <c r="H18" t="s">
        <v>31</v>
      </c>
      <c r="I18" t="s">
        <v>32</v>
      </c>
      <c r="K18" t="s">
        <v>33</v>
      </c>
      <c r="L18" t="s">
        <v>34</v>
      </c>
      <c r="M18" t="s">
        <v>35</v>
      </c>
      <c r="N18" t="s">
        <v>36</v>
      </c>
      <c r="O18" t="s">
        <v>37</v>
      </c>
      <c r="P18" t="s">
        <v>38</v>
      </c>
    </row>
    <row r="19" spans="1:16" x14ac:dyDescent="0.3">
      <c r="A19" s="2">
        <v>0.82131944444444438</v>
      </c>
      <c r="B19">
        <v>-9.7199999999999995E-2</v>
      </c>
      <c r="C19">
        <v>-35.438499999999998</v>
      </c>
      <c r="D19">
        <v>-0.17577999999999999</v>
      </c>
      <c r="E19">
        <f>D19*0.0610237</f>
        <v>-1.0726745986E-2</v>
      </c>
      <c r="F19">
        <v>17.949995999999999</v>
      </c>
      <c r="G19">
        <f>F19*0.1450377</f>
        <v>2.6034261348491996</v>
      </c>
      <c r="H19">
        <f>D19/185</f>
        <v>-9.5016216216216212E-4</v>
      </c>
      <c r="I19">
        <f>SQRT(($B$13*10^6+D19)/($B$13*10^6))-1</f>
        <v>-4.7525314841434518E-4</v>
      </c>
    </row>
    <row r="20" spans="1:16" x14ac:dyDescent="0.3">
      <c r="A20" s="2">
        <v>0.82153935185185178</v>
      </c>
      <c r="B20">
        <v>4.0366999999999997</v>
      </c>
      <c r="C20">
        <v>39.709400000000002</v>
      </c>
      <c r="D20">
        <v>3.6567690000000002</v>
      </c>
      <c r="E20">
        <f t="shared" ref="E20:E39" si="0">D20*0.0610237</f>
        <v>0.22314957442530001</v>
      </c>
      <c r="F20">
        <v>73.373266999999998</v>
      </c>
      <c r="G20">
        <f t="shared" ref="G20:G39" si="1">F20*0.1450377</f>
        <v>10.641889887165899</v>
      </c>
      <c r="H20">
        <f t="shared" ref="H20" si="2">D20/185</f>
        <v>1.9766318918918918E-2</v>
      </c>
      <c r="I20">
        <f t="shared" ref="I20" si="3">SQRT(($B$13*10^6+D20)/($B$13*10^6))-1</f>
        <v>9.8360160358339499E-3</v>
      </c>
      <c r="K20">
        <f>D20-D19</f>
        <v>3.8325490000000002</v>
      </c>
      <c r="L20">
        <f t="shared" ref="L20" si="4">F20-F19</f>
        <v>55.423271</v>
      </c>
      <c r="M20">
        <f>K20/L20</f>
        <v>6.9150537867027018E-2</v>
      </c>
      <c r="N20" s="3">
        <f>2.666*(F25-F22)/(D25-D22)*(B13*10^6+0.5*(D25+D22))</f>
        <v>27008.024074471497</v>
      </c>
      <c r="O20" s="4">
        <v>2100</v>
      </c>
      <c r="P20">
        <f>N20/O20</f>
        <v>12.860963844986427</v>
      </c>
    </row>
    <row r="21" spans="1:16" x14ac:dyDescent="0.3">
      <c r="A21" s="2">
        <v>0.82170138888888899</v>
      </c>
      <c r="B21">
        <v>9.0077999999999996</v>
      </c>
      <c r="C21">
        <v>161.73159999999999</v>
      </c>
      <c r="D21">
        <v>8.1385470000000009</v>
      </c>
      <c r="E21">
        <f t="shared" si="0"/>
        <v>0.49664425056390005</v>
      </c>
      <c r="F21">
        <v>174.53496799999999</v>
      </c>
      <c r="G21">
        <f t="shared" si="1"/>
        <v>25.314150328293596</v>
      </c>
      <c r="H21">
        <f t="shared" ref="H21:H37" si="5">D21/185</f>
        <v>4.399214594594595E-2</v>
      </c>
      <c r="I21">
        <f t="shared" ref="I21:I37" si="6">SQRT(($B$13*10^6+D21)/($B$13*10^6))-1</f>
        <v>2.1762018163096641E-2</v>
      </c>
      <c r="K21">
        <f t="shared" ref="K21:K37" si="7">D21-D20</f>
        <v>4.4817780000000003</v>
      </c>
      <c r="L21">
        <f t="shared" ref="L21:L37" si="8">F21-F20</f>
        <v>101.16170099999999</v>
      </c>
      <c r="M21">
        <f t="shared" ref="M21:M37" si="9">K21/L21</f>
        <v>4.4303110324331145E-2</v>
      </c>
    </row>
    <row r="22" spans="1:16" x14ac:dyDescent="0.3">
      <c r="A22" s="2">
        <v>0.8218981481481481</v>
      </c>
      <c r="B22">
        <v>14.0312</v>
      </c>
      <c r="C22">
        <v>341.78890000000001</v>
      </c>
      <c r="D22" s="5">
        <v>12.439897999999999</v>
      </c>
      <c r="E22">
        <f t="shared" si="0"/>
        <v>0.75912860358259993</v>
      </c>
      <c r="F22" s="5">
        <v>340.39044000000001</v>
      </c>
      <c r="G22">
        <f t="shared" si="1"/>
        <v>49.369446519587996</v>
      </c>
      <c r="H22">
        <f t="shared" si="5"/>
        <v>6.7242691891891887E-2</v>
      </c>
      <c r="I22">
        <f t="shared" si="6"/>
        <v>3.3078439307255181E-2</v>
      </c>
      <c r="K22">
        <f t="shared" si="7"/>
        <v>4.3013509999999986</v>
      </c>
      <c r="L22">
        <f t="shared" si="8"/>
        <v>165.85547200000002</v>
      </c>
      <c r="M22">
        <f t="shared" si="9"/>
        <v>2.5934332754483966E-2</v>
      </c>
    </row>
    <row r="23" spans="1:16" x14ac:dyDescent="0.3">
      <c r="A23" s="2">
        <v>0.82212962962962965</v>
      </c>
      <c r="B23">
        <v>19.0808</v>
      </c>
      <c r="C23">
        <v>554.5838</v>
      </c>
      <c r="D23" s="5">
        <v>16.636168000000001</v>
      </c>
      <c r="E23">
        <f t="shared" si="0"/>
        <v>1.0152005251816001</v>
      </c>
      <c r="F23" s="5">
        <v>538.23411499999997</v>
      </c>
      <c r="G23">
        <f t="shared" si="1"/>
        <v>78.064238101135487</v>
      </c>
      <c r="H23">
        <f t="shared" si="5"/>
        <v>8.9925232432432445E-2</v>
      </c>
      <c r="I23">
        <f t="shared" si="6"/>
        <v>4.4000203858129305E-2</v>
      </c>
      <c r="K23">
        <f t="shared" si="7"/>
        <v>4.1962700000000019</v>
      </c>
      <c r="L23">
        <f t="shared" si="8"/>
        <v>197.84367499999996</v>
      </c>
      <c r="M23" s="5">
        <f t="shared" si="9"/>
        <v>2.1210028574327699E-2</v>
      </c>
    </row>
    <row r="24" spans="1:16" x14ac:dyDescent="0.3">
      <c r="A24" s="2">
        <v>0.82231481481481483</v>
      </c>
      <c r="B24">
        <v>24.156600000000001</v>
      </c>
      <c r="C24">
        <v>783.74760000000003</v>
      </c>
      <c r="D24" s="5">
        <v>20.792997</v>
      </c>
      <c r="E24">
        <f t="shared" si="0"/>
        <v>1.2688656110289001</v>
      </c>
      <c r="F24" s="5">
        <v>765.76856099999998</v>
      </c>
      <c r="G24">
        <f t="shared" si="1"/>
        <v>111.06531081974968</v>
      </c>
      <c r="H24">
        <f t="shared" si="5"/>
        <v>0.11239457837837838</v>
      </c>
      <c r="I24">
        <f t="shared" si="6"/>
        <v>5.4707811869546319E-2</v>
      </c>
      <c r="K24">
        <f t="shared" si="7"/>
        <v>4.1568289999999983</v>
      </c>
      <c r="L24">
        <f t="shared" si="8"/>
        <v>227.534446</v>
      </c>
      <c r="M24" s="6">
        <f t="shared" si="9"/>
        <v>1.8269009695349593E-2</v>
      </c>
      <c r="N24">
        <f>1.1*M24</f>
        <v>2.0095910664884555E-2</v>
      </c>
    </row>
    <row r="25" spans="1:16" x14ac:dyDescent="0.3">
      <c r="A25" s="2">
        <v>0.82251157407407405</v>
      </c>
      <c r="B25">
        <v>29.18</v>
      </c>
      <c r="C25">
        <v>994.31039999999996</v>
      </c>
      <c r="D25" s="5">
        <v>24.972017999999998</v>
      </c>
      <c r="E25">
        <f t="shared" si="0"/>
        <v>1.5238849348265999</v>
      </c>
      <c r="F25" s="5">
        <v>963.69825300000002</v>
      </c>
      <c r="G25">
        <f t="shared" si="1"/>
        <v>139.7725781091381</v>
      </c>
      <c r="H25">
        <f t="shared" si="5"/>
        <v>0.13498388108108109</v>
      </c>
      <c r="I25">
        <f t="shared" si="6"/>
        <v>6.5364108119640996E-2</v>
      </c>
      <c r="K25">
        <f t="shared" si="7"/>
        <v>4.1790209999999988</v>
      </c>
      <c r="L25">
        <f t="shared" si="8"/>
        <v>197.92969200000005</v>
      </c>
      <c r="M25" s="5">
        <f t="shared" si="9"/>
        <v>2.1113663936788211E-2</v>
      </c>
    </row>
    <row r="26" spans="1:16" x14ac:dyDescent="0.3">
      <c r="A26" s="2">
        <v>0.82348379629629631</v>
      </c>
      <c r="B26">
        <v>34.151200000000003</v>
      </c>
      <c r="C26">
        <v>1178.0879</v>
      </c>
      <c r="D26">
        <v>29.206251000000002</v>
      </c>
      <c r="E26">
        <f t="shared" si="0"/>
        <v>1.7822734991487001</v>
      </c>
      <c r="F26">
        <v>1137.4291760000001</v>
      </c>
      <c r="G26">
        <f t="shared" si="1"/>
        <v>164.97011159993519</v>
      </c>
      <c r="H26">
        <f t="shared" si="5"/>
        <v>0.15787162702702703</v>
      </c>
      <c r="I26">
        <f t="shared" si="6"/>
        <v>7.6053566376556248E-2</v>
      </c>
      <c r="K26">
        <f t="shared" si="7"/>
        <v>4.2342330000000032</v>
      </c>
      <c r="L26">
        <f t="shared" si="8"/>
        <v>173.73092300000008</v>
      </c>
      <c r="M26">
        <f t="shared" si="9"/>
        <v>2.4372362311112578E-2</v>
      </c>
    </row>
    <row r="27" spans="1:16" x14ac:dyDescent="0.3">
      <c r="A27" s="2">
        <v>0.82369212962962957</v>
      </c>
      <c r="B27">
        <v>39.069899999999997</v>
      </c>
      <c r="C27">
        <v>1323.1753000000001</v>
      </c>
      <c r="D27">
        <v>33.543134999999999</v>
      </c>
      <c r="E27">
        <f t="shared" si="0"/>
        <v>2.0469262072994998</v>
      </c>
      <c r="F27">
        <v>1278.6793270000001</v>
      </c>
      <c r="G27">
        <f t="shared" si="1"/>
        <v>185.4567086256279</v>
      </c>
      <c r="H27">
        <f t="shared" si="5"/>
        <v>0.18131424324324324</v>
      </c>
      <c r="I27">
        <f t="shared" si="6"/>
        <v>8.6893192494204241E-2</v>
      </c>
      <c r="K27">
        <f t="shared" si="7"/>
        <v>4.3368839999999977</v>
      </c>
      <c r="L27">
        <f t="shared" si="8"/>
        <v>141.25015099999996</v>
      </c>
      <c r="M27">
        <f t="shared" si="9"/>
        <v>3.0703570716890765E-2</v>
      </c>
    </row>
    <row r="28" spans="1:16" x14ac:dyDescent="0.3">
      <c r="A28" s="2">
        <v>0.82388888888888889</v>
      </c>
      <c r="B28">
        <v>44.198</v>
      </c>
      <c r="C28">
        <v>1411.7158999999999</v>
      </c>
      <c r="D28">
        <v>38.316178000000001</v>
      </c>
      <c r="E28">
        <f t="shared" si="0"/>
        <v>2.3381949514186</v>
      </c>
      <c r="F28">
        <v>1357.355826</v>
      </c>
      <c r="G28">
        <f t="shared" si="1"/>
        <v>196.86776708464018</v>
      </c>
      <c r="H28">
        <f t="shared" si="5"/>
        <v>0.20711447567567567</v>
      </c>
      <c r="I28">
        <f t="shared" si="6"/>
        <v>9.8699347293657924E-2</v>
      </c>
      <c r="K28">
        <f t="shared" si="7"/>
        <v>4.7730430000000013</v>
      </c>
      <c r="L28">
        <f t="shared" si="8"/>
        <v>78.676498999999922</v>
      </c>
      <c r="M28">
        <f t="shared" si="9"/>
        <v>6.0666692858308377E-2</v>
      </c>
    </row>
    <row r="29" spans="1:16" x14ac:dyDescent="0.3">
      <c r="A29" s="2">
        <v>0.82407407407407407</v>
      </c>
      <c r="B29">
        <v>48.933700000000002</v>
      </c>
      <c r="C29">
        <v>1521.0895</v>
      </c>
      <c r="D29">
        <v>42.613278000000001</v>
      </c>
      <c r="E29">
        <f t="shared" si="0"/>
        <v>2.6004198926886</v>
      </c>
      <c r="F29">
        <v>1465.311819</v>
      </c>
      <c r="G29">
        <f t="shared" si="1"/>
        <v>212.52545601057628</v>
      </c>
      <c r="H29">
        <f t="shared" si="5"/>
        <v>0.23034204324324326</v>
      </c>
      <c r="I29">
        <f t="shared" si="6"/>
        <v>0.10922076905625255</v>
      </c>
      <c r="K29">
        <f t="shared" si="7"/>
        <v>4.2971000000000004</v>
      </c>
      <c r="L29">
        <f t="shared" si="8"/>
        <v>107.95599300000003</v>
      </c>
      <c r="M29">
        <f t="shared" si="9"/>
        <v>3.9804182061481286E-2</v>
      </c>
    </row>
    <row r="30" spans="1:16" x14ac:dyDescent="0.3">
      <c r="A30" s="2">
        <v>0.82445601851851846</v>
      </c>
      <c r="B30">
        <v>54.192599999999999</v>
      </c>
      <c r="C30">
        <v>1588.797</v>
      </c>
      <c r="D30">
        <v>47.600664000000002</v>
      </c>
      <c r="E30">
        <f t="shared" si="0"/>
        <v>2.9047686397368002</v>
      </c>
      <c r="F30">
        <v>1527.817137</v>
      </c>
      <c r="G30">
        <f t="shared" si="1"/>
        <v>221.5910835710649</v>
      </c>
      <c r="H30">
        <f t="shared" si="5"/>
        <v>0.25730088648648652</v>
      </c>
      <c r="I30">
        <f t="shared" si="6"/>
        <v>0.1213085718860214</v>
      </c>
      <c r="K30">
        <f t="shared" si="7"/>
        <v>4.9873860000000008</v>
      </c>
      <c r="L30">
        <f t="shared" si="8"/>
        <v>62.505317999999988</v>
      </c>
      <c r="M30">
        <f t="shared" si="9"/>
        <v>7.9791386710487605E-2</v>
      </c>
    </row>
    <row r="31" spans="1:16" x14ac:dyDescent="0.3">
      <c r="A31" s="2">
        <v>0.82465277777777779</v>
      </c>
      <c r="B31">
        <v>59.189900000000002</v>
      </c>
      <c r="C31">
        <v>1652.0401999999999</v>
      </c>
      <c r="D31">
        <v>52.344352000000001</v>
      </c>
      <c r="E31">
        <f t="shared" si="0"/>
        <v>3.1942460331424001</v>
      </c>
      <c r="F31">
        <v>1581.7453439999999</v>
      </c>
      <c r="G31">
        <f t="shared" si="1"/>
        <v>229.41270667946878</v>
      </c>
      <c r="H31">
        <f t="shared" si="5"/>
        <v>0.28294244324324325</v>
      </c>
      <c r="I31">
        <f t="shared" si="6"/>
        <v>0.13268603849958938</v>
      </c>
      <c r="K31">
        <f t="shared" si="7"/>
        <v>4.7436879999999988</v>
      </c>
      <c r="L31">
        <f t="shared" si="8"/>
        <v>53.928206999999929</v>
      </c>
      <c r="M31">
        <f t="shared" si="9"/>
        <v>8.7963020910374515E-2</v>
      </c>
    </row>
    <row r="32" spans="1:16" x14ac:dyDescent="0.3">
      <c r="A32" s="2">
        <v>0.82483796296296286</v>
      </c>
      <c r="B32">
        <v>64.344099999999997</v>
      </c>
      <c r="C32">
        <v>1695.1944000000001</v>
      </c>
      <c r="D32">
        <v>57.325499000000001</v>
      </c>
      <c r="E32">
        <f t="shared" si="0"/>
        <v>3.4982140533263002</v>
      </c>
      <c r="F32">
        <v>1622.9930710000001</v>
      </c>
      <c r="G32">
        <f t="shared" si="1"/>
        <v>235.3951821337767</v>
      </c>
      <c r="H32">
        <f t="shared" si="5"/>
        <v>0.30986756216216216</v>
      </c>
      <c r="I32">
        <f t="shared" si="6"/>
        <v>0.1445113071390518</v>
      </c>
      <c r="K32">
        <f t="shared" si="7"/>
        <v>4.981147</v>
      </c>
      <c r="L32">
        <f t="shared" si="8"/>
        <v>41.247727000000168</v>
      </c>
      <c r="M32">
        <f t="shared" si="9"/>
        <v>0.12076173312531814</v>
      </c>
    </row>
    <row r="33" spans="1:15" x14ac:dyDescent="0.3">
      <c r="A33" s="2">
        <v>0.82503472222222218</v>
      </c>
      <c r="B33">
        <v>69.367599999999996</v>
      </c>
      <c r="C33">
        <v>1734.6285</v>
      </c>
      <c r="D33">
        <v>62.190863999999998</v>
      </c>
      <c r="E33">
        <f t="shared" si="0"/>
        <v>3.7951166274768</v>
      </c>
      <c r="F33">
        <v>1657.990847</v>
      </c>
      <c r="G33">
        <f t="shared" si="1"/>
        <v>240.47117906993188</v>
      </c>
      <c r="H33">
        <f t="shared" si="5"/>
        <v>0.33616683243243239</v>
      </c>
      <c r="I33">
        <f t="shared" si="6"/>
        <v>0.15594492774386093</v>
      </c>
      <c r="K33">
        <f t="shared" si="7"/>
        <v>4.8653649999999971</v>
      </c>
      <c r="L33">
        <f t="shared" si="8"/>
        <v>34.997775999999931</v>
      </c>
      <c r="M33">
        <f t="shared" si="9"/>
        <v>0.13901926225255018</v>
      </c>
    </row>
    <row r="34" spans="1:15" x14ac:dyDescent="0.3">
      <c r="A34" s="2">
        <v>0.82549768518518529</v>
      </c>
      <c r="B34">
        <v>69.0274</v>
      </c>
      <c r="C34">
        <v>1531.5060000000001</v>
      </c>
      <c r="D34">
        <v>62.665207000000002</v>
      </c>
      <c r="E34">
        <f t="shared" si="0"/>
        <v>3.8240627924059001</v>
      </c>
      <c r="F34">
        <v>1455.170676</v>
      </c>
      <c r="G34">
        <f t="shared" si="1"/>
        <v>211.05460795448519</v>
      </c>
      <c r="H34">
        <f t="shared" si="5"/>
        <v>0.33873084864864866</v>
      </c>
      <c r="I34">
        <f t="shared" si="6"/>
        <v>0.15705359052319778</v>
      </c>
      <c r="K34">
        <f t="shared" si="7"/>
        <v>0.47434300000000462</v>
      </c>
      <c r="L34">
        <f t="shared" si="8"/>
        <v>-202.82017100000007</v>
      </c>
      <c r="M34">
        <f t="shared" si="9"/>
        <v>-2.3387368113401523E-3</v>
      </c>
      <c r="O34" t="s">
        <v>39</v>
      </c>
    </row>
    <row r="35" spans="1:15" x14ac:dyDescent="0.3">
      <c r="A35" s="2">
        <v>0.82568287037037036</v>
      </c>
      <c r="B35">
        <v>67.876199999999997</v>
      </c>
      <c r="C35">
        <v>1277.0449000000001</v>
      </c>
      <c r="D35">
        <v>62.534422999999997</v>
      </c>
      <c r="E35">
        <f t="shared" si="0"/>
        <v>3.8160818688250999</v>
      </c>
      <c r="F35">
        <v>1201.7326230000001</v>
      </c>
      <c r="G35">
        <f t="shared" si="1"/>
        <v>174.29653565488709</v>
      </c>
      <c r="H35">
        <f t="shared" si="5"/>
        <v>0.33802390810810812</v>
      </c>
      <c r="I35">
        <f t="shared" si="6"/>
        <v>0.15674802044671265</v>
      </c>
      <c r="K35">
        <f t="shared" si="7"/>
        <v>-0.13078400000000556</v>
      </c>
      <c r="L35">
        <f t="shared" si="8"/>
        <v>-253.43805299999985</v>
      </c>
      <c r="M35">
        <f t="shared" si="9"/>
        <v>5.1603931789992734E-4</v>
      </c>
    </row>
    <row r="36" spans="1:15" x14ac:dyDescent="0.3">
      <c r="A36" s="2">
        <v>0.82586805555555554</v>
      </c>
      <c r="B36">
        <v>65.652299999999997</v>
      </c>
      <c r="C36">
        <v>913.95429999999999</v>
      </c>
      <c r="D36">
        <v>61.766553999999999</v>
      </c>
      <c r="E36">
        <f t="shared" si="0"/>
        <v>3.7692236613298</v>
      </c>
      <c r="F36">
        <v>840.61835699999995</v>
      </c>
      <c r="G36">
        <f t="shared" si="1"/>
        <v>121.92135307705888</v>
      </c>
      <c r="H36">
        <f t="shared" si="5"/>
        <v>0.33387326486486485</v>
      </c>
      <c r="I36">
        <f t="shared" si="6"/>
        <v>0.15495230331082421</v>
      </c>
      <c r="K36">
        <f t="shared" si="7"/>
        <v>-0.76786899999999747</v>
      </c>
      <c r="L36">
        <f t="shared" si="8"/>
        <v>-361.11426600000016</v>
      </c>
      <c r="M36">
        <f t="shared" si="9"/>
        <v>2.1263878841053518E-3</v>
      </c>
    </row>
    <row r="37" spans="1:15" x14ac:dyDescent="0.3">
      <c r="A37" s="2">
        <v>0.82606481481481486</v>
      </c>
      <c r="B37">
        <v>61.675400000000003</v>
      </c>
      <c r="C37">
        <v>499.52499999999998</v>
      </c>
      <c r="D37">
        <v>59.451560000000001</v>
      </c>
      <c r="E37">
        <f t="shared" si="0"/>
        <v>3.6279541619720002</v>
      </c>
      <c r="F37">
        <v>428.12253299999998</v>
      </c>
      <c r="G37">
        <f t="shared" si="1"/>
        <v>62.093907504494091</v>
      </c>
      <c r="H37">
        <f t="shared" si="5"/>
        <v>0.32135978378378377</v>
      </c>
      <c r="I37">
        <f t="shared" si="6"/>
        <v>0.14952154579935684</v>
      </c>
      <c r="K37">
        <f t="shared" si="7"/>
        <v>-2.3149939999999987</v>
      </c>
      <c r="L37">
        <f t="shared" si="8"/>
        <v>-412.49582399999997</v>
      </c>
      <c r="M37">
        <f t="shared" si="9"/>
        <v>5.6121634821689704E-3</v>
      </c>
    </row>
    <row r="38" spans="1:15" x14ac:dyDescent="0.3">
      <c r="E38">
        <f t="shared" si="0"/>
        <v>0</v>
      </c>
      <c r="G38">
        <f t="shared" si="1"/>
        <v>0</v>
      </c>
    </row>
    <row r="39" spans="1:15" x14ac:dyDescent="0.3">
      <c r="E39">
        <f t="shared" si="0"/>
        <v>0</v>
      </c>
      <c r="G39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m</vt:lpstr>
      <vt:lpstr>2 m</vt:lpstr>
      <vt:lpstr>3 m</vt:lpstr>
      <vt:lpstr>4 m</vt:lpstr>
      <vt:lpstr>5 m</vt:lpstr>
      <vt:lpstr>6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Brhane Ygzaw</dc:creator>
  <cp:lastModifiedBy>Brhane Ygzaw</cp:lastModifiedBy>
  <dcterms:created xsi:type="dcterms:W3CDTF">2024-01-18T19:24:48Z</dcterms:created>
  <dcterms:modified xsi:type="dcterms:W3CDTF">2025-06-21T13:13:44Z</dcterms:modified>
</cp:coreProperties>
</file>