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boyangpan/Repositories/ECON676/hwk9/"/>
    </mc:Choice>
  </mc:AlternateContent>
  <xr:revisionPtr revIDLastSave="0" documentId="13_ncr:1_{9B9D517E-EC69-734D-813B-8E2C1C00A092}" xr6:coauthVersionLast="43" xr6:coauthVersionMax="43" xr10:uidLastSave="{00000000-0000-0000-0000-000000000000}"/>
  <bookViews>
    <workbookView xWindow="0" yWindow="460" windowWidth="28280" windowHeight="16260" activeTab="9" xr2:uid="{00000000-000D-0000-FFFF-FFFF00000000}"/>
  </bookViews>
  <sheets>
    <sheet name="b" sheetId="1" r:id="rId1"/>
    <sheet name="c" sheetId="3" r:id="rId2"/>
    <sheet name="d" sheetId="2" r:id="rId3"/>
    <sheet name="e" sheetId="4" r:id="rId4"/>
    <sheet name="f" sheetId="5" r:id="rId5"/>
    <sheet name="g1" sheetId="6" r:id="rId6"/>
    <sheet name="g2" sheetId="7" r:id="rId7"/>
    <sheet name="h1" sheetId="8" r:id="rId8"/>
    <sheet name="h2" sheetId="9" r:id="rId9"/>
    <sheet name="i1" sheetId="10" r:id="rId10"/>
    <sheet name="i2" sheetId="12" r:id="rId11"/>
    <sheet name="j1" sheetId="13" r:id="rId12"/>
    <sheet name="j2" sheetId="14" r:id="rId13"/>
  </sheets>
  <definedNames>
    <definedName name="solver_adj" localSheetId="0" hidden="1">b!$G$19</definedName>
    <definedName name="solver_adj" localSheetId="1" hidden="1">'c'!$G$19</definedName>
    <definedName name="solver_adj" localSheetId="2" hidden="1">d!$G$19</definedName>
    <definedName name="solver_adj" localSheetId="3" hidden="1">e!$C$19</definedName>
    <definedName name="solver_adj" localSheetId="4" hidden="1">f!$G$19</definedName>
    <definedName name="solver_adj" localSheetId="5" hidden="1">'g1'!$G$19</definedName>
    <definedName name="solver_adj" localSheetId="6" hidden="1">'g2'!$G$19</definedName>
    <definedName name="solver_adj" localSheetId="7" hidden="1">'h1'!$G$19</definedName>
    <definedName name="solver_adj" localSheetId="8" hidden="1">'h2'!$G$19</definedName>
    <definedName name="solver_adj" localSheetId="9" hidden="1">'i1'!$G$19</definedName>
    <definedName name="solver_adj" localSheetId="10" hidden="1">'i2'!$F$19</definedName>
    <definedName name="solver_adj" localSheetId="11" hidden="1">'j1'!$G$19</definedName>
    <definedName name="solver_adj" localSheetId="12" hidden="1">'j2'!$C$19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cvg" localSheetId="4" hidden="1">0.0001</definedName>
    <definedName name="solver_cvg" localSheetId="5" hidden="1">0.0001</definedName>
    <definedName name="solver_cvg" localSheetId="6" hidden="1">0.0001</definedName>
    <definedName name="solver_cvg" localSheetId="7" hidden="1">0.0001</definedName>
    <definedName name="solver_cvg" localSheetId="8" hidden="1">0.0001</definedName>
    <definedName name="solver_cvg" localSheetId="9" hidden="1">0.0001</definedName>
    <definedName name="solver_cvg" localSheetId="10" hidden="1">0.0001</definedName>
    <definedName name="solver_cvg" localSheetId="11" hidden="1">0.0001</definedName>
    <definedName name="solver_cvg" localSheetId="12" hidden="1">0.0001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drv" localSheetId="4" hidden="1">1</definedName>
    <definedName name="solver_drv" localSheetId="5" hidden="1">1</definedName>
    <definedName name="solver_drv" localSheetId="6" hidden="1">1</definedName>
    <definedName name="solver_drv" localSheetId="7" hidden="1">1</definedName>
    <definedName name="solver_drv" localSheetId="8" hidden="1">1</definedName>
    <definedName name="solver_drv" localSheetId="9" hidden="1">1</definedName>
    <definedName name="solver_drv" localSheetId="10" hidden="1">1</definedName>
    <definedName name="solver_drv" localSheetId="11" hidden="1">1</definedName>
    <definedName name="solver_drv" localSheetId="12" hidden="1">1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eng" localSheetId="8" hidden="1">1</definedName>
    <definedName name="solver_eng" localSheetId="9" hidden="1">1</definedName>
    <definedName name="solver_eng" localSheetId="10" hidden="1">1</definedName>
    <definedName name="solver_eng" localSheetId="11" hidden="1">1</definedName>
    <definedName name="solver_eng" localSheetId="12" hidden="1">1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est" localSheetId="4" hidden="1">1</definedName>
    <definedName name="solver_est" localSheetId="5" hidden="1">1</definedName>
    <definedName name="solver_est" localSheetId="6" hidden="1">1</definedName>
    <definedName name="solver_est" localSheetId="7" hidden="1">1</definedName>
    <definedName name="solver_est" localSheetId="8" hidden="1">1</definedName>
    <definedName name="solver_est" localSheetId="9" hidden="1">1</definedName>
    <definedName name="solver_est" localSheetId="10" hidden="1">1</definedName>
    <definedName name="solver_est" localSheetId="11" hidden="1">1</definedName>
    <definedName name="solver_est" localSheetId="12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itr" localSheetId="4" hidden="1">2147483647</definedName>
    <definedName name="solver_itr" localSheetId="5" hidden="1">2147483647</definedName>
    <definedName name="solver_itr" localSheetId="6" hidden="1">2147483647</definedName>
    <definedName name="solver_itr" localSheetId="7" hidden="1">2147483647</definedName>
    <definedName name="solver_itr" localSheetId="8" hidden="1">2147483647</definedName>
    <definedName name="solver_itr" localSheetId="9" hidden="1">2147483647</definedName>
    <definedName name="solver_itr" localSheetId="10" hidden="1">2147483647</definedName>
    <definedName name="solver_itr" localSheetId="11" hidden="1">2147483647</definedName>
    <definedName name="solver_itr" localSheetId="12" hidden="1">2147483647</definedName>
    <definedName name="solver_lin" localSheetId="2" hidden="1">2</definedName>
    <definedName name="solver_lin" localSheetId="3" hidden="1">2</definedName>
    <definedName name="solver_lin" localSheetId="4" hidden="1">2</definedName>
    <definedName name="solver_lin" localSheetId="5" hidden="1">2</definedName>
    <definedName name="solver_lin" localSheetId="6" hidden="1">2</definedName>
    <definedName name="solver_lin" localSheetId="7" hidden="1">2</definedName>
    <definedName name="solver_lin" localSheetId="8" hidden="1">2</definedName>
    <definedName name="solver_lin" localSheetId="9" hidden="1">2</definedName>
    <definedName name="solver_lin" localSheetId="10" hidden="1">2</definedName>
    <definedName name="solver_lin" localSheetId="11" hidden="1">2</definedName>
    <definedName name="solver_lin" localSheetId="12" hidden="1">2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ip" localSheetId="4" hidden="1">2147483647</definedName>
    <definedName name="solver_mip" localSheetId="5" hidden="1">2147483647</definedName>
    <definedName name="solver_mip" localSheetId="6" hidden="1">2147483647</definedName>
    <definedName name="solver_mip" localSheetId="7" hidden="1">2147483647</definedName>
    <definedName name="solver_mip" localSheetId="8" hidden="1">2147483647</definedName>
    <definedName name="solver_mip" localSheetId="9" hidden="1">2147483647</definedName>
    <definedName name="solver_mip" localSheetId="10" hidden="1">2147483647</definedName>
    <definedName name="solver_mip" localSheetId="11" hidden="1">2147483647</definedName>
    <definedName name="solver_mip" localSheetId="12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ni" localSheetId="4" hidden="1">30</definedName>
    <definedName name="solver_mni" localSheetId="5" hidden="1">30</definedName>
    <definedName name="solver_mni" localSheetId="6" hidden="1">30</definedName>
    <definedName name="solver_mni" localSheetId="7" hidden="1">30</definedName>
    <definedName name="solver_mni" localSheetId="8" hidden="1">30</definedName>
    <definedName name="solver_mni" localSheetId="9" hidden="1">30</definedName>
    <definedName name="solver_mni" localSheetId="10" hidden="1">30</definedName>
    <definedName name="solver_mni" localSheetId="11" hidden="1">30</definedName>
    <definedName name="solver_mni" localSheetId="12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rt" localSheetId="4" hidden="1">0.075</definedName>
    <definedName name="solver_mrt" localSheetId="5" hidden="1">0.075</definedName>
    <definedName name="solver_mrt" localSheetId="6" hidden="1">0.075</definedName>
    <definedName name="solver_mrt" localSheetId="7" hidden="1">0.075</definedName>
    <definedName name="solver_mrt" localSheetId="8" hidden="1">0.075</definedName>
    <definedName name="solver_mrt" localSheetId="9" hidden="1">0.075</definedName>
    <definedName name="solver_mrt" localSheetId="10" hidden="1">0.075</definedName>
    <definedName name="solver_mrt" localSheetId="11" hidden="1">0.075</definedName>
    <definedName name="solver_mrt" localSheetId="12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msl" localSheetId="4" hidden="1">2</definedName>
    <definedName name="solver_msl" localSheetId="5" hidden="1">2</definedName>
    <definedName name="solver_msl" localSheetId="6" hidden="1">2</definedName>
    <definedName name="solver_msl" localSheetId="7" hidden="1">2</definedName>
    <definedName name="solver_msl" localSheetId="8" hidden="1">2</definedName>
    <definedName name="solver_msl" localSheetId="9" hidden="1">2</definedName>
    <definedName name="solver_msl" localSheetId="10" hidden="1">2</definedName>
    <definedName name="solver_msl" localSheetId="11" hidden="1">2</definedName>
    <definedName name="solver_msl" localSheetId="12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eg" localSheetId="4" hidden="1">1</definedName>
    <definedName name="solver_neg" localSheetId="5" hidden="1">1</definedName>
    <definedName name="solver_neg" localSheetId="6" hidden="1">1</definedName>
    <definedName name="solver_neg" localSheetId="7" hidden="1">1</definedName>
    <definedName name="solver_neg" localSheetId="8" hidden="1">1</definedName>
    <definedName name="solver_neg" localSheetId="9" hidden="1">1</definedName>
    <definedName name="solver_neg" localSheetId="10" hidden="1">1</definedName>
    <definedName name="solver_neg" localSheetId="11" hidden="1">1</definedName>
    <definedName name="solver_neg" localSheetId="12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od" localSheetId="4" hidden="1">2147483647</definedName>
    <definedName name="solver_nod" localSheetId="5" hidden="1">2147483647</definedName>
    <definedName name="solver_nod" localSheetId="6" hidden="1">2147483647</definedName>
    <definedName name="solver_nod" localSheetId="7" hidden="1">2147483647</definedName>
    <definedName name="solver_nod" localSheetId="8" hidden="1">2147483647</definedName>
    <definedName name="solver_nod" localSheetId="9" hidden="1">2147483647</definedName>
    <definedName name="solver_nod" localSheetId="10" hidden="1">2147483647</definedName>
    <definedName name="solver_nod" localSheetId="11" hidden="1">2147483647</definedName>
    <definedName name="solver_nod" localSheetId="12" hidden="1">2147483647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num" localSheetId="8" hidden="1">0</definedName>
    <definedName name="solver_num" localSheetId="9" hidden="1">0</definedName>
    <definedName name="solver_num" localSheetId="10" hidden="1">0</definedName>
    <definedName name="solver_num" localSheetId="11" hidden="1">0</definedName>
    <definedName name="solver_num" localSheetId="12" hidden="1">0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nwt" localSheetId="4" hidden="1">1</definedName>
    <definedName name="solver_nwt" localSheetId="5" hidden="1">1</definedName>
    <definedName name="solver_nwt" localSheetId="6" hidden="1">1</definedName>
    <definedName name="solver_nwt" localSheetId="7" hidden="1">1</definedName>
    <definedName name="solver_nwt" localSheetId="8" hidden="1">1</definedName>
    <definedName name="solver_nwt" localSheetId="9" hidden="1">1</definedName>
    <definedName name="solver_nwt" localSheetId="10" hidden="1">1</definedName>
    <definedName name="solver_nwt" localSheetId="11" hidden="1">1</definedName>
    <definedName name="solver_nwt" localSheetId="12" hidden="1">1</definedName>
    <definedName name="solver_opt" localSheetId="0" hidden="1">b!$G$38</definedName>
    <definedName name="solver_opt" localSheetId="1" hidden="1">'c'!$G$38</definedName>
    <definedName name="solver_opt" localSheetId="2" hidden="1">d!$G$37</definedName>
    <definedName name="solver_opt" localSheetId="3" hidden="1">e!$C$37</definedName>
    <definedName name="solver_opt" localSheetId="4" hidden="1">f!$G$38</definedName>
    <definedName name="solver_opt" localSheetId="5" hidden="1">'g1'!$G$38</definedName>
    <definedName name="solver_opt" localSheetId="6" hidden="1">'g2'!$G$37</definedName>
    <definedName name="solver_opt" localSheetId="7" hidden="1">'h1'!$G$38</definedName>
    <definedName name="solver_opt" localSheetId="8" hidden="1">'h2'!$G$37</definedName>
    <definedName name="solver_opt" localSheetId="9" hidden="1">'i1'!$G$38</definedName>
    <definedName name="solver_opt" localSheetId="10" hidden="1">'i2'!$F$37</definedName>
    <definedName name="solver_opt" localSheetId="11" hidden="1">'j1'!$G$38</definedName>
    <definedName name="solver_opt" localSheetId="12" hidden="1">'j2'!$C$37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pre" localSheetId="8" hidden="1">0.000001</definedName>
    <definedName name="solver_pre" localSheetId="9" hidden="1">0.000001</definedName>
    <definedName name="solver_pre" localSheetId="10" hidden="1">0.000001</definedName>
    <definedName name="solver_pre" localSheetId="11" hidden="1">0.000001</definedName>
    <definedName name="solver_pre" localSheetId="12" hidden="1">0.000001</definedName>
    <definedName name="solver_rbv" localSheetId="0" hidden="1">1</definedName>
    <definedName name="solver_rbv" localSheetId="1" hidden="1">1</definedName>
    <definedName name="solver_rbv" localSheetId="2" hidden="1">1</definedName>
    <definedName name="solver_rbv" localSheetId="3" hidden="1">1</definedName>
    <definedName name="solver_rbv" localSheetId="4" hidden="1">1</definedName>
    <definedName name="solver_rbv" localSheetId="5" hidden="1">1</definedName>
    <definedName name="solver_rbv" localSheetId="6" hidden="1">1</definedName>
    <definedName name="solver_rbv" localSheetId="7" hidden="1">1</definedName>
    <definedName name="solver_rbv" localSheetId="8" hidden="1">1</definedName>
    <definedName name="solver_rbv" localSheetId="9" hidden="1">1</definedName>
    <definedName name="solver_rbv" localSheetId="10" hidden="1">1</definedName>
    <definedName name="solver_rbv" localSheetId="11" hidden="1">1</definedName>
    <definedName name="solver_rbv" localSheetId="12" hidden="1">1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lx" localSheetId="4" hidden="1">2</definedName>
    <definedName name="solver_rlx" localSheetId="5" hidden="1">2</definedName>
    <definedName name="solver_rlx" localSheetId="6" hidden="1">2</definedName>
    <definedName name="solver_rlx" localSheetId="7" hidden="1">2</definedName>
    <definedName name="solver_rlx" localSheetId="8" hidden="1">2</definedName>
    <definedName name="solver_rlx" localSheetId="9" hidden="1">2</definedName>
    <definedName name="solver_rlx" localSheetId="10" hidden="1">2</definedName>
    <definedName name="solver_rlx" localSheetId="11" hidden="1">2</definedName>
    <definedName name="solver_rlx" localSheetId="12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rsd" localSheetId="4" hidden="1">0</definedName>
    <definedName name="solver_rsd" localSheetId="5" hidden="1">0</definedName>
    <definedName name="solver_rsd" localSheetId="6" hidden="1">0</definedName>
    <definedName name="solver_rsd" localSheetId="7" hidden="1">0</definedName>
    <definedName name="solver_rsd" localSheetId="8" hidden="1">0</definedName>
    <definedName name="solver_rsd" localSheetId="9" hidden="1">0</definedName>
    <definedName name="solver_rsd" localSheetId="10" hidden="1">0</definedName>
    <definedName name="solver_rsd" localSheetId="11" hidden="1">0</definedName>
    <definedName name="solver_rsd" localSheetId="12" hidden="1">0</definedName>
    <definedName name="solver_scl" localSheetId="0" hidden="1">1</definedName>
    <definedName name="solver_scl" localSheetId="1" hidden="1">1</definedName>
    <definedName name="solver_scl" localSheetId="2" hidden="1">1</definedName>
    <definedName name="solver_scl" localSheetId="3" hidden="1">1</definedName>
    <definedName name="solver_scl" localSheetId="4" hidden="1">1</definedName>
    <definedName name="solver_scl" localSheetId="5" hidden="1">1</definedName>
    <definedName name="solver_scl" localSheetId="6" hidden="1">1</definedName>
    <definedName name="solver_scl" localSheetId="7" hidden="1">1</definedName>
    <definedName name="solver_scl" localSheetId="8" hidden="1">1</definedName>
    <definedName name="solver_scl" localSheetId="9" hidden="1">1</definedName>
    <definedName name="solver_scl" localSheetId="10" hidden="1">1</definedName>
    <definedName name="solver_scl" localSheetId="11" hidden="1">1</definedName>
    <definedName name="solver_scl" localSheetId="12" hidden="1">1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ho" localSheetId="4" hidden="1">2</definedName>
    <definedName name="solver_sho" localSheetId="5" hidden="1">2</definedName>
    <definedName name="solver_sho" localSheetId="6" hidden="1">2</definedName>
    <definedName name="solver_sho" localSheetId="7" hidden="1">2</definedName>
    <definedName name="solver_sho" localSheetId="8" hidden="1">2</definedName>
    <definedName name="solver_sho" localSheetId="9" hidden="1">2</definedName>
    <definedName name="solver_sho" localSheetId="10" hidden="1">2</definedName>
    <definedName name="solver_sho" localSheetId="11" hidden="1">2</definedName>
    <definedName name="solver_sho" localSheetId="12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ssz" localSheetId="4" hidden="1">100</definedName>
    <definedName name="solver_ssz" localSheetId="5" hidden="1">100</definedName>
    <definedName name="solver_ssz" localSheetId="6" hidden="1">100</definedName>
    <definedName name="solver_ssz" localSheetId="7" hidden="1">100</definedName>
    <definedName name="solver_ssz" localSheetId="8" hidden="1">100</definedName>
    <definedName name="solver_ssz" localSheetId="9" hidden="1">100</definedName>
    <definedName name="solver_ssz" localSheetId="10" hidden="1">100</definedName>
    <definedName name="solver_ssz" localSheetId="11" hidden="1">100</definedName>
    <definedName name="solver_ssz" localSheetId="12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im" localSheetId="4" hidden="1">2147483647</definedName>
    <definedName name="solver_tim" localSheetId="5" hidden="1">2147483647</definedName>
    <definedName name="solver_tim" localSheetId="6" hidden="1">2147483647</definedName>
    <definedName name="solver_tim" localSheetId="7" hidden="1">2147483647</definedName>
    <definedName name="solver_tim" localSheetId="8" hidden="1">2147483647</definedName>
    <definedName name="solver_tim" localSheetId="9" hidden="1">2147483647</definedName>
    <definedName name="solver_tim" localSheetId="10" hidden="1">2147483647</definedName>
    <definedName name="solver_tim" localSheetId="11" hidden="1">2147483647</definedName>
    <definedName name="solver_tim" localSheetId="12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ol" localSheetId="4" hidden="1">0.01</definedName>
    <definedName name="solver_tol" localSheetId="5" hidden="1">0.01</definedName>
    <definedName name="solver_tol" localSheetId="6" hidden="1">0.01</definedName>
    <definedName name="solver_tol" localSheetId="7" hidden="1">0.01</definedName>
    <definedName name="solver_tol" localSheetId="8" hidden="1">0.01</definedName>
    <definedName name="solver_tol" localSheetId="9" hidden="1">0.01</definedName>
    <definedName name="solver_tol" localSheetId="10" hidden="1">0.01</definedName>
    <definedName name="solver_tol" localSheetId="11" hidden="1">0.01</definedName>
    <definedName name="solver_tol" localSheetId="12" hidden="1">0.01</definedName>
    <definedName name="solver_typ" localSheetId="0" hidden="1">1</definedName>
    <definedName name="solver_typ" localSheetId="1" hidden="1">1</definedName>
    <definedName name="solver_typ" localSheetId="2" hidden="1">3</definedName>
    <definedName name="solver_typ" localSheetId="3" hidden="1">3</definedName>
    <definedName name="solver_typ" localSheetId="4" hidden="1">1</definedName>
    <definedName name="solver_typ" localSheetId="5" hidden="1">1</definedName>
    <definedName name="solver_typ" localSheetId="6" hidden="1">3</definedName>
    <definedName name="solver_typ" localSheetId="7" hidden="1">1</definedName>
    <definedName name="solver_typ" localSheetId="8" hidden="1">3</definedName>
    <definedName name="solver_typ" localSheetId="9" hidden="1">1</definedName>
    <definedName name="solver_typ" localSheetId="10" hidden="1">3</definedName>
    <definedName name="solver_typ" localSheetId="11" hidden="1">1</definedName>
    <definedName name="solver_typ" localSheetId="12" hidden="1">3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al" localSheetId="8" hidden="1">0</definedName>
    <definedName name="solver_val" localSheetId="9" hidden="1">0</definedName>
    <definedName name="solver_val" localSheetId="10" hidden="1">0</definedName>
    <definedName name="solver_val" localSheetId="11" hidden="1">0</definedName>
    <definedName name="solver_val" localSheetId="12" hidden="1">0</definedName>
    <definedName name="solver_ver" localSheetId="0" hidden="1">3</definedName>
    <definedName name="solver_ver" localSheetId="1" hidden="1">3</definedName>
    <definedName name="solver_ver" localSheetId="2" hidden="1">2</definedName>
    <definedName name="solver_ver" localSheetId="3" hidden="1">2</definedName>
    <definedName name="solver_ver" localSheetId="4" hidden="1">2</definedName>
    <definedName name="solver_ver" localSheetId="5" hidden="1">2</definedName>
    <definedName name="solver_ver" localSheetId="6" hidden="1">2</definedName>
    <definedName name="solver_ver" localSheetId="7" hidden="1">2</definedName>
    <definedName name="solver_ver" localSheetId="8" hidden="1">2</definedName>
    <definedName name="solver_ver" localSheetId="9" hidden="1">2</definedName>
    <definedName name="solver_ver" localSheetId="10" hidden="1">2</definedName>
    <definedName name="solver_ver" localSheetId="11" hidden="1">2</definedName>
    <definedName name="solver_ver" localSheetId="12" hidden="1">2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1" i="9" l="1"/>
  <c r="F21" i="9"/>
  <c r="E21" i="9"/>
  <c r="D21" i="9"/>
  <c r="C21" i="9"/>
  <c r="C21" i="8"/>
  <c r="G21" i="8"/>
  <c r="F21" i="8"/>
  <c r="E21" i="8"/>
  <c r="D21" i="8"/>
  <c r="G21" i="14"/>
  <c r="F21" i="14"/>
  <c r="E21" i="14"/>
  <c r="D21" i="14"/>
  <c r="C21" i="14"/>
  <c r="G21" i="13"/>
  <c r="F21" i="13"/>
  <c r="E21" i="13"/>
  <c r="D21" i="13"/>
  <c r="C21" i="13"/>
  <c r="G22" i="14"/>
  <c r="F22" i="14"/>
  <c r="E22" i="14"/>
  <c r="D22" i="14"/>
  <c r="C22" i="14"/>
  <c r="G31" i="14"/>
  <c r="G29" i="14"/>
  <c r="G32" i="14"/>
  <c r="F31" i="14"/>
  <c r="L29" i="14"/>
  <c r="F29" i="14"/>
  <c r="F32" i="14"/>
  <c r="E31" i="14"/>
  <c r="K29" i="14"/>
  <c r="E29" i="14"/>
  <c r="E32" i="14"/>
  <c r="D31" i="14"/>
  <c r="J29" i="14"/>
  <c r="D29" i="14"/>
  <c r="D32" i="14"/>
  <c r="C31" i="14"/>
  <c r="I29" i="14"/>
  <c r="C29" i="14"/>
  <c r="C32" i="14"/>
  <c r="E7" i="14"/>
  <c r="E6" i="14"/>
  <c r="E5" i="14"/>
  <c r="U4" i="14"/>
  <c r="G22" i="13"/>
  <c r="F22" i="13"/>
  <c r="E22" i="13"/>
  <c r="D22" i="13"/>
  <c r="C22" i="13"/>
  <c r="G31" i="13"/>
  <c r="G29" i="13"/>
  <c r="G32" i="13"/>
  <c r="F31" i="13"/>
  <c r="L29" i="13"/>
  <c r="F29" i="13"/>
  <c r="F32" i="13"/>
  <c r="E31" i="13"/>
  <c r="K29" i="13"/>
  <c r="E29" i="13"/>
  <c r="E32" i="13"/>
  <c r="D31" i="13"/>
  <c r="J29" i="13"/>
  <c r="D29" i="13"/>
  <c r="D32" i="13"/>
  <c r="C31" i="13"/>
  <c r="I29" i="13"/>
  <c r="C29" i="13"/>
  <c r="C32" i="13"/>
  <c r="E7" i="13"/>
  <c r="E6" i="13"/>
  <c r="E5" i="13"/>
  <c r="U4" i="13"/>
  <c r="G22" i="12"/>
  <c r="F22" i="12"/>
  <c r="E22" i="12"/>
  <c r="D22" i="12"/>
  <c r="C22" i="12"/>
  <c r="G31" i="12"/>
  <c r="G29" i="12"/>
  <c r="G32" i="12"/>
  <c r="F31" i="12"/>
  <c r="L29" i="12"/>
  <c r="F29" i="12"/>
  <c r="F32" i="12"/>
  <c r="E31" i="12"/>
  <c r="K29" i="12"/>
  <c r="E29" i="12"/>
  <c r="E32" i="12"/>
  <c r="D31" i="12"/>
  <c r="J29" i="12"/>
  <c r="D29" i="12"/>
  <c r="D32" i="12"/>
  <c r="C31" i="12"/>
  <c r="I29" i="12"/>
  <c r="C29" i="12"/>
  <c r="C32" i="12"/>
  <c r="E7" i="12"/>
  <c r="E6" i="12"/>
  <c r="E5" i="12"/>
  <c r="U4" i="12"/>
  <c r="G29" i="10"/>
  <c r="F29" i="10"/>
  <c r="E29" i="10"/>
  <c r="D29" i="10"/>
  <c r="C29" i="10"/>
  <c r="L29" i="10"/>
  <c r="K29" i="10"/>
  <c r="J29" i="10"/>
  <c r="I29" i="10"/>
  <c r="G22" i="10"/>
  <c r="F22" i="10"/>
  <c r="E22" i="10"/>
  <c r="D22" i="10"/>
  <c r="C22" i="10"/>
  <c r="G31" i="10"/>
  <c r="G32" i="10"/>
  <c r="F31" i="10"/>
  <c r="F32" i="10"/>
  <c r="E31" i="10"/>
  <c r="E32" i="10"/>
  <c r="D31" i="10"/>
  <c r="D32" i="10"/>
  <c r="C31" i="10"/>
  <c r="C32" i="10"/>
  <c r="E7" i="10"/>
  <c r="E6" i="10"/>
  <c r="E5" i="10"/>
  <c r="U4" i="10"/>
  <c r="G22" i="9"/>
  <c r="F22" i="9"/>
  <c r="E22" i="9"/>
  <c r="D22" i="9"/>
  <c r="C22" i="9"/>
  <c r="G23" i="9"/>
  <c r="G31" i="9"/>
  <c r="G32" i="9"/>
  <c r="F23" i="9"/>
  <c r="F31" i="9"/>
  <c r="F29" i="9"/>
  <c r="F32" i="9"/>
  <c r="E23" i="9"/>
  <c r="E31" i="9"/>
  <c r="E29" i="9"/>
  <c r="E32" i="9"/>
  <c r="D23" i="9"/>
  <c r="D31" i="9"/>
  <c r="D29" i="9"/>
  <c r="D32" i="9"/>
  <c r="I23" i="9"/>
  <c r="C23" i="9"/>
  <c r="C31" i="9"/>
  <c r="C29" i="9"/>
  <c r="C32" i="9"/>
  <c r="E7" i="9"/>
  <c r="E6" i="9"/>
  <c r="E5" i="9"/>
  <c r="U4" i="9"/>
  <c r="G22" i="8"/>
  <c r="F22" i="8"/>
  <c r="E22" i="8"/>
  <c r="D22" i="8"/>
  <c r="C22" i="8"/>
  <c r="G23" i="8"/>
  <c r="G31" i="8"/>
  <c r="G32" i="8"/>
  <c r="F23" i="8"/>
  <c r="F31" i="8"/>
  <c r="F29" i="8"/>
  <c r="F32" i="8"/>
  <c r="E23" i="8"/>
  <c r="E31" i="8"/>
  <c r="E29" i="8"/>
  <c r="E32" i="8"/>
  <c r="D23" i="8"/>
  <c r="D31" i="8"/>
  <c r="D29" i="8"/>
  <c r="D32" i="8"/>
  <c r="I23" i="8"/>
  <c r="C23" i="8"/>
  <c r="C31" i="8"/>
  <c r="C29" i="8"/>
  <c r="C32" i="8"/>
  <c r="E7" i="8"/>
  <c r="E6" i="8"/>
  <c r="E5" i="8"/>
  <c r="U4" i="8"/>
  <c r="G23" i="7"/>
  <c r="F23" i="7"/>
  <c r="E23" i="7"/>
  <c r="D23" i="7"/>
  <c r="C23" i="7"/>
  <c r="I23" i="7"/>
  <c r="G23" i="6"/>
  <c r="F23" i="6"/>
  <c r="E23" i="6"/>
  <c r="D23" i="6"/>
  <c r="C23" i="6"/>
  <c r="I23" i="6"/>
  <c r="G22" i="7"/>
  <c r="F22" i="7"/>
  <c r="E22" i="7"/>
  <c r="D22" i="7"/>
  <c r="C22" i="7"/>
  <c r="G31" i="7"/>
  <c r="G32" i="7"/>
  <c r="F31" i="7"/>
  <c r="F29" i="7"/>
  <c r="F32" i="7"/>
  <c r="E31" i="7"/>
  <c r="E29" i="7"/>
  <c r="E32" i="7"/>
  <c r="D31" i="7"/>
  <c r="D29" i="7"/>
  <c r="D32" i="7"/>
  <c r="C31" i="7"/>
  <c r="C29" i="7"/>
  <c r="C32" i="7"/>
  <c r="E7" i="7"/>
  <c r="E6" i="7"/>
  <c r="E5" i="7"/>
  <c r="U4" i="7"/>
  <c r="G22" i="6"/>
  <c r="F22" i="6"/>
  <c r="E22" i="6"/>
  <c r="D22" i="6"/>
  <c r="C22" i="6"/>
  <c r="G31" i="6"/>
  <c r="G32" i="6"/>
  <c r="F31" i="6"/>
  <c r="F29" i="6"/>
  <c r="F32" i="6"/>
  <c r="E31" i="6"/>
  <c r="E29" i="6"/>
  <c r="E32" i="6"/>
  <c r="D31" i="6"/>
  <c r="D29" i="6"/>
  <c r="D32" i="6"/>
  <c r="C31" i="6"/>
  <c r="C29" i="6"/>
  <c r="C32" i="6"/>
  <c r="E7" i="6"/>
  <c r="E6" i="6"/>
  <c r="E5" i="6"/>
  <c r="U4" i="6"/>
  <c r="C23" i="5"/>
  <c r="G22" i="5"/>
  <c r="F22" i="5"/>
  <c r="E22" i="5"/>
  <c r="D22" i="5"/>
  <c r="C22" i="5"/>
  <c r="G31" i="5"/>
  <c r="G32" i="5"/>
  <c r="F31" i="5"/>
  <c r="F29" i="5"/>
  <c r="F32" i="5"/>
  <c r="E31" i="5"/>
  <c r="E29" i="5"/>
  <c r="E32" i="5"/>
  <c r="D31" i="5"/>
  <c r="D29" i="5"/>
  <c r="D32" i="5"/>
  <c r="C31" i="5"/>
  <c r="C29" i="5"/>
  <c r="C32" i="5"/>
  <c r="E7" i="5"/>
  <c r="E6" i="5"/>
  <c r="E5" i="5"/>
  <c r="U4" i="5"/>
  <c r="G22" i="4"/>
  <c r="F22" i="4"/>
  <c r="E22" i="4"/>
  <c r="D22" i="4"/>
  <c r="C22" i="4"/>
  <c r="G31" i="4"/>
  <c r="G32" i="4"/>
  <c r="F31" i="4"/>
  <c r="F29" i="4"/>
  <c r="F32" i="4"/>
  <c r="E31" i="4"/>
  <c r="E29" i="4"/>
  <c r="E32" i="4"/>
  <c r="D31" i="4"/>
  <c r="D29" i="4"/>
  <c r="D32" i="4"/>
  <c r="C23" i="4"/>
  <c r="C31" i="4"/>
  <c r="C29" i="4"/>
  <c r="C32" i="4"/>
  <c r="E7" i="4"/>
  <c r="E6" i="4"/>
  <c r="E5" i="4"/>
  <c r="U4" i="4"/>
  <c r="G22" i="3"/>
  <c r="F22" i="3"/>
  <c r="E22" i="3"/>
  <c r="D22" i="3"/>
  <c r="C21" i="3"/>
  <c r="C22" i="3"/>
  <c r="G31" i="3"/>
  <c r="G32" i="3"/>
  <c r="F31" i="3"/>
  <c r="F29" i="3"/>
  <c r="F32" i="3"/>
  <c r="E31" i="3"/>
  <c r="E29" i="3"/>
  <c r="E32" i="3"/>
  <c r="D31" i="3"/>
  <c r="D29" i="3"/>
  <c r="D32" i="3"/>
  <c r="C23" i="3"/>
  <c r="C31" i="3"/>
  <c r="C29" i="3"/>
  <c r="C32" i="3"/>
  <c r="E7" i="3"/>
  <c r="E6" i="3"/>
  <c r="E5" i="3"/>
  <c r="U4" i="3"/>
  <c r="G22" i="2"/>
  <c r="F22" i="2"/>
  <c r="E22" i="2"/>
  <c r="D22" i="2"/>
  <c r="C21" i="2"/>
  <c r="C22" i="2"/>
  <c r="G31" i="2"/>
  <c r="G32" i="2"/>
  <c r="F31" i="2"/>
  <c r="F29" i="2"/>
  <c r="F32" i="2"/>
  <c r="E31" i="2"/>
  <c r="E29" i="2"/>
  <c r="E32" i="2"/>
  <c r="D31" i="2"/>
  <c r="D29" i="2"/>
  <c r="D32" i="2"/>
  <c r="C23" i="2"/>
  <c r="C31" i="2"/>
  <c r="C29" i="2"/>
  <c r="C32" i="2"/>
  <c r="E7" i="2"/>
  <c r="E6" i="2"/>
  <c r="E5" i="2"/>
  <c r="U4" i="2"/>
  <c r="D38" i="1"/>
  <c r="D37" i="1"/>
  <c r="D35" i="1"/>
  <c r="E35" i="1"/>
  <c r="D34" i="1"/>
  <c r="D33" i="1"/>
  <c r="D32" i="1"/>
  <c r="D31" i="1"/>
  <c r="E31" i="1"/>
  <c r="F32" i="1"/>
  <c r="F31" i="1"/>
  <c r="C35" i="1"/>
  <c r="C21" i="1"/>
  <c r="D22" i="1"/>
  <c r="G31" i="1"/>
  <c r="E32" i="1"/>
  <c r="G32" i="1"/>
  <c r="E33" i="1"/>
  <c r="F33" i="1"/>
  <c r="G33" i="1"/>
  <c r="E34" i="1"/>
  <c r="F34" i="1"/>
  <c r="G34" i="1"/>
  <c r="F35" i="1"/>
  <c r="G35" i="1"/>
  <c r="E37" i="1"/>
  <c r="F37" i="1"/>
  <c r="G37" i="1"/>
  <c r="E38" i="1"/>
  <c r="F38" i="1"/>
  <c r="G38" i="1"/>
  <c r="C32" i="1"/>
  <c r="C31" i="1"/>
  <c r="E22" i="1"/>
  <c r="C22" i="1"/>
  <c r="F29" i="1"/>
  <c r="E29" i="1"/>
  <c r="D29" i="1"/>
  <c r="C29" i="1"/>
  <c r="G22" i="1"/>
  <c r="F22" i="1"/>
  <c r="C23" i="1"/>
  <c r="U4" i="1"/>
  <c r="E7" i="1"/>
  <c r="E6" i="1"/>
  <c r="E5" i="1"/>
  <c r="E26" i="1" a="1"/>
  <c r="E27" i="1"/>
  <c r="E26" i="1"/>
  <c r="E28" i="1"/>
  <c r="C26" i="1" a="1"/>
  <c r="C26" i="1"/>
  <c r="C27" i="1"/>
  <c r="C28" i="1"/>
  <c r="C33" i="1"/>
  <c r="C34" i="1"/>
  <c r="C37" i="1"/>
  <c r="C38" i="1"/>
  <c r="D26" i="1" a="1"/>
  <c r="D27" i="1"/>
  <c r="D28" i="1"/>
  <c r="D26" i="1"/>
  <c r="F26" i="1" a="1"/>
  <c r="F27" i="1"/>
  <c r="F28" i="1"/>
  <c r="F26" i="1"/>
  <c r="G26" i="1" a="1"/>
  <c r="G26" i="1"/>
  <c r="G27" i="1"/>
  <c r="G28" i="1"/>
  <c r="C26" i="2" a="1"/>
  <c r="C28" i="2"/>
  <c r="C27" i="2"/>
  <c r="C26" i="2"/>
  <c r="C33" i="2"/>
  <c r="C34" i="2"/>
  <c r="C35" i="2"/>
  <c r="C37" i="2"/>
  <c r="C38" i="2"/>
  <c r="D26" i="2" a="1"/>
  <c r="D28" i="2"/>
  <c r="D27" i="2"/>
  <c r="D26" i="2"/>
  <c r="D33" i="2"/>
  <c r="D34" i="2"/>
  <c r="D35" i="2"/>
  <c r="D37" i="2"/>
  <c r="D38" i="2"/>
  <c r="E26" i="2" a="1"/>
  <c r="E28" i="2"/>
  <c r="E27" i="2"/>
  <c r="E26" i="2"/>
  <c r="E33" i="2"/>
  <c r="E34" i="2"/>
  <c r="E35" i="2"/>
  <c r="E37" i="2"/>
  <c r="E38" i="2"/>
  <c r="F26" i="2" a="1"/>
  <c r="F28" i="2"/>
  <c r="F27" i="2"/>
  <c r="F26" i="2"/>
  <c r="F33" i="2"/>
  <c r="F34" i="2"/>
  <c r="F35" i="2"/>
  <c r="F37" i="2"/>
  <c r="F38" i="2"/>
  <c r="G26" i="2" a="1"/>
  <c r="G28" i="2"/>
  <c r="G27" i="2"/>
  <c r="G26" i="2"/>
  <c r="G33" i="2"/>
  <c r="G34" i="2"/>
  <c r="G35" i="2"/>
  <c r="G37" i="2"/>
  <c r="G38" i="2"/>
  <c r="C26" i="3" a="1"/>
  <c r="C28" i="3"/>
  <c r="C27" i="3"/>
  <c r="C26" i="3"/>
  <c r="C33" i="3"/>
  <c r="C34" i="3"/>
  <c r="C35" i="3"/>
  <c r="C37" i="3"/>
  <c r="C38" i="3"/>
  <c r="D26" i="3" a="1"/>
  <c r="D28" i="3"/>
  <c r="D27" i="3"/>
  <c r="D26" i="3"/>
  <c r="D33" i="3"/>
  <c r="D34" i="3"/>
  <c r="D35" i="3"/>
  <c r="D37" i="3"/>
  <c r="D38" i="3"/>
  <c r="E26" i="3" a="1"/>
  <c r="E28" i="3"/>
  <c r="E27" i="3"/>
  <c r="E26" i="3"/>
  <c r="E33" i="3"/>
  <c r="E34" i="3"/>
  <c r="E35" i="3"/>
  <c r="E37" i="3"/>
  <c r="E38" i="3"/>
  <c r="F26" i="3" a="1"/>
  <c r="F28" i="3"/>
  <c r="F27" i="3"/>
  <c r="F26" i="3"/>
  <c r="F33" i="3"/>
  <c r="F34" i="3"/>
  <c r="F35" i="3"/>
  <c r="F37" i="3"/>
  <c r="F38" i="3"/>
  <c r="G26" i="3" a="1"/>
  <c r="G28" i="3"/>
  <c r="G27" i="3"/>
  <c r="G26" i="3"/>
  <c r="G33" i="3"/>
  <c r="G34" i="3"/>
  <c r="G35" i="3"/>
  <c r="G37" i="3"/>
  <c r="G38" i="3"/>
  <c r="C26" i="4" a="1"/>
  <c r="C28" i="4"/>
  <c r="C27" i="4"/>
  <c r="C26" i="4"/>
  <c r="C33" i="4"/>
  <c r="C34" i="4"/>
  <c r="C35" i="4"/>
  <c r="C37" i="4"/>
  <c r="C38" i="4"/>
  <c r="D26" i="4" a="1"/>
  <c r="D28" i="4"/>
  <c r="D27" i="4"/>
  <c r="D26" i="4"/>
  <c r="D33" i="4"/>
  <c r="D34" i="4"/>
  <c r="D35" i="4"/>
  <c r="D37" i="4"/>
  <c r="D38" i="4"/>
  <c r="E26" i="4" a="1"/>
  <c r="E28" i="4"/>
  <c r="E27" i="4"/>
  <c r="E26" i="4"/>
  <c r="E33" i="4"/>
  <c r="E34" i="4"/>
  <c r="E35" i="4"/>
  <c r="E37" i="4"/>
  <c r="E38" i="4"/>
  <c r="F26" i="4" a="1"/>
  <c r="F28" i="4"/>
  <c r="F27" i="4"/>
  <c r="F26" i="4"/>
  <c r="F33" i="4"/>
  <c r="F34" i="4"/>
  <c r="F35" i="4"/>
  <c r="F37" i="4"/>
  <c r="F38" i="4"/>
  <c r="G26" i="4" a="1"/>
  <c r="G28" i="4"/>
  <c r="G27" i="4"/>
  <c r="G26" i="4"/>
  <c r="G33" i="4"/>
  <c r="G34" i="4"/>
  <c r="G35" i="4"/>
  <c r="G37" i="4"/>
  <c r="G38" i="4"/>
  <c r="C26" i="5" a="1"/>
  <c r="C28" i="5"/>
  <c r="C27" i="5"/>
  <c r="C26" i="5"/>
  <c r="C33" i="5"/>
  <c r="C34" i="5"/>
  <c r="C35" i="5"/>
  <c r="C37" i="5"/>
  <c r="C38" i="5"/>
  <c r="D26" i="5" a="1"/>
  <c r="D28" i="5"/>
  <c r="D27" i="5"/>
  <c r="D26" i="5"/>
  <c r="D33" i="5"/>
  <c r="D34" i="5"/>
  <c r="D35" i="5"/>
  <c r="D37" i="5"/>
  <c r="D38" i="5"/>
  <c r="E26" i="5" a="1"/>
  <c r="E28" i="5"/>
  <c r="E27" i="5"/>
  <c r="E26" i="5"/>
  <c r="E33" i="5"/>
  <c r="E34" i="5"/>
  <c r="E35" i="5"/>
  <c r="E37" i="5"/>
  <c r="E38" i="5"/>
  <c r="F26" i="5" a="1"/>
  <c r="F28" i="5"/>
  <c r="F27" i="5"/>
  <c r="F26" i="5"/>
  <c r="F33" i="5"/>
  <c r="F34" i="5"/>
  <c r="F35" i="5"/>
  <c r="F37" i="5"/>
  <c r="F38" i="5"/>
  <c r="G26" i="5" a="1"/>
  <c r="G28" i="5"/>
  <c r="G27" i="5"/>
  <c r="G26" i="5"/>
  <c r="G33" i="5"/>
  <c r="G34" i="5"/>
  <c r="G35" i="5"/>
  <c r="G37" i="5"/>
  <c r="G38" i="5"/>
  <c r="C26" i="6" a="1"/>
  <c r="C28" i="6"/>
  <c r="C27" i="6"/>
  <c r="C26" i="6"/>
  <c r="C33" i="6"/>
  <c r="C34" i="6"/>
  <c r="C35" i="6"/>
  <c r="C37" i="6"/>
  <c r="C38" i="6"/>
  <c r="D26" i="6" a="1"/>
  <c r="D28" i="6"/>
  <c r="D27" i="6"/>
  <c r="D26" i="6"/>
  <c r="D33" i="6"/>
  <c r="D34" i="6"/>
  <c r="D35" i="6"/>
  <c r="D37" i="6"/>
  <c r="D38" i="6"/>
  <c r="E26" i="6" a="1"/>
  <c r="E28" i="6"/>
  <c r="E27" i="6"/>
  <c r="E26" i="6"/>
  <c r="E33" i="6"/>
  <c r="E34" i="6"/>
  <c r="E35" i="6"/>
  <c r="E37" i="6"/>
  <c r="E38" i="6"/>
  <c r="F26" i="6" a="1"/>
  <c r="F28" i="6"/>
  <c r="F27" i="6"/>
  <c r="F26" i="6"/>
  <c r="F33" i="6"/>
  <c r="F34" i="6"/>
  <c r="F35" i="6"/>
  <c r="F37" i="6"/>
  <c r="F38" i="6"/>
  <c r="G26" i="6" a="1"/>
  <c r="G28" i="6"/>
  <c r="G27" i="6"/>
  <c r="G26" i="6"/>
  <c r="G33" i="6"/>
  <c r="G34" i="6"/>
  <c r="G35" i="6"/>
  <c r="G37" i="6"/>
  <c r="G38" i="6"/>
  <c r="C26" i="7" a="1"/>
  <c r="C28" i="7"/>
  <c r="C27" i="7"/>
  <c r="C26" i="7"/>
  <c r="C33" i="7"/>
  <c r="C34" i="7"/>
  <c r="C35" i="7"/>
  <c r="C37" i="7"/>
  <c r="C38" i="7"/>
  <c r="D26" i="7" a="1"/>
  <c r="D28" i="7"/>
  <c r="D27" i="7"/>
  <c r="D26" i="7"/>
  <c r="D33" i="7"/>
  <c r="D34" i="7"/>
  <c r="D35" i="7"/>
  <c r="D37" i="7"/>
  <c r="D38" i="7"/>
  <c r="E26" i="7" a="1"/>
  <c r="E28" i="7"/>
  <c r="E27" i="7"/>
  <c r="E26" i="7"/>
  <c r="E33" i="7"/>
  <c r="E34" i="7"/>
  <c r="E35" i="7"/>
  <c r="E37" i="7"/>
  <c r="E38" i="7"/>
  <c r="F26" i="7" a="1"/>
  <c r="F28" i="7"/>
  <c r="F27" i="7"/>
  <c r="F26" i="7"/>
  <c r="F33" i="7"/>
  <c r="F34" i="7"/>
  <c r="F35" i="7"/>
  <c r="F37" i="7"/>
  <c r="F38" i="7"/>
  <c r="G26" i="7" a="1"/>
  <c r="G28" i="7"/>
  <c r="G27" i="7"/>
  <c r="G26" i="7"/>
  <c r="G33" i="7"/>
  <c r="G34" i="7"/>
  <c r="G35" i="7"/>
  <c r="G37" i="7"/>
  <c r="G38" i="7"/>
  <c r="C26" i="8" a="1"/>
  <c r="C28" i="8"/>
  <c r="C27" i="8"/>
  <c r="C26" i="8"/>
  <c r="C33" i="8"/>
  <c r="C34" i="8"/>
  <c r="C35" i="8"/>
  <c r="C37" i="8"/>
  <c r="C38" i="8"/>
  <c r="D26" i="8" a="1"/>
  <c r="D28" i="8"/>
  <c r="D27" i="8"/>
  <c r="D26" i="8"/>
  <c r="D33" i="8"/>
  <c r="D34" i="8"/>
  <c r="D35" i="8"/>
  <c r="D37" i="8"/>
  <c r="D38" i="8"/>
  <c r="E26" i="8" a="1"/>
  <c r="E28" i="8"/>
  <c r="E27" i="8"/>
  <c r="E26" i="8"/>
  <c r="E33" i="8"/>
  <c r="E34" i="8"/>
  <c r="E35" i="8"/>
  <c r="E37" i="8"/>
  <c r="E38" i="8"/>
  <c r="F26" i="8" a="1"/>
  <c r="F28" i="8"/>
  <c r="F27" i="8"/>
  <c r="F26" i="8"/>
  <c r="F33" i="8"/>
  <c r="F34" i="8"/>
  <c r="F35" i="8"/>
  <c r="F37" i="8"/>
  <c r="F38" i="8"/>
  <c r="G26" i="8" a="1"/>
  <c r="G28" i="8"/>
  <c r="G27" i="8"/>
  <c r="G26" i="8"/>
  <c r="G33" i="8"/>
  <c r="G34" i="8"/>
  <c r="G35" i="8"/>
  <c r="G37" i="8"/>
  <c r="G38" i="8"/>
  <c r="C26" i="9" a="1"/>
  <c r="C28" i="9"/>
  <c r="C27" i="9"/>
  <c r="C26" i="9"/>
  <c r="C33" i="9"/>
  <c r="C34" i="9"/>
  <c r="C35" i="9"/>
  <c r="C37" i="9"/>
  <c r="C38" i="9"/>
  <c r="D26" i="9" a="1"/>
  <c r="D28" i="9"/>
  <c r="D27" i="9"/>
  <c r="D26" i="9"/>
  <c r="D33" i="9"/>
  <c r="D34" i="9"/>
  <c r="D35" i="9"/>
  <c r="D37" i="9"/>
  <c r="D38" i="9"/>
  <c r="E26" i="9" a="1"/>
  <c r="E28" i="9"/>
  <c r="E27" i="9"/>
  <c r="E26" i="9"/>
  <c r="E33" i="9"/>
  <c r="E34" i="9"/>
  <c r="E35" i="9"/>
  <c r="E37" i="9"/>
  <c r="E38" i="9"/>
  <c r="F26" i="9" a="1"/>
  <c r="F28" i="9"/>
  <c r="F27" i="9"/>
  <c r="F26" i="9"/>
  <c r="F33" i="9"/>
  <c r="F34" i="9"/>
  <c r="F35" i="9"/>
  <c r="F37" i="9"/>
  <c r="F38" i="9"/>
  <c r="G26" i="9" a="1"/>
  <c r="G28" i="9"/>
  <c r="G27" i="9"/>
  <c r="G26" i="9"/>
  <c r="G33" i="9"/>
  <c r="G34" i="9"/>
  <c r="G35" i="9"/>
  <c r="G37" i="9"/>
  <c r="G38" i="9"/>
  <c r="C26" i="10" a="1"/>
  <c r="C28" i="10"/>
  <c r="C27" i="10"/>
  <c r="C26" i="10"/>
  <c r="C33" i="10"/>
  <c r="C34" i="10"/>
  <c r="C35" i="10"/>
  <c r="C37" i="10"/>
  <c r="C38" i="10"/>
  <c r="D26" i="10" a="1"/>
  <c r="D28" i="10"/>
  <c r="D27" i="10"/>
  <c r="D26" i="10"/>
  <c r="D33" i="10"/>
  <c r="D34" i="10"/>
  <c r="D35" i="10"/>
  <c r="D37" i="10"/>
  <c r="D38" i="10"/>
  <c r="E26" i="10" a="1"/>
  <c r="E28" i="10"/>
  <c r="E27" i="10"/>
  <c r="E26" i="10"/>
  <c r="E33" i="10"/>
  <c r="E34" i="10"/>
  <c r="E35" i="10"/>
  <c r="E37" i="10"/>
  <c r="E38" i="10"/>
  <c r="F26" i="10" a="1"/>
  <c r="F28" i="10"/>
  <c r="F27" i="10"/>
  <c r="F26" i="10"/>
  <c r="F33" i="10"/>
  <c r="F34" i="10"/>
  <c r="F35" i="10"/>
  <c r="F37" i="10"/>
  <c r="F38" i="10"/>
  <c r="G26" i="10" a="1"/>
  <c r="G28" i="10"/>
  <c r="G27" i="10"/>
  <c r="G26" i="10"/>
  <c r="G33" i="10"/>
  <c r="G34" i="10"/>
  <c r="G35" i="10"/>
  <c r="G37" i="10"/>
  <c r="G38" i="10"/>
  <c r="C26" i="12" a="1"/>
  <c r="C28" i="12"/>
  <c r="C27" i="12"/>
  <c r="C26" i="12"/>
  <c r="C33" i="12"/>
  <c r="C34" i="12"/>
  <c r="C35" i="12"/>
  <c r="C37" i="12"/>
  <c r="C38" i="12"/>
  <c r="D26" i="12" a="1"/>
  <c r="D28" i="12"/>
  <c r="D27" i="12"/>
  <c r="D26" i="12"/>
  <c r="D33" i="12"/>
  <c r="D34" i="12"/>
  <c r="D35" i="12"/>
  <c r="D37" i="12"/>
  <c r="D38" i="12"/>
  <c r="E26" i="12" a="1"/>
  <c r="E28" i="12"/>
  <c r="E27" i="12"/>
  <c r="E26" i="12"/>
  <c r="E33" i="12"/>
  <c r="E34" i="12"/>
  <c r="E35" i="12"/>
  <c r="E37" i="12"/>
  <c r="E38" i="12"/>
  <c r="F26" i="12" a="1"/>
  <c r="F28" i="12"/>
  <c r="F27" i="12"/>
  <c r="F26" i="12"/>
  <c r="F33" i="12"/>
  <c r="F34" i="12"/>
  <c r="F35" i="12"/>
  <c r="F37" i="12"/>
  <c r="F38" i="12"/>
  <c r="G26" i="12" a="1"/>
  <c r="G28" i="12"/>
  <c r="G27" i="12"/>
  <c r="G26" i="12"/>
  <c r="G33" i="12"/>
  <c r="G34" i="12"/>
  <c r="G35" i="12"/>
  <c r="G37" i="12"/>
  <c r="G38" i="12"/>
  <c r="C26" i="13" a="1"/>
  <c r="C28" i="13"/>
  <c r="C27" i="13"/>
  <c r="C26" i="13"/>
  <c r="C33" i="13"/>
  <c r="C34" i="13"/>
  <c r="C35" i="13"/>
  <c r="C37" i="13"/>
  <c r="C38" i="13"/>
  <c r="D26" i="13" a="1"/>
  <c r="D28" i="13"/>
  <c r="D27" i="13"/>
  <c r="D26" i="13"/>
  <c r="D33" i="13"/>
  <c r="D34" i="13"/>
  <c r="D35" i="13"/>
  <c r="D37" i="13"/>
  <c r="D38" i="13"/>
  <c r="E26" i="13" a="1"/>
  <c r="E28" i="13"/>
  <c r="E27" i="13"/>
  <c r="E26" i="13"/>
  <c r="E33" i="13"/>
  <c r="E34" i="13"/>
  <c r="E35" i="13"/>
  <c r="E37" i="13"/>
  <c r="E38" i="13"/>
  <c r="F26" i="13" a="1"/>
  <c r="F28" i="13"/>
  <c r="F27" i="13"/>
  <c r="F26" i="13"/>
  <c r="F33" i="13"/>
  <c r="F34" i="13"/>
  <c r="F35" i="13"/>
  <c r="F37" i="13"/>
  <c r="F38" i="13"/>
  <c r="G26" i="13" a="1"/>
  <c r="G28" i="13"/>
  <c r="G27" i="13"/>
  <c r="G26" i="13"/>
  <c r="G33" i="13"/>
  <c r="G34" i="13"/>
  <c r="G35" i="13"/>
  <c r="G37" i="13"/>
  <c r="G38" i="13"/>
  <c r="C26" i="14" a="1"/>
  <c r="C28" i="14"/>
  <c r="C27" i="14"/>
  <c r="C26" i="14"/>
  <c r="C33" i="14"/>
  <c r="C34" i="14"/>
  <c r="C35" i="14"/>
  <c r="C37" i="14"/>
  <c r="C38" i="14"/>
  <c r="D26" i="14" a="1"/>
  <c r="D28" i="14"/>
  <c r="D27" i="14"/>
  <c r="D26" i="14"/>
  <c r="D33" i="14"/>
  <c r="D34" i="14"/>
  <c r="D35" i="14"/>
  <c r="D37" i="14"/>
  <c r="D38" i="14"/>
  <c r="E26" i="14" a="1"/>
  <c r="E28" i="14"/>
  <c r="E27" i="14"/>
  <c r="E26" i="14"/>
  <c r="E33" i="14"/>
  <c r="E34" i="14"/>
  <c r="E35" i="14"/>
  <c r="E37" i="14"/>
  <c r="E38" i="14"/>
  <c r="F26" i="14" a="1"/>
  <c r="F28" i="14"/>
  <c r="F27" i="14"/>
  <c r="F26" i="14"/>
  <c r="F33" i="14"/>
  <c r="F34" i="14"/>
  <c r="F35" i="14"/>
  <c r="F37" i="14"/>
  <c r="F38" i="14"/>
  <c r="G26" i="14" a="1"/>
  <c r="G28" i="14"/>
  <c r="G27" i="14"/>
  <c r="G26" i="14"/>
  <c r="G33" i="14"/>
  <c r="G34" i="14"/>
  <c r="G35" i="14"/>
  <c r="G37" i="14"/>
  <c r="G38" i="14"/>
</calcChain>
</file>

<file path=xl/sharedStrings.xml><?xml version="1.0" encoding="utf-8"?>
<sst xmlns="http://schemas.openxmlformats.org/spreadsheetml/2006/main" count="743" uniqueCount="42">
  <si>
    <t>Calibration coeff</t>
  </si>
  <si>
    <t>Combo</t>
  </si>
  <si>
    <t>HML</t>
  </si>
  <si>
    <t>SMB</t>
  </si>
  <si>
    <t>UMD</t>
  </si>
  <si>
    <t>X</t>
  </si>
  <si>
    <t>A</t>
  </si>
  <si>
    <t>B</t>
  </si>
  <si>
    <t>C</t>
  </si>
  <si>
    <t>Panel A: U.S. sample</t>
  </si>
  <si>
    <t>Full Sample premium , 1926 - 2013</t>
  </si>
  <si>
    <t>Break-even NAV (billion)</t>
  </si>
  <si>
    <t>Gross return inputs</t>
  </si>
  <si>
    <t xml:space="preserve">Gross return (annualized %) </t>
  </si>
  <si>
    <t xml:space="preserve">Optimized Gross return (annualized %) </t>
  </si>
  <si>
    <t>Turnover (monthly)</t>
  </si>
  <si>
    <t>Number of stocks</t>
  </si>
  <si>
    <t>Calibration inputs</t>
  </si>
  <si>
    <t>A - Intercept</t>
  </si>
  <si>
    <t xml:space="preserve">B - Linear term </t>
  </si>
  <si>
    <t xml:space="preserve">C - Square root term </t>
  </si>
  <si>
    <t>Average stock's daily volume (million)</t>
  </si>
  <si>
    <t>Calculations</t>
  </si>
  <si>
    <t>Average dollar traded per stock (million)</t>
  </si>
  <si>
    <t>Average fraction of daily volume (%)</t>
  </si>
  <si>
    <t>Average market impact (bps)</t>
  </si>
  <si>
    <t>Total dollar costs (million, optimized)</t>
  </si>
  <si>
    <t>Total costs (%, optimized)</t>
  </si>
  <si>
    <t xml:space="preserve">Net return (annualized %) </t>
  </si>
  <si>
    <t>STREV</t>
  </si>
  <si>
    <t>Mean 1926 - 2015</t>
  </si>
  <si>
    <t>*</t>
  </si>
  <si>
    <t>Mean 1990 - 2015</t>
  </si>
  <si>
    <t>Dollar profits ($ million)</t>
  </si>
  <si>
    <t>DO NOT CHANGE</t>
  </si>
  <si>
    <t>Monthly</t>
  </si>
  <si>
    <t>Yearly</t>
  </si>
  <si>
    <t>old turnover</t>
  </si>
  <si>
    <t>Old return</t>
  </si>
  <si>
    <t>original BE-NAV</t>
  </si>
  <si>
    <t>old gross return</t>
  </si>
  <si>
    <t>old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</si>
</sst>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&quot;$&quot;* #,##0.00_);_(&quot;$&quot;* \(#,##0.00\);_(&quot;$&quot;* &quot;-&quot;??_);_(@_)"/>
    <numFmt numFmtId="165" formatCode="_(* #,##0.000_);_(* \(#,##0.000\);_(* &quot;-&quot;??_);_(@_)"/>
    <numFmt numFmtId="166" formatCode="#,##0.0"/>
    <numFmt numFmtId="167" formatCode="#,##0.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9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9"/>
      <name val="Times New Roman"/>
      <family val="1"/>
    </font>
    <font>
      <sz val="9"/>
      <color rgb="FFFF0000"/>
      <name val="Times New Roman"/>
      <family val="1"/>
    </font>
    <font>
      <sz val="10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</cellStyleXfs>
  <cellXfs count="66">
    <xf numFmtId="0" fontId="0" fillId="0" borderId="0" xfId="0"/>
    <xf numFmtId="0" fontId="2" fillId="0" borderId="0" xfId="0" applyFont="1"/>
    <xf numFmtId="0" fontId="2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/>
    <xf numFmtId="4" fontId="2" fillId="2" borderId="0" xfId="0" applyNumberFormat="1" applyFont="1" applyFill="1" applyBorder="1"/>
    <xf numFmtId="3" fontId="2" fillId="2" borderId="0" xfId="0" applyNumberFormat="1" applyFont="1" applyFill="1" applyBorder="1" applyAlignment="1">
      <alignment vertical="top"/>
    </xf>
    <xf numFmtId="0" fontId="2" fillId="2" borderId="0" xfId="0" applyFont="1" applyFill="1" applyBorder="1"/>
    <xf numFmtId="4" fontId="6" fillId="2" borderId="0" xfId="2" applyNumberFormat="1" applyFont="1" applyFill="1" applyBorder="1" applyAlignment="1">
      <alignment horizontal="right"/>
    </xf>
    <xf numFmtId="4" fontId="2" fillId="2" borderId="0" xfId="0" applyNumberFormat="1" applyFont="1" applyFill="1" applyBorder="1" applyAlignment="1"/>
    <xf numFmtId="4" fontId="2" fillId="2" borderId="0" xfId="2" applyNumberFormat="1" applyFont="1" applyFill="1" applyBorder="1"/>
    <xf numFmtId="0" fontId="2" fillId="2" borderId="2" xfId="0" applyFont="1" applyFill="1" applyBorder="1" applyAlignment="1"/>
    <xf numFmtId="167" fontId="2" fillId="2" borderId="2" xfId="0" applyNumberFormat="1" applyFont="1" applyFill="1" applyBorder="1"/>
    <xf numFmtId="0" fontId="2" fillId="2" borderId="0" xfId="0" applyFont="1" applyFill="1"/>
    <xf numFmtId="0" fontId="0" fillId="2" borderId="0" xfId="0" applyFill="1"/>
    <xf numFmtId="0" fontId="2" fillId="2" borderId="0" xfId="0" applyFont="1" applyFill="1" applyAlignment="1">
      <alignment horizontal="right"/>
    </xf>
    <xf numFmtId="0" fontId="2" fillId="2" borderId="0" xfId="0" applyFont="1" applyFill="1" applyBorder="1" applyAlignment="1">
      <alignment horizontal="right"/>
    </xf>
    <xf numFmtId="0" fontId="2" fillId="2" borderId="1" xfId="0" applyFont="1" applyFill="1" applyBorder="1"/>
    <xf numFmtId="0" fontId="3" fillId="2" borderId="0" xfId="4" applyFont="1" applyFill="1"/>
    <xf numFmtId="4" fontId="2" fillId="2" borderId="0" xfId="0" applyNumberFormat="1" applyFont="1" applyFill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right"/>
    </xf>
    <xf numFmtId="43" fontId="2" fillId="2" borderId="0" xfId="1" applyFont="1" applyFill="1"/>
    <xf numFmtId="165" fontId="2" fillId="2" borderId="0" xfId="1" applyNumberFormat="1" applyFont="1" applyFill="1"/>
    <xf numFmtId="3" fontId="2" fillId="2" borderId="0" xfId="0" applyNumberFormat="1" applyFont="1" applyFill="1"/>
    <xf numFmtId="4" fontId="2" fillId="2" borderId="0" xfId="3" applyNumberFormat="1" applyFont="1" applyFill="1"/>
    <xf numFmtId="166" fontId="2" fillId="2" borderId="0" xfId="0" applyNumberFormat="1" applyFont="1" applyFill="1"/>
    <xf numFmtId="0" fontId="2" fillId="3" borderId="0" xfId="0" applyFont="1" applyFill="1" applyBorder="1" applyAlignment="1">
      <alignment horizontal="left" vertical="top" wrapText="1"/>
    </xf>
    <xf numFmtId="4" fontId="2" fillId="3" borderId="0" xfId="0" applyNumberFormat="1" applyFont="1" applyFill="1" applyBorder="1" applyAlignment="1">
      <alignment vertical="top"/>
    </xf>
    <xf numFmtId="0" fontId="3" fillId="2" borderId="0" xfId="0" applyFont="1" applyFill="1"/>
    <xf numFmtId="0" fontId="2" fillId="2" borderId="0" xfId="0" applyFont="1" applyFill="1" applyBorder="1" applyAlignment="1">
      <alignment horizontal="center"/>
    </xf>
    <xf numFmtId="167" fontId="2" fillId="2" borderId="0" xfId="0" applyNumberFormat="1" applyFont="1" applyFill="1" applyBorder="1"/>
    <xf numFmtId="0" fontId="2" fillId="4" borderId="0" xfId="0" applyFont="1" applyFill="1" applyBorder="1" applyAlignment="1"/>
    <xf numFmtId="4" fontId="2" fillId="4" borderId="0" xfId="0" applyNumberFormat="1" applyFont="1" applyFill="1" applyBorder="1"/>
    <xf numFmtId="4" fontId="6" fillId="4" borderId="0" xfId="2" applyNumberFormat="1" applyFont="1" applyFill="1" applyBorder="1" applyAlignment="1">
      <alignment horizontal="right"/>
    </xf>
    <xf numFmtId="0" fontId="2" fillId="6" borderId="0" xfId="0" applyFont="1" applyFill="1" applyBorder="1" applyAlignment="1"/>
    <xf numFmtId="0" fontId="7" fillId="5" borderId="0" xfId="0" applyFont="1" applyFill="1" applyBorder="1" applyAlignment="1"/>
    <xf numFmtId="4" fontId="7" fillId="5" borderId="0" xfId="0" applyNumberFormat="1" applyFont="1" applyFill="1" applyBorder="1"/>
    <xf numFmtId="4" fontId="5" fillId="6" borderId="0" xfId="0" applyNumberFormat="1" applyFont="1" applyFill="1" applyBorder="1"/>
    <xf numFmtId="0" fontId="2" fillId="7" borderId="0" xfId="0" applyFont="1" applyFill="1" applyBorder="1"/>
    <xf numFmtId="0" fontId="2" fillId="7" borderId="1" xfId="0" applyFont="1" applyFill="1" applyBorder="1"/>
    <xf numFmtId="4" fontId="2" fillId="7" borderId="0" xfId="0" applyNumberFormat="1" applyFont="1" applyFill="1" applyBorder="1"/>
    <xf numFmtId="4" fontId="2" fillId="7" borderId="0" xfId="0" applyNumberFormat="1" applyFont="1" applyFill="1"/>
    <xf numFmtId="0" fontId="2" fillId="7" borderId="2" xfId="0" applyFont="1" applyFill="1" applyBorder="1"/>
    <xf numFmtId="4" fontId="2" fillId="7" borderId="2" xfId="0" applyNumberFormat="1" applyFont="1" applyFill="1" applyBorder="1"/>
    <xf numFmtId="4" fontId="2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/>
    </xf>
    <xf numFmtId="2" fontId="8" fillId="2" borderId="0" xfId="0" applyNumberFormat="1" applyFont="1" applyFill="1" applyBorder="1"/>
    <xf numFmtId="0" fontId="0" fillId="2" borderId="0" xfId="0" applyFill="1" applyBorder="1"/>
    <xf numFmtId="164" fontId="8" fillId="2" borderId="0" xfId="2" applyFont="1" applyFill="1" applyBorder="1"/>
    <xf numFmtId="166" fontId="2" fillId="2" borderId="0" xfId="0" applyNumberFormat="1" applyFont="1" applyFill="1" applyBorder="1"/>
    <xf numFmtId="4" fontId="8" fillId="2" borderId="0" xfId="0" applyNumberFormat="1" applyFont="1" applyFill="1" applyBorder="1"/>
    <xf numFmtId="0" fontId="2" fillId="2" borderId="4" xfId="0" applyFont="1" applyFill="1" applyBorder="1" applyAlignment="1">
      <alignment horizontal="center"/>
    </xf>
    <xf numFmtId="0" fontId="2" fillId="2" borderId="8" xfId="0" applyFont="1" applyFill="1" applyBorder="1"/>
    <xf numFmtId="4" fontId="2" fillId="2" borderId="3" xfId="0" applyNumberFormat="1" applyFont="1" applyFill="1" applyBorder="1"/>
    <xf numFmtId="2" fontId="2" fillId="2" borderId="0" xfId="1" applyNumberFormat="1" applyFont="1" applyFill="1" applyAlignment="1">
      <alignment horizontal="right"/>
    </xf>
    <xf numFmtId="2" fontId="2" fillId="2" borderId="0" xfId="1" applyNumberFormat="1" applyFont="1" applyFill="1" applyBorder="1" applyAlignment="1">
      <alignment horizontal="right"/>
    </xf>
    <xf numFmtId="2" fontId="8" fillId="2" borderId="0" xfId="1" applyNumberFormat="1" applyFont="1" applyFill="1" applyBorder="1" applyAlignment="1">
      <alignment horizontal="right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4" fontId="2" fillId="5" borderId="0" xfId="0" applyNumberFormat="1" applyFont="1" applyFill="1" applyBorder="1" applyAlignment="1">
      <alignment horizontal="center"/>
    </xf>
    <xf numFmtId="4" fontId="2" fillId="3" borderId="0" xfId="0" applyNumberFormat="1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7" borderId="0" xfId="0" applyFont="1" applyFill="1" applyAlignment="1">
      <alignment horizontal="center"/>
    </xf>
  </cellXfs>
  <cellStyles count="5">
    <cellStyle name="Comma" xfId="1" builtinId="3"/>
    <cellStyle name="Currency" xfId="2" builtinId="4"/>
    <cellStyle name="Normal" xfId="0" builtinId="0"/>
    <cellStyle name="Normal 13" xfId="4" xr:uid="{00000000-0005-0000-0000-000003000000}"/>
    <cellStyle name="Percent" xfId="3" builtinId="5"/>
  </cellStyles>
  <dxfs count="147"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9"/>
  <sheetViews>
    <sheetView topLeftCell="A14" zoomScale="139" workbookViewId="0">
      <selection activeCell="G39" sqref="G39"/>
    </sheetView>
  </sheetViews>
  <sheetFormatPr baseColWidth="10" defaultColWidth="8.83203125" defaultRowHeight="15" x14ac:dyDescent="0.2"/>
  <cols>
    <col min="2" max="2" width="27.5" bestFit="1" customWidth="1"/>
    <col min="8" max="8" width="10.1640625" bestFit="1" customWidth="1"/>
    <col min="11" max="11" width="20.1640625" bestFit="1" customWidth="1"/>
    <col min="12" max="15" width="9" bestFit="1" customWidth="1"/>
    <col min="16" max="16" width="9.5" bestFit="1" customWidth="1"/>
  </cols>
  <sheetData>
    <row r="1" spans="1:28" x14ac:dyDescent="0.2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 spans="1:28" x14ac:dyDescent="0.2">
      <c r="A2" s="12"/>
      <c r="B2" s="12"/>
      <c r="C2" s="65" t="s">
        <v>34</v>
      </c>
      <c r="D2" s="65"/>
      <c r="E2" s="65"/>
      <c r="F2" s="12"/>
      <c r="G2" s="12"/>
      <c r="H2" s="12"/>
      <c r="I2" s="12"/>
      <c r="J2" s="12"/>
      <c r="K2" s="12"/>
      <c r="L2" s="62" t="s">
        <v>30</v>
      </c>
      <c r="M2" s="62"/>
      <c r="N2" s="62"/>
      <c r="O2" s="62"/>
      <c r="P2" s="62"/>
      <c r="Q2" s="63" t="s">
        <v>32</v>
      </c>
      <c r="R2" s="63"/>
      <c r="S2" s="63"/>
      <c r="T2" s="63"/>
      <c r="U2" s="63"/>
      <c r="V2" s="13"/>
      <c r="W2" s="13"/>
      <c r="X2" s="13"/>
      <c r="Y2" s="13"/>
      <c r="Z2" s="13"/>
      <c r="AA2" s="13"/>
      <c r="AB2" s="13"/>
    </row>
    <row r="3" spans="1:28" x14ac:dyDescent="0.2">
      <c r="A3" s="12"/>
      <c r="B3" s="12"/>
      <c r="C3" s="39" t="s">
        <v>0</v>
      </c>
      <c r="D3" s="39"/>
      <c r="E3" s="39"/>
      <c r="F3" s="12"/>
      <c r="G3" s="12"/>
      <c r="H3" s="6"/>
      <c r="I3" s="6"/>
      <c r="J3" s="12"/>
      <c r="K3" s="12"/>
      <c r="L3" s="21" t="s">
        <v>3</v>
      </c>
      <c r="M3" s="21" t="s">
        <v>2</v>
      </c>
      <c r="N3" s="21" t="s">
        <v>4</v>
      </c>
      <c r="O3" s="21" t="s">
        <v>1</v>
      </c>
      <c r="P3" s="21" t="s">
        <v>29</v>
      </c>
      <c r="Q3" s="21" t="s">
        <v>3</v>
      </c>
      <c r="R3" s="21" t="s">
        <v>2</v>
      </c>
      <c r="S3" s="21" t="s">
        <v>4</v>
      </c>
      <c r="T3" s="21" t="s">
        <v>1</v>
      </c>
      <c r="U3" s="21" t="s">
        <v>29</v>
      </c>
      <c r="V3" s="13"/>
      <c r="W3" s="13"/>
      <c r="X3" s="13"/>
      <c r="Y3" s="13"/>
      <c r="Z3" s="13"/>
      <c r="AA3" s="13"/>
      <c r="AB3" s="13"/>
    </row>
    <row r="4" spans="1:28" x14ac:dyDescent="0.2">
      <c r="A4" s="12"/>
      <c r="B4" s="12"/>
      <c r="C4" s="40" t="s">
        <v>5</v>
      </c>
      <c r="D4" s="40">
        <v>1</v>
      </c>
      <c r="E4" s="40"/>
      <c r="F4" s="12"/>
      <c r="G4" s="12"/>
      <c r="H4" s="6"/>
      <c r="I4" s="6"/>
      <c r="J4" s="12"/>
      <c r="K4" s="17"/>
      <c r="L4" s="4">
        <v>2.95</v>
      </c>
      <c r="M4" s="4">
        <v>4.95</v>
      </c>
      <c r="N4" s="4">
        <v>8.2030999999999992</v>
      </c>
      <c r="O4" s="4">
        <v>9.7081499999999998</v>
      </c>
      <c r="P4" s="1">
        <v>5.65</v>
      </c>
      <c r="Q4" s="4">
        <v>1.7550865671641793</v>
      </c>
      <c r="R4" s="4">
        <v>4.0460686567164181</v>
      </c>
      <c r="S4" s="4">
        <v>5.5960328358208962</v>
      </c>
      <c r="T4" s="4">
        <v>6.9025791044776099</v>
      </c>
      <c r="U4" s="29">
        <f>2.93</f>
        <v>2.93</v>
      </c>
      <c r="V4" s="13"/>
      <c r="W4" s="13"/>
      <c r="X4" s="13"/>
      <c r="Y4" s="13"/>
      <c r="Z4" s="13"/>
      <c r="AA4" s="13"/>
      <c r="AB4" s="13"/>
    </row>
    <row r="5" spans="1:28" x14ac:dyDescent="0.2">
      <c r="A5" s="12"/>
      <c r="B5" s="12"/>
      <c r="C5" s="39" t="s">
        <v>6</v>
      </c>
      <c r="D5" s="41">
        <v>11.261309452000001</v>
      </c>
      <c r="E5" s="41">
        <f>D5*$D$4</f>
        <v>11.261309452000001</v>
      </c>
      <c r="F5" s="12"/>
      <c r="G5" s="12"/>
      <c r="H5" s="6"/>
      <c r="I5" s="6"/>
      <c r="J5" s="12"/>
      <c r="K5" s="17"/>
      <c r="L5" s="18"/>
      <c r="M5" s="18"/>
      <c r="N5" s="4"/>
      <c r="O5" s="4"/>
      <c r="P5" s="4"/>
      <c r="Q5" s="12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</row>
    <row r="6" spans="1:28" x14ac:dyDescent="0.2">
      <c r="A6" s="12"/>
      <c r="B6" s="12"/>
      <c r="C6" s="39" t="s">
        <v>7</v>
      </c>
      <c r="D6" s="42">
        <v>79.927599999999998</v>
      </c>
      <c r="E6" s="41">
        <f>D6*$D$4</f>
        <v>79.927599999999998</v>
      </c>
      <c r="F6" s="12"/>
      <c r="G6" s="12"/>
      <c r="H6" s="6"/>
      <c r="I6" s="4"/>
      <c r="J6" s="12"/>
      <c r="K6" s="17"/>
      <c r="L6" s="18"/>
      <c r="M6" s="18"/>
      <c r="N6" s="4"/>
      <c r="O6" s="4"/>
      <c r="P6" s="4"/>
      <c r="Q6" s="12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1:28" x14ac:dyDescent="0.2">
      <c r="A7" s="12"/>
      <c r="B7" s="12"/>
      <c r="C7" s="43" t="s">
        <v>8</v>
      </c>
      <c r="D7" s="44">
        <v>78.078820000000007</v>
      </c>
      <c r="E7" s="44">
        <f>D7*$D$4</f>
        <v>78.078820000000007</v>
      </c>
      <c r="F7" s="12"/>
      <c r="G7" s="12"/>
      <c r="H7" s="6"/>
      <c r="I7" s="4"/>
      <c r="J7" s="12"/>
      <c r="K7" s="17"/>
      <c r="L7" s="18"/>
      <c r="M7" s="18"/>
      <c r="N7" s="18"/>
      <c r="O7" s="18"/>
      <c r="P7" s="4"/>
      <c r="Q7" s="12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</row>
    <row r="8" spans="1:28" x14ac:dyDescent="0.2">
      <c r="A8" s="12"/>
      <c r="B8" s="12"/>
      <c r="C8" s="12"/>
      <c r="D8" s="12"/>
      <c r="E8" s="12"/>
      <c r="F8" s="12"/>
      <c r="G8" s="12"/>
      <c r="H8" s="12"/>
      <c r="I8" s="18"/>
      <c r="J8" s="12"/>
      <c r="K8" s="17"/>
      <c r="L8" s="18"/>
      <c r="M8" s="18"/>
      <c r="N8" s="18"/>
      <c r="O8" s="18"/>
      <c r="P8" s="4"/>
      <c r="Q8" s="12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</row>
    <row r="9" spans="1:28" x14ac:dyDescent="0.2">
      <c r="A9" s="12"/>
      <c r="B9" s="12"/>
      <c r="C9" s="12"/>
      <c r="D9" s="12"/>
      <c r="E9" s="12"/>
      <c r="F9" s="12"/>
      <c r="G9" s="12"/>
      <c r="H9" s="12"/>
      <c r="I9" s="12"/>
      <c r="J9" s="12"/>
      <c r="K9" s="17"/>
      <c r="L9" s="18"/>
      <c r="M9" s="18"/>
      <c r="N9" s="18"/>
      <c r="O9" s="18"/>
      <c r="P9" s="4"/>
      <c r="Q9" s="12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</row>
    <row r="10" spans="1:28" x14ac:dyDescent="0.2">
      <c r="A10" s="12"/>
      <c r="B10" s="12"/>
      <c r="C10" s="12"/>
      <c r="D10" s="12"/>
      <c r="E10" s="12"/>
      <c r="F10" s="12"/>
      <c r="G10" s="12"/>
      <c r="H10" s="6"/>
      <c r="I10" s="6"/>
      <c r="J10" s="6"/>
      <c r="K10" s="12"/>
      <c r="L10" s="12"/>
      <c r="M10" s="6"/>
      <c r="N10" s="6"/>
      <c r="O10" s="4"/>
      <c r="P10" s="12"/>
      <c r="Q10" s="12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x14ac:dyDescent="0.2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6"/>
      <c r="N11" s="6"/>
      <c r="O11" s="4"/>
      <c r="P11" s="12"/>
      <c r="Q11" s="12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</row>
    <row r="12" spans="1:28" x14ac:dyDescent="0.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6"/>
      <c r="L12" s="15"/>
      <c r="M12" s="15"/>
      <c r="N12" s="15"/>
      <c r="O12" s="15"/>
      <c r="P12" s="12"/>
      <c r="Q12" s="12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</row>
    <row r="13" spans="1:28" x14ac:dyDescent="0.2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7"/>
      <c r="L13" s="4"/>
      <c r="M13" s="4"/>
      <c r="N13" s="4"/>
      <c r="O13" s="4"/>
      <c r="P13" s="4"/>
      <c r="Q13" s="12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 spans="1:28" x14ac:dyDescent="0.2">
      <c r="A14" s="12"/>
      <c r="B14" s="12"/>
      <c r="C14" s="18"/>
      <c r="D14" s="18"/>
      <c r="E14" s="18"/>
      <c r="F14" s="18"/>
      <c r="G14" s="12"/>
      <c r="H14" s="18"/>
      <c r="I14" s="18"/>
      <c r="J14" s="18"/>
      <c r="K14" s="17"/>
      <c r="L14" s="4"/>
      <c r="M14" s="4"/>
      <c r="N14" s="4"/>
      <c r="O14" s="4"/>
      <c r="P14" s="4"/>
      <c r="Q14" s="12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</row>
    <row r="15" spans="1:28" x14ac:dyDescent="0.2">
      <c r="A15" s="12"/>
      <c r="B15" s="61"/>
      <c r="C15" s="61"/>
      <c r="D15" s="61"/>
      <c r="E15" s="61"/>
      <c r="F15" s="61"/>
      <c r="G15" s="61"/>
      <c r="H15" s="12"/>
      <c r="I15" s="12"/>
      <c r="J15" s="12"/>
      <c r="K15" s="17"/>
      <c r="L15" s="4"/>
      <c r="M15" s="4"/>
      <c r="N15" s="4"/>
      <c r="O15" s="4"/>
      <c r="P15" s="4"/>
      <c r="Q15" s="12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</row>
    <row r="16" spans="1:28" x14ac:dyDescent="0.2">
      <c r="A16" s="12"/>
      <c r="B16" s="16" t="s">
        <v>9</v>
      </c>
      <c r="C16" s="64" t="s">
        <v>10</v>
      </c>
      <c r="D16" s="64"/>
      <c r="E16" s="64"/>
      <c r="F16" s="64"/>
      <c r="G16" s="64"/>
      <c r="H16" s="12"/>
      <c r="I16" s="12"/>
      <c r="J16" s="12"/>
      <c r="K16" s="17"/>
      <c r="L16" s="18"/>
      <c r="M16" s="18"/>
      <c r="N16" s="18"/>
      <c r="O16" s="18"/>
      <c r="P16" s="4"/>
      <c r="Q16" s="12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 spans="1:28" x14ac:dyDescent="0.2">
      <c r="A17" s="12"/>
      <c r="B17" s="20"/>
      <c r="C17" s="30"/>
      <c r="D17" s="30"/>
      <c r="E17" s="30"/>
      <c r="F17" s="30"/>
      <c r="G17" s="12"/>
      <c r="H17" s="12"/>
      <c r="I17" s="12"/>
      <c r="J17" s="12"/>
      <c r="K17" s="12"/>
      <c r="L17" s="18"/>
      <c r="M17" s="18"/>
      <c r="N17" s="18"/>
      <c r="O17" s="18"/>
      <c r="P17" s="4"/>
      <c r="Q17" s="12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</row>
    <row r="18" spans="1:28" x14ac:dyDescent="0.2">
      <c r="A18" s="12"/>
      <c r="B18" s="6"/>
      <c r="C18" s="21" t="s">
        <v>3</v>
      </c>
      <c r="D18" s="21" t="s">
        <v>2</v>
      </c>
      <c r="E18" s="21" t="s">
        <v>4</v>
      </c>
      <c r="F18" s="21" t="s">
        <v>1</v>
      </c>
      <c r="G18" s="21" t="s">
        <v>29</v>
      </c>
      <c r="H18" s="14"/>
      <c r="I18" s="12"/>
      <c r="J18" s="12"/>
      <c r="K18" s="12"/>
      <c r="L18" s="18"/>
      <c r="M18" s="18"/>
      <c r="N18" s="18"/>
      <c r="O18" s="18"/>
      <c r="P18" s="4"/>
      <c r="Q18" s="12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</row>
    <row r="19" spans="1:28" x14ac:dyDescent="0.2">
      <c r="A19" s="12"/>
      <c r="B19" s="27" t="s">
        <v>11</v>
      </c>
      <c r="C19" s="28">
        <v>1</v>
      </c>
      <c r="D19" s="28">
        <v>1</v>
      </c>
      <c r="E19" s="28">
        <v>1</v>
      </c>
      <c r="F19" s="28">
        <v>1</v>
      </c>
      <c r="G19" s="28">
        <v>1</v>
      </c>
      <c r="H19" s="22"/>
      <c r="I19" s="12"/>
      <c r="J19" s="12"/>
      <c r="K19" s="12"/>
      <c r="L19" s="12"/>
      <c r="M19" s="12"/>
      <c r="N19" s="4"/>
      <c r="O19" s="4"/>
      <c r="P19" s="12"/>
      <c r="Q19" s="12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</row>
    <row r="20" spans="1:28" x14ac:dyDescent="0.2">
      <c r="A20" s="12"/>
      <c r="B20" s="19" t="s">
        <v>12</v>
      </c>
      <c r="C20" s="19"/>
      <c r="D20" s="19"/>
      <c r="E20" s="19"/>
      <c r="F20" s="19"/>
      <c r="G20" s="19"/>
      <c r="H20" s="12"/>
      <c r="I20" s="12"/>
      <c r="J20" s="12"/>
      <c r="K20" s="12"/>
      <c r="L20" s="12"/>
      <c r="M20" s="12"/>
      <c r="N20" s="4"/>
      <c r="O20" s="4"/>
      <c r="P20" s="12"/>
      <c r="Q20" s="12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</row>
    <row r="21" spans="1:28" x14ac:dyDescent="0.2">
      <c r="A21" s="12"/>
      <c r="B21" s="35" t="s">
        <v>13</v>
      </c>
      <c r="C21" s="38">
        <f>Q4</f>
        <v>1.7550865671641793</v>
      </c>
      <c r="D21" s="38">
        <v>4.0460686567164181</v>
      </c>
      <c r="E21" s="38">
        <v>5.5960328358208962</v>
      </c>
      <c r="F21" s="38">
        <v>6.9025791044776099</v>
      </c>
      <c r="G21" s="38">
        <v>2.93</v>
      </c>
      <c r="H21" s="22"/>
      <c r="I21" s="17"/>
      <c r="J21" s="18"/>
      <c r="K21" s="14"/>
      <c r="L21" s="12"/>
      <c r="M21" s="12"/>
      <c r="N21" s="4"/>
      <c r="O21" s="4"/>
      <c r="P21" s="12"/>
      <c r="Q21" s="12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</row>
    <row r="22" spans="1:28" x14ac:dyDescent="0.2">
      <c r="A22" s="14" t="s">
        <v>31</v>
      </c>
      <c r="B22" s="36" t="s">
        <v>14</v>
      </c>
      <c r="C22" s="37">
        <f>C21</f>
        <v>1.7550865671641793</v>
      </c>
      <c r="D22" s="37">
        <f>D21</f>
        <v>4.0460686567164181</v>
      </c>
      <c r="E22" s="37">
        <f>E21</f>
        <v>5.5960328358208962</v>
      </c>
      <c r="F22" s="37">
        <f t="shared" ref="F22:G22" si="0">F21</f>
        <v>6.9025791044776099</v>
      </c>
      <c r="G22" s="37">
        <f t="shared" si="0"/>
        <v>2.93</v>
      </c>
      <c r="H22" s="22"/>
      <c r="I22" s="17"/>
      <c r="J22" s="18"/>
      <c r="K22" s="18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</row>
    <row r="23" spans="1:28" x14ac:dyDescent="0.2">
      <c r="A23" s="12"/>
      <c r="B23" s="32" t="s">
        <v>15</v>
      </c>
      <c r="C23" s="33">
        <f>0.287169932835821</f>
        <v>0.28716993283582098</v>
      </c>
      <c r="D23" s="33">
        <v>0.44373973383084497</v>
      </c>
      <c r="E23" s="33">
        <v>1.0231966169154201</v>
      </c>
      <c r="F23" s="33">
        <v>0.89223710199005002</v>
      </c>
      <c r="G23" s="33">
        <v>3</v>
      </c>
      <c r="H23" s="23"/>
      <c r="I23" s="17"/>
      <c r="J23" s="18"/>
      <c r="K23" s="18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</row>
    <row r="24" spans="1:28" x14ac:dyDescent="0.2">
      <c r="A24" s="12"/>
      <c r="B24" s="2" t="s">
        <v>16</v>
      </c>
      <c r="C24" s="5">
        <v>2000</v>
      </c>
      <c r="D24" s="5">
        <v>2000</v>
      </c>
      <c r="E24" s="5">
        <v>2000</v>
      </c>
      <c r="F24" s="5">
        <v>2000</v>
      </c>
      <c r="G24" s="5">
        <v>2000</v>
      </c>
      <c r="H24" s="24"/>
      <c r="I24" s="12"/>
      <c r="J24" s="12"/>
      <c r="K24" s="18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 spans="1:28" x14ac:dyDescent="0.2">
      <c r="A25" s="12"/>
      <c r="B25" s="19" t="s">
        <v>17</v>
      </c>
      <c r="C25" s="19"/>
      <c r="D25" s="19"/>
      <c r="E25" s="19"/>
      <c r="F25" s="19"/>
      <c r="G25" s="19"/>
      <c r="H25" s="12"/>
      <c r="I25" s="12"/>
      <c r="J25" s="6"/>
      <c r="K25" s="4"/>
      <c r="L25" s="45"/>
      <c r="M25" s="45"/>
      <c r="N25" s="45"/>
      <c r="O25" s="45"/>
      <c r="P25" s="45"/>
      <c r="Q25" s="12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</row>
    <row r="26" spans="1:28" x14ac:dyDescent="0.2">
      <c r="A26" s="12"/>
      <c r="B26" s="6" t="s">
        <v>18</v>
      </c>
      <c r="C26" s="4">
        <f t="array" ref="C26:C28">$E$5:$E$7</f>
        <v>11.261309452000001</v>
      </c>
      <c r="D26" s="4">
        <f t="array" ref="D26:D28">$E$5:$E$7</f>
        <v>11.261309452000001</v>
      </c>
      <c r="E26" s="4">
        <f t="array" ref="E26:E28">$E$5:$E$7</f>
        <v>11.261309452000001</v>
      </c>
      <c r="F26" s="4">
        <f t="array" ref="F26:F28">$E$5:$E$7</f>
        <v>11.261309452000001</v>
      </c>
      <c r="G26" s="4">
        <f t="array" ref="G26:G28">$E$5:$E$7</f>
        <v>11.261309452000001</v>
      </c>
      <c r="H26" s="4"/>
      <c r="I26" s="12"/>
      <c r="J26" s="6"/>
      <c r="K26" s="46"/>
      <c r="L26" s="47"/>
      <c r="M26" s="47"/>
      <c r="N26" s="47"/>
      <c r="O26" s="47"/>
      <c r="P26" s="47"/>
      <c r="Q26" s="12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</row>
    <row r="27" spans="1:28" x14ac:dyDescent="0.2">
      <c r="A27" s="12"/>
      <c r="B27" s="6" t="s">
        <v>19</v>
      </c>
      <c r="C27" s="4">
        <v>79.927599999999998</v>
      </c>
      <c r="D27" s="4">
        <v>79.927599999999998</v>
      </c>
      <c r="E27" s="4">
        <v>79.927599999999998</v>
      </c>
      <c r="F27" s="4">
        <v>79.927599999999998</v>
      </c>
      <c r="G27" s="4">
        <v>79.927599999999998</v>
      </c>
      <c r="H27" s="4"/>
      <c r="I27" s="12"/>
      <c r="J27" s="48"/>
      <c r="K27" s="46"/>
      <c r="L27" s="47"/>
      <c r="M27" s="47"/>
      <c r="N27" s="47"/>
      <c r="O27" s="47"/>
      <c r="P27" s="47"/>
      <c r="Q27" s="12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</row>
    <row r="28" spans="1:28" x14ac:dyDescent="0.2">
      <c r="A28" s="12"/>
      <c r="B28" s="6" t="s">
        <v>20</v>
      </c>
      <c r="C28" s="4">
        <v>78.078820000000007</v>
      </c>
      <c r="D28" s="4">
        <v>78.078820000000007</v>
      </c>
      <c r="E28" s="4">
        <v>78.078820000000007</v>
      </c>
      <c r="F28" s="4">
        <v>78.078820000000007</v>
      </c>
      <c r="G28" s="4">
        <v>78.078820000000007</v>
      </c>
      <c r="H28" s="4"/>
      <c r="I28" s="12"/>
      <c r="J28" s="48"/>
      <c r="K28" s="46"/>
      <c r="L28" s="49"/>
      <c r="M28" s="49"/>
      <c r="N28" s="49"/>
      <c r="O28" s="49"/>
      <c r="P28" s="49"/>
      <c r="Q28" s="12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</row>
    <row r="29" spans="1:28" x14ac:dyDescent="0.2">
      <c r="A29" s="12"/>
      <c r="B29" s="32" t="s">
        <v>21</v>
      </c>
      <c r="C29" s="34">
        <f>107.884</f>
        <v>107.884</v>
      </c>
      <c r="D29" s="34">
        <f>119.007</f>
        <v>119.00700000000001</v>
      </c>
      <c r="E29" s="34">
        <f>125.869</f>
        <v>125.869</v>
      </c>
      <c r="F29" s="34">
        <f>113.957</f>
        <v>113.95699999999999</v>
      </c>
      <c r="G29" s="34">
        <v>115.01</v>
      </c>
      <c r="H29" s="7"/>
      <c r="I29" s="12"/>
      <c r="J29" s="6"/>
      <c r="K29" s="46"/>
      <c r="L29" s="47"/>
      <c r="M29" s="47"/>
      <c r="N29" s="47"/>
      <c r="O29" s="47"/>
      <c r="P29" s="47"/>
      <c r="Q29" s="12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</row>
    <row r="30" spans="1:28" x14ac:dyDescent="0.2">
      <c r="A30" s="12"/>
      <c r="B30" s="19" t="s">
        <v>22</v>
      </c>
      <c r="C30" s="19"/>
      <c r="D30" s="19"/>
      <c r="E30" s="19"/>
      <c r="F30" s="19"/>
      <c r="G30" s="19"/>
      <c r="H30" s="12"/>
      <c r="I30" s="12"/>
      <c r="J30" s="48"/>
      <c r="K30" s="46"/>
      <c r="L30" s="47"/>
      <c r="M30" s="47"/>
      <c r="N30" s="47"/>
      <c r="O30" s="47"/>
      <c r="P30" s="47"/>
      <c r="Q30" s="12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</row>
    <row r="31" spans="1:28" x14ac:dyDescent="0.2">
      <c r="A31" s="58" t="s">
        <v>35</v>
      </c>
      <c r="B31" s="3" t="s">
        <v>23</v>
      </c>
      <c r="C31" s="8">
        <f>1000*C23*C19/C24</f>
        <v>0.14358496641791049</v>
      </c>
      <c r="D31" s="8">
        <f>1000*D23*D19/D24</f>
        <v>0.22186986691542249</v>
      </c>
      <c r="E31" s="8">
        <f>1000*E23*E19/E24</f>
        <v>0.51159830845771004</v>
      </c>
      <c r="F31" s="8">
        <f>1000*F23*F19/F24</f>
        <v>0.44611855099502501</v>
      </c>
      <c r="G31" s="8">
        <f t="shared" ref="G31" si="1">1000*G23*G19/G24</f>
        <v>1.5</v>
      </c>
      <c r="H31" s="8"/>
      <c r="I31" s="12"/>
      <c r="J31" s="48"/>
      <c r="K31" s="46"/>
      <c r="L31" s="49"/>
      <c r="M31" s="49"/>
      <c r="N31" s="49"/>
      <c r="O31" s="49"/>
      <c r="P31" s="49"/>
      <c r="Q31" s="12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</row>
    <row r="32" spans="1:28" x14ac:dyDescent="0.2">
      <c r="A32" s="59"/>
      <c r="B32" s="3" t="s">
        <v>24</v>
      </c>
      <c r="C32" s="25">
        <f>100*C31/(C29)</f>
        <v>0.13309199363938165</v>
      </c>
      <c r="D32" s="25">
        <f>100*D31/(D29)</f>
        <v>0.18643429959197566</v>
      </c>
      <c r="E32" s="25">
        <f t="shared" ref="E32:G32" si="2">100*E31/(E29)</f>
        <v>0.40645298561020587</v>
      </c>
      <c r="F32" s="25">
        <f>100*F31/(F29)</f>
        <v>0.39147972568163869</v>
      </c>
      <c r="G32" s="25">
        <f t="shared" si="2"/>
        <v>1.3042344143987479</v>
      </c>
      <c r="H32" s="25"/>
      <c r="I32" s="12"/>
      <c r="J32" s="6"/>
      <c r="K32" s="46"/>
      <c r="L32" s="49"/>
      <c r="M32" s="49"/>
      <c r="N32" s="49"/>
      <c r="O32" s="49"/>
      <c r="P32" s="49"/>
      <c r="Q32" s="26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</row>
    <row r="33" spans="1:28" x14ac:dyDescent="0.2">
      <c r="A33" s="59"/>
      <c r="B33" s="3" t="s">
        <v>25</v>
      </c>
      <c r="C33" s="8">
        <f>C26+(C32/100)*C27+C28*SQRT((C32/100))</f>
        <v>14.216140663106962</v>
      </c>
      <c r="D33" s="8">
        <f>D26+(D32/100)*D27+D28*SQRT((D32/100))</f>
        <v>14.78161219767323</v>
      </c>
      <c r="E33" s="8">
        <f t="shared" ref="E33:G33" si="3">E26+(E32/100)*E27+E28*SQRT((E32/100))</f>
        <v>16.563988536185004</v>
      </c>
      <c r="F33" s="8">
        <f t="shared" si="3"/>
        <v>16.45947201172978</v>
      </c>
      <c r="G33" s="8">
        <f t="shared" si="3"/>
        <v>21.220594671039272</v>
      </c>
      <c r="H33" s="8"/>
      <c r="I33" s="12"/>
      <c r="J33" s="6"/>
      <c r="K33" s="46"/>
      <c r="L33" s="49"/>
      <c r="M33" s="49"/>
      <c r="N33" s="49"/>
      <c r="O33" s="49"/>
      <c r="P33" s="49"/>
      <c r="Q33" s="26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</row>
    <row r="34" spans="1:28" x14ac:dyDescent="0.2">
      <c r="A34" s="60"/>
      <c r="B34" s="6" t="s">
        <v>26</v>
      </c>
      <c r="C34" s="9">
        <f>(C33/10000)*C31*C24</f>
        <v>0.40824481594090101</v>
      </c>
      <c r="D34" s="9">
        <f>(D33/10000)*D31*D24</f>
        <v>0.65591886621862905</v>
      </c>
      <c r="E34" s="9">
        <f t="shared" ref="E34:G34" si="4">(E33/10000)*E31*E24</f>
        <v>1.6948217032850299</v>
      </c>
      <c r="F34" s="9">
        <f t="shared" si="4"/>
        <v>1.4685751608032118</v>
      </c>
      <c r="G34" s="9">
        <f t="shared" si="4"/>
        <v>6.3661784013117808</v>
      </c>
      <c r="H34" s="9"/>
      <c r="I34" s="12"/>
      <c r="J34" s="6"/>
      <c r="K34" s="46"/>
      <c r="L34" s="49"/>
      <c r="M34" s="49"/>
      <c r="N34" s="49"/>
      <c r="O34" s="49"/>
      <c r="P34" s="49"/>
      <c r="Q34" s="26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</row>
    <row r="35" spans="1:28" x14ac:dyDescent="0.2">
      <c r="A35" s="52" t="s">
        <v>36</v>
      </c>
      <c r="B35" s="53" t="s">
        <v>27</v>
      </c>
      <c r="C35" s="54">
        <f>12*100*C34/(C19*1000)</f>
        <v>0.48989377912908122</v>
      </c>
      <c r="D35" s="54">
        <f>12*100*D34/(D19*1000)</f>
        <v>0.78710263946235492</v>
      </c>
      <c r="E35" s="54">
        <f>12*100*E34/(E19*1000)</f>
        <v>2.0337860439420359</v>
      </c>
      <c r="F35" s="54">
        <f t="shared" ref="F35:G35" si="5">12*100*F34/(F19*1000)</f>
        <v>1.7622901929638541</v>
      </c>
      <c r="G35" s="54">
        <f t="shared" si="5"/>
        <v>7.6394140815741363</v>
      </c>
      <c r="H35" s="4"/>
      <c r="I35" s="12"/>
      <c r="J35" s="6"/>
      <c r="K35" s="46"/>
      <c r="L35" s="49"/>
      <c r="M35" s="49"/>
      <c r="N35" s="49"/>
      <c r="O35" s="49"/>
      <c r="P35" s="49"/>
      <c r="Q35" s="26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</row>
    <row r="36" spans="1:28" x14ac:dyDescent="0.2">
      <c r="A36" s="12"/>
      <c r="B36" s="6"/>
      <c r="C36" s="6"/>
      <c r="D36" s="6"/>
      <c r="E36" s="6"/>
      <c r="F36" s="6"/>
      <c r="G36" s="6"/>
      <c r="H36" s="6"/>
      <c r="I36" s="12"/>
      <c r="J36" s="50"/>
      <c r="K36" s="46"/>
      <c r="L36" s="51"/>
      <c r="M36" s="51"/>
      <c r="N36" s="51"/>
      <c r="O36" s="51"/>
      <c r="P36" s="51"/>
      <c r="Q36" s="12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</row>
    <row r="37" spans="1:28" x14ac:dyDescent="0.2">
      <c r="A37" s="12"/>
      <c r="B37" s="3" t="s">
        <v>28</v>
      </c>
      <c r="C37" s="31">
        <f>C22-C35</f>
        <v>1.2651927880350982</v>
      </c>
      <c r="D37" s="31">
        <f>D22-D35</f>
        <v>3.2589660172540631</v>
      </c>
      <c r="E37" s="31">
        <f t="shared" ref="E37:G37" si="6">E22-E35</f>
        <v>3.5622467918788603</v>
      </c>
      <c r="F37" s="31">
        <f t="shared" si="6"/>
        <v>5.140288911513756</v>
      </c>
      <c r="G37" s="31">
        <f t="shared" si="6"/>
        <v>-4.7094140815741365</v>
      </c>
      <c r="H37" s="4"/>
      <c r="I37" s="12"/>
      <c r="J37" s="50"/>
      <c r="K37" s="50"/>
      <c r="L37" s="49"/>
      <c r="M37" s="49"/>
      <c r="N37" s="49"/>
      <c r="O37" s="49"/>
      <c r="P37" s="49"/>
      <c r="Q37" s="12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</row>
    <row r="38" spans="1:28" x14ac:dyDescent="0.2">
      <c r="A38" s="12"/>
      <c r="B38" s="10" t="s">
        <v>33</v>
      </c>
      <c r="C38" s="11">
        <f>C37/100*C19*1000</f>
        <v>12.651927880350982</v>
      </c>
      <c r="D38" s="11">
        <f>D37/100*D19*1000</f>
        <v>32.589660172540633</v>
      </c>
      <c r="E38" s="11">
        <f t="shared" ref="E38:G38" si="7">E37/100*E19*1000</f>
        <v>35.622467918788608</v>
      </c>
      <c r="F38" s="11">
        <f t="shared" si="7"/>
        <v>51.402889115137562</v>
      </c>
      <c r="G38" s="11">
        <f t="shared" si="7"/>
        <v>-47.094140815741362</v>
      </c>
      <c r="H38" s="4"/>
      <c r="I38" s="12"/>
      <c r="J38" s="50"/>
      <c r="K38" s="46"/>
      <c r="L38" s="51"/>
      <c r="M38" s="51"/>
      <c r="N38" s="51"/>
      <c r="O38" s="51"/>
      <c r="P38" s="51"/>
      <c r="Q38" s="12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</row>
    <row r="39" spans="1:28" x14ac:dyDescent="0.2">
      <c r="A39" s="13"/>
      <c r="B39" s="13"/>
      <c r="C39" s="13"/>
      <c r="D39" s="13"/>
      <c r="E39" s="13"/>
      <c r="F39" s="13"/>
      <c r="G39" s="13"/>
      <c r="H39" s="13"/>
      <c r="I39" s="13"/>
      <c r="J39" s="50"/>
      <c r="K39" s="50"/>
      <c r="L39" s="49"/>
      <c r="M39" s="49"/>
      <c r="N39" s="49"/>
      <c r="O39" s="49"/>
      <c r="P39" s="49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</row>
    <row r="40" spans="1:28" x14ac:dyDescent="0.2">
      <c r="A40" s="13"/>
      <c r="B40" s="13"/>
      <c r="C40" s="13"/>
      <c r="D40" s="13"/>
      <c r="E40" s="13"/>
      <c r="F40" s="13"/>
      <c r="G40" s="13"/>
      <c r="H40" s="13"/>
      <c r="I40" s="13"/>
      <c r="J40" s="50"/>
      <c r="K40" s="46"/>
      <c r="L40" s="51"/>
      <c r="M40" s="51"/>
      <c r="N40" s="51"/>
      <c r="O40" s="51"/>
      <c r="P40" s="51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</row>
    <row r="41" spans="1:28" x14ac:dyDescent="0.2">
      <c r="A41" s="13"/>
      <c r="B41" s="13"/>
      <c r="C41" s="13"/>
      <c r="D41" s="13"/>
      <c r="E41" s="13"/>
      <c r="F41" s="13"/>
      <c r="G41" s="13"/>
      <c r="H41" s="13"/>
      <c r="I41" s="13"/>
      <c r="J41" s="50"/>
      <c r="K41" s="50"/>
      <c r="L41" s="49"/>
      <c r="M41" s="49"/>
      <c r="N41" s="49"/>
      <c r="O41" s="49"/>
      <c r="P41" s="49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</row>
    <row r="42" spans="1:28" x14ac:dyDescent="0.2">
      <c r="A42" s="13"/>
      <c r="B42" s="13"/>
      <c r="C42" s="13"/>
      <c r="D42" s="13"/>
      <c r="E42" s="13"/>
      <c r="F42" s="13"/>
      <c r="G42" s="13"/>
      <c r="H42" s="13"/>
      <c r="I42" s="13"/>
      <c r="J42" s="50"/>
      <c r="K42" s="46"/>
      <c r="L42" s="51"/>
      <c r="M42" s="51"/>
      <c r="N42" s="51"/>
      <c r="O42" s="51"/>
      <c r="P42" s="51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</row>
    <row r="43" spans="1:28" x14ac:dyDescent="0.2">
      <c r="A43" s="13"/>
      <c r="B43" s="13"/>
      <c r="C43" s="13"/>
      <c r="D43" s="13"/>
      <c r="E43" s="13"/>
      <c r="F43" s="13"/>
      <c r="G43" s="13"/>
      <c r="H43" s="13"/>
      <c r="I43" s="13"/>
      <c r="J43" s="50"/>
      <c r="K43" s="50"/>
      <c r="L43" s="49"/>
      <c r="M43" s="49"/>
      <c r="N43" s="49"/>
      <c r="O43" s="49"/>
      <c r="P43" s="49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</row>
    <row r="44" spans="1:28" x14ac:dyDescent="0.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</row>
    <row r="45" spans="1:28" x14ac:dyDescent="0.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</row>
    <row r="46" spans="1:28" x14ac:dyDescent="0.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</row>
    <row r="47" spans="1:28" x14ac:dyDescent="0.2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</row>
    <row r="48" spans="1:28" x14ac:dyDescent="0.2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</row>
    <row r="49" spans="1:28" x14ac:dyDescent="0.2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</row>
    <row r="50" spans="1:28" x14ac:dyDescent="0.2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</row>
    <row r="51" spans="1:28" x14ac:dyDescent="0.2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</row>
    <row r="52" spans="1:28" x14ac:dyDescent="0.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</row>
    <row r="53" spans="1:28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</row>
    <row r="54" spans="1:28" x14ac:dyDescent="0.2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</row>
    <row r="55" spans="1:28" x14ac:dyDescent="0.2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</row>
    <row r="56" spans="1:28" x14ac:dyDescent="0.2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</row>
    <row r="57" spans="1:28" x14ac:dyDescent="0.2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</row>
    <row r="58" spans="1:28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</row>
    <row r="59" spans="1:28" x14ac:dyDescent="0.2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</row>
    <row r="60" spans="1:28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</row>
    <row r="61" spans="1:28" x14ac:dyDescent="0.2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</row>
    <row r="62" spans="1:28" x14ac:dyDescent="0.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</row>
    <row r="63" spans="1:28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</row>
    <row r="64" spans="1:28" x14ac:dyDescent="0.2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</row>
    <row r="65" spans="1:28" x14ac:dyDescent="0.2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</row>
    <row r="66" spans="1:28" x14ac:dyDescent="0.2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</row>
    <row r="67" spans="1:28" x14ac:dyDescent="0.2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</row>
    <row r="68" spans="1:28" x14ac:dyDescent="0.2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</row>
    <row r="69" spans="1:28" x14ac:dyDescent="0.2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</row>
  </sheetData>
  <mergeCells count="6">
    <mergeCell ref="A31:A34"/>
    <mergeCell ref="B15:G15"/>
    <mergeCell ref="L2:P2"/>
    <mergeCell ref="Q2:U2"/>
    <mergeCell ref="C16:G16"/>
    <mergeCell ref="C2:E2"/>
  </mergeCells>
  <conditionalFormatting sqref="C37:G37">
    <cfRule type="expression" dxfId="146" priority="26">
      <formula>ABS(#REF!)&gt;=1.96</formula>
    </cfRule>
  </conditionalFormatting>
  <conditionalFormatting sqref="C22">
    <cfRule type="expression" dxfId="145" priority="27">
      <formula>ABS(#REF!)&gt;=1.96</formula>
    </cfRule>
  </conditionalFormatting>
  <conditionalFormatting sqref="H37">
    <cfRule type="expression" dxfId="144" priority="25">
      <formula>ABS(#REF!)&gt;=1.96</formula>
    </cfRule>
  </conditionalFormatting>
  <conditionalFormatting sqref="C21:G21">
    <cfRule type="expression" dxfId="143" priority="23">
      <formula>ABS(#REF!)&gt;=1.96</formula>
    </cfRule>
  </conditionalFormatting>
  <conditionalFormatting sqref="M4:O4">
    <cfRule type="expression" dxfId="142" priority="19">
      <formula>ABS(#REF!)&gt;=1.96</formula>
    </cfRule>
  </conditionalFormatting>
  <conditionalFormatting sqref="L4">
    <cfRule type="expression" dxfId="141" priority="18">
      <formula>ABS(#REF!)&gt;=1.96</formula>
    </cfRule>
  </conditionalFormatting>
  <conditionalFormatting sqref="R4:T4">
    <cfRule type="expression" dxfId="140" priority="17">
      <formula>ABS(#REF!)&gt;=1.96</formula>
    </cfRule>
  </conditionalFormatting>
  <conditionalFormatting sqref="Q4">
    <cfRule type="expression" dxfId="139" priority="16">
      <formula>ABS(#REF!)&gt;=1.96</formula>
    </cfRule>
  </conditionalFormatting>
  <conditionalFormatting sqref="C38:G38">
    <cfRule type="expression" dxfId="138" priority="15">
      <formula>ABS(#REF!)&gt;=1.96</formula>
    </cfRule>
  </conditionalFormatting>
  <conditionalFormatting sqref="H38">
    <cfRule type="expression" dxfId="137" priority="14">
      <formula>ABS(#REF!)&gt;=1.96</formula>
    </cfRule>
  </conditionalFormatting>
  <conditionalFormatting sqref="D22:G22">
    <cfRule type="expression" dxfId="136" priority="1">
      <formula>ABS(#REF!)&gt;=1.96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62FDF-1AF4-F240-9B80-DC142DEBCB04}">
  <dimension ref="A1:AB69"/>
  <sheetViews>
    <sheetView topLeftCell="A13" zoomScale="139" workbookViewId="0">
      <selection activeCell="G38" sqref="G38"/>
    </sheetView>
  </sheetViews>
  <sheetFormatPr baseColWidth="10" defaultColWidth="8.83203125" defaultRowHeight="15" x14ac:dyDescent="0.2"/>
  <cols>
    <col min="2" max="2" width="27.5" bestFit="1" customWidth="1"/>
    <col min="8" max="8" width="10.1640625" bestFit="1" customWidth="1"/>
    <col min="11" max="11" width="20.1640625" bestFit="1" customWidth="1"/>
    <col min="12" max="15" width="9" bestFit="1" customWidth="1"/>
    <col min="16" max="16" width="9.5" bestFit="1" customWidth="1"/>
  </cols>
  <sheetData>
    <row r="1" spans="1:28" x14ac:dyDescent="0.2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 spans="1:28" x14ac:dyDescent="0.2">
      <c r="A2" s="12"/>
      <c r="B2" s="12"/>
      <c r="C2" s="65" t="s">
        <v>34</v>
      </c>
      <c r="D2" s="65"/>
      <c r="E2" s="65"/>
      <c r="F2" s="12"/>
      <c r="G2" s="12"/>
      <c r="H2" s="12"/>
      <c r="I2" s="12"/>
      <c r="J2" s="12"/>
      <c r="K2" s="12"/>
      <c r="L2" s="62" t="s">
        <v>30</v>
      </c>
      <c r="M2" s="62"/>
      <c r="N2" s="62"/>
      <c r="O2" s="62"/>
      <c r="P2" s="62"/>
      <c r="Q2" s="63" t="s">
        <v>32</v>
      </c>
      <c r="R2" s="63"/>
      <c r="S2" s="63"/>
      <c r="T2" s="63"/>
      <c r="U2" s="63"/>
      <c r="V2" s="13"/>
      <c r="W2" s="13"/>
      <c r="X2" s="13"/>
      <c r="Y2" s="13"/>
      <c r="Z2" s="13"/>
      <c r="AA2" s="13"/>
      <c r="AB2" s="13"/>
    </row>
    <row r="3" spans="1:28" x14ac:dyDescent="0.2">
      <c r="A3" s="12"/>
      <c r="B3" s="12"/>
      <c r="C3" s="39" t="s">
        <v>0</v>
      </c>
      <c r="D3" s="39"/>
      <c r="E3" s="39"/>
      <c r="F3" s="12"/>
      <c r="G3" s="12"/>
      <c r="H3" s="6"/>
      <c r="I3" s="6"/>
      <c r="J3" s="12"/>
      <c r="K3" s="12"/>
      <c r="L3" s="21" t="s">
        <v>3</v>
      </c>
      <c r="M3" s="21" t="s">
        <v>2</v>
      </c>
      <c r="N3" s="21" t="s">
        <v>4</v>
      </c>
      <c r="O3" s="21" t="s">
        <v>1</v>
      </c>
      <c r="P3" s="21" t="s">
        <v>29</v>
      </c>
      <c r="Q3" s="21" t="s">
        <v>3</v>
      </c>
      <c r="R3" s="21" t="s">
        <v>2</v>
      </c>
      <c r="S3" s="21" t="s">
        <v>4</v>
      </c>
      <c r="T3" s="21" t="s">
        <v>1</v>
      </c>
      <c r="U3" s="21" t="s">
        <v>29</v>
      </c>
      <c r="V3" s="13"/>
      <c r="W3" s="13"/>
      <c r="X3" s="13"/>
      <c r="Y3" s="13"/>
      <c r="Z3" s="13"/>
      <c r="AA3" s="13"/>
      <c r="AB3" s="13"/>
    </row>
    <row r="4" spans="1:28" x14ac:dyDescent="0.2">
      <c r="A4" s="12"/>
      <c r="B4" s="12"/>
      <c r="C4" s="40" t="s">
        <v>5</v>
      </c>
      <c r="D4" s="40">
        <v>1</v>
      </c>
      <c r="E4" s="40"/>
      <c r="F4" s="12"/>
      <c r="G4" s="12"/>
      <c r="H4" s="6"/>
      <c r="I4" s="6"/>
      <c r="J4" s="12"/>
      <c r="K4" s="17"/>
      <c r="L4" s="4">
        <v>2.95</v>
      </c>
      <c r="M4" s="4">
        <v>4.95</v>
      </c>
      <c r="N4" s="4">
        <v>8.2030999999999992</v>
      </c>
      <c r="O4" s="4">
        <v>9.7081499999999998</v>
      </c>
      <c r="P4" s="1">
        <v>5.65</v>
      </c>
      <c r="Q4" s="4">
        <v>1.7550865671641793</v>
      </c>
      <c r="R4" s="4">
        <v>4.0460686567164181</v>
      </c>
      <c r="S4" s="4">
        <v>5.5960328358208962</v>
      </c>
      <c r="T4" s="4">
        <v>6.9025791044776099</v>
      </c>
      <c r="U4" s="29">
        <f>2.93</f>
        <v>2.93</v>
      </c>
      <c r="V4" s="13"/>
      <c r="W4" s="13"/>
      <c r="X4" s="13"/>
      <c r="Y4" s="13"/>
      <c r="Z4" s="13"/>
      <c r="AA4" s="13"/>
      <c r="AB4" s="13"/>
    </row>
    <row r="5" spans="1:28" x14ac:dyDescent="0.2">
      <c r="A5" s="12"/>
      <c r="B5" s="12"/>
      <c r="C5" s="39" t="s">
        <v>6</v>
      </c>
      <c r="D5" s="41">
        <v>11.261309452000001</v>
      </c>
      <c r="E5" s="41">
        <f>D5*$D$4</f>
        <v>11.261309452000001</v>
      </c>
      <c r="F5" s="12"/>
      <c r="G5" s="12"/>
      <c r="H5" s="6"/>
      <c r="I5" s="6"/>
      <c r="J5" s="12"/>
      <c r="K5" s="17"/>
      <c r="L5" s="18"/>
      <c r="M5" s="18"/>
      <c r="N5" s="4"/>
      <c r="O5" s="4"/>
      <c r="P5" s="4"/>
      <c r="Q5" s="12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</row>
    <row r="6" spans="1:28" x14ac:dyDescent="0.2">
      <c r="A6" s="12"/>
      <c r="B6" s="12"/>
      <c r="C6" s="39" t="s">
        <v>7</v>
      </c>
      <c r="D6" s="42">
        <v>79.927599999999998</v>
      </c>
      <c r="E6" s="41">
        <f>D6*$D$4</f>
        <v>79.927599999999998</v>
      </c>
      <c r="F6" s="12"/>
      <c r="G6" s="12"/>
      <c r="H6" s="6"/>
      <c r="I6" s="4"/>
      <c r="J6" s="12"/>
      <c r="K6" s="17"/>
      <c r="L6" s="18"/>
      <c r="M6" s="18"/>
      <c r="N6" s="4"/>
      <c r="O6" s="4"/>
      <c r="P6" s="4"/>
      <c r="Q6" s="12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1:28" x14ac:dyDescent="0.2">
      <c r="A7" s="12"/>
      <c r="B7" s="12"/>
      <c r="C7" s="43" t="s">
        <v>8</v>
      </c>
      <c r="D7" s="44">
        <v>78.078820000000007</v>
      </c>
      <c r="E7" s="44">
        <f>D7*$D$4</f>
        <v>78.078820000000007</v>
      </c>
      <c r="F7" s="12"/>
      <c r="G7" s="12"/>
      <c r="H7" s="6"/>
      <c r="I7" s="4"/>
      <c r="J7" s="12"/>
      <c r="K7" s="17"/>
      <c r="L7" s="18"/>
      <c r="M7" s="18"/>
      <c r="N7" s="18"/>
      <c r="O7" s="18"/>
      <c r="P7" s="4"/>
      <c r="Q7" s="12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</row>
    <row r="8" spans="1:28" x14ac:dyDescent="0.2">
      <c r="A8" s="12"/>
      <c r="B8" s="12"/>
      <c r="C8" s="12"/>
      <c r="D8" s="12"/>
      <c r="E8" s="12"/>
      <c r="F8" s="12"/>
      <c r="G8" s="12"/>
      <c r="H8" s="12"/>
      <c r="I8" s="18"/>
      <c r="J8" s="12"/>
      <c r="K8" s="17"/>
      <c r="L8" s="18"/>
      <c r="M8" s="18"/>
      <c r="N8" s="18"/>
      <c r="O8" s="18"/>
      <c r="P8" s="4"/>
      <c r="Q8" s="12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</row>
    <row r="9" spans="1:28" x14ac:dyDescent="0.2">
      <c r="A9" s="12"/>
      <c r="B9" s="12"/>
      <c r="C9" s="12"/>
      <c r="D9" s="12"/>
      <c r="E9" s="12"/>
      <c r="F9" s="12"/>
      <c r="G9" s="12"/>
      <c r="H9" s="12"/>
      <c r="I9" s="12"/>
      <c r="J9" s="12"/>
      <c r="K9" s="17"/>
      <c r="L9" s="18"/>
      <c r="M9" s="18"/>
      <c r="N9" s="18"/>
      <c r="O9" s="18"/>
      <c r="P9" s="4"/>
      <c r="Q9" s="12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</row>
    <row r="10" spans="1:28" x14ac:dyDescent="0.2">
      <c r="A10" s="12"/>
      <c r="B10" s="12"/>
      <c r="C10" s="12"/>
      <c r="D10" s="12"/>
      <c r="E10" s="12"/>
      <c r="F10" s="12"/>
      <c r="G10" s="12"/>
      <c r="H10" s="6"/>
      <c r="I10" s="6"/>
      <c r="J10" s="6"/>
      <c r="K10" s="12"/>
      <c r="L10" s="12"/>
      <c r="M10" s="6"/>
      <c r="N10" s="6"/>
      <c r="O10" s="4"/>
      <c r="P10" s="12"/>
      <c r="Q10" s="12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x14ac:dyDescent="0.2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6"/>
      <c r="N11" s="6"/>
      <c r="O11" s="4"/>
      <c r="P11" s="12"/>
      <c r="Q11" s="12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</row>
    <row r="12" spans="1:28" x14ac:dyDescent="0.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6"/>
      <c r="L12" s="15"/>
      <c r="M12" s="15"/>
      <c r="N12" s="15"/>
      <c r="O12" s="15"/>
      <c r="P12" s="12"/>
      <c r="Q12" s="12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</row>
    <row r="13" spans="1:28" x14ac:dyDescent="0.2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7"/>
      <c r="L13" s="4"/>
      <c r="M13" s="4"/>
      <c r="N13" s="4"/>
      <c r="O13" s="4"/>
      <c r="P13" s="4"/>
      <c r="Q13" s="12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 spans="1:28" x14ac:dyDescent="0.2">
      <c r="A14" s="12"/>
      <c r="B14" s="12"/>
      <c r="C14" s="18"/>
      <c r="D14" s="18"/>
      <c r="E14" s="18"/>
      <c r="F14" s="18"/>
      <c r="G14" s="12"/>
      <c r="H14" s="18"/>
      <c r="I14" s="18"/>
      <c r="J14" s="18"/>
      <c r="K14" s="17"/>
      <c r="L14" s="4"/>
      <c r="M14" s="4"/>
      <c r="N14" s="4"/>
      <c r="O14" s="4"/>
      <c r="P14" s="4"/>
      <c r="Q14" s="12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</row>
    <row r="15" spans="1:28" x14ac:dyDescent="0.2">
      <c r="A15" s="12"/>
      <c r="B15" s="61"/>
      <c r="C15" s="61"/>
      <c r="D15" s="61"/>
      <c r="E15" s="61"/>
      <c r="F15" s="61"/>
      <c r="G15" s="61"/>
      <c r="H15" s="12"/>
      <c r="I15" s="12"/>
      <c r="J15" s="12"/>
      <c r="K15" s="17"/>
      <c r="L15" s="4"/>
      <c r="M15" s="4"/>
      <c r="N15" s="4"/>
      <c r="O15" s="4"/>
      <c r="P15" s="4"/>
      <c r="Q15" s="12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</row>
    <row r="16" spans="1:28" x14ac:dyDescent="0.2">
      <c r="A16" s="12"/>
      <c r="B16" s="16" t="s">
        <v>9</v>
      </c>
      <c r="C16" s="64" t="s">
        <v>10</v>
      </c>
      <c r="D16" s="64"/>
      <c r="E16" s="64"/>
      <c r="F16" s="64"/>
      <c r="G16" s="64"/>
      <c r="H16" s="12"/>
      <c r="I16" s="12"/>
      <c r="J16" s="12"/>
      <c r="K16" s="17"/>
      <c r="L16" s="18"/>
      <c r="M16" s="18"/>
      <c r="N16" s="18"/>
      <c r="O16" s="18"/>
      <c r="P16" s="4"/>
      <c r="Q16" s="12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 spans="1:28" x14ac:dyDescent="0.2">
      <c r="A17" s="12"/>
      <c r="B17" s="20"/>
      <c r="C17" s="30"/>
      <c r="D17" s="30"/>
      <c r="E17" s="30"/>
      <c r="F17" s="30"/>
      <c r="G17" s="12"/>
      <c r="H17" s="12"/>
      <c r="I17" s="12"/>
      <c r="J17" s="12"/>
      <c r="K17" s="12"/>
      <c r="L17" s="18"/>
      <c r="M17" s="18"/>
      <c r="N17" s="18"/>
      <c r="O17" s="18"/>
      <c r="P17" s="4"/>
      <c r="Q17" s="12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</row>
    <row r="18" spans="1:28" x14ac:dyDescent="0.2">
      <c r="A18" s="12"/>
      <c r="B18" s="6"/>
      <c r="C18" s="21" t="s">
        <v>3</v>
      </c>
      <c r="D18" s="21" t="s">
        <v>2</v>
      </c>
      <c r="E18" s="21" t="s">
        <v>4</v>
      </c>
      <c r="F18" s="21" t="s">
        <v>1</v>
      </c>
      <c r="G18" s="21" t="s">
        <v>29</v>
      </c>
      <c r="H18" s="14"/>
      <c r="I18" s="12"/>
      <c r="J18" s="12"/>
      <c r="K18" s="12"/>
      <c r="L18" s="18"/>
      <c r="M18" s="18"/>
      <c r="N18" s="18"/>
      <c r="O18" s="18"/>
      <c r="P18" s="4"/>
      <c r="Q18" s="12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</row>
    <row r="19" spans="1:28" x14ac:dyDescent="0.2">
      <c r="A19" s="12"/>
      <c r="B19" s="27" t="s">
        <v>11</v>
      </c>
      <c r="C19" s="28">
        <v>2</v>
      </c>
      <c r="D19" s="28">
        <v>2</v>
      </c>
      <c r="E19" s="28">
        <v>2</v>
      </c>
      <c r="F19" s="28">
        <v>2</v>
      </c>
      <c r="G19" s="28">
        <v>2</v>
      </c>
      <c r="H19" s="22"/>
      <c r="I19" s="12"/>
      <c r="J19" s="12"/>
      <c r="K19" s="12"/>
      <c r="L19" s="12"/>
      <c r="M19" s="12"/>
      <c r="N19" s="4"/>
      <c r="O19" s="4"/>
      <c r="P19" s="12"/>
      <c r="Q19" s="12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</row>
    <row r="20" spans="1:28" x14ac:dyDescent="0.2">
      <c r="A20" s="12"/>
      <c r="B20" s="19" t="s">
        <v>12</v>
      </c>
      <c r="C20" s="19"/>
      <c r="D20" s="19"/>
      <c r="E20" s="19"/>
      <c r="F20" s="19"/>
      <c r="G20" s="19"/>
      <c r="H20" s="12"/>
      <c r="I20" s="12"/>
      <c r="J20" s="12"/>
      <c r="K20" s="12"/>
      <c r="L20" s="12"/>
      <c r="M20" s="12"/>
      <c r="N20" s="4"/>
      <c r="O20" s="4"/>
      <c r="P20" s="12"/>
      <c r="Q20" s="12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</row>
    <row r="21" spans="1:28" x14ac:dyDescent="0.2">
      <c r="A21" s="12"/>
      <c r="B21" s="35" t="s">
        <v>13</v>
      </c>
      <c r="C21" s="38">
        <f>Q4</f>
        <v>1.7550865671641793</v>
      </c>
      <c r="D21" s="38">
        <v>4.0460686567164181</v>
      </c>
      <c r="E21" s="38">
        <v>5.5960328358208962</v>
      </c>
      <c r="F21" s="38">
        <v>6.9025791044776099</v>
      </c>
      <c r="G21" s="38">
        <v>2.93</v>
      </c>
      <c r="H21" s="22"/>
      <c r="I21" s="17"/>
      <c r="J21" s="18"/>
      <c r="K21" s="14"/>
      <c r="L21" s="12"/>
      <c r="M21" s="12"/>
      <c r="N21" s="4"/>
      <c r="O21" s="4"/>
      <c r="P21" s="12"/>
      <c r="Q21" s="12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</row>
    <row r="22" spans="1:28" x14ac:dyDescent="0.2">
      <c r="A22" s="14" t="s">
        <v>31</v>
      </c>
      <c r="B22" s="36" t="s">
        <v>14</v>
      </c>
      <c r="C22" s="37">
        <f>C21</f>
        <v>1.7550865671641793</v>
      </c>
      <c r="D22" s="37">
        <f>D21</f>
        <v>4.0460686567164181</v>
      </c>
      <c r="E22" s="37">
        <f>E21</f>
        <v>5.5960328358208962</v>
      </c>
      <c r="F22" s="37">
        <f t="shared" ref="F22:G22" si="0">F21</f>
        <v>6.9025791044776099</v>
      </c>
      <c r="G22" s="37">
        <f t="shared" si="0"/>
        <v>2.93</v>
      </c>
      <c r="H22" s="22"/>
      <c r="I22" s="17"/>
      <c r="J22" s="18"/>
      <c r="K22" s="18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</row>
    <row r="23" spans="1:28" x14ac:dyDescent="0.2">
      <c r="A23" s="12"/>
      <c r="B23" s="32" t="s">
        <v>15</v>
      </c>
      <c r="C23" s="33">
        <f>0.287169932835821</f>
        <v>0.28716993283582098</v>
      </c>
      <c r="D23" s="33">
        <v>0.44373973383084497</v>
      </c>
      <c r="E23" s="33">
        <v>1.0231966169154201</v>
      </c>
      <c r="F23" s="33">
        <v>0.89223710199005002</v>
      </c>
      <c r="G23" s="33">
        <v>3</v>
      </c>
      <c r="H23" s="23"/>
      <c r="I23" s="17"/>
      <c r="J23" s="18"/>
      <c r="K23" s="18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</row>
    <row r="24" spans="1:28" x14ac:dyDescent="0.2">
      <c r="A24" s="12"/>
      <c r="B24" s="2" t="s">
        <v>16</v>
      </c>
      <c r="C24" s="5">
        <v>2000</v>
      </c>
      <c r="D24" s="5">
        <v>2000</v>
      </c>
      <c r="E24" s="5">
        <v>2000</v>
      </c>
      <c r="F24" s="5">
        <v>2000</v>
      </c>
      <c r="G24" s="5">
        <v>2000</v>
      </c>
      <c r="H24" s="24"/>
      <c r="I24" s="12"/>
      <c r="J24" s="12"/>
      <c r="K24" s="18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 spans="1:28" x14ac:dyDescent="0.2">
      <c r="A25" s="12"/>
      <c r="B25" s="19" t="s">
        <v>17</v>
      </c>
      <c r="C25" s="19"/>
      <c r="D25" s="19"/>
      <c r="E25" s="19"/>
      <c r="F25" s="19"/>
      <c r="G25" s="19"/>
      <c r="H25" s="12"/>
      <c r="I25" s="12"/>
      <c r="J25" s="6"/>
      <c r="K25" s="4"/>
      <c r="L25" s="45"/>
      <c r="M25" s="45"/>
      <c r="N25" s="45"/>
      <c r="O25" s="45"/>
      <c r="P25" s="45"/>
      <c r="Q25" s="12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</row>
    <row r="26" spans="1:28" x14ac:dyDescent="0.2">
      <c r="A26" s="12"/>
      <c r="B26" s="6" t="s">
        <v>18</v>
      </c>
      <c r="C26" s="4">
        <f t="array" ref="C26:C28">$E$5:$E$7</f>
        <v>11.261309452000001</v>
      </c>
      <c r="D26" s="4">
        <f t="array" ref="D26:D28">$E$5:$E$7</f>
        <v>11.261309452000001</v>
      </c>
      <c r="E26" s="4">
        <f t="array" ref="E26:E28">$E$5:$E$7</f>
        <v>11.261309452000001</v>
      </c>
      <c r="F26" s="4">
        <f t="array" ref="F26:F28">$E$5:$E$7</f>
        <v>11.261309452000001</v>
      </c>
      <c r="G26" s="4">
        <f t="array" ref="G26:G28">$E$5:$E$7</f>
        <v>11.261309452000001</v>
      </c>
      <c r="H26" s="4"/>
      <c r="I26" s="12"/>
      <c r="J26" s="6"/>
      <c r="K26" s="46"/>
      <c r="L26" s="47"/>
      <c r="M26" s="47"/>
      <c r="N26" s="47"/>
      <c r="O26" s="47"/>
      <c r="P26" s="47"/>
      <c r="Q26" s="12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</row>
    <row r="27" spans="1:28" x14ac:dyDescent="0.2">
      <c r="A27" s="12"/>
      <c r="B27" s="6" t="s">
        <v>19</v>
      </c>
      <c r="C27" s="4">
        <v>79.927599999999998</v>
      </c>
      <c r="D27" s="4">
        <v>79.927599999999998</v>
      </c>
      <c r="E27" s="4">
        <v>79.927599999999998</v>
      </c>
      <c r="F27" s="4">
        <v>79.927599999999998</v>
      </c>
      <c r="G27" s="4">
        <v>79.927599999999998</v>
      </c>
      <c r="H27" s="4"/>
      <c r="I27" s="12"/>
      <c r="J27" s="48"/>
      <c r="K27" s="46"/>
      <c r="L27" s="47"/>
      <c r="M27" s="47"/>
      <c r="N27" s="47"/>
      <c r="O27" s="47"/>
      <c r="P27" s="47"/>
      <c r="Q27" s="12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</row>
    <row r="28" spans="1:28" x14ac:dyDescent="0.2">
      <c r="A28" s="12"/>
      <c r="B28" s="6" t="s">
        <v>20</v>
      </c>
      <c r="C28" s="4">
        <v>78.078820000000007</v>
      </c>
      <c r="D28" s="4">
        <v>78.078820000000007</v>
      </c>
      <c r="E28" s="4">
        <v>78.078820000000007</v>
      </c>
      <c r="F28" s="4">
        <v>78.078820000000007</v>
      </c>
      <c r="G28" s="4">
        <v>78.078820000000007</v>
      </c>
      <c r="H28" s="4"/>
      <c r="I28" s="12"/>
      <c r="J28" s="48"/>
      <c r="K28" s="46"/>
      <c r="L28" s="49"/>
      <c r="M28" s="49"/>
      <c r="N28" s="49"/>
      <c r="O28" s="49"/>
      <c r="P28" s="49"/>
      <c r="Q28" s="12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</row>
    <row r="29" spans="1:28" x14ac:dyDescent="0.2">
      <c r="A29" s="12"/>
      <c r="B29" s="32" t="s">
        <v>21</v>
      </c>
      <c r="C29" s="34">
        <f>107.884</f>
        <v>107.884</v>
      </c>
      <c r="D29" s="34">
        <f>119.007</f>
        <v>119.00700000000001</v>
      </c>
      <c r="E29" s="34">
        <f>125.869</f>
        <v>125.869</v>
      </c>
      <c r="F29" s="34">
        <f>113.957</f>
        <v>113.95699999999999</v>
      </c>
      <c r="G29" s="34">
        <v>115.01</v>
      </c>
      <c r="H29" s="7"/>
      <c r="I29" s="12"/>
      <c r="J29" s="6"/>
      <c r="K29" s="46"/>
      <c r="L29" s="47"/>
      <c r="M29" s="47"/>
      <c r="N29" s="47"/>
      <c r="O29" s="47"/>
      <c r="P29" s="47"/>
      <c r="Q29" s="12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</row>
    <row r="30" spans="1:28" x14ac:dyDescent="0.2">
      <c r="A30" s="12"/>
      <c r="B30" s="19" t="s">
        <v>22</v>
      </c>
      <c r="C30" s="19"/>
      <c r="D30" s="19"/>
      <c r="E30" s="19"/>
      <c r="F30" s="19"/>
      <c r="G30" s="19"/>
      <c r="H30" s="12"/>
      <c r="I30" s="12"/>
      <c r="J30" s="48"/>
      <c r="K30" s="46"/>
      <c r="L30" s="47"/>
      <c r="M30" s="47"/>
      <c r="N30" s="47"/>
      <c r="O30" s="47"/>
      <c r="P30" s="47"/>
      <c r="Q30" s="12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</row>
    <row r="31" spans="1:28" x14ac:dyDescent="0.2">
      <c r="A31" s="58" t="s">
        <v>35</v>
      </c>
      <c r="B31" s="3" t="s">
        <v>23</v>
      </c>
      <c r="C31" s="8">
        <f>1000*C23*C19/C24</f>
        <v>0.28716993283582098</v>
      </c>
      <c r="D31" s="8">
        <f>1000*D23*D19/D24</f>
        <v>0.44373973383084497</v>
      </c>
      <c r="E31" s="8">
        <f>1000*E23*E19/E24</f>
        <v>1.0231966169154201</v>
      </c>
      <c r="F31" s="8">
        <f>1000*F23*F19/F24</f>
        <v>0.89223710199005002</v>
      </c>
      <c r="G31" s="8">
        <f t="shared" ref="G31" si="1">1000*G23*G19/G24</f>
        <v>3</v>
      </c>
      <c r="H31" s="8"/>
      <c r="I31" s="12"/>
      <c r="J31" s="48"/>
      <c r="K31" s="46"/>
      <c r="L31" s="49"/>
      <c r="M31" s="49"/>
      <c r="N31" s="49"/>
      <c r="O31" s="49"/>
      <c r="P31" s="49"/>
      <c r="Q31" s="12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</row>
    <row r="32" spans="1:28" x14ac:dyDescent="0.2">
      <c r="A32" s="59"/>
      <c r="B32" s="3" t="s">
        <v>24</v>
      </c>
      <c r="C32" s="25">
        <f>100*C31/(C29)</f>
        <v>0.2661839872787633</v>
      </c>
      <c r="D32" s="25">
        <f>100*D31/(D29)</f>
        <v>0.37286859918395132</v>
      </c>
      <c r="E32" s="25">
        <f t="shared" ref="E32:G32" si="2">100*E31/(E29)</f>
        <v>0.81290597122041175</v>
      </c>
      <c r="F32" s="25">
        <f>100*F31/(F29)</f>
        <v>0.78295945136327738</v>
      </c>
      <c r="G32" s="25">
        <f t="shared" si="2"/>
        <v>2.6084688287974958</v>
      </c>
      <c r="H32" s="25"/>
      <c r="I32" s="12"/>
      <c r="J32" s="6"/>
      <c r="K32" s="46"/>
      <c r="L32" s="49"/>
      <c r="M32" s="49"/>
      <c r="N32" s="49"/>
      <c r="O32" s="49"/>
      <c r="P32" s="49"/>
      <c r="Q32" s="26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</row>
    <row r="33" spans="1:28" x14ac:dyDescent="0.2">
      <c r="A33" s="59"/>
      <c r="B33" s="3" t="s">
        <v>25</v>
      </c>
      <c r="C33" s="8">
        <f>C26+(C32/100)*C27+C28*SQRT((C32/100))</f>
        <v>15.502386167572304</v>
      </c>
      <c r="D33" s="8">
        <f>D26+(D32/100)*D27+D28*SQRT((D32/100))</f>
        <v>16.327058817422518</v>
      </c>
      <c r="E33" s="8">
        <f t="shared" ref="E33:G33" si="3">E26+(E32/100)*E27+E28*SQRT((E32/100))</f>
        <v>18.950733466445243</v>
      </c>
      <c r="F33" s="8">
        <f t="shared" si="3"/>
        <v>18.795914224293991</v>
      </c>
      <c r="G33" s="8">
        <f t="shared" si="3"/>
        <v>25.956514807410116</v>
      </c>
      <c r="H33" s="8"/>
      <c r="I33" s="12"/>
      <c r="J33" s="6"/>
      <c r="K33" s="46"/>
      <c r="L33" s="49"/>
      <c r="M33" s="49"/>
      <c r="N33" s="49"/>
      <c r="O33" s="49"/>
      <c r="P33" s="49"/>
      <c r="Q33" s="26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</row>
    <row r="34" spans="1:28" x14ac:dyDescent="0.2">
      <c r="A34" s="60"/>
      <c r="B34" s="6" t="s">
        <v>26</v>
      </c>
      <c r="C34" s="9">
        <f>(C33/10000)*C31*C24</f>
        <v>0.89036383890733983</v>
      </c>
      <c r="D34" s="9">
        <f>(D33/10000)*D31*D24</f>
        <v>1.4489929467767237</v>
      </c>
      <c r="E34" s="9">
        <f t="shared" ref="E34:G34" si="4">(E33/10000)*E31*E24</f>
        <v>3.8780652741865209</v>
      </c>
      <c r="F34" s="9">
        <f t="shared" si="4"/>
        <v>3.3540824073475259</v>
      </c>
      <c r="G34" s="9">
        <f t="shared" si="4"/>
        <v>15.57390888444607</v>
      </c>
      <c r="H34" s="9"/>
      <c r="I34" s="12"/>
      <c r="J34" s="6"/>
      <c r="K34" s="46"/>
      <c r="L34" s="49"/>
      <c r="M34" s="49"/>
      <c r="N34" s="49"/>
      <c r="O34" s="49"/>
      <c r="P34" s="49"/>
      <c r="Q34" s="26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</row>
    <row r="35" spans="1:28" x14ac:dyDescent="0.2">
      <c r="A35" s="52" t="s">
        <v>36</v>
      </c>
      <c r="B35" s="53" t="s">
        <v>27</v>
      </c>
      <c r="C35" s="54">
        <f>12*100*C34/(C19*1000)</f>
        <v>0.5342183033444039</v>
      </c>
      <c r="D35" s="54">
        <f>12*100*D34/(D19*1000)</f>
        <v>0.86939576806603425</v>
      </c>
      <c r="E35" s="54">
        <f>12*100*E34/(E19*1000)</f>
        <v>2.3268391645119126</v>
      </c>
      <c r="F35" s="54">
        <f t="shared" ref="F35:G35" si="5">12*100*F34/(F19*1000)</f>
        <v>2.0124494444085155</v>
      </c>
      <c r="G35" s="54">
        <f t="shared" si="5"/>
        <v>9.3443453306676414</v>
      </c>
      <c r="H35" s="4"/>
      <c r="I35" s="12"/>
      <c r="J35" s="6"/>
      <c r="K35" s="46"/>
      <c r="L35" s="49"/>
      <c r="M35" s="49"/>
      <c r="N35" s="49"/>
      <c r="O35" s="49"/>
      <c r="P35" s="49"/>
      <c r="Q35" s="26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</row>
    <row r="36" spans="1:28" x14ac:dyDescent="0.2">
      <c r="A36" s="12"/>
      <c r="B36" s="6"/>
      <c r="C36" s="6"/>
      <c r="D36" s="6"/>
      <c r="E36" s="6"/>
      <c r="F36" s="6"/>
      <c r="G36" s="6"/>
      <c r="H36" s="6"/>
      <c r="I36" s="12"/>
      <c r="J36" s="50"/>
      <c r="K36" s="46"/>
      <c r="L36" s="51"/>
      <c r="M36" s="51"/>
      <c r="N36" s="51"/>
      <c r="O36" s="51"/>
      <c r="P36" s="51"/>
      <c r="Q36" s="12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</row>
    <row r="37" spans="1:28" x14ac:dyDescent="0.2">
      <c r="A37" s="12"/>
      <c r="B37" s="3" t="s">
        <v>28</v>
      </c>
      <c r="C37" s="31">
        <f>C22-C35</f>
        <v>1.2208682638197754</v>
      </c>
      <c r="D37" s="31">
        <f>D22-D35</f>
        <v>3.1766728886503839</v>
      </c>
      <c r="E37" s="31">
        <f t="shared" ref="E37:G37" si="6">E22-E35</f>
        <v>3.2691936713089835</v>
      </c>
      <c r="F37" s="31">
        <f t="shared" si="6"/>
        <v>4.8901296600690944</v>
      </c>
      <c r="G37" s="31">
        <f t="shared" si="6"/>
        <v>-6.4143453306676417</v>
      </c>
      <c r="H37" s="4"/>
      <c r="I37" s="12"/>
      <c r="J37" s="50"/>
      <c r="K37" s="50"/>
      <c r="L37" s="49"/>
      <c r="M37" s="49"/>
      <c r="N37" s="49"/>
      <c r="O37" s="49"/>
      <c r="P37" s="49"/>
      <c r="Q37" s="12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</row>
    <row r="38" spans="1:28" x14ac:dyDescent="0.2">
      <c r="A38" s="12"/>
      <c r="B38" s="10" t="s">
        <v>33</v>
      </c>
      <c r="C38" s="11">
        <f>C37/100*C19*1000</f>
        <v>24.417365276395508</v>
      </c>
      <c r="D38" s="11">
        <f>D37/100*D19*1000</f>
        <v>63.533457773007676</v>
      </c>
      <c r="E38" s="11">
        <f t="shared" ref="E38:G38" si="7">E37/100*E19*1000</f>
        <v>65.383873426179676</v>
      </c>
      <c r="F38" s="11">
        <f t="shared" si="7"/>
        <v>97.802593201381896</v>
      </c>
      <c r="G38" s="11">
        <f t="shared" si="7"/>
        <v>-128.28690661335284</v>
      </c>
      <c r="H38" s="4"/>
      <c r="I38" s="12"/>
      <c r="J38" s="50"/>
      <c r="K38" s="46"/>
      <c r="L38" s="51"/>
      <c r="M38" s="51"/>
      <c r="N38" s="51"/>
      <c r="O38" s="51"/>
      <c r="P38" s="51"/>
      <c r="Q38" s="12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</row>
    <row r="39" spans="1:28" x14ac:dyDescent="0.2">
      <c r="A39" s="13"/>
      <c r="B39" s="13"/>
      <c r="C39" s="13"/>
      <c r="D39" s="13"/>
      <c r="E39" s="13"/>
      <c r="F39" s="13"/>
      <c r="G39" s="13"/>
      <c r="H39" s="13"/>
      <c r="I39" s="13"/>
      <c r="J39" s="50"/>
      <c r="K39" s="50"/>
      <c r="L39" s="49"/>
      <c r="M39" s="49"/>
      <c r="N39" s="49"/>
      <c r="O39" s="49"/>
      <c r="P39" s="49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</row>
    <row r="40" spans="1:28" x14ac:dyDescent="0.2">
      <c r="A40" s="13"/>
      <c r="B40" s="13"/>
      <c r="C40" s="13"/>
      <c r="D40" s="13"/>
      <c r="E40" s="13"/>
      <c r="F40" s="13"/>
      <c r="G40" s="13"/>
      <c r="H40" s="13"/>
      <c r="I40" s="13"/>
      <c r="J40" s="50"/>
      <c r="K40" s="46"/>
      <c r="L40" s="51"/>
      <c r="M40" s="51"/>
      <c r="N40" s="51"/>
      <c r="O40" s="51"/>
      <c r="P40" s="51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</row>
    <row r="41" spans="1:28" x14ac:dyDescent="0.2">
      <c r="A41" s="13"/>
      <c r="B41" s="13"/>
      <c r="C41" s="13"/>
      <c r="D41" s="13"/>
      <c r="E41" s="13"/>
      <c r="F41" s="13"/>
      <c r="G41" s="13"/>
      <c r="H41" s="13"/>
      <c r="I41" s="13"/>
      <c r="J41" s="50"/>
      <c r="K41" s="50"/>
      <c r="L41" s="49"/>
      <c r="M41" s="49"/>
      <c r="N41" s="49"/>
      <c r="O41" s="49"/>
      <c r="P41" s="49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</row>
    <row r="42" spans="1:28" x14ac:dyDescent="0.2">
      <c r="A42" s="13"/>
      <c r="B42" s="13"/>
      <c r="C42" s="13"/>
      <c r="D42" s="13"/>
      <c r="E42" s="13"/>
      <c r="F42" s="13"/>
      <c r="G42" s="13"/>
      <c r="H42" s="13"/>
      <c r="I42" s="13"/>
      <c r="J42" s="50"/>
      <c r="K42" s="46"/>
      <c r="L42" s="51"/>
      <c r="M42" s="51"/>
      <c r="N42" s="51"/>
      <c r="O42" s="51"/>
      <c r="P42" s="51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</row>
    <row r="43" spans="1:28" x14ac:dyDescent="0.2">
      <c r="A43" s="13"/>
      <c r="B43" s="13"/>
      <c r="C43" s="13"/>
      <c r="D43" s="13"/>
      <c r="E43" s="13"/>
      <c r="F43" s="13"/>
      <c r="G43" s="13"/>
      <c r="H43" s="13"/>
      <c r="I43" s="13"/>
      <c r="J43" s="50"/>
      <c r="K43" s="50"/>
      <c r="L43" s="49"/>
      <c r="M43" s="49"/>
      <c r="N43" s="49"/>
      <c r="O43" s="49"/>
      <c r="P43" s="49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</row>
    <row r="44" spans="1:28" x14ac:dyDescent="0.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</row>
    <row r="45" spans="1:28" x14ac:dyDescent="0.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</row>
    <row r="46" spans="1:28" x14ac:dyDescent="0.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</row>
    <row r="47" spans="1:28" x14ac:dyDescent="0.2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</row>
    <row r="48" spans="1:28" x14ac:dyDescent="0.2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</row>
    <row r="49" spans="1:28" x14ac:dyDescent="0.2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</row>
    <row r="50" spans="1:28" x14ac:dyDescent="0.2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</row>
    <row r="51" spans="1:28" x14ac:dyDescent="0.2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</row>
    <row r="52" spans="1:28" x14ac:dyDescent="0.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</row>
    <row r="53" spans="1:28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</row>
    <row r="54" spans="1:28" x14ac:dyDescent="0.2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</row>
    <row r="55" spans="1:28" x14ac:dyDescent="0.2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</row>
    <row r="56" spans="1:28" x14ac:dyDescent="0.2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</row>
    <row r="57" spans="1:28" x14ac:dyDescent="0.2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</row>
    <row r="58" spans="1:28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</row>
    <row r="59" spans="1:28" x14ac:dyDescent="0.2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</row>
    <row r="60" spans="1:28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</row>
    <row r="61" spans="1:28" x14ac:dyDescent="0.2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</row>
    <row r="62" spans="1:28" x14ac:dyDescent="0.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</row>
    <row r="63" spans="1:28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</row>
    <row r="64" spans="1:28" x14ac:dyDescent="0.2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</row>
    <row r="65" spans="1:28" x14ac:dyDescent="0.2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</row>
    <row r="66" spans="1:28" x14ac:dyDescent="0.2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</row>
    <row r="67" spans="1:28" x14ac:dyDescent="0.2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</row>
    <row r="68" spans="1:28" x14ac:dyDescent="0.2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</row>
    <row r="69" spans="1:28" x14ac:dyDescent="0.2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</row>
  </sheetData>
  <mergeCells count="6">
    <mergeCell ref="A31:A34"/>
    <mergeCell ref="C2:E2"/>
    <mergeCell ref="L2:P2"/>
    <mergeCell ref="Q2:U2"/>
    <mergeCell ref="B15:G15"/>
    <mergeCell ref="C16:G16"/>
  </mergeCells>
  <conditionalFormatting sqref="C37:G37">
    <cfRule type="expression" dxfId="135" priority="10">
      <formula>ABS(#REF!)&gt;=1.96</formula>
    </cfRule>
  </conditionalFormatting>
  <conditionalFormatting sqref="C22">
    <cfRule type="expression" dxfId="134" priority="11">
      <formula>ABS(#REF!)&gt;=1.96</formula>
    </cfRule>
  </conditionalFormatting>
  <conditionalFormatting sqref="H37">
    <cfRule type="expression" dxfId="133" priority="9">
      <formula>ABS(#REF!)&gt;=1.96</formula>
    </cfRule>
  </conditionalFormatting>
  <conditionalFormatting sqref="C21:G21">
    <cfRule type="expression" dxfId="132" priority="8">
      <formula>ABS(#REF!)&gt;=1.96</formula>
    </cfRule>
  </conditionalFormatting>
  <conditionalFormatting sqref="M4:O4">
    <cfRule type="expression" dxfId="131" priority="7">
      <formula>ABS(#REF!)&gt;=1.96</formula>
    </cfRule>
  </conditionalFormatting>
  <conditionalFormatting sqref="L4">
    <cfRule type="expression" dxfId="130" priority="6">
      <formula>ABS(#REF!)&gt;=1.96</formula>
    </cfRule>
  </conditionalFormatting>
  <conditionalFormatting sqref="R4:T4">
    <cfRule type="expression" dxfId="129" priority="5">
      <formula>ABS(#REF!)&gt;=1.96</formula>
    </cfRule>
  </conditionalFormatting>
  <conditionalFormatting sqref="Q4">
    <cfRule type="expression" dxfId="128" priority="4">
      <formula>ABS(#REF!)&gt;=1.96</formula>
    </cfRule>
  </conditionalFormatting>
  <conditionalFormatting sqref="C38:G38">
    <cfRule type="expression" dxfId="127" priority="3">
      <formula>ABS(#REF!)&gt;=1.96</formula>
    </cfRule>
  </conditionalFormatting>
  <conditionalFormatting sqref="H38">
    <cfRule type="expression" dxfId="126" priority="2">
      <formula>ABS(#REF!)&gt;=1.96</formula>
    </cfRule>
  </conditionalFormatting>
  <conditionalFormatting sqref="D22:G22">
    <cfRule type="expression" dxfId="125" priority="1">
      <formula>ABS(#REF!)&gt;=1.96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BE045-5B9C-CC4C-9081-409159A78096}">
  <dimension ref="A1:AB69"/>
  <sheetViews>
    <sheetView topLeftCell="A14" zoomScale="139" workbookViewId="0">
      <selection activeCell="G32" sqref="G32"/>
    </sheetView>
  </sheetViews>
  <sheetFormatPr baseColWidth="10" defaultColWidth="8.83203125" defaultRowHeight="15" x14ac:dyDescent="0.2"/>
  <cols>
    <col min="2" max="2" width="27.5" bestFit="1" customWidth="1"/>
    <col min="8" max="8" width="10.1640625" bestFit="1" customWidth="1"/>
    <col min="11" max="11" width="20.1640625" bestFit="1" customWidth="1"/>
    <col min="12" max="15" width="9" bestFit="1" customWidth="1"/>
    <col min="16" max="16" width="9.5" bestFit="1" customWidth="1"/>
  </cols>
  <sheetData>
    <row r="1" spans="1:28" x14ac:dyDescent="0.2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 spans="1:28" x14ac:dyDescent="0.2">
      <c r="A2" s="12"/>
      <c r="B2" s="12"/>
      <c r="C2" s="65" t="s">
        <v>34</v>
      </c>
      <c r="D2" s="65"/>
      <c r="E2" s="65"/>
      <c r="F2" s="12"/>
      <c r="G2" s="12"/>
      <c r="H2" s="12"/>
      <c r="I2" s="12"/>
      <c r="J2" s="12"/>
      <c r="K2" s="12"/>
      <c r="L2" s="62" t="s">
        <v>30</v>
      </c>
      <c r="M2" s="62"/>
      <c r="N2" s="62"/>
      <c r="O2" s="62"/>
      <c r="P2" s="62"/>
      <c r="Q2" s="63" t="s">
        <v>32</v>
      </c>
      <c r="R2" s="63"/>
      <c r="S2" s="63"/>
      <c r="T2" s="63"/>
      <c r="U2" s="63"/>
      <c r="V2" s="13"/>
      <c r="W2" s="13"/>
      <c r="X2" s="13"/>
      <c r="Y2" s="13"/>
      <c r="Z2" s="13"/>
      <c r="AA2" s="13"/>
      <c r="AB2" s="13"/>
    </row>
    <row r="3" spans="1:28" x14ac:dyDescent="0.2">
      <c r="A3" s="12"/>
      <c r="B3" s="12"/>
      <c r="C3" s="39" t="s">
        <v>0</v>
      </c>
      <c r="D3" s="39"/>
      <c r="E3" s="39"/>
      <c r="F3" s="12"/>
      <c r="G3" s="12"/>
      <c r="H3" s="6"/>
      <c r="I3" s="6"/>
      <c r="J3" s="12"/>
      <c r="K3" s="12"/>
      <c r="L3" s="21" t="s">
        <v>3</v>
      </c>
      <c r="M3" s="21" t="s">
        <v>2</v>
      </c>
      <c r="N3" s="21" t="s">
        <v>4</v>
      </c>
      <c r="O3" s="21" t="s">
        <v>1</v>
      </c>
      <c r="P3" s="21" t="s">
        <v>29</v>
      </c>
      <c r="Q3" s="21" t="s">
        <v>3</v>
      </c>
      <c r="R3" s="21" t="s">
        <v>2</v>
      </c>
      <c r="S3" s="21" t="s">
        <v>4</v>
      </c>
      <c r="T3" s="21" t="s">
        <v>1</v>
      </c>
      <c r="U3" s="21" t="s">
        <v>29</v>
      </c>
      <c r="V3" s="13"/>
      <c r="W3" s="13"/>
      <c r="X3" s="13"/>
      <c r="Y3" s="13"/>
      <c r="Z3" s="13"/>
      <c r="AA3" s="13"/>
      <c r="AB3" s="13"/>
    </row>
    <row r="4" spans="1:28" x14ac:dyDescent="0.2">
      <c r="A4" s="12"/>
      <c r="B4" s="12"/>
      <c r="C4" s="40" t="s">
        <v>5</v>
      </c>
      <c r="D4" s="40">
        <v>1</v>
      </c>
      <c r="E4" s="40"/>
      <c r="F4" s="12"/>
      <c r="G4" s="12"/>
      <c r="H4" s="6"/>
      <c r="I4" s="6"/>
      <c r="J4" s="12"/>
      <c r="K4" s="17"/>
      <c r="L4" s="4">
        <v>2.95</v>
      </c>
      <c r="M4" s="4">
        <v>4.95</v>
      </c>
      <c r="N4" s="4">
        <v>8.2030999999999992</v>
      </c>
      <c r="O4" s="4">
        <v>9.7081499999999998</v>
      </c>
      <c r="P4" s="1">
        <v>5.65</v>
      </c>
      <c r="Q4" s="4">
        <v>1.7550865671641793</v>
      </c>
      <c r="R4" s="4">
        <v>4.0460686567164181</v>
      </c>
      <c r="S4" s="4">
        <v>5.5960328358208962</v>
      </c>
      <c r="T4" s="4">
        <v>6.9025791044776099</v>
      </c>
      <c r="U4" s="29">
        <f>2.93</f>
        <v>2.93</v>
      </c>
      <c r="V4" s="13"/>
      <c r="W4" s="13"/>
      <c r="X4" s="13"/>
      <c r="Y4" s="13"/>
      <c r="Z4" s="13"/>
      <c r="AA4" s="13"/>
      <c r="AB4" s="13"/>
    </row>
    <row r="5" spans="1:28" x14ac:dyDescent="0.2">
      <c r="A5" s="12"/>
      <c r="B5" s="12"/>
      <c r="C5" s="39" t="s">
        <v>6</v>
      </c>
      <c r="D5" s="41">
        <v>11.261309452000001</v>
      </c>
      <c r="E5" s="41">
        <f>D5*$D$4</f>
        <v>11.261309452000001</v>
      </c>
      <c r="F5" s="12"/>
      <c r="G5" s="12"/>
      <c r="H5" s="6"/>
      <c r="I5" s="6"/>
      <c r="J5" s="12"/>
      <c r="K5" s="17"/>
      <c r="L5" s="18"/>
      <c r="M5" s="18"/>
      <c r="N5" s="4"/>
      <c r="O5" s="4"/>
      <c r="P5" s="4"/>
      <c r="Q5" s="12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</row>
    <row r="6" spans="1:28" x14ac:dyDescent="0.2">
      <c r="A6" s="12"/>
      <c r="B6" s="12"/>
      <c r="C6" s="39" t="s">
        <v>7</v>
      </c>
      <c r="D6" s="42">
        <v>79.927599999999998</v>
      </c>
      <c r="E6" s="41">
        <f>D6*$D$4</f>
        <v>79.927599999999998</v>
      </c>
      <c r="F6" s="12"/>
      <c r="G6" s="12"/>
      <c r="H6" s="6"/>
      <c r="I6" s="4"/>
      <c r="J6" s="12"/>
      <c r="K6" s="17"/>
      <c r="L6" s="18"/>
      <c r="M6" s="18"/>
      <c r="N6" s="4"/>
      <c r="O6" s="4"/>
      <c r="P6" s="4"/>
      <c r="Q6" s="12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1:28" x14ac:dyDescent="0.2">
      <c r="A7" s="12"/>
      <c r="B7" s="12"/>
      <c r="C7" s="43" t="s">
        <v>8</v>
      </c>
      <c r="D7" s="44">
        <v>78.078820000000007</v>
      </c>
      <c r="E7" s="44">
        <f>D7*$D$4</f>
        <v>78.078820000000007</v>
      </c>
      <c r="F7" s="12"/>
      <c r="G7" s="12"/>
      <c r="H7" s="6"/>
      <c r="I7" s="4"/>
      <c r="J7" s="12"/>
      <c r="K7" s="17"/>
      <c r="L7" s="18"/>
      <c r="M7" s="18"/>
      <c r="N7" s="18"/>
      <c r="O7" s="18"/>
      <c r="P7" s="4"/>
      <c r="Q7" s="12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</row>
    <row r="8" spans="1:28" x14ac:dyDescent="0.2">
      <c r="A8" s="12"/>
      <c r="B8" s="12"/>
      <c r="C8" s="12"/>
      <c r="D8" s="12"/>
      <c r="E8" s="12"/>
      <c r="F8" s="12"/>
      <c r="G8" s="12"/>
      <c r="H8" s="12"/>
      <c r="I8" s="18"/>
      <c r="J8" s="12"/>
      <c r="K8" s="17"/>
      <c r="L8" s="18"/>
      <c r="M8" s="18"/>
      <c r="N8" s="18"/>
      <c r="O8" s="18"/>
      <c r="P8" s="4"/>
      <c r="Q8" s="12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</row>
    <row r="9" spans="1:28" x14ac:dyDescent="0.2">
      <c r="A9" s="12"/>
      <c r="B9" s="12"/>
      <c r="C9" s="12"/>
      <c r="D9" s="12"/>
      <c r="E9" s="12"/>
      <c r="F9" s="12"/>
      <c r="G9" s="12"/>
      <c r="H9" s="12"/>
      <c r="I9" s="12"/>
      <c r="J9" s="12"/>
      <c r="K9" s="17"/>
      <c r="L9" s="18"/>
      <c r="M9" s="18"/>
      <c r="N9" s="18"/>
      <c r="O9" s="18"/>
      <c r="P9" s="4"/>
      <c r="Q9" s="12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</row>
    <row r="10" spans="1:28" x14ac:dyDescent="0.2">
      <c r="A10" s="12"/>
      <c r="B10" s="12"/>
      <c r="C10" s="12"/>
      <c r="D10" s="12"/>
      <c r="E10" s="12"/>
      <c r="F10" s="12"/>
      <c r="G10" s="12"/>
      <c r="H10" s="6"/>
      <c r="I10" s="6"/>
      <c r="J10" s="6"/>
      <c r="K10" s="12"/>
      <c r="L10" s="12"/>
      <c r="M10" s="6"/>
      <c r="N10" s="6"/>
      <c r="O10" s="4"/>
      <c r="P10" s="12"/>
      <c r="Q10" s="12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x14ac:dyDescent="0.2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6"/>
      <c r="N11" s="6"/>
      <c r="O11" s="4"/>
      <c r="P11" s="12"/>
      <c r="Q11" s="12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</row>
    <row r="12" spans="1:28" x14ac:dyDescent="0.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6"/>
      <c r="L12" s="15"/>
      <c r="M12" s="15"/>
      <c r="N12" s="15"/>
      <c r="O12" s="15"/>
      <c r="P12" s="12"/>
      <c r="Q12" s="12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</row>
    <row r="13" spans="1:28" x14ac:dyDescent="0.2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7"/>
      <c r="L13" s="4"/>
      <c r="M13" s="4"/>
      <c r="N13" s="4"/>
      <c r="O13" s="4"/>
      <c r="P13" s="4"/>
      <c r="Q13" s="12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 spans="1:28" x14ac:dyDescent="0.2">
      <c r="A14" s="12"/>
      <c r="B14" s="12"/>
      <c r="C14" s="18"/>
      <c r="D14" s="18"/>
      <c r="E14" s="18"/>
      <c r="F14" s="18"/>
      <c r="G14" s="12"/>
      <c r="H14" s="18"/>
      <c r="I14" s="18"/>
      <c r="J14" s="18"/>
      <c r="K14" s="17"/>
      <c r="L14" s="4"/>
      <c r="M14" s="4"/>
      <c r="N14" s="4"/>
      <c r="O14" s="4"/>
      <c r="P14" s="4"/>
      <c r="Q14" s="12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</row>
    <row r="15" spans="1:28" x14ac:dyDescent="0.2">
      <c r="A15" s="12"/>
      <c r="B15" s="61"/>
      <c r="C15" s="61"/>
      <c r="D15" s="61"/>
      <c r="E15" s="61"/>
      <c r="F15" s="61"/>
      <c r="G15" s="61"/>
      <c r="H15" s="12"/>
      <c r="I15" s="12"/>
      <c r="J15" s="12"/>
      <c r="K15" s="17"/>
      <c r="L15" s="4"/>
      <c r="M15" s="4"/>
      <c r="N15" s="4"/>
      <c r="O15" s="4"/>
      <c r="P15" s="4"/>
      <c r="Q15" s="12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</row>
    <row r="16" spans="1:28" x14ac:dyDescent="0.2">
      <c r="A16" s="12"/>
      <c r="B16" s="16" t="s">
        <v>9</v>
      </c>
      <c r="C16" s="64" t="s">
        <v>10</v>
      </c>
      <c r="D16" s="64"/>
      <c r="E16" s="64"/>
      <c r="F16" s="64"/>
      <c r="G16" s="64"/>
      <c r="H16" s="12"/>
      <c r="I16" s="12"/>
      <c r="J16" s="12"/>
      <c r="K16" s="17"/>
      <c r="L16" s="18"/>
      <c r="M16" s="18"/>
      <c r="N16" s="18"/>
      <c r="O16" s="18"/>
      <c r="P16" s="4"/>
      <c r="Q16" s="12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 spans="1:28" x14ac:dyDescent="0.2">
      <c r="A17" s="12"/>
      <c r="B17" s="20"/>
      <c r="C17" s="30"/>
      <c r="D17" s="30"/>
      <c r="E17" s="30"/>
      <c r="F17" s="30"/>
      <c r="G17" s="12"/>
      <c r="H17" s="12"/>
      <c r="I17" s="12"/>
      <c r="J17" s="12"/>
      <c r="K17" s="12"/>
      <c r="L17" s="18"/>
      <c r="M17" s="18"/>
      <c r="N17" s="18"/>
      <c r="O17" s="18"/>
      <c r="P17" s="4"/>
      <c r="Q17" s="12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</row>
    <row r="18" spans="1:28" x14ac:dyDescent="0.2">
      <c r="A18" s="12"/>
      <c r="B18" s="6"/>
      <c r="C18" s="21" t="s">
        <v>3</v>
      </c>
      <c r="D18" s="21" t="s">
        <v>2</v>
      </c>
      <c r="E18" s="21" t="s">
        <v>4</v>
      </c>
      <c r="F18" s="21" t="s">
        <v>1</v>
      </c>
      <c r="G18" s="21" t="s">
        <v>29</v>
      </c>
      <c r="H18" s="14"/>
      <c r="I18" s="12"/>
      <c r="J18" s="12"/>
      <c r="K18" s="12"/>
      <c r="L18" s="18"/>
      <c r="M18" s="18"/>
      <c r="N18" s="18"/>
      <c r="O18" s="18"/>
      <c r="P18" s="4"/>
      <c r="Q18" s="12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</row>
    <row r="19" spans="1:28" x14ac:dyDescent="0.2">
      <c r="A19" s="12"/>
      <c r="B19" s="27" t="s">
        <v>11</v>
      </c>
      <c r="C19" s="28">
        <v>102.20538569420646</v>
      </c>
      <c r="D19" s="28">
        <v>153.78402513720678</v>
      </c>
      <c r="E19" s="28">
        <v>26.60054453075621</v>
      </c>
      <c r="F19" s="28">
        <v>54.639016704457724</v>
      </c>
      <c r="G19" s="28">
        <v>0</v>
      </c>
      <c r="H19" s="22"/>
      <c r="I19" s="12"/>
      <c r="J19" s="12"/>
      <c r="K19" s="12"/>
      <c r="L19" s="12"/>
      <c r="M19" s="12"/>
      <c r="N19" s="4"/>
      <c r="O19" s="4"/>
      <c r="P19" s="12"/>
      <c r="Q19" s="12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</row>
    <row r="20" spans="1:28" x14ac:dyDescent="0.2">
      <c r="A20" s="12"/>
      <c r="B20" s="19" t="s">
        <v>12</v>
      </c>
      <c r="C20" s="19"/>
      <c r="D20" s="19"/>
      <c r="E20" s="19"/>
      <c r="F20" s="19"/>
      <c r="G20" s="19"/>
      <c r="H20" s="12"/>
      <c r="I20" s="12"/>
      <c r="J20" s="12"/>
      <c r="K20" s="12"/>
      <c r="L20" s="12"/>
      <c r="M20" s="12"/>
      <c r="N20" s="4"/>
      <c r="O20" s="4"/>
      <c r="P20" s="12"/>
      <c r="Q20" s="12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</row>
    <row r="21" spans="1:28" x14ac:dyDescent="0.2">
      <c r="A21" s="12"/>
      <c r="B21" s="35" t="s">
        <v>13</v>
      </c>
      <c r="C21" s="38">
        <f>Q4</f>
        <v>1.7550865671641793</v>
      </c>
      <c r="D21" s="38">
        <v>4.0460686567164181</v>
      </c>
      <c r="E21" s="38">
        <v>5.5960328358208962</v>
      </c>
      <c r="F21" s="38">
        <v>6.9025791044776099</v>
      </c>
      <c r="G21" s="38">
        <v>2.93</v>
      </c>
      <c r="H21" s="22"/>
      <c r="I21" s="17"/>
      <c r="J21" s="18"/>
      <c r="K21" s="14"/>
      <c r="L21" s="12"/>
      <c r="M21" s="12"/>
      <c r="N21" s="4"/>
      <c r="O21" s="4"/>
      <c r="P21" s="12"/>
      <c r="Q21" s="12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</row>
    <row r="22" spans="1:28" x14ac:dyDescent="0.2">
      <c r="A22" s="14" t="s">
        <v>31</v>
      </c>
      <c r="B22" s="36" t="s">
        <v>14</v>
      </c>
      <c r="C22" s="37">
        <f>C21</f>
        <v>1.7550865671641793</v>
      </c>
      <c r="D22" s="37">
        <f>D21</f>
        <v>4.0460686567164181</v>
      </c>
      <c r="E22" s="37">
        <f>E21</f>
        <v>5.5960328358208962</v>
      </c>
      <c r="F22" s="37">
        <f t="shared" ref="F22:G22" si="0">F21</f>
        <v>6.9025791044776099</v>
      </c>
      <c r="G22" s="37">
        <f t="shared" si="0"/>
        <v>2.93</v>
      </c>
      <c r="H22" s="22"/>
      <c r="I22" s="17"/>
      <c r="J22" s="18"/>
      <c r="K22" s="18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</row>
    <row r="23" spans="1:28" x14ac:dyDescent="0.2">
      <c r="A23" s="12"/>
      <c r="B23" s="32" t="s">
        <v>15</v>
      </c>
      <c r="C23" s="33">
        <f>0.287169932835821</f>
        <v>0.28716993283582098</v>
      </c>
      <c r="D23" s="33">
        <v>0.44373973383084497</v>
      </c>
      <c r="E23" s="33">
        <v>1.0231966169154201</v>
      </c>
      <c r="F23" s="33">
        <v>0.89223710199005002</v>
      </c>
      <c r="G23" s="33">
        <v>3</v>
      </c>
      <c r="H23" s="23"/>
      <c r="I23" s="17"/>
      <c r="J23" s="18"/>
      <c r="K23" s="18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</row>
    <row r="24" spans="1:28" x14ac:dyDescent="0.2">
      <c r="A24" s="12"/>
      <c r="B24" s="2" t="s">
        <v>16</v>
      </c>
      <c r="C24" s="5">
        <v>2000</v>
      </c>
      <c r="D24" s="5">
        <v>2000</v>
      </c>
      <c r="E24" s="5">
        <v>2000</v>
      </c>
      <c r="F24" s="5">
        <v>2000</v>
      </c>
      <c r="G24" s="5">
        <v>2000</v>
      </c>
      <c r="H24" s="24"/>
      <c r="I24" s="12"/>
      <c r="J24" s="12"/>
      <c r="K24" s="18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 spans="1:28" x14ac:dyDescent="0.2">
      <c r="A25" s="12"/>
      <c r="B25" s="19" t="s">
        <v>17</v>
      </c>
      <c r="C25" s="19"/>
      <c r="D25" s="19"/>
      <c r="E25" s="19"/>
      <c r="F25" s="19"/>
      <c r="G25" s="19"/>
      <c r="H25" s="12"/>
      <c r="I25" s="12"/>
      <c r="J25" s="6"/>
      <c r="K25" s="4"/>
      <c r="L25" s="45"/>
      <c r="M25" s="45"/>
      <c r="N25" s="45"/>
      <c r="O25" s="45"/>
      <c r="P25" s="45"/>
      <c r="Q25" s="12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</row>
    <row r="26" spans="1:28" x14ac:dyDescent="0.2">
      <c r="A26" s="12"/>
      <c r="B26" s="6" t="s">
        <v>18</v>
      </c>
      <c r="C26" s="4">
        <f t="array" ref="C26:C28">$E$5:$E$7</f>
        <v>11.261309452000001</v>
      </c>
      <c r="D26" s="4">
        <f t="array" ref="D26:D28">$E$5:$E$7</f>
        <v>11.261309452000001</v>
      </c>
      <c r="E26" s="4">
        <f t="array" ref="E26:E28">$E$5:$E$7</f>
        <v>11.261309452000001</v>
      </c>
      <c r="F26" s="4">
        <f t="array" ref="F26:F28">$E$5:$E$7</f>
        <v>11.261309452000001</v>
      </c>
      <c r="G26" s="4">
        <f t="array" ref="G26:G28">$E$5:$E$7</f>
        <v>11.261309452000001</v>
      </c>
      <c r="H26" s="4"/>
      <c r="I26" s="12"/>
      <c r="J26" s="6"/>
      <c r="K26" s="46"/>
      <c r="L26" s="47"/>
      <c r="M26" s="47"/>
      <c r="N26" s="47"/>
      <c r="O26" s="47"/>
      <c r="P26" s="47"/>
      <c r="Q26" s="12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</row>
    <row r="27" spans="1:28" x14ac:dyDescent="0.2">
      <c r="A27" s="12"/>
      <c r="B27" s="6" t="s">
        <v>19</v>
      </c>
      <c r="C27" s="4">
        <v>79.927599999999998</v>
      </c>
      <c r="D27" s="4">
        <v>79.927599999999998</v>
      </c>
      <c r="E27" s="4">
        <v>79.927599999999998</v>
      </c>
      <c r="F27" s="4">
        <v>79.927599999999998</v>
      </c>
      <c r="G27" s="4">
        <v>79.927599999999998</v>
      </c>
      <c r="H27" s="4"/>
      <c r="I27" s="12"/>
      <c r="J27" s="48"/>
      <c r="K27" s="46"/>
      <c r="L27" s="47"/>
      <c r="M27" s="47"/>
      <c r="N27" s="47"/>
      <c r="O27" s="47"/>
      <c r="P27" s="47"/>
      <c r="Q27" s="12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</row>
    <row r="28" spans="1:28" x14ac:dyDescent="0.2">
      <c r="A28" s="12"/>
      <c r="B28" s="6" t="s">
        <v>20</v>
      </c>
      <c r="C28" s="4">
        <v>78.078820000000007</v>
      </c>
      <c r="D28" s="4">
        <v>78.078820000000007</v>
      </c>
      <c r="E28" s="4">
        <v>78.078820000000007</v>
      </c>
      <c r="F28" s="4">
        <v>78.078820000000007</v>
      </c>
      <c r="G28" s="4">
        <v>78.078820000000007</v>
      </c>
      <c r="H28" s="4"/>
      <c r="I28" s="12"/>
      <c r="J28" s="48"/>
      <c r="K28" s="46"/>
      <c r="L28" s="49"/>
      <c r="M28" s="49"/>
      <c r="N28" s="49"/>
      <c r="O28" s="49"/>
      <c r="P28" s="49"/>
      <c r="Q28" s="12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</row>
    <row r="29" spans="1:28" x14ac:dyDescent="0.2">
      <c r="A29" s="12"/>
      <c r="B29" s="32" t="s">
        <v>21</v>
      </c>
      <c r="C29" s="34">
        <f>107.884</f>
        <v>107.884</v>
      </c>
      <c r="D29" s="34">
        <f>119.007</f>
        <v>119.00700000000001</v>
      </c>
      <c r="E29" s="34">
        <f>125.869</f>
        <v>125.869</v>
      </c>
      <c r="F29" s="34">
        <f>113.957</f>
        <v>113.95699999999999</v>
      </c>
      <c r="G29" s="34">
        <v>115.01</v>
      </c>
      <c r="H29" s="7"/>
      <c r="I29" s="12"/>
      <c r="J29" s="6"/>
      <c r="K29" s="46"/>
      <c r="L29" s="47"/>
      <c r="M29" s="47"/>
      <c r="N29" s="47"/>
      <c r="O29" s="47"/>
      <c r="P29" s="47"/>
      <c r="Q29" s="12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</row>
    <row r="30" spans="1:28" x14ac:dyDescent="0.2">
      <c r="A30" s="12"/>
      <c r="B30" s="19" t="s">
        <v>22</v>
      </c>
      <c r="C30" s="19"/>
      <c r="D30" s="19"/>
      <c r="E30" s="19"/>
      <c r="F30" s="19"/>
      <c r="G30" s="19"/>
      <c r="H30" s="12"/>
      <c r="I30" s="12"/>
      <c r="J30" s="48"/>
      <c r="K30" s="46"/>
      <c r="L30" s="47"/>
      <c r="M30" s="47"/>
      <c r="N30" s="47"/>
      <c r="O30" s="47"/>
      <c r="P30" s="47"/>
      <c r="Q30" s="12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</row>
    <row r="31" spans="1:28" x14ac:dyDescent="0.2">
      <c r="A31" s="58" t="s">
        <v>35</v>
      </c>
      <c r="B31" s="3" t="s">
        <v>23</v>
      </c>
      <c r="C31" s="8">
        <f>1000*C23*C19/C24</f>
        <v>14.675156872632224</v>
      </c>
      <c r="D31" s="8">
        <f>1000*D23*D19/D24</f>
        <v>34.120041190910051</v>
      </c>
      <c r="E31" s="8">
        <f>1000*E23*E19/E24</f>
        <v>13.608793585988867</v>
      </c>
      <c r="F31" s="8">
        <f>1000*F23*F19/F24</f>
        <v>24.375478959985649</v>
      </c>
      <c r="G31" s="8">
        <f t="shared" ref="G31" si="1">1000*G23*G19/G24</f>
        <v>0</v>
      </c>
      <c r="H31" s="8"/>
      <c r="I31" s="12"/>
      <c r="J31" s="48"/>
      <c r="K31" s="46"/>
      <c r="L31" s="49"/>
      <c r="M31" s="49"/>
      <c r="N31" s="49"/>
      <c r="O31" s="49"/>
      <c r="P31" s="49"/>
      <c r="Q31" s="12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</row>
    <row r="32" spans="1:28" x14ac:dyDescent="0.2">
      <c r="A32" s="59"/>
      <c r="B32" s="3" t="s">
        <v>24</v>
      </c>
      <c r="C32" s="25">
        <f>100*C31/(C29)</f>
        <v>13.602718542723874</v>
      </c>
      <c r="D32" s="25">
        <f>100*D31/(D29)</f>
        <v>28.670617014889924</v>
      </c>
      <c r="E32" s="25">
        <f t="shared" ref="E32:G32" si="2">100*E31/(E29)</f>
        <v>10.811870743383095</v>
      </c>
      <c r="F32" s="25">
        <f>100*F31/(F29)</f>
        <v>21.390067270975589</v>
      </c>
      <c r="G32" s="25">
        <f t="shared" si="2"/>
        <v>0</v>
      </c>
      <c r="H32" s="25"/>
      <c r="I32" s="12"/>
      <c r="J32" s="6"/>
      <c r="K32" s="46"/>
      <c r="L32" s="49"/>
      <c r="M32" s="49"/>
      <c r="N32" s="49"/>
      <c r="O32" s="49"/>
      <c r="P32" s="49"/>
      <c r="Q32" s="26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</row>
    <row r="33" spans="1:28" x14ac:dyDescent="0.2">
      <c r="A33" s="59"/>
      <c r="B33" s="3" t="s">
        <v>25</v>
      </c>
      <c r="C33" s="8">
        <f>C26+(C32/100)*C27+C28*SQRT((C32/100))</f>
        <v>50.930559722600691</v>
      </c>
      <c r="D33" s="8">
        <f>D26+(D32/100)*D27+D28*SQRT((D32/100))</f>
        <v>75.984310892704457</v>
      </c>
      <c r="E33" s="8">
        <f t="shared" ref="E33:G33" si="3">E26+(E32/100)*E27+E28*SQRT((E32/100))</f>
        <v>45.576394594917808</v>
      </c>
      <c r="F33" s="8">
        <f t="shared" si="3"/>
        <v>64.468860330530731</v>
      </c>
      <c r="G33" s="8">
        <f t="shared" si="3"/>
        <v>11.261309452000001</v>
      </c>
      <c r="H33" s="8"/>
      <c r="I33" s="12"/>
      <c r="J33" s="6"/>
      <c r="K33" s="46"/>
      <c r="L33" s="49"/>
      <c r="M33" s="49"/>
      <c r="N33" s="49"/>
      <c r="O33" s="49"/>
      <c r="P33" s="49"/>
      <c r="Q33" s="26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</row>
    <row r="34" spans="1:28" x14ac:dyDescent="0.2">
      <c r="A34" s="60"/>
      <c r="B34" s="6" t="s">
        <v>26</v>
      </c>
      <c r="C34" s="9">
        <f>(C33/10000)*C31*C24</f>
        <v>149.4827907080259</v>
      </c>
      <c r="D34" s="9">
        <f>(D33/10000)*D31*D24</f>
        <v>518.51756350439825</v>
      </c>
      <c r="E34" s="9">
        <f t="shared" ref="E34:G34" si="4">(E33/10000)*E31*E24</f>
        <v>124.04794928716304</v>
      </c>
      <c r="F34" s="9">
        <f t="shared" si="4"/>
        <v>314.29186971222106</v>
      </c>
      <c r="G34" s="9">
        <f t="shared" si="4"/>
        <v>0</v>
      </c>
      <c r="H34" s="9"/>
      <c r="I34" s="12"/>
      <c r="J34" s="6"/>
      <c r="K34" s="46"/>
      <c r="L34" s="49"/>
      <c r="M34" s="49"/>
      <c r="N34" s="49"/>
      <c r="O34" s="49"/>
      <c r="P34" s="49"/>
      <c r="Q34" s="26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</row>
    <row r="35" spans="1:28" x14ac:dyDescent="0.2">
      <c r="A35" s="52" t="s">
        <v>36</v>
      </c>
      <c r="B35" s="53" t="s">
        <v>27</v>
      </c>
      <c r="C35" s="54">
        <f>12*100*C34/(C19*1000)</f>
        <v>1.7550870497796014</v>
      </c>
      <c r="D35" s="54">
        <f>12*100*D34/(D19*1000)</f>
        <v>4.0460709469018621</v>
      </c>
      <c r="E35" s="54">
        <f>12*100*E34/(E19*1000)</f>
        <v>5.5960335312866567</v>
      </c>
      <c r="F35" s="54">
        <f t="shared" ref="F35:G35" si="5">12*100*F34/(F19*1000)</f>
        <v>6.9025810931896849</v>
      </c>
      <c r="G35" s="54" t="e">
        <f t="shared" si="5"/>
        <v>#DIV/0!</v>
      </c>
      <c r="H35" s="4"/>
      <c r="I35" s="12"/>
      <c r="J35" s="6"/>
      <c r="K35" s="46"/>
      <c r="L35" s="49"/>
      <c r="M35" s="49"/>
      <c r="N35" s="49"/>
      <c r="O35" s="49"/>
      <c r="P35" s="49"/>
      <c r="Q35" s="26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</row>
    <row r="36" spans="1:28" x14ac:dyDescent="0.2">
      <c r="A36" s="12"/>
      <c r="B36" s="6"/>
      <c r="C36" s="6"/>
      <c r="D36" s="6"/>
      <c r="E36" s="6"/>
      <c r="F36" s="6"/>
      <c r="G36" s="6"/>
      <c r="H36" s="6"/>
      <c r="I36" s="12"/>
      <c r="J36" s="50"/>
      <c r="K36" s="46"/>
      <c r="L36" s="51"/>
      <c r="M36" s="51"/>
      <c r="N36" s="51"/>
      <c r="O36" s="51"/>
      <c r="P36" s="51"/>
      <c r="Q36" s="12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</row>
    <row r="37" spans="1:28" x14ac:dyDescent="0.2">
      <c r="A37" s="12"/>
      <c r="B37" s="3" t="s">
        <v>28</v>
      </c>
      <c r="C37" s="31">
        <f>C22-C35</f>
        <v>-4.8261542207050923E-7</v>
      </c>
      <c r="D37" s="31">
        <f>D22-D35</f>
        <v>-2.2901854439538738E-6</v>
      </c>
      <c r="E37" s="31">
        <f t="shared" ref="E37:G37" si="6">E22-E35</f>
        <v>-6.9546576053625131E-7</v>
      </c>
      <c r="F37" s="31">
        <f t="shared" si="6"/>
        <v>-1.988712075018384E-6</v>
      </c>
      <c r="G37" s="31" t="e">
        <f t="shared" si="6"/>
        <v>#DIV/0!</v>
      </c>
      <c r="H37" s="4"/>
      <c r="I37" s="12"/>
      <c r="J37" s="50"/>
      <c r="K37" s="50"/>
      <c r="L37" s="49"/>
      <c r="M37" s="49"/>
      <c r="N37" s="49"/>
      <c r="O37" s="49"/>
      <c r="P37" s="49"/>
      <c r="Q37" s="12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</row>
    <row r="38" spans="1:28" x14ac:dyDescent="0.2">
      <c r="A38" s="12"/>
      <c r="B38" s="10" t="s">
        <v>33</v>
      </c>
      <c r="C38" s="11">
        <f>C37/100*C19*1000</f>
        <v>-4.9325895354688642E-4</v>
      </c>
      <c r="D38" s="11">
        <f>D37/100*D19*1000</f>
        <v>-3.5219393588186761E-3</v>
      </c>
      <c r="E38" s="11">
        <f t="shared" ref="E38:G38" si="7">E37/100*E19*1000</f>
        <v>-1.8499767932760787E-4</v>
      </c>
      <c r="F38" s="11">
        <f t="shared" si="7"/>
        <v>-1.0866127228728627E-3</v>
      </c>
      <c r="G38" s="11" t="e">
        <f t="shared" si="7"/>
        <v>#DIV/0!</v>
      </c>
      <c r="H38" s="4"/>
      <c r="I38" s="12"/>
      <c r="J38" s="50"/>
      <c r="K38" s="46"/>
      <c r="L38" s="51"/>
      <c r="M38" s="51"/>
      <c r="N38" s="51"/>
      <c r="O38" s="51"/>
      <c r="P38" s="51"/>
      <c r="Q38" s="12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</row>
    <row r="39" spans="1:28" x14ac:dyDescent="0.2">
      <c r="A39" s="13"/>
      <c r="B39" s="13"/>
      <c r="C39" s="13"/>
      <c r="D39" s="13"/>
      <c r="E39" s="13"/>
      <c r="F39" s="13"/>
      <c r="G39" s="13"/>
      <c r="H39" s="13"/>
      <c r="I39" s="13"/>
      <c r="J39" s="50"/>
      <c r="K39" s="50"/>
      <c r="L39" s="49"/>
      <c r="M39" s="49"/>
      <c r="N39" s="49"/>
      <c r="O39" s="49"/>
      <c r="P39" s="49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</row>
    <row r="40" spans="1:28" x14ac:dyDescent="0.2">
      <c r="A40" s="13"/>
      <c r="B40" s="13"/>
      <c r="C40" s="13"/>
      <c r="D40" s="13"/>
      <c r="E40" s="13"/>
      <c r="F40" s="13"/>
      <c r="G40" s="13"/>
      <c r="H40" s="13"/>
      <c r="I40" s="13"/>
      <c r="J40" s="50"/>
      <c r="K40" s="46"/>
      <c r="L40" s="51"/>
      <c r="M40" s="51"/>
      <c r="N40" s="51"/>
      <c r="O40" s="51"/>
      <c r="P40" s="51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</row>
    <row r="41" spans="1:28" x14ac:dyDescent="0.2">
      <c r="A41" s="13"/>
      <c r="B41" s="13"/>
      <c r="C41" s="13"/>
      <c r="D41" s="13"/>
      <c r="E41" s="13"/>
      <c r="F41" s="13"/>
      <c r="G41" s="13"/>
      <c r="H41" s="13"/>
      <c r="I41" s="13"/>
      <c r="J41" s="50"/>
      <c r="K41" s="50"/>
      <c r="L41" s="49"/>
      <c r="M41" s="49"/>
      <c r="N41" s="49"/>
      <c r="O41" s="49"/>
      <c r="P41" s="49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</row>
    <row r="42" spans="1:28" x14ac:dyDescent="0.2">
      <c r="A42" s="13"/>
      <c r="B42" s="13"/>
      <c r="C42" s="13"/>
      <c r="D42" s="13"/>
      <c r="E42" s="13"/>
      <c r="F42" s="13"/>
      <c r="G42" s="13"/>
      <c r="H42" s="13"/>
      <c r="I42" s="13"/>
      <c r="J42" s="50"/>
      <c r="K42" s="46"/>
      <c r="L42" s="51"/>
      <c r="M42" s="51"/>
      <c r="N42" s="51"/>
      <c r="O42" s="51"/>
      <c r="P42" s="51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</row>
    <row r="43" spans="1:28" x14ac:dyDescent="0.2">
      <c r="A43" s="13"/>
      <c r="B43" s="13"/>
      <c r="C43" s="13"/>
      <c r="D43" s="13"/>
      <c r="E43" s="13"/>
      <c r="F43" s="13"/>
      <c r="G43" s="13"/>
      <c r="H43" s="13"/>
      <c r="I43" s="13"/>
      <c r="J43" s="50"/>
      <c r="K43" s="50"/>
      <c r="L43" s="49"/>
      <c r="M43" s="49"/>
      <c r="N43" s="49"/>
      <c r="O43" s="49"/>
      <c r="P43" s="49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</row>
    <row r="44" spans="1:28" x14ac:dyDescent="0.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</row>
    <row r="45" spans="1:28" x14ac:dyDescent="0.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</row>
    <row r="46" spans="1:28" x14ac:dyDescent="0.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</row>
    <row r="47" spans="1:28" x14ac:dyDescent="0.2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</row>
    <row r="48" spans="1:28" x14ac:dyDescent="0.2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</row>
    <row r="49" spans="1:28" x14ac:dyDescent="0.2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</row>
    <row r="50" spans="1:28" x14ac:dyDescent="0.2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</row>
    <row r="51" spans="1:28" x14ac:dyDescent="0.2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</row>
    <row r="52" spans="1:28" x14ac:dyDescent="0.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</row>
    <row r="53" spans="1:28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</row>
    <row r="54" spans="1:28" x14ac:dyDescent="0.2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</row>
    <row r="55" spans="1:28" x14ac:dyDescent="0.2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</row>
    <row r="56" spans="1:28" x14ac:dyDescent="0.2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</row>
    <row r="57" spans="1:28" x14ac:dyDescent="0.2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</row>
    <row r="58" spans="1:28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</row>
    <row r="59" spans="1:28" x14ac:dyDescent="0.2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</row>
    <row r="60" spans="1:28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</row>
    <row r="61" spans="1:28" x14ac:dyDescent="0.2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</row>
    <row r="62" spans="1:28" x14ac:dyDescent="0.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</row>
    <row r="63" spans="1:28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</row>
    <row r="64" spans="1:28" x14ac:dyDescent="0.2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</row>
    <row r="65" spans="1:28" x14ac:dyDescent="0.2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</row>
    <row r="66" spans="1:28" x14ac:dyDescent="0.2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</row>
    <row r="67" spans="1:28" x14ac:dyDescent="0.2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</row>
    <row r="68" spans="1:28" x14ac:dyDescent="0.2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</row>
    <row r="69" spans="1:28" x14ac:dyDescent="0.2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</row>
  </sheetData>
  <mergeCells count="6">
    <mergeCell ref="A31:A34"/>
    <mergeCell ref="C2:E2"/>
    <mergeCell ref="L2:P2"/>
    <mergeCell ref="Q2:U2"/>
    <mergeCell ref="B15:G15"/>
    <mergeCell ref="C16:G16"/>
  </mergeCells>
  <conditionalFormatting sqref="C37:G37">
    <cfRule type="expression" dxfId="124" priority="10">
      <formula>ABS(#REF!)&gt;=1.96</formula>
    </cfRule>
  </conditionalFormatting>
  <conditionalFormatting sqref="C22">
    <cfRule type="expression" dxfId="123" priority="11">
      <formula>ABS(#REF!)&gt;=1.96</formula>
    </cfRule>
  </conditionalFormatting>
  <conditionalFormatting sqref="H37">
    <cfRule type="expression" dxfId="122" priority="9">
      <formula>ABS(#REF!)&gt;=1.96</formula>
    </cfRule>
  </conditionalFormatting>
  <conditionalFormatting sqref="C21:G21">
    <cfRule type="expression" dxfId="121" priority="8">
      <formula>ABS(#REF!)&gt;=1.96</formula>
    </cfRule>
  </conditionalFormatting>
  <conditionalFormatting sqref="M4:O4">
    <cfRule type="expression" dxfId="120" priority="7">
      <formula>ABS(#REF!)&gt;=1.96</formula>
    </cfRule>
  </conditionalFormatting>
  <conditionalFormatting sqref="L4">
    <cfRule type="expression" dxfId="119" priority="6">
      <formula>ABS(#REF!)&gt;=1.96</formula>
    </cfRule>
  </conditionalFormatting>
  <conditionalFormatting sqref="R4:T4">
    <cfRule type="expression" dxfId="118" priority="5">
      <formula>ABS(#REF!)&gt;=1.96</formula>
    </cfRule>
  </conditionalFormatting>
  <conditionalFormatting sqref="Q4">
    <cfRule type="expression" dxfId="117" priority="4">
      <formula>ABS(#REF!)&gt;=1.96</formula>
    </cfRule>
  </conditionalFormatting>
  <conditionalFormatting sqref="C38:G38">
    <cfRule type="expression" dxfId="116" priority="3">
      <formula>ABS(#REF!)&gt;=1.96</formula>
    </cfRule>
  </conditionalFormatting>
  <conditionalFormatting sqref="H38">
    <cfRule type="expression" dxfId="115" priority="2">
      <formula>ABS(#REF!)&gt;=1.96</formula>
    </cfRule>
  </conditionalFormatting>
  <conditionalFormatting sqref="D22:G22">
    <cfRule type="expression" dxfId="114" priority="1">
      <formula>ABS(#REF!)&gt;=1.96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F5916-5414-0349-BFC3-676EB1E176EE}">
  <dimension ref="A1:AB69"/>
  <sheetViews>
    <sheetView topLeftCell="A13" zoomScale="139" workbookViewId="0">
      <selection activeCell="E19" sqref="E19"/>
    </sheetView>
  </sheetViews>
  <sheetFormatPr baseColWidth="10" defaultColWidth="8.83203125" defaultRowHeight="15" x14ac:dyDescent="0.2"/>
  <cols>
    <col min="2" max="2" width="27.5" bestFit="1" customWidth="1"/>
    <col min="8" max="8" width="10.1640625" bestFit="1" customWidth="1"/>
    <col min="11" max="11" width="20.1640625" bestFit="1" customWidth="1"/>
    <col min="12" max="15" width="9" bestFit="1" customWidth="1"/>
    <col min="16" max="16" width="9.5" bestFit="1" customWidth="1"/>
  </cols>
  <sheetData>
    <row r="1" spans="1:28" x14ac:dyDescent="0.2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 spans="1:28" x14ac:dyDescent="0.2">
      <c r="A2" s="12"/>
      <c r="B2" s="12"/>
      <c r="C2" s="65" t="s">
        <v>34</v>
      </c>
      <c r="D2" s="65"/>
      <c r="E2" s="65"/>
      <c r="F2" s="12"/>
      <c r="G2" s="12"/>
      <c r="H2" s="12"/>
      <c r="I2" s="12"/>
      <c r="J2" s="12"/>
      <c r="K2" s="12"/>
      <c r="L2" s="62" t="s">
        <v>30</v>
      </c>
      <c r="M2" s="62"/>
      <c r="N2" s="62"/>
      <c r="O2" s="62"/>
      <c r="P2" s="62"/>
      <c r="Q2" s="63" t="s">
        <v>32</v>
      </c>
      <c r="R2" s="63"/>
      <c r="S2" s="63"/>
      <c r="T2" s="63"/>
      <c r="U2" s="63"/>
      <c r="V2" s="13"/>
      <c r="W2" s="13"/>
      <c r="X2" s="13"/>
      <c r="Y2" s="13"/>
      <c r="Z2" s="13"/>
      <c r="AA2" s="13"/>
      <c r="AB2" s="13"/>
    </row>
    <row r="3" spans="1:28" x14ac:dyDescent="0.2">
      <c r="A3" s="12"/>
      <c r="B3" s="12"/>
      <c r="C3" s="39" t="s">
        <v>0</v>
      </c>
      <c r="D3" s="39"/>
      <c r="E3" s="39"/>
      <c r="F3" s="12"/>
      <c r="G3" s="12"/>
      <c r="H3" s="6"/>
      <c r="I3" s="6"/>
      <c r="J3" s="12"/>
      <c r="K3" s="12"/>
      <c r="L3" s="21" t="s">
        <v>3</v>
      </c>
      <c r="M3" s="21" t="s">
        <v>2</v>
      </c>
      <c r="N3" s="21" t="s">
        <v>4</v>
      </c>
      <c r="O3" s="21" t="s">
        <v>1</v>
      </c>
      <c r="P3" s="21" t="s">
        <v>29</v>
      </c>
      <c r="Q3" s="21" t="s">
        <v>3</v>
      </c>
      <c r="R3" s="21" t="s">
        <v>2</v>
      </c>
      <c r="S3" s="21" t="s">
        <v>4</v>
      </c>
      <c r="T3" s="21" t="s">
        <v>1</v>
      </c>
      <c r="U3" s="21" t="s">
        <v>29</v>
      </c>
      <c r="V3" s="13"/>
      <c r="W3" s="13"/>
      <c r="X3" s="13"/>
      <c r="Y3" s="13"/>
      <c r="Z3" s="13"/>
      <c r="AA3" s="13"/>
      <c r="AB3" s="13"/>
    </row>
    <row r="4" spans="1:28" x14ac:dyDescent="0.2">
      <c r="A4" s="12"/>
      <c r="B4" s="12"/>
      <c r="C4" s="40" t="s">
        <v>5</v>
      </c>
      <c r="D4" s="40">
        <v>1</v>
      </c>
      <c r="E4" s="40"/>
      <c r="F4" s="12"/>
      <c r="G4" s="12"/>
      <c r="H4" s="6"/>
      <c r="I4" s="6"/>
      <c r="J4" s="12"/>
      <c r="K4" s="17"/>
      <c r="L4" s="4">
        <v>2.95</v>
      </c>
      <c r="M4" s="4">
        <v>4.95</v>
      </c>
      <c r="N4" s="4">
        <v>8.2030999999999992</v>
      </c>
      <c r="O4" s="4">
        <v>9.7081499999999998</v>
      </c>
      <c r="P4" s="1">
        <v>5.65</v>
      </c>
      <c r="Q4" s="4">
        <v>1.7550865671641793</v>
      </c>
      <c r="R4" s="4">
        <v>4.0460686567164181</v>
      </c>
      <c r="S4" s="4">
        <v>5.5960328358208962</v>
      </c>
      <c r="T4" s="4">
        <v>6.9025791044776099</v>
      </c>
      <c r="U4" s="29">
        <f>2.93</f>
        <v>2.93</v>
      </c>
      <c r="V4" s="13"/>
      <c r="W4" s="13"/>
      <c r="X4" s="13"/>
      <c r="Y4" s="13"/>
      <c r="Z4" s="13"/>
      <c r="AA4" s="13"/>
      <c r="AB4" s="13"/>
    </row>
    <row r="5" spans="1:28" x14ac:dyDescent="0.2">
      <c r="A5" s="12"/>
      <c r="B5" s="12"/>
      <c r="C5" s="39" t="s">
        <v>6</v>
      </c>
      <c r="D5" s="41">
        <v>11.261309452000001</v>
      </c>
      <c r="E5" s="41">
        <f>D5*$D$4</f>
        <v>11.261309452000001</v>
      </c>
      <c r="F5" s="12"/>
      <c r="G5" s="12"/>
      <c r="H5" s="6"/>
      <c r="I5" s="6"/>
      <c r="J5" s="12"/>
      <c r="K5" s="17"/>
      <c r="L5" s="18"/>
      <c r="M5" s="18"/>
      <c r="N5" s="4"/>
      <c r="O5" s="4"/>
      <c r="P5" s="4"/>
      <c r="Q5" s="12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</row>
    <row r="6" spans="1:28" x14ac:dyDescent="0.2">
      <c r="A6" s="12"/>
      <c r="B6" s="12"/>
      <c r="C6" s="39" t="s">
        <v>7</v>
      </c>
      <c r="D6" s="42">
        <v>79.927599999999998</v>
      </c>
      <c r="E6" s="41">
        <f>D6*$D$4</f>
        <v>79.927599999999998</v>
      </c>
      <c r="F6" s="12"/>
      <c r="G6" s="12"/>
      <c r="H6" s="6"/>
      <c r="I6" s="4"/>
      <c r="J6" s="12"/>
      <c r="K6" s="17"/>
      <c r="L6" s="18"/>
      <c r="M6" s="18"/>
      <c r="N6" s="4"/>
      <c r="O6" s="4"/>
      <c r="P6" s="4"/>
      <c r="Q6" s="12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1:28" x14ac:dyDescent="0.2">
      <c r="A7" s="12"/>
      <c r="B7" s="12"/>
      <c r="C7" s="43" t="s">
        <v>8</v>
      </c>
      <c r="D7" s="44">
        <v>78.078820000000007</v>
      </c>
      <c r="E7" s="44">
        <f>D7*$D$4</f>
        <v>78.078820000000007</v>
      </c>
      <c r="F7" s="12"/>
      <c r="G7" s="12"/>
      <c r="H7" s="6"/>
      <c r="I7" s="4"/>
      <c r="J7" s="12"/>
      <c r="K7" s="17"/>
      <c r="L7" s="18"/>
      <c r="M7" s="18"/>
      <c r="N7" s="18"/>
      <c r="O7" s="18"/>
      <c r="P7" s="4"/>
      <c r="Q7" s="12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</row>
    <row r="8" spans="1:28" x14ac:dyDescent="0.2">
      <c r="A8" s="12"/>
      <c r="B8" s="12"/>
      <c r="C8" s="12"/>
      <c r="D8" s="12"/>
      <c r="E8" s="12"/>
      <c r="F8" s="12"/>
      <c r="G8" s="12"/>
      <c r="H8" s="12"/>
      <c r="I8" s="18"/>
      <c r="J8" s="12"/>
      <c r="K8" s="17"/>
      <c r="L8" s="18"/>
      <c r="M8" s="18"/>
      <c r="N8" s="18"/>
      <c r="O8" s="18"/>
      <c r="P8" s="4"/>
      <c r="Q8" s="12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</row>
    <row r="9" spans="1:28" x14ac:dyDescent="0.2">
      <c r="A9" s="12"/>
      <c r="B9" s="12"/>
      <c r="C9" s="12"/>
      <c r="D9" s="12"/>
      <c r="E9" s="12"/>
      <c r="F9" s="12"/>
      <c r="G9" s="12"/>
      <c r="H9" s="12"/>
      <c r="I9" s="12"/>
      <c r="J9" s="12"/>
      <c r="K9" s="17"/>
      <c r="L9" s="18"/>
      <c r="M9" s="18"/>
      <c r="N9" s="18"/>
      <c r="O9" s="18"/>
      <c r="P9" s="4"/>
      <c r="Q9" s="12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</row>
    <row r="10" spans="1:28" x14ac:dyDescent="0.2">
      <c r="A10" s="12"/>
      <c r="B10" s="12"/>
      <c r="C10" s="12"/>
      <c r="D10" s="12"/>
      <c r="E10" s="12"/>
      <c r="F10" s="12"/>
      <c r="G10" s="12"/>
      <c r="H10" s="6"/>
      <c r="I10" s="6"/>
      <c r="J10" s="6"/>
      <c r="K10" s="12"/>
      <c r="L10" s="12"/>
      <c r="M10" s="6"/>
      <c r="N10" s="6"/>
      <c r="O10" s="4"/>
      <c r="P10" s="12"/>
      <c r="Q10" s="12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x14ac:dyDescent="0.2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6"/>
      <c r="N11" s="6"/>
      <c r="O11" s="4"/>
      <c r="P11" s="12"/>
      <c r="Q11" s="12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</row>
    <row r="12" spans="1:28" x14ac:dyDescent="0.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6"/>
      <c r="L12" s="15"/>
      <c r="M12" s="15"/>
      <c r="N12" s="15"/>
      <c r="O12" s="15"/>
      <c r="P12" s="12"/>
      <c r="Q12" s="12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</row>
    <row r="13" spans="1:28" x14ac:dyDescent="0.2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7"/>
      <c r="L13" s="4"/>
      <c r="M13" s="4"/>
      <c r="N13" s="4"/>
      <c r="O13" s="4"/>
      <c r="P13" s="4"/>
      <c r="Q13" s="12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 spans="1:28" x14ac:dyDescent="0.2">
      <c r="A14" s="12"/>
      <c r="B14" s="12"/>
      <c r="C14" s="18"/>
      <c r="D14" s="18"/>
      <c r="E14" s="18"/>
      <c r="F14" s="18"/>
      <c r="G14" s="12"/>
      <c r="H14" s="18"/>
      <c r="I14" s="18"/>
      <c r="J14" s="18"/>
      <c r="K14" s="17"/>
      <c r="L14" s="4"/>
      <c r="M14" s="4"/>
      <c r="N14" s="4"/>
      <c r="O14" s="4"/>
      <c r="P14" s="4"/>
      <c r="Q14" s="12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</row>
    <row r="15" spans="1:28" x14ac:dyDescent="0.2">
      <c r="A15" s="12"/>
      <c r="B15" s="61"/>
      <c r="C15" s="61"/>
      <c r="D15" s="61"/>
      <c r="E15" s="61"/>
      <c r="F15" s="61"/>
      <c r="G15" s="61"/>
      <c r="H15" s="12"/>
      <c r="I15" s="12"/>
      <c r="J15" s="12"/>
      <c r="K15" s="17"/>
      <c r="L15" s="4"/>
      <c r="M15" s="4"/>
      <c r="N15" s="4"/>
      <c r="O15" s="4"/>
      <c r="P15" s="4"/>
      <c r="Q15" s="12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</row>
    <row r="16" spans="1:28" x14ac:dyDescent="0.2">
      <c r="A16" s="12"/>
      <c r="B16" s="16" t="s">
        <v>9</v>
      </c>
      <c r="C16" s="64" t="s">
        <v>10</v>
      </c>
      <c r="D16" s="64"/>
      <c r="E16" s="64"/>
      <c r="F16" s="64"/>
      <c r="G16" s="64"/>
      <c r="H16" s="12"/>
      <c r="I16" s="12"/>
      <c r="J16" s="12"/>
      <c r="K16" s="17"/>
      <c r="L16" s="18"/>
      <c r="M16" s="18"/>
      <c r="N16" s="18"/>
      <c r="O16" s="18"/>
      <c r="P16" s="4"/>
      <c r="Q16" s="12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 spans="1:28" x14ac:dyDescent="0.2">
      <c r="A17" s="12"/>
      <c r="B17" s="20"/>
      <c r="C17" s="30"/>
      <c r="D17" s="30"/>
      <c r="E17" s="30"/>
      <c r="F17" s="30"/>
      <c r="G17" s="12"/>
      <c r="H17" s="12"/>
      <c r="I17" s="12"/>
      <c r="J17" s="12"/>
      <c r="K17" s="12"/>
      <c r="L17" s="18"/>
      <c r="M17" s="18"/>
      <c r="N17" s="18"/>
      <c r="O17" s="18"/>
      <c r="P17" s="4"/>
      <c r="Q17" s="12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</row>
    <row r="18" spans="1:28" x14ac:dyDescent="0.2">
      <c r="A18" s="12"/>
      <c r="B18" s="6"/>
      <c r="C18" s="21" t="s">
        <v>3</v>
      </c>
      <c r="D18" s="21" t="s">
        <v>2</v>
      </c>
      <c r="E18" s="21" t="s">
        <v>4</v>
      </c>
      <c r="F18" s="21" t="s">
        <v>1</v>
      </c>
      <c r="G18" s="21" t="s">
        <v>29</v>
      </c>
      <c r="H18" s="14"/>
      <c r="I18" s="12"/>
      <c r="J18" s="12"/>
      <c r="K18" s="12"/>
      <c r="L18" s="18"/>
      <c r="M18" s="18"/>
      <c r="N18" s="18"/>
      <c r="O18" s="18"/>
      <c r="P18" s="4"/>
      <c r="Q18" s="12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</row>
    <row r="19" spans="1:28" x14ac:dyDescent="0.2">
      <c r="A19" s="12"/>
      <c r="B19" s="27" t="s">
        <v>11</v>
      </c>
      <c r="C19" s="28">
        <v>263.89040198558411</v>
      </c>
      <c r="D19" s="28">
        <v>215.86450034586213</v>
      </c>
      <c r="E19" s="28">
        <v>56.159779924909891</v>
      </c>
      <c r="F19" s="28">
        <v>98.68890387171308</v>
      </c>
      <c r="G19" s="28">
        <v>0.22203593844174471</v>
      </c>
      <c r="H19" s="22"/>
      <c r="I19" s="12"/>
      <c r="J19" s="12"/>
      <c r="K19" s="12"/>
      <c r="L19" s="12"/>
      <c r="M19" s="12"/>
      <c r="N19" s="4"/>
      <c r="O19" s="4"/>
      <c r="P19" s="12"/>
      <c r="Q19" s="12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</row>
    <row r="20" spans="1:28" x14ac:dyDescent="0.2">
      <c r="A20" s="12"/>
      <c r="B20" s="19" t="s">
        <v>12</v>
      </c>
      <c r="C20" s="19"/>
      <c r="D20" s="19"/>
      <c r="E20" s="19"/>
      <c r="F20" s="19"/>
      <c r="G20" s="19"/>
      <c r="H20" s="12"/>
      <c r="I20" s="12"/>
      <c r="J20" s="12"/>
      <c r="K20" s="12"/>
      <c r="L20" s="12"/>
      <c r="M20" s="12"/>
      <c r="N20" s="4"/>
      <c r="O20" s="4"/>
      <c r="P20" s="12"/>
      <c r="Q20" s="12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</row>
    <row r="21" spans="1:28" x14ac:dyDescent="0.2">
      <c r="A21" s="12"/>
      <c r="B21" s="35" t="s">
        <v>13</v>
      </c>
      <c r="C21" s="38">
        <v>2.95</v>
      </c>
      <c r="D21" s="38">
        <v>4.95</v>
      </c>
      <c r="E21" s="38">
        <v>8.2030999999999992</v>
      </c>
      <c r="F21" s="38">
        <v>9.7081499999999998</v>
      </c>
      <c r="G21" s="38">
        <v>5.65</v>
      </c>
      <c r="H21" s="22"/>
      <c r="I21" s="17"/>
      <c r="J21" s="18"/>
      <c r="K21" s="14"/>
      <c r="L21" s="12"/>
      <c r="M21" s="12"/>
      <c r="N21" s="4"/>
      <c r="O21" s="4"/>
      <c r="P21" s="12"/>
      <c r="Q21" s="12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</row>
    <row r="22" spans="1:28" x14ac:dyDescent="0.2">
      <c r="A22" s="14" t="s">
        <v>31</v>
      </c>
      <c r="B22" s="36" t="s">
        <v>14</v>
      </c>
      <c r="C22" s="37">
        <f>C21</f>
        <v>2.95</v>
      </c>
      <c r="D22" s="37">
        <f>D21</f>
        <v>4.95</v>
      </c>
      <c r="E22" s="37">
        <f>E21</f>
        <v>8.2030999999999992</v>
      </c>
      <c r="F22" s="37">
        <f t="shared" ref="F22:G22" si="0">F21</f>
        <v>9.7081499999999998</v>
      </c>
      <c r="G22" s="37">
        <f t="shared" si="0"/>
        <v>5.65</v>
      </c>
      <c r="H22" s="22"/>
      <c r="I22" s="17"/>
      <c r="J22" s="18"/>
      <c r="K22" s="18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</row>
    <row r="23" spans="1:28" x14ac:dyDescent="0.2">
      <c r="A23" s="12"/>
      <c r="B23" s="32" t="s">
        <v>15</v>
      </c>
      <c r="C23" s="33">
        <f>0.287169932835821</f>
        <v>0.28716993283582098</v>
      </c>
      <c r="D23" s="33">
        <v>0.44373973383084497</v>
      </c>
      <c r="E23" s="33">
        <v>1.0231966169154201</v>
      </c>
      <c r="F23" s="33">
        <v>0.89223710199005002</v>
      </c>
      <c r="G23" s="33">
        <v>3</v>
      </c>
      <c r="H23" s="23"/>
      <c r="I23" s="17"/>
      <c r="J23" s="18"/>
      <c r="K23" s="18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</row>
    <row r="24" spans="1:28" x14ac:dyDescent="0.2">
      <c r="A24" s="12"/>
      <c r="B24" s="2" t="s">
        <v>16</v>
      </c>
      <c r="C24" s="5">
        <v>2000</v>
      </c>
      <c r="D24" s="5">
        <v>2000</v>
      </c>
      <c r="E24" s="5">
        <v>2000</v>
      </c>
      <c r="F24" s="5">
        <v>2000</v>
      </c>
      <c r="G24" s="5">
        <v>2000</v>
      </c>
      <c r="H24" s="24"/>
      <c r="I24" s="12"/>
      <c r="J24" s="12"/>
      <c r="K24" s="18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 spans="1:28" x14ac:dyDescent="0.2">
      <c r="A25" s="12"/>
      <c r="B25" s="19" t="s">
        <v>17</v>
      </c>
      <c r="C25" s="19"/>
      <c r="D25" s="19"/>
      <c r="E25" s="19"/>
      <c r="F25" s="19"/>
      <c r="G25" s="19"/>
      <c r="H25" s="12"/>
      <c r="I25" s="12"/>
      <c r="J25" s="6"/>
      <c r="K25" s="4"/>
      <c r="L25" s="45"/>
      <c r="M25" s="45"/>
      <c r="N25" s="45"/>
      <c r="O25" s="45"/>
      <c r="P25" s="45"/>
      <c r="Q25" s="12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</row>
    <row r="26" spans="1:28" x14ac:dyDescent="0.2">
      <c r="A26" s="12"/>
      <c r="B26" s="6" t="s">
        <v>18</v>
      </c>
      <c r="C26" s="4">
        <f t="array" ref="C26:C28">$E$5:$E$7</f>
        <v>11.261309452000001</v>
      </c>
      <c r="D26" s="4">
        <f t="array" ref="D26:D28">$E$5:$E$7</f>
        <v>11.261309452000001</v>
      </c>
      <c r="E26" s="4">
        <f t="array" ref="E26:E28">$E$5:$E$7</f>
        <v>11.261309452000001</v>
      </c>
      <c r="F26" s="4">
        <f t="array" ref="F26:F28">$E$5:$E$7</f>
        <v>11.261309452000001</v>
      </c>
      <c r="G26" s="4">
        <f t="array" ref="G26:G28">$E$5:$E$7</f>
        <v>11.261309452000001</v>
      </c>
      <c r="H26" s="4"/>
      <c r="I26" s="12"/>
      <c r="J26" s="6"/>
      <c r="K26" s="46"/>
      <c r="L26" s="47"/>
      <c r="M26" s="47"/>
      <c r="N26" s="47"/>
      <c r="O26" s="47"/>
      <c r="P26" s="47"/>
      <c r="Q26" s="12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</row>
    <row r="27" spans="1:28" x14ac:dyDescent="0.2">
      <c r="A27" s="12"/>
      <c r="B27" s="6" t="s">
        <v>19</v>
      </c>
      <c r="C27" s="4">
        <v>79.927599999999998</v>
      </c>
      <c r="D27" s="4">
        <v>79.927599999999998</v>
      </c>
      <c r="E27" s="4">
        <v>79.927599999999998</v>
      </c>
      <c r="F27" s="4">
        <v>79.927599999999998</v>
      </c>
      <c r="G27" s="4">
        <v>79.927599999999998</v>
      </c>
      <c r="H27" s="4"/>
      <c r="I27" s="12"/>
      <c r="J27" s="48"/>
      <c r="K27" s="46"/>
      <c r="L27" s="47"/>
      <c r="M27" s="47"/>
      <c r="N27" s="47"/>
      <c r="O27" s="47"/>
      <c r="P27" s="47"/>
      <c r="Q27" s="12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</row>
    <row r="28" spans="1:28" x14ac:dyDescent="0.2">
      <c r="A28" s="12"/>
      <c r="B28" s="6" t="s">
        <v>20</v>
      </c>
      <c r="C28" s="4">
        <v>78.078820000000007</v>
      </c>
      <c r="D28" s="4">
        <v>78.078820000000007</v>
      </c>
      <c r="E28" s="4">
        <v>78.078820000000007</v>
      </c>
      <c r="F28" s="4">
        <v>78.078820000000007</v>
      </c>
      <c r="G28" s="4">
        <v>78.078820000000007</v>
      </c>
      <c r="H28" s="4"/>
      <c r="I28" s="12"/>
      <c r="J28" s="48"/>
      <c r="K28" s="46"/>
      <c r="L28" s="49"/>
      <c r="M28" s="49"/>
      <c r="N28" s="49"/>
      <c r="O28" s="49"/>
      <c r="P28" s="49"/>
      <c r="Q28" s="12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</row>
    <row r="29" spans="1:28" x14ac:dyDescent="0.2">
      <c r="A29" s="12"/>
      <c r="B29" s="32" t="s">
        <v>21</v>
      </c>
      <c r="C29" s="34">
        <f>107.884</f>
        <v>107.884</v>
      </c>
      <c r="D29" s="34">
        <f>119.007</f>
        <v>119.00700000000001</v>
      </c>
      <c r="E29" s="34">
        <f>125.869</f>
        <v>125.869</v>
      </c>
      <c r="F29" s="34">
        <f>113.957</f>
        <v>113.95699999999999</v>
      </c>
      <c r="G29" s="34">
        <v>115.01</v>
      </c>
      <c r="H29" s="7"/>
      <c r="I29" s="12"/>
      <c r="J29" s="6"/>
      <c r="K29" s="46"/>
      <c r="L29" s="47"/>
      <c r="M29" s="47"/>
      <c r="N29" s="47"/>
      <c r="O29" s="47"/>
      <c r="P29" s="47"/>
      <c r="Q29" s="12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</row>
    <row r="30" spans="1:28" x14ac:dyDescent="0.2">
      <c r="A30" s="12"/>
      <c r="B30" s="19" t="s">
        <v>22</v>
      </c>
      <c r="C30" s="19"/>
      <c r="D30" s="19"/>
      <c r="E30" s="19"/>
      <c r="F30" s="19"/>
      <c r="G30" s="19"/>
      <c r="H30" s="12"/>
      <c r="I30" s="12"/>
      <c r="J30" s="48"/>
      <c r="K30" s="46"/>
      <c r="L30" s="47"/>
      <c r="M30" s="47"/>
      <c r="N30" s="47"/>
      <c r="O30" s="47"/>
      <c r="P30" s="47"/>
      <c r="Q30" s="12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</row>
    <row r="31" spans="1:28" x14ac:dyDescent="0.2">
      <c r="A31" s="58" t="s">
        <v>35</v>
      </c>
      <c r="B31" s="3" t="s">
        <v>23</v>
      </c>
      <c r="C31" s="8">
        <f>1000*C23*C19/C24</f>
        <v>37.890694507108996</v>
      </c>
      <c r="D31" s="8">
        <f>1000*D23*D19/D24</f>
        <v>47.893827963500598</v>
      </c>
      <c r="E31" s="8">
        <f>1000*E23*E19/E24</f>
        <v>28.731248412941163</v>
      </c>
      <c r="F31" s="8">
        <f>1000*F23*F19/F24</f>
        <v>44.026950794535956</v>
      </c>
      <c r="G31" s="8">
        <f t="shared" ref="G31" si="1">1000*G23*G19/G24</f>
        <v>0.33305390766261705</v>
      </c>
      <c r="H31" s="8"/>
      <c r="I31" s="12"/>
      <c r="J31" s="48"/>
      <c r="K31" s="46"/>
      <c r="L31" s="49"/>
      <c r="M31" s="49"/>
      <c r="N31" s="49"/>
      <c r="O31" s="49"/>
      <c r="P31" s="49"/>
      <c r="Q31" s="12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</row>
    <row r="32" spans="1:28" x14ac:dyDescent="0.2">
      <c r="A32" s="59"/>
      <c r="B32" s="3" t="s">
        <v>24</v>
      </c>
      <c r="C32" s="25">
        <f>100*C31/(C29)</f>
        <v>35.121699702559226</v>
      </c>
      <c r="D32" s="25">
        <f>100*D31/(D29)</f>
        <v>40.244546928752591</v>
      </c>
      <c r="E32" s="25">
        <f t="shared" ref="E32:G32" si="2">100*E31/(E29)</f>
        <v>22.826310221691731</v>
      </c>
      <c r="F32" s="25">
        <f>100*F31/(F29)</f>
        <v>38.634705015519856</v>
      </c>
      <c r="G32" s="25">
        <f t="shared" si="2"/>
        <v>0.28958691214904531</v>
      </c>
      <c r="H32" s="25"/>
      <c r="I32" s="12"/>
      <c r="J32" s="6"/>
      <c r="K32" s="46"/>
      <c r="L32" s="49"/>
      <c r="M32" s="49"/>
      <c r="N32" s="49"/>
      <c r="O32" s="49"/>
      <c r="P32" s="49"/>
      <c r="Q32" s="26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</row>
    <row r="33" spans="1:28" x14ac:dyDescent="0.2">
      <c r="A33" s="59"/>
      <c r="B33" s="3" t="s">
        <v>25</v>
      </c>
      <c r="C33" s="8">
        <f>C26+(C32/100)*C27+C28*SQRT((C32/100))</f>
        <v>85.605532250215106</v>
      </c>
      <c r="D33" s="8">
        <f>D26+(D32/100)*D27+D28*SQRT((D32/100))</f>
        <v>92.959912388507348</v>
      </c>
      <c r="E33" s="8">
        <f t="shared" ref="E33:G33" si="3">E26+(E32/100)*E27+E28*SQRT((E32/100))</f>
        <v>66.809461724690593</v>
      </c>
      <c r="F33" s="8">
        <f t="shared" si="3"/>
        <v>90.672414982058797</v>
      </c>
      <c r="G33" s="8">
        <f t="shared" si="3"/>
        <v>15.694446735953068</v>
      </c>
      <c r="H33" s="8"/>
      <c r="I33" s="12"/>
      <c r="J33" s="6"/>
      <c r="K33" s="46"/>
      <c r="L33" s="49"/>
      <c r="M33" s="49"/>
      <c r="N33" s="49"/>
      <c r="O33" s="49"/>
      <c r="P33" s="49"/>
      <c r="Q33" s="26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</row>
    <row r="34" spans="1:28" x14ac:dyDescent="0.2">
      <c r="A34" s="60"/>
      <c r="B34" s="6" t="s">
        <v>26</v>
      </c>
      <c r="C34" s="9">
        <f>(C33/10000)*C31*C24</f>
        <v>648.73061412227355</v>
      </c>
      <c r="D34" s="9">
        <f>(D33/10000)*D31*D24</f>
        <v>890.44121028745167</v>
      </c>
      <c r="E34" s="9">
        <f t="shared" ref="E34:G34" si="4">(E33/10000)*E31*E24</f>
        <v>383.90384822939399</v>
      </c>
      <c r="F34" s="9">
        <f t="shared" si="4"/>
        <v>798.40599056736949</v>
      </c>
      <c r="G34" s="9">
        <f t="shared" si="4"/>
        <v>1.0454193628023951</v>
      </c>
      <c r="H34" s="9"/>
      <c r="I34" s="12"/>
      <c r="J34" s="6"/>
      <c r="K34" s="46"/>
      <c r="L34" s="49"/>
      <c r="M34" s="49"/>
      <c r="N34" s="49"/>
      <c r="O34" s="49"/>
      <c r="P34" s="49"/>
      <c r="Q34" s="26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</row>
    <row r="35" spans="1:28" x14ac:dyDescent="0.2">
      <c r="A35" s="52" t="s">
        <v>36</v>
      </c>
      <c r="B35" s="53" t="s">
        <v>27</v>
      </c>
      <c r="C35" s="54">
        <f>12*100*C34/(C19*1000)</f>
        <v>2.9500001936002778</v>
      </c>
      <c r="D35" s="54">
        <f>12*100*D34/(D19*1000)</f>
        <v>4.9500008136257891</v>
      </c>
      <c r="E35" s="54">
        <f>12*100*E34/(E19*1000)</f>
        <v>8.2031058257572393</v>
      </c>
      <c r="F35" s="54">
        <f t="shared" ref="F35:G35" si="5">12*100*F34/(F19*1000)</f>
        <v>9.7081551328837605</v>
      </c>
      <c r="G35" s="54">
        <f t="shared" si="5"/>
        <v>5.6500008249431053</v>
      </c>
      <c r="H35" s="4"/>
      <c r="I35" s="12"/>
      <c r="J35" s="6"/>
      <c r="K35" s="46"/>
      <c r="L35" s="49"/>
      <c r="M35" s="49"/>
      <c r="N35" s="49"/>
      <c r="O35" s="49"/>
      <c r="P35" s="49"/>
      <c r="Q35" s="26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</row>
    <row r="36" spans="1:28" x14ac:dyDescent="0.2">
      <c r="A36" s="12"/>
      <c r="B36" s="6"/>
      <c r="C36" s="6"/>
      <c r="D36" s="6"/>
      <c r="E36" s="6"/>
      <c r="F36" s="6"/>
      <c r="G36" s="6"/>
      <c r="H36" s="6"/>
      <c r="I36" s="12"/>
      <c r="J36" s="50"/>
      <c r="K36" s="46"/>
      <c r="L36" s="51"/>
      <c r="M36" s="51"/>
      <c r="N36" s="51"/>
      <c r="O36" s="51"/>
      <c r="P36" s="51"/>
      <c r="Q36" s="12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</row>
    <row r="37" spans="1:28" x14ac:dyDescent="0.2">
      <c r="A37" s="12"/>
      <c r="B37" s="3" t="s">
        <v>28</v>
      </c>
      <c r="C37" s="31">
        <f>C22-C35</f>
        <v>-1.9360027758708043E-7</v>
      </c>
      <c r="D37" s="31">
        <f>D22-D35</f>
        <v>-8.1362578896460036E-7</v>
      </c>
      <c r="E37" s="31">
        <f t="shared" ref="E37:G37" si="6">E22-E35</f>
        <v>-5.8257572401743118E-6</v>
      </c>
      <c r="F37" s="31">
        <f t="shared" si="6"/>
        <v>-5.1328837606945399E-6</v>
      </c>
      <c r="G37" s="31">
        <f t="shared" si="6"/>
        <v>-8.2494310493785861E-7</v>
      </c>
      <c r="H37" s="4"/>
      <c r="I37" s="12"/>
      <c r="J37" s="50"/>
      <c r="K37" s="50"/>
      <c r="L37" s="49"/>
      <c r="M37" s="49"/>
      <c r="N37" s="49"/>
      <c r="O37" s="49"/>
      <c r="P37" s="49"/>
      <c r="Q37" s="12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</row>
    <row r="38" spans="1:28" x14ac:dyDescent="0.2">
      <c r="A38" s="12"/>
      <c r="B38" s="10" t="s">
        <v>33</v>
      </c>
      <c r="C38" s="11">
        <f>C37/100*C19*1000</f>
        <v>-5.1089255076975325E-4</v>
      </c>
      <c r="D38" s="11">
        <f>D37/100*D19*1000</f>
        <v>-1.7563292440335133E-3</v>
      </c>
      <c r="E38" s="11">
        <f t="shared" ref="E38:G38" si="7">E37/100*E19*1000</f>
        <v>-3.2717324450413977E-3</v>
      </c>
      <c r="F38" s="11">
        <f t="shared" si="7"/>
        <v>-5.065586720438605E-3</v>
      </c>
      <c r="G38" s="11">
        <f t="shared" si="7"/>
        <v>-1.8316701646592412E-6</v>
      </c>
      <c r="H38" s="4"/>
      <c r="I38" s="12"/>
      <c r="J38" s="50"/>
      <c r="K38" s="46"/>
      <c r="L38" s="51"/>
      <c r="M38" s="51"/>
      <c r="N38" s="51"/>
      <c r="O38" s="51"/>
      <c r="P38" s="51"/>
      <c r="Q38" s="12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</row>
    <row r="39" spans="1:28" x14ac:dyDescent="0.2">
      <c r="A39" s="13"/>
      <c r="B39" s="13"/>
      <c r="C39" s="13"/>
      <c r="D39" s="13"/>
      <c r="E39" s="13"/>
      <c r="F39" s="13"/>
      <c r="G39" s="13"/>
      <c r="H39" s="13"/>
      <c r="I39" s="13"/>
      <c r="J39" s="50"/>
      <c r="K39" s="50"/>
      <c r="L39" s="49"/>
      <c r="M39" s="49"/>
      <c r="N39" s="49"/>
      <c r="O39" s="49"/>
      <c r="P39" s="49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</row>
    <row r="40" spans="1:28" x14ac:dyDescent="0.2">
      <c r="A40" s="13"/>
      <c r="B40" s="13"/>
      <c r="C40" s="13"/>
      <c r="D40" s="13"/>
      <c r="E40" s="13"/>
      <c r="F40" s="13"/>
      <c r="G40" s="13"/>
      <c r="H40" s="13"/>
      <c r="I40" s="13"/>
      <c r="J40" s="50"/>
      <c r="K40" s="46"/>
      <c r="L40" s="51"/>
      <c r="M40" s="51"/>
      <c r="N40" s="51"/>
      <c r="O40" s="51"/>
      <c r="P40" s="51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</row>
    <row r="41" spans="1:28" x14ac:dyDescent="0.2">
      <c r="A41" s="13"/>
      <c r="B41" s="13"/>
      <c r="C41" s="13"/>
      <c r="D41" s="13"/>
      <c r="E41" s="13"/>
      <c r="F41" s="13"/>
      <c r="G41" s="13"/>
      <c r="H41" s="13"/>
      <c r="I41" s="13"/>
      <c r="J41" s="50"/>
      <c r="K41" s="50"/>
      <c r="L41" s="49"/>
      <c r="M41" s="49"/>
      <c r="N41" s="49"/>
      <c r="O41" s="49"/>
      <c r="P41" s="49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</row>
    <row r="42" spans="1:28" x14ac:dyDescent="0.2">
      <c r="A42" s="13"/>
      <c r="B42" s="13"/>
      <c r="C42" s="13"/>
      <c r="D42" s="13"/>
      <c r="E42" s="13"/>
      <c r="F42" s="13"/>
      <c r="G42" s="13"/>
      <c r="H42" s="13"/>
      <c r="I42" s="13"/>
      <c r="J42" s="50"/>
      <c r="K42" s="46"/>
      <c r="L42" s="51"/>
      <c r="M42" s="51"/>
      <c r="N42" s="51"/>
      <c r="O42" s="51"/>
      <c r="P42" s="51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</row>
    <row r="43" spans="1:28" x14ac:dyDescent="0.2">
      <c r="A43" s="13"/>
      <c r="B43" s="13"/>
      <c r="C43" s="13"/>
      <c r="D43" s="13"/>
      <c r="E43" s="13"/>
      <c r="F43" s="13"/>
      <c r="G43" s="13"/>
      <c r="H43" s="13"/>
      <c r="I43" s="13"/>
      <c r="J43" s="50"/>
      <c r="K43" s="50"/>
      <c r="L43" s="49"/>
      <c r="M43" s="49"/>
      <c r="N43" s="49"/>
      <c r="O43" s="49"/>
      <c r="P43" s="49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</row>
    <row r="44" spans="1:28" x14ac:dyDescent="0.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</row>
    <row r="45" spans="1:28" x14ac:dyDescent="0.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</row>
    <row r="46" spans="1:28" x14ac:dyDescent="0.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</row>
    <row r="47" spans="1:28" x14ac:dyDescent="0.2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</row>
    <row r="48" spans="1:28" x14ac:dyDescent="0.2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</row>
    <row r="49" spans="1:28" x14ac:dyDescent="0.2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</row>
    <row r="50" spans="1:28" x14ac:dyDescent="0.2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</row>
    <row r="51" spans="1:28" x14ac:dyDescent="0.2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</row>
    <row r="52" spans="1:28" x14ac:dyDescent="0.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</row>
    <row r="53" spans="1:28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</row>
    <row r="54" spans="1:28" x14ac:dyDescent="0.2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</row>
    <row r="55" spans="1:28" x14ac:dyDescent="0.2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</row>
    <row r="56" spans="1:28" x14ac:dyDescent="0.2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</row>
    <row r="57" spans="1:28" x14ac:dyDescent="0.2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</row>
    <row r="58" spans="1:28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</row>
    <row r="59" spans="1:28" x14ac:dyDescent="0.2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</row>
    <row r="60" spans="1:28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</row>
    <row r="61" spans="1:28" x14ac:dyDescent="0.2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</row>
    <row r="62" spans="1:28" x14ac:dyDescent="0.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</row>
    <row r="63" spans="1:28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</row>
    <row r="64" spans="1:28" x14ac:dyDescent="0.2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</row>
    <row r="65" spans="1:28" x14ac:dyDescent="0.2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</row>
    <row r="66" spans="1:28" x14ac:dyDescent="0.2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</row>
    <row r="67" spans="1:28" x14ac:dyDescent="0.2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</row>
    <row r="68" spans="1:28" x14ac:dyDescent="0.2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</row>
    <row r="69" spans="1:28" x14ac:dyDescent="0.2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</row>
  </sheetData>
  <mergeCells count="6">
    <mergeCell ref="A31:A34"/>
    <mergeCell ref="C2:E2"/>
    <mergeCell ref="L2:P2"/>
    <mergeCell ref="Q2:U2"/>
    <mergeCell ref="B15:G15"/>
    <mergeCell ref="C16:G16"/>
  </mergeCells>
  <conditionalFormatting sqref="C37:G37">
    <cfRule type="expression" dxfId="113" priority="10">
      <formula>ABS(#REF!)&gt;=1.96</formula>
    </cfRule>
  </conditionalFormatting>
  <conditionalFormatting sqref="C22">
    <cfRule type="expression" dxfId="112" priority="11">
      <formula>ABS(#REF!)&gt;=1.96</formula>
    </cfRule>
  </conditionalFormatting>
  <conditionalFormatting sqref="H37">
    <cfRule type="expression" dxfId="111" priority="9">
      <formula>ABS(#REF!)&gt;=1.96</formula>
    </cfRule>
  </conditionalFormatting>
  <conditionalFormatting sqref="C21:G21">
    <cfRule type="expression" dxfId="110" priority="8">
      <formula>ABS(#REF!)&gt;=1.96</formula>
    </cfRule>
  </conditionalFormatting>
  <conditionalFormatting sqref="M4:O4">
    <cfRule type="expression" dxfId="109" priority="7">
      <formula>ABS(#REF!)&gt;=1.96</formula>
    </cfRule>
  </conditionalFormatting>
  <conditionalFormatting sqref="L4">
    <cfRule type="expression" dxfId="108" priority="6">
      <formula>ABS(#REF!)&gt;=1.96</formula>
    </cfRule>
  </conditionalFormatting>
  <conditionalFormatting sqref="R4:T4">
    <cfRule type="expression" dxfId="107" priority="5">
      <formula>ABS(#REF!)&gt;=1.96</formula>
    </cfRule>
  </conditionalFormatting>
  <conditionalFormatting sqref="Q4">
    <cfRule type="expression" dxfId="106" priority="4">
      <formula>ABS(#REF!)&gt;=1.96</formula>
    </cfRule>
  </conditionalFormatting>
  <conditionalFormatting sqref="C38:G38">
    <cfRule type="expression" dxfId="105" priority="3">
      <formula>ABS(#REF!)&gt;=1.96</formula>
    </cfRule>
  </conditionalFormatting>
  <conditionalFormatting sqref="H38">
    <cfRule type="expression" dxfId="104" priority="2">
      <formula>ABS(#REF!)&gt;=1.96</formula>
    </cfRule>
  </conditionalFormatting>
  <conditionalFormatting sqref="D22:G22">
    <cfRule type="expression" dxfId="103" priority="1">
      <formula>ABS(#REF!)&gt;=1.96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25F08-4A1D-7F40-AB01-2F4CCF61863A}">
  <dimension ref="A1:AB69"/>
  <sheetViews>
    <sheetView topLeftCell="A17" zoomScale="139" workbookViewId="0">
      <selection activeCell="G38" sqref="G38"/>
    </sheetView>
  </sheetViews>
  <sheetFormatPr baseColWidth="10" defaultColWidth="8.83203125" defaultRowHeight="15" x14ac:dyDescent="0.2"/>
  <cols>
    <col min="2" max="2" width="27.5" bestFit="1" customWidth="1"/>
    <col min="8" max="8" width="10.1640625" bestFit="1" customWidth="1"/>
    <col min="11" max="11" width="20.1640625" customWidth="1"/>
    <col min="12" max="15" width="9" bestFit="1" customWidth="1"/>
    <col min="16" max="16" width="9.5" bestFit="1" customWidth="1"/>
  </cols>
  <sheetData>
    <row r="1" spans="1:28" x14ac:dyDescent="0.2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 spans="1:28" x14ac:dyDescent="0.2">
      <c r="A2" s="12"/>
      <c r="B2" s="12"/>
      <c r="C2" s="65" t="s">
        <v>34</v>
      </c>
      <c r="D2" s="65"/>
      <c r="E2" s="65"/>
      <c r="F2" s="12"/>
      <c r="G2" s="12"/>
      <c r="H2" s="12"/>
      <c r="I2" s="12"/>
      <c r="J2" s="12"/>
      <c r="K2" s="12"/>
      <c r="L2" s="62" t="s">
        <v>30</v>
      </c>
      <c r="M2" s="62"/>
      <c r="N2" s="62"/>
      <c r="O2" s="62"/>
      <c r="P2" s="62"/>
      <c r="Q2" s="63" t="s">
        <v>32</v>
      </c>
      <c r="R2" s="63"/>
      <c r="S2" s="63"/>
      <c r="T2" s="63"/>
      <c r="U2" s="63"/>
      <c r="V2" s="13"/>
      <c r="W2" s="13"/>
      <c r="X2" s="13"/>
      <c r="Y2" s="13"/>
      <c r="Z2" s="13"/>
      <c r="AA2" s="13"/>
      <c r="AB2" s="13"/>
    </row>
    <row r="3" spans="1:28" x14ac:dyDescent="0.2">
      <c r="A3" s="12"/>
      <c r="B3" s="12"/>
      <c r="C3" s="39" t="s">
        <v>0</v>
      </c>
      <c r="D3" s="39"/>
      <c r="E3" s="39"/>
      <c r="F3" s="12"/>
      <c r="G3" s="12"/>
      <c r="H3" s="6"/>
      <c r="I3" s="6"/>
      <c r="J3" s="12"/>
      <c r="K3" s="12"/>
      <c r="L3" s="21" t="s">
        <v>3</v>
      </c>
      <c r="M3" s="21" t="s">
        <v>2</v>
      </c>
      <c r="N3" s="21" t="s">
        <v>4</v>
      </c>
      <c r="O3" s="21" t="s">
        <v>1</v>
      </c>
      <c r="P3" s="21" t="s">
        <v>29</v>
      </c>
      <c r="Q3" s="21" t="s">
        <v>3</v>
      </c>
      <c r="R3" s="21" t="s">
        <v>2</v>
      </c>
      <c r="S3" s="21" t="s">
        <v>4</v>
      </c>
      <c r="T3" s="21" t="s">
        <v>1</v>
      </c>
      <c r="U3" s="21" t="s">
        <v>29</v>
      </c>
      <c r="V3" s="13"/>
      <c r="W3" s="13"/>
      <c r="X3" s="13"/>
      <c r="Y3" s="13"/>
      <c r="Z3" s="13"/>
      <c r="AA3" s="13"/>
      <c r="AB3" s="13"/>
    </row>
    <row r="4" spans="1:28" x14ac:dyDescent="0.2">
      <c r="A4" s="12"/>
      <c r="B4" s="12"/>
      <c r="C4" s="40" t="s">
        <v>5</v>
      </c>
      <c r="D4" s="40">
        <v>1</v>
      </c>
      <c r="E4" s="40"/>
      <c r="F4" s="12"/>
      <c r="G4" s="12"/>
      <c r="H4" s="6"/>
      <c r="I4" s="6"/>
      <c r="J4" s="12"/>
      <c r="K4" s="17"/>
      <c r="L4" s="4">
        <v>2.95</v>
      </c>
      <c r="M4" s="4">
        <v>4.95</v>
      </c>
      <c r="N4" s="4">
        <v>8.2030999999999992</v>
      </c>
      <c r="O4" s="4">
        <v>9.7081499999999998</v>
      </c>
      <c r="P4" s="1">
        <v>5.65</v>
      </c>
      <c r="Q4" s="4">
        <v>1.7550865671641793</v>
      </c>
      <c r="R4" s="4">
        <v>4.0460686567164181</v>
      </c>
      <c r="S4" s="4">
        <v>5.5960328358208962</v>
      </c>
      <c r="T4" s="4">
        <v>6.9025791044776099</v>
      </c>
      <c r="U4" s="29">
        <f>2.93</f>
        <v>2.93</v>
      </c>
      <c r="V4" s="13"/>
      <c r="W4" s="13"/>
      <c r="X4" s="13"/>
      <c r="Y4" s="13"/>
      <c r="Z4" s="13"/>
      <c r="AA4" s="13"/>
      <c r="AB4" s="13"/>
    </row>
    <row r="5" spans="1:28" x14ac:dyDescent="0.2">
      <c r="A5" s="12"/>
      <c r="B5" s="12"/>
      <c r="C5" s="39" t="s">
        <v>6</v>
      </c>
      <c r="D5" s="41">
        <v>11.261309452000001</v>
      </c>
      <c r="E5" s="41">
        <f>D5*$D$4</f>
        <v>11.261309452000001</v>
      </c>
      <c r="F5" s="12"/>
      <c r="G5" s="12"/>
      <c r="H5" s="6"/>
      <c r="I5" s="6"/>
      <c r="J5" s="12"/>
      <c r="K5" s="17"/>
      <c r="L5" s="18"/>
      <c r="M5" s="18"/>
      <c r="N5" s="4"/>
      <c r="O5" s="4"/>
      <c r="P5" s="4"/>
      <c r="Q5" s="12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</row>
    <row r="6" spans="1:28" x14ac:dyDescent="0.2">
      <c r="A6" s="12"/>
      <c r="B6" s="12"/>
      <c r="C6" s="39" t="s">
        <v>7</v>
      </c>
      <c r="D6" s="42">
        <v>79.927599999999998</v>
      </c>
      <c r="E6" s="41">
        <f>D6*$D$4</f>
        <v>79.927599999999998</v>
      </c>
      <c r="F6" s="12"/>
      <c r="G6" s="12"/>
      <c r="H6" s="6"/>
      <c r="I6" s="4"/>
      <c r="J6" s="12"/>
      <c r="K6" s="17"/>
      <c r="L6" s="18"/>
      <c r="M6" s="18"/>
      <c r="N6" s="4"/>
      <c r="O6" s="4"/>
      <c r="P6" s="4"/>
      <c r="Q6" s="12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1:28" x14ac:dyDescent="0.2">
      <c r="A7" s="12"/>
      <c r="B7" s="12"/>
      <c r="C7" s="43" t="s">
        <v>8</v>
      </c>
      <c r="D7" s="44">
        <v>78.078820000000007</v>
      </c>
      <c r="E7" s="44">
        <f>D7*$D$4</f>
        <v>78.078820000000007</v>
      </c>
      <c r="F7" s="12"/>
      <c r="G7" s="12"/>
      <c r="H7" s="6"/>
      <c r="I7" s="4"/>
      <c r="J7" s="12"/>
      <c r="K7" s="17"/>
      <c r="L7" s="18"/>
      <c r="M7" s="18"/>
      <c r="N7" s="18"/>
      <c r="O7" s="18"/>
      <c r="P7" s="4"/>
      <c r="Q7" s="12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</row>
    <row r="8" spans="1:28" x14ac:dyDescent="0.2">
      <c r="A8" s="12"/>
      <c r="B8" s="12"/>
      <c r="C8" s="12"/>
      <c r="D8" s="12"/>
      <c r="E8" s="12"/>
      <c r="F8" s="12"/>
      <c r="G8" s="12"/>
      <c r="H8" s="12"/>
      <c r="I8" s="18"/>
      <c r="J8" s="12"/>
      <c r="K8" s="17"/>
      <c r="L8" s="18"/>
      <c r="M8" s="18"/>
      <c r="N8" s="18"/>
      <c r="O8" s="18"/>
      <c r="P8" s="4"/>
      <c r="Q8" s="12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</row>
    <row r="9" spans="1:28" x14ac:dyDescent="0.2">
      <c r="A9" s="12"/>
      <c r="B9" s="12"/>
      <c r="C9" s="12"/>
      <c r="D9" s="12"/>
      <c r="E9" s="12"/>
      <c r="F9" s="12"/>
      <c r="G9" s="12"/>
      <c r="H9" s="12"/>
      <c r="I9" s="12"/>
      <c r="J9" s="12"/>
      <c r="K9" s="17"/>
      <c r="L9" s="18"/>
      <c r="M9" s="18"/>
      <c r="N9" s="18"/>
      <c r="O9" s="18"/>
      <c r="P9" s="4"/>
      <c r="Q9" s="12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</row>
    <row r="10" spans="1:28" x14ac:dyDescent="0.2">
      <c r="A10" s="12"/>
      <c r="B10" s="12"/>
      <c r="C10" s="12"/>
      <c r="D10" s="12"/>
      <c r="E10" s="12"/>
      <c r="F10" s="12"/>
      <c r="G10" s="12"/>
      <c r="H10" s="6"/>
      <c r="I10" s="6"/>
      <c r="J10" s="6"/>
      <c r="K10" s="12"/>
      <c r="L10" s="12"/>
      <c r="M10" s="6"/>
      <c r="N10" s="6"/>
      <c r="O10" s="4"/>
      <c r="P10" s="12"/>
      <c r="Q10" s="12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x14ac:dyDescent="0.2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6"/>
      <c r="N11" s="6"/>
      <c r="O11" s="4"/>
      <c r="P11" s="12"/>
      <c r="Q11" s="12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</row>
    <row r="12" spans="1:28" x14ac:dyDescent="0.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6"/>
      <c r="L12" s="15"/>
      <c r="M12" s="15"/>
      <c r="N12" s="15"/>
      <c r="O12" s="15"/>
      <c r="P12" s="12"/>
      <c r="Q12" s="12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</row>
    <row r="13" spans="1:28" x14ac:dyDescent="0.2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7"/>
      <c r="L13" s="4"/>
      <c r="M13" s="4"/>
      <c r="N13" s="4"/>
      <c r="O13" s="4"/>
      <c r="P13" s="4"/>
      <c r="Q13" s="12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 spans="1:28" x14ac:dyDescent="0.2">
      <c r="A14" s="12"/>
      <c r="B14" s="12"/>
      <c r="C14" s="18"/>
      <c r="D14" s="18"/>
      <c r="E14" s="18"/>
      <c r="F14" s="18"/>
      <c r="G14" s="12"/>
      <c r="H14" s="18"/>
      <c r="I14" s="18"/>
      <c r="J14" s="18"/>
      <c r="K14" s="17"/>
      <c r="L14" s="4"/>
      <c r="M14" s="4"/>
      <c r="N14" s="4"/>
      <c r="O14" s="4"/>
      <c r="P14" s="4"/>
      <c r="Q14" s="12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</row>
    <row r="15" spans="1:28" x14ac:dyDescent="0.2">
      <c r="A15" s="12"/>
      <c r="B15" s="61"/>
      <c r="C15" s="61"/>
      <c r="D15" s="61"/>
      <c r="E15" s="61"/>
      <c r="F15" s="61"/>
      <c r="G15" s="61"/>
      <c r="H15" s="12"/>
      <c r="I15" s="12"/>
      <c r="J15" s="12"/>
      <c r="K15" s="17"/>
      <c r="L15" s="4"/>
      <c r="M15" s="4"/>
      <c r="N15" s="4"/>
      <c r="O15" s="4"/>
      <c r="P15" s="4"/>
      <c r="Q15" s="12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</row>
    <row r="16" spans="1:28" x14ac:dyDescent="0.2">
      <c r="A16" s="12"/>
      <c r="B16" s="16" t="s">
        <v>9</v>
      </c>
      <c r="C16" s="64" t="s">
        <v>10</v>
      </c>
      <c r="D16" s="64"/>
      <c r="E16" s="64"/>
      <c r="F16" s="64"/>
      <c r="G16" s="64"/>
      <c r="H16" s="12"/>
      <c r="I16" s="12"/>
      <c r="J16" s="12"/>
      <c r="K16" s="17"/>
      <c r="L16" s="18"/>
      <c r="M16" s="18"/>
      <c r="N16" s="18"/>
      <c r="O16" s="18"/>
      <c r="P16" s="4"/>
      <c r="Q16" s="12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 spans="1:28" x14ac:dyDescent="0.2">
      <c r="A17" s="12"/>
      <c r="B17" s="20"/>
      <c r="C17" s="30"/>
      <c r="D17" s="30"/>
      <c r="E17" s="30"/>
      <c r="F17" s="30"/>
      <c r="G17" s="12"/>
      <c r="H17" s="12"/>
      <c r="I17" s="12"/>
      <c r="J17" s="12"/>
      <c r="K17" s="12"/>
      <c r="L17" s="18"/>
      <c r="M17" s="18"/>
      <c r="N17" s="18"/>
      <c r="O17" s="18"/>
      <c r="P17" s="4"/>
      <c r="Q17" s="12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</row>
    <row r="18" spans="1:28" x14ac:dyDescent="0.2">
      <c r="A18" s="12"/>
      <c r="B18" s="6"/>
      <c r="C18" s="21" t="s">
        <v>3</v>
      </c>
      <c r="D18" s="21" t="s">
        <v>2</v>
      </c>
      <c r="E18" s="21" t="s">
        <v>4</v>
      </c>
      <c r="F18" s="21" t="s">
        <v>1</v>
      </c>
      <c r="G18" s="21" t="s">
        <v>29</v>
      </c>
      <c r="H18" s="14"/>
      <c r="I18" s="12"/>
      <c r="J18" s="12"/>
      <c r="K18" s="12"/>
      <c r="L18" s="18"/>
      <c r="M18" s="18"/>
      <c r="N18" s="18"/>
      <c r="O18" s="18"/>
      <c r="P18" s="4"/>
      <c r="Q18" s="12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</row>
    <row r="19" spans="1:28" x14ac:dyDescent="0.2">
      <c r="A19" s="12"/>
      <c r="B19" s="27" t="s">
        <v>11</v>
      </c>
      <c r="C19" s="28">
        <v>124.95018669199271</v>
      </c>
      <c r="D19" s="28">
        <v>102.41505255764727</v>
      </c>
      <c r="E19" s="28">
        <v>26.422078742601872</v>
      </c>
      <c r="F19" s="28">
        <v>46.794043089989458</v>
      </c>
      <c r="G19" s="28">
        <v>9.9785618114864333E-2</v>
      </c>
      <c r="H19" s="22"/>
      <c r="I19" s="12"/>
      <c r="J19" s="12"/>
      <c r="K19" s="12"/>
      <c r="L19" s="12"/>
      <c r="M19" s="12"/>
      <c r="N19" s="4"/>
      <c r="O19" s="4"/>
      <c r="P19" s="12"/>
      <c r="Q19" s="12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</row>
    <row r="20" spans="1:28" x14ac:dyDescent="0.2">
      <c r="A20" s="12"/>
      <c r="B20" s="19" t="s">
        <v>12</v>
      </c>
      <c r="C20" s="19"/>
      <c r="D20" s="19"/>
      <c r="E20" s="19"/>
      <c r="F20" s="19"/>
      <c r="G20" s="19"/>
      <c r="H20" s="12"/>
      <c r="I20" s="12"/>
      <c r="J20" s="12"/>
      <c r="K20" s="12"/>
      <c r="L20" s="12"/>
      <c r="M20" s="12"/>
      <c r="N20" s="4"/>
      <c r="O20" s="4"/>
      <c r="P20" s="12"/>
      <c r="Q20" s="12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</row>
    <row r="21" spans="1:28" x14ac:dyDescent="0.2">
      <c r="A21" s="12"/>
      <c r="B21" s="35" t="s">
        <v>13</v>
      </c>
      <c r="C21" s="38">
        <v>2.95</v>
      </c>
      <c r="D21" s="38">
        <v>4.95</v>
      </c>
      <c r="E21" s="38">
        <v>8.2030999999999992</v>
      </c>
      <c r="F21" s="38">
        <v>9.7081499999999998</v>
      </c>
      <c r="G21" s="38">
        <v>5.65</v>
      </c>
      <c r="H21" s="22"/>
      <c r="I21" s="17"/>
      <c r="J21" s="18"/>
      <c r="K21" s="14"/>
      <c r="L21" s="12"/>
      <c r="M21" s="12"/>
      <c r="N21" s="4"/>
      <c r="O21" s="4"/>
      <c r="P21" s="12"/>
      <c r="Q21" s="12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</row>
    <row r="22" spans="1:28" x14ac:dyDescent="0.2">
      <c r="A22" s="14" t="s">
        <v>31</v>
      </c>
      <c r="B22" s="36" t="s">
        <v>14</v>
      </c>
      <c r="C22" s="37">
        <f>C21</f>
        <v>2.95</v>
      </c>
      <c r="D22" s="37">
        <f>D21</f>
        <v>4.95</v>
      </c>
      <c r="E22" s="37">
        <f>E21</f>
        <v>8.2030999999999992</v>
      </c>
      <c r="F22" s="37">
        <f t="shared" ref="F22:G22" si="0">F21</f>
        <v>9.7081499999999998</v>
      </c>
      <c r="G22" s="37">
        <f t="shared" si="0"/>
        <v>5.65</v>
      </c>
      <c r="H22" s="22"/>
      <c r="I22" s="17"/>
      <c r="J22" s="18"/>
      <c r="K22" s="18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</row>
    <row r="23" spans="1:28" x14ac:dyDescent="0.2">
      <c r="A23" s="12"/>
      <c r="B23" s="32" t="s">
        <v>15</v>
      </c>
      <c r="C23" s="33">
        <f>0.287169932835821</f>
        <v>0.28716993283582098</v>
      </c>
      <c r="D23" s="33">
        <v>0.44373973383084497</v>
      </c>
      <c r="E23" s="33">
        <v>1.0231966169154201</v>
      </c>
      <c r="F23" s="33">
        <v>0.89223710199005002</v>
      </c>
      <c r="G23" s="33">
        <v>3</v>
      </c>
      <c r="H23" s="23"/>
      <c r="I23" s="17"/>
      <c r="J23" s="18"/>
      <c r="K23" s="18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</row>
    <row r="24" spans="1:28" x14ac:dyDescent="0.2">
      <c r="A24" s="12"/>
      <c r="B24" s="2" t="s">
        <v>16</v>
      </c>
      <c r="C24" s="5">
        <v>2000</v>
      </c>
      <c r="D24" s="5">
        <v>2000</v>
      </c>
      <c r="E24" s="5">
        <v>2000</v>
      </c>
      <c r="F24" s="5">
        <v>2000</v>
      </c>
      <c r="G24" s="5">
        <v>2000</v>
      </c>
      <c r="H24" s="24"/>
      <c r="I24" s="12"/>
      <c r="J24" s="12"/>
      <c r="K24" s="18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 spans="1:28" x14ac:dyDescent="0.2">
      <c r="A25" s="12"/>
      <c r="B25" s="19" t="s">
        <v>17</v>
      </c>
      <c r="C25" s="19"/>
      <c r="D25" s="19"/>
      <c r="E25" s="19"/>
      <c r="F25" s="19"/>
      <c r="G25" s="19"/>
      <c r="H25" s="12"/>
      <c r="I25" s="12"/>
      <c r="J25" s="6"/>
      <c r="K25" s="4"/>
      <c r="L25" s="45"/>
      <c r="M25" s="45"/>
      <c r="N25" s="45"/>
      <c r="O25" s="45"/>
      <c r="P25" s="45"/>
      <c r="Q25" s="12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</row>
    <row r="26" spans="1:28" x14ac:dyDescent="0.2">
      <c r="A26" s="12"/>
      <c r="B26" s="6" t="s">
        <v>18</v>
      </c>
      <c r="C26" s="4">
        <f t="array" ref="C26:C28">$E$5:$E$7</f>
        <v>11.261309452000001</v>
      </c>
      <c r="D26" s="4">
        <f t="array" ref="D26:D28">$E$5:$E$7</f>
        <v>11.261309452000001</v>
      </c>
      <c r="E26" s="4">
        <f t="array" ref="E26:E28">$E$5:$E$7</f>
        <v>11.261309452000001</v>
      </c>
      <c r="F26" s="4">
        <f t="array" ref="F26:F28">$E$5:$E$7</f>
        <v>11.261309452000001</v>
      </c>
      <c r="G26" s="4">
        <f t="array" ref="G26:G28">$E$5:$E$7</f>
        <v>11.261309452000001</v>
      </c>
      <c r="H26" s="4"/>
      <c r="I26" s="12"/>
      <c r="J26" s="6"/>
      <c r="K26" s="46"/>
      <c r="L26" s="47"/>
      <c r="M26" s="47"/>
      <c r="N26" s="47"/>
      <c r="O26" s="47"/>
      <c r="P26" s="47"/>
      <c r="Q26" s="12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</row>
    <row r="27" spans="1:28" x14ac:dyDescent="0.2">
      <c r="A27" s="12"/>
      <c r="B27" s="6" t="s">
        <v>19</v>
      </c>
      <c r="C27" s="4">
        <v>79.927599999999998</v>
      </c>
      <c r="D27" s="4">
        <v>79.927599999999998</v>
      </c>
      <c r="E27" s="4">
        <v>79.927599999999998</v>
      </c>
      <c r="F27" s="4">
        <v>79.927599999999998</v>
      </c>
      <c r="G27" s="4">
        <v>79.927599999999998</v>
      </c>
      <c r="H27" s="4"/>
      <c r="I27" s="12"/>
      <c r="J27" s="48"/>
      <c r="K27" s="46"/>
      <c r="L27" s="47"/>
      <c r="M27" s="47"/>
      <c r="N27" s="47"/>
      <c r="O27" s="47"/>
      <c r="P27" s="47"/>
      <c r="Q27" s="12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</row>
    <row r="28" spans="1:28" x14ac:dyDescent="0.2">
      <c r="A28" s="12"/>
      <c r="B28" s="6" t="s">
        <v>20</v>
      </c>
      <c r="C28" s="4">
        <v>78.078820000000007</v>
      </c>
      <c r="D28" s="4">
        <v>78.078820000000007</v>
      </c>
      <c r="E28" s="4">
        <v>78.078820000000007</v>
      </c>
      <c r="F28" s="4">
        <v>78.078820000000007</v>
      </c>
      <c r="G28" s="4">
        <v>78.078820000000007</v>
      </c>
      <c r="H28" s="4"/>
      <c r="I28" s="12"/>
      <c r="J28" s="48"/>
      <c r="K28" s="46"/>
      <c r="L28" s="49"/>
      <c r="M28" s="49"/>
      <c r="N28" s="49"/>
      <c r="O28" s="49"/>
      <c r="P28" s="49"/>
      <c r="Q28" s="12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</row>
    <row r="29" spans="1:28" x14ac:dyDescent="0.2">
      <c r="A29" s="12"/>
      <c r="B29" s="32" t="s">
        <v>21</v>
      </c>
      <c r="C29" s="34">
        <f>107.884</f>
        <v>107.884</v>
      </c>
      <c r="D29" s="34">
        <f>119.007</f>
        <v>119.00700000000001</v>
      </c>
      <c r="E29" s="34">
        <f>125.869</f>
        <v>125.869</v>
      </c>
      <c r="F29" s="34">
        <f>113.957</f>
        <v>113.95699999999999</v>
      </c>
      <c r="G29" s="34">
        <v>115.01</v>
      </c>
      <c r="H29" s="7"/>
      <c r="I29" s="12"/>
      <c r="J29" s="6"/>
      <c r="K29" s="46"/>
      <c r="L29" s="47"/>
      <c r="M29" s="47"/>
      <c r="N29" s="47"/>
      <c r="O29" s="47"/>
      <c r="P29" s="47"/>
      <c r="Q29" s="12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</row>
    <row r="30" spans="1:28" x14ac:dyDescent="0.2">
      <c r="A30" s="12"/>
      <c r="B30" s="19" t="s">
        <v>22</v>
      </c>
      <c r="C30" s="19"/>
      <c r="D30" s="19"/>
      <c r="E30" s="19"/>
      <c r="F30" s="19"/>
      <c r="G30" s="19"/>
      <c r="H30" s="12"/>
      <c r="I30" s="12"/>
      <c r="J30" s="48"/>
      <c r="K30" s="46"/>
      <c r="L30" s="47"/>
      <c r="M30" s="47"/>
      <c r="N30" s="47"/>
      <c r="O30" s="47"/>
      <c r="P30" s="47"/>
      <c r="Q30" s="12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</row>
    <row r="31" spans="1:28" x14ac:dyDescent="0.2">
      <c r="A31" s="58" t="s">
        <v>35</v>
      </c>
      <c r="B31" s="3" t="s">
        <v>23</v>
      </c>
      <c r="C31" s="8">
        <f>1000*C23*C19/C24</f>
        <v>17.94096836008142</v>
      </c>
      <c r="D31" s="8">
        <f>1000*D23*D19/D24</f>
        <v>22.722814081101198</v>
      </c>
      <c r="E31" s="8">
        <f>1000*E23*E19/E24</f>
        <v>13.517490790651536</v>
      </c>
      <c r="F31" s="8">
        <f>1000*F23*F19/F24</f>
        <v>20.875690698504858</v>
      </c>
      <c r="G31" s="8">
        <f t="shared" ref="G31" si="1">1000*G23*G19/G24</f>
        <v>0.14967842717229649</v>
      </c>
      <c r="H31" s="8"/>
      <c r="I31" s="12"/>
      <c r="J31" s="48"/>
      <c r="K31" s="46"/>
      <c r="L31" s="49"/>
      <c r="M31" s="49"/>
      <c r="N31" s="49"/>
      <c r="O31" s="49"/>
      <c r="P31" s="49"/>
      <c r="Q31" s="12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</row>
    <row r="32" spans="1:28" x14ac:dyDescent="0.2">
      <c r="A32" s="59"/>
      <c r="B32" s="3" t="s">
        <v>24</v>
      </c>
      <c r="C32" s="25">
        <f>100*C31/(C29)</f>
        <v>16.629869452450244</v>
      </c>
      <c r="D32" s="25">
        <f>100*D31/(D29)</f>
        <v>19.093678591260343</v>
      </c>
      <c r="E32" s="25">
        <f t="shared" ref="E32:G32" si="2">100*E31/(E29)</f>
        <v>10.739332790958485</v>
      </c>
      <c r="F32" s="25">
        <f>100*F31/(F29)</f>
        <v>18.318919152403854</v>
      </c>
      <c r="G32" s="25">
        <f t="shared" si="2"/>
        <v>0.13014383720745717</v>
      </c>
      <c r="H32" s="25"/>
      <c r="I32" s="12"/>
      <c r="J32" s="6"/>
      <c r="K32" s="46"/>
      <c r="L32" s="49"/>
      <c r="M32" s="49"/>
      <c r="N32" s="49"/>
      <c r="O32" s="49"/>
      <c r="P32" s="49"/>
      <c r="Q32" s="26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</row>
    <row r="33" spans="1:28" x14ac:dyDescent="0.2">
      <c r="A33" s="59"/>
      <c r="B33" s="3" t="s">
        <v>25</v>
      </c>
      <c r="C33" s="8">
        <f>C26+(C32/100)*C27+C28*SQRT((C32/100))</f>
        <v>56.393502393677849</v>
      </c>
      <c r="D33" s="8">
        <f>D26+(D32/100)*D27+D28*SQRT((D32/100))</f>
        <v>60.639994873730444</v>
      </c>
      <c r="E33" s="8">
        <f t="shared" ref="E33:G33" si="3">E26+(E32/100)*E27+E28*SQRT((E32/100))</f>
        <v>45.432149017262809</v>
      </c>
      <c r="F33" s="8">
        <f t="shared" si="3"/>
        <v>59.321390370567762</v>
      </c>
      <c r="G33" s="8">
        <f t="shared" si="3"/>
        <v>14.182059166922102</v>
      </c>
      <c r="H33" s="8"/>
      <c r="I33" s="12"/>
      <c r="J33" s="6"/>
      <c r="K33" s="46"/>
      <c r="L33" s="49"/>
      <c r="M33" s="49"/>
      <c r="N33" s="49"/>
      <c r="O33" s="49"/>
      <c r="P33" s="49"/>
      <c r="Q33" s="26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</row>
    <row r="34" spans="1:28" x14ac:dyDescent="0.2">
      <c r="A34" s="60"/>
      <c r="B34" s="6" t="s">
        <v>26</v>
      </c>
      <c r="C34" s="9">
        <f>(C33/10000)*C31*C24</f>
        <v>202.35080843183002</v>
      </c>
      <c r="D34" s="9">
        <f>(D33/10000)*D31*D24</f>
        <v>275.58226587894131</v>
      </c>
      <c r="E34" s="9">
        <f t="shared" ref="E34:G34" si="4">(E33/10000)*E31*E24</f>
        <v>122.82573118807164</v>
      </c>
      <c r="F34" s="9">
        <f t="shared" si="4"/>
        <v>247.67499943624745</v>
      </c>
      <c r="G34" s="9">
        <f t="shared" si="4"/>
        <v>0.42454966203386985</v>
      </c>
      <c r="H34" s="9"/>
      <c r="I34" s="12"/>
      <c r="J34" s="6"/>
      <c r="K34" s="46"/>
      <c r="L34" s="49"/>
      <c r="M34" s="49"/>
      <c r="N34" s="49"/>
      <c r="O34" s="49"/>
      <c r="P34" s="49"/>
      <c r="Q34" s="26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</row>
    <row r="35" spans="1:28" x14ac:dyDescent="0.2">
      <c r="A35" s="52" t="s">
        <v>36</v>
      </c>
      <c r="B35" s="53" t="s">
        <v>27</v>
      </c>
      <c r="C35" s="54">
        <f>12*100*C34/(C19*1000)</f>
        <v>1.9433421953723011</v>
      </c>
      <c r="D35" s="54">
        <f>12*100*D34/(D19*1000)</f>
        <v>3.2290050221727538</v>
      </c>
      <c r="E35" s="54">
        <f>12*100*E34/(E19*1000)</f>
        <v>5.5783225408392632</v>
      </c>
      <c r="F35" s="54">
        <f t="shared" ref="F35:G35" si="5">12*100*F34/(F19*1000)</f>
        <v>6.3514494516307014</v>
      </c>
      <c r="G35" s="54">
        <f t="shared" si="5"/>
        <v>5.1055413000919554</v>
      </c>
      <c r="H35" s="4"/>
      <c r="I35" s="12"/>
      <c r="J35" s="6"/>
      <c r="K35" s="46"/>
      <c r="L35" s="49"/>
      <c r="M35" s="49"/>
      <c r="N35" s="49"/>
      <c r="O35" s="49"/>
      <c r="P35" s="49"/>
      <c r="Q35" s="26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</row>
    <row r="36" spans="1:28" x14ac:dyDescent="0.2">
      <c r="A36" s="12"/>
      <c r="B36" s="6"/>
      <c r="C36" s="6"/>
      <c r="D36" s="6"/>
      <c r="E36" s="6"/>
      <c r="F36" s="6"/>
      <c r="G36" s="6"/>
      <c r="H36" s="6"/>
      <c r="I36" s="12"/>
      <c r="J36" s="50"/>
      <c r="K36" s="46"/>
      <c r="L36" s="51"/>
      <c r="M36" s="51"/>
      <c r="N36" s="51"/>
      <c r="O36" s="51"/>
      <c r="P36" s="51"/>
      <c r="Q36" s="12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</row>
    <row r="37" spans="1:28" x14ac:dyDescent="0.2">
      <c r="A37" s="12"/>
      <c r="B37" s="3" t="s">
        <v>28</v>
      </c>
      <c r="C37" s="31">
        <f>C22-C35</f>
        <v>1.006657804627699</v>
      </c>
      <c r="D37" s="31">
        <f>D22-D35</f>
        <v>1.7209949778272464</v>
      </c>
      <c r="E37" s="31">
        <f t="shared" ref="E37:G37" si="6">E22-E35</f>
        <v>2.624777459160736</v>
      </c>
      <c r="F37" s="31">
        <f t="shared" si="6"/>
        <v>3.3567005483692984</v>
      </c>
      <c r="G37" s="31">
        <f t="shared" si="6"/>
        <v>0.54445869990804496</v>
      </c>
      <c r="H37" s="4"/>
      <c r="I37" s="12"/>
      <c r="J37" s="50"/>
      <c r="K37" s="50"/>
      <c r="L37" s="49"/>
      <c r="M37" s="49"/>
      <c r="N37" s="49"/>
      <c r="O37" s="49"/>
      <c r="P37" s="49"/>
      <c r="Q37" s="12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</row>
    <row r="38" spans="1:28" x14ac:dyDescent="0.2">
      <c r="A38" s="12"/>
      <c r="B38" s="10" t="s">
        <v>33</v>
      </c>
      <c r="C38" s="11">
        <f>C37/100*C19*1000</f>
        <v>1257.8208062318251</v>
      </c>
      <c r="D38" s="11">
        <f>D37/100*D19*1000</f>
        <v>1762.5579110562442</v>
      </c>
      <c r="E38" s="11">
        <f t="shared" ref="E38:G38" si="7">E37/100*E19*1000</f>
        <v>693.52076707751439</v>
      </c>
      <c r="F38" s="11">
        <f t="shared" si="7"/>
        <v>1570.7359010058419</v>
      </c>
      <c r="G38" s="11">
        <f t="shared" si="7"/>
        <v>0.54329147908339692</v>
      </c>
      <c r="H38" s="4"/>
      <c r="I38" s="12"/>
      <c r="J38" s="50"/>
      <c r="K38" s="46"/>
      <c r="L38" s="51"/>
      <c r="M38" s="51"/>
      <c r="N38" s="51"/>
      <c r="O38" s="51"/>
      <c r="P38" s="51"/>
      <c r="Q38" s="12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</row>
    <row r="39" spans="1:28" x14ac:dyDescent="0.2">
      <c r="A39" s="13"/>
      <c r="B39" s="13"/>
      <c r="C39" s="13"/>
      <c r="D39" s="13"/>
      <c r="E39" s="13"/>
      <c r="F39" s="13"/>
      <c r="G39" s="13"/>
      <c r="H39" s="13"/>
      <c r="I39" s="13"/>
      <c r="J39" s="50"/>
      <c r="K39" s="50"/>
      <c r="L39" s="49"/>
      <c r="M39" s="49"/>
      <c r="N39" s="49"/>
      <c r="O39" s="49"/>
      <c r="P39" s="49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</row>
    <row r="40" spans="1:28" x14ac:dyDescent="0.2">
      <c r="A40" s="13"/>
      <c r="B40" s="13"/>
      <c r="C40" s="13"/>
      <c r="D40" s="13"/>
      <c r="E40" s="13"/>
      <c r="F40" s="13"/>
      <c r="G40" s="13"/>
      <c r="H40" s="13"/>
      <c r="I40" s="13"/>
      <c r="J40" s="50"/>
      <c r="K40" s="46"/>
      <c r="L40" s="51"/>
      <c r="M40" s="51"/>
      <c r="N40" s="51"/>
      <c r="O40" s="51"/>
      <c r="P40" s="51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</row>
    <row r="41" spans="1:28" x14ac:dyDescent="0.2">
      <c r="A41" s="13"/>
      <c r="B41" s="13"/>
      <c r="C41" s="13"/>
      <c r="D41" s="13"/>
      <c r="E41" s="13"/>
      <c r="F41" s="13"/>
      <c r="G41" s="13"/>
      <c r="H41" s="13"/>
      <c r="I41" s="13"/>
      <c r="J41" s="50"/>
      <c r="K41" s="50"/>
      <c r="L41" s="49"/>
      <c r="M41" s="49"/>
      <c r="N41" s="49"/>
      <c r="O41" s="49"/>
      <c r="P41" s="49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</row>
    <row r="42" spans="1:28" x14ac:dyDescent="0.2">
      <c r="A42" s="13"/>
      <c r="B42" s="13"/>
      <c r="C42" s="13"/>
      <c r="D42" s="13"/>
      <c r="E42" s="13"/>
      <c r="F42" s="13"/>
      <c r="G42" s="13"/>
      <c r="H42" s="13"/>
      <c r="I42" s="13"/>
      <c r="J42" s="50"/>
      <c r="K42" s="46"/>
      <c r="L42" s="51"/>
      <c r="M42" s="51"/>
      <c r="N42" s="51"/>
      <c r="O42" s="51"/>
      <c r="P42" s="51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</row>
    <row r="43" spans="1:28" x14ac:dyDescent="0.2">
      <c r="A43" s="13"/>
      <c r="B43" s="13"/>
      <c r="C43" s="13"/>
      <c r="D43" s="13"/>
      <c r="E43" s="13"/>
      <c r="F43" s="13"/>
      <c r="G43" s="13"/>
      <c r="H43" s="13"/>
      <c r="I43" s="13"/>
      <c r="J43" s="50"/>
      <c r="K43" s="50"/>
      <c r="L43" s="49"/>
      <c r="M43" s="49"/>
      <c r="N43" s="49"/>
      <c r="O43" s="49"/>
      <c r="P43" s="49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</row>
    <row r="44" spans="1:28" x14ac:dyDescent="0.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</row>
    <row r="45" spans="1:28" x14ac:dyDescent="0.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</row>
    <row r="46" spans="1:28" x14ac:dyDescent="0.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</row>
    <row r="47" spans="1:28" x14ac:dyDescent="0.2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</row>
    <row r="48" spans="1:28" x14ac:dyDescent="0.2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</row>
    <row r="49" spans="1:28" x14ac:dyDescent="0.2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</row>
    <row r="50" spans="1:28" x14ac:dyDescent="0.2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</row>
    <row r="51" spans="1:28" x14ac:dyDescent="0.2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</row>
    <row r="52" spans="1:28" x14ac:dyDescent="0.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</row>
    <row r="53" spans="1:28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</row>
    <row r="54" spans="1:28" x14ac:dyDescent="0.2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</row>
    <row r="55" spans="1:28" x14ac:dyDescent="0.2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</row>
    <row r="56" spans="1:28" x14ac:dyDescent="0.2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</row>
    <row r="57" spans="1:28" x14ac:dyDescent="0.2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</row>
    <row r="58" spans="1:28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</row>
    <row r="59" spans="1:28" x14ac:dyDescent="0.2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</row>
    <row r="60" spans="1:28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</row>
    <row r="61" spans="1:28" x14ac:dyDescent="0.2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</row>
    <row r="62" spans="1:28" x14ac:dyDescent="0.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</row>
    <row r="63" spans="1:28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</row>
    <row r="64" spans="1:28" x14ac:dyDescent="0.2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</row>
    <row r="65" spans="1:28" x14ac:dyDescent="0.2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</row>
    <row r="66" spans="1:28" x14ac:dyDescent="0.2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</row>
    <row r="67" spans="1:28" x14ac:dyDescent="0.2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</row>
    <row r="68" spans="1:28" x14ac:dyDescent="0.2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</row>
    <row r="69" spans="1:28" x14ac:dyDescent="0.2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</row>
  </sheetData>
  <mergeCells count="6">
    <mergeCell ref="A31:A34"/>
    <mergeCell ref="C2:E2"/>
    <mergeCell ref="L2:P2"/>
    <mergeCell ref="Q2:U2"/>
    <mergeCell ref="B15:G15"/>
    <mergeCell ref="C16:G16"/>
  </mergeCells>
  <conditionalFormatting sqref="C37:G37">
    <cfRule type="expression" dxfId="102" priority="10">
      <formula>ABS(#REF!)&gt;=1.96</formula>
    </cfRule>
  </conditionalFormatting>
  <conditionalFormatting sqref="C22">
    <cfRule type="expression" dxfId="101" priority="11">
      <formula>ABS(#REF!)&gt;=1.96</formula>
    </cfRule>
  </conditionalFormatting>
  <conditionalFormatting sqref="H37">
    <cfRule type="expression" dxfId="100" priority="9">
      <formula>ABS(#REF!)&gt;=1.96</formula>
    </cfRule>
  </conditionalFormatting>
  <conditionalFormatting sqref="C21:G21">
    <cfRule type="expression" dxfId="99" priority="8">
      <formula>ABS(#REF!)&gt;=1.96</formula>
    </cfRule>
  </conditionalFormatting>
  <conditionalFormatting sqref="M4:O4">
    <cfRule type="expression" dxfId="98" priority="7">
      <formula>ABS(#REF!)&gt;=1.96</formula>
    </cfRule>
  </conditionalFormatting>
  <conditionalFormatting sqref="L4">
    <cfRule type="expression" dxfId="97" priority="6">
      <formula>ABS(#REF!)&gt;=1.96</formula>
    </cfRule>
  </conditionalFormatting>
  <conditionalFormatting sqref="R4:T4">
    <cfRule type="expression" dxfId="96" priority="5">
      <formula>ABS(#REF!)&gt;=1.96</formula>
    </cfRule>
  </conditionalFormatting>
  <conditionalFormatting sqref="Q4">
    <cfRule type="expression" dxfId="95" priority="4">
      <formula>ABS(#REF!)&gt;=1.96</formula>
    </cfRule>
  </conditionalFormatting>
  <conditionalFormatting sqref="C38:G38">
    <cfRule type="expression" dxfId="94" priority="3">
      <formula>ABS(#REF!)&gt;=1.96</formula>
    </cfRule>
  </conditionalFormatting>
  <conditionalFormatting sqref="H38">
    <cfRule type="expression" dxfId="93" priority="2">
      <formula>ABS(#REF!)&gt;=1.96</formula>
    </cfRule>
  </conditionalFormatting>
  <conditionalFormatting sqref="D22:G22">
    <cfRule type="expression" dxfId="92" priority="1">
      <formula>ABS(#REF!)&gt;=1.96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9C2DE-8DE3-1B44-9639-CCBD303979A6}">
  <dimension ref="A1:AB69"/>
  <sheetViews>
    <sheetView topLeftCell="A17" zoomScale="139" workbookViewId="0">
      <selection activeCell="G37" sqref="G37"/>
    </sheetView>
  </sheetViews>
  <sheetFormatPr baseColWidth="10" defaultColWidth="8.83203125" defaultRowHeight="15" x14ac:dyDescent="0.2"/>
  <cols>
    <col min="2" max="2" width="27.5" bestFit="1" customWidth="1"/>
    <col min="8" max="8" width="10.1640625" bestFit="1" customWidth="1"/>
    <col min="11" max="11" width="8.1640625" customWidth="1"/>
    <col min="12" max="15" width="9" bestFit="1" customWidth="1"/>
    <col min="16" max="16" width="9.5" bestFit="1" customWidth="1"/>
  </cols>
  <sheetData>
    <row r="1" spans="1:28" x14ac:dyDescent="0.2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 spans="1:28" x14ac:dyDescent="0.2">
      <c r="A2" s="12"/>
      <c r="B2" s="12"/>
      <c r="C2" s="65" t="s">
        <v>34</v>
      </c>
      <c r="D2" s="65"/>
      <c r="E2" s="65"/>
      <c r="F2" s="12"/>
      <c r="G2" s="12"/>
      <c r="H2" s="12"/>
      <c r="I2" s="12"/>
      <c r="J2" s="12"/>
      <c r="K2" s="12"/>
      <c r="L2" s="62" t="s">
        <v>30</v>
      </c>
      <c r="M2" s="62"/>
      <c r="N2" s="62"/>
      <c r="O2" s="62"/>
      <c r="P2" s="62"/>
      <c r="Q2" s="63" t="s">
        <v>32</v>
      </c>
      <c r="R2" s="63"/>
      <c r="S2" s="63"/>
      <c r="T2" s="63"/>
      <c r="U2" s="63"/>
      <c r="V2" s="13"/>
      <c r="W2" s="13"/>
      <c r="X2" s="13"/>
      <c r="Y2" s="13"/>
      <c r="Z2" s="13"/>
      <c r="AA2" s="13"/>
      <c r="AB2" s="13"/>
    </row>
    <row r="3" spans="1:28" x14ac:dyDescent="0.2">
      <c r="A3" s="12"/>
      <c r="B3" s="12"/>
      <c r="C3" s="39" t="s">
        <v>0</v>
      </c>
      <c r="D3" s="39"/>
      <c r="E3" s="39"/>
      <c r="F3" s="12"/>
      <c r="G3" s="12"/>
      <c r="H3" s="6"/>
      <c r="I3" s="6"/>
      <c r="J3" s="12"/>
      <c r="K3" s="12"/>
      <c r="L3" s="21" t="s">
        <v>3</v>
      </c>
      <c r="M3" s="21" t="s">
        <v>2</v>
      </c>
      <c r="N3" s="21" t="s">
        <v>4</v>
      </c>
      <c r="O3" s="21" t="s">
        <v>1</v>
      </c>
      <c r="P3" s="21" t="s">
        <v>29</v>
      </c>
      <c r="Q3" s="21" t="s">
        <v>3</v>
      </c>
      <c r="R3" s="21" t="s">
        <v>2</v>
      </c>
      <c r="S3" s="21" t="s">
        <v>4</v>
      </c>
      <c r="T3" s="21" t="s">
        <v>1</v>
      </c>
      <c r="U3" s="21" t="s">
        <v>29</v>
      </c>
      <c r="V3" s="13"/>
      <c r="W3" s="13"/>
      <c r="X3" s="13"/>
      <c r="Y3" s="13"/>
      <c r="Z3" s="13"/>
      <c r="AA3" s="13"/>
      <c r="AB3" s="13"/>
    </row>
    <row r="4" spans="1:28" x14ac:dyDescent="0.2">
      <c r="A4" s="12"/>
      <c r="B4" s="12"/>
      <c r="C4" s="40" t="s">
        <v>5</v>
      </c>
      <c r="D4" s="40">
        <v>1</v>
      </c>
      <c r="E4" s="40"/>
      <c r="F4" s="12"/>
      <c r="G4" s="12"/>
      <c r="H4" s="6"/>
      <c r="I4" s="6"/>
      <c r="J4" s="12"/>
      <c r="K4" s="17"/>
      <c r="L4" s="4">
        <v>2.95</v>
      </c>
      <c r="M4" s="4">
        <v>4.95</v>
      </c>
      <c r="N4" s="4">
        <v>8.2030999999999992</v>
      </c>
      <c r="O4" s="4">
        <v>9.7081499999999998</v>
      </c>
      <c r="P4" s="1">
        <v>5.65</v>
      </c>
      <c r="Q4" s="4">
        <v>1.7550865671641793</v>
      </c>
      <c r="R4" s="4">
        <v>4.0460686567164181</v>
      </c>
      <c r="S4" s="4">
        <v>5.5960328358208962</v>
      </c>
      <c r="T4" s="4">
        <v>6.9025791044776099</v>
      </c>
      <c r="U4" s="29">
        <f>2.93</f>
        <v>2.93</v>
      </c>
      <c r="V4" s="13"/>
      <c r="W4" s="13"/>
      <c r="X4" s="13"/>
      <c r="Y4" s="13"/>
      <c r="Z4" s="13"/>
      <c r="AA4" s="13"/>
      <c r="AB4" s="13"/>
    </row>
    <row r="5" spans="1:28" x14ac:dyDescent="0.2">
      <c r="A5" s="12"/>
      <c r="B5" s="12"/>
      <c r="C5" s="39" t="s">
        <v>6</v>
      </c>
      <c r="D5" s="41">
        <v>11.261309452000001</v>
      </c>
      <c r="E5" s="41">
        <f>D5*$D$4</f>
        <v>11.261309452000001</v>
      </c>
      <c r="F5" s="12"/>
      <c r="G5" s="12"/>
      <c r="H5" s="6"/>
      <c r="I5" s="6"/>
      <c r="J5" s="12"/>
      <c r="K5" s="17"/>
      <c r="L5" s="18"/>
      <c r="M5" s="18"/>
      <c r="N5" s="4"/>
      <c r="O5" s="4"/>
      <c r="P5" s="4"/>
      <c r="Q5" s="12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</row>
    <row r="6" spans="1:28" x14ac:dyDescent="0.2">
      <c r="A6" s="12"/>
      <c r="B6" s="12"/>
      <c r="C6" s="39" t="s">
        <v>7</v>
      </c>
      <c r="D6" s="42">
        <v>79.927599999999998</v>
      </c>
      <c r="E6" s="41">
        <f>D6*$D$4</f>
        <v>79.927599999999998</v>
      </c>
      <c r="F6" s="12"/>
      <c r="G6" s="12"/>
      <c r="H6" s="6"/>
      <c r="I6" s="4"/>
      <c r="J6" s="12"/>
      <c r="K6" s="17"/>
      <c r="L6" s="18"/>
      <c r="M6" s="18"/>
      <c r="N6" s="4"/>
      <c r="O6" s="4"/>
      <c r="P6" s="4"/>
      <c r="Q6" s="12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1:28" x14ac:dyDescent="0.2">
      <c r="A7" s="12"/>
      <c r="B7" s="12"/>
      <c r="C7" s="43" t="s">
        <v>8</v>
      </c>
      <c r="D7" s="44">
        <v>78.078820000000007</v>
      </c>
      <c r="E7" s="44">
        <f>D7*$D$4</f>
        <v>78.078820000000007</v>
      </c>
      <c r="F7" s="12"/>
      <c r="G7" s="12"/>
      <c r="H7" s="6"/>
      <c r="I7" s="4"/>
      <c r="J7" s="12"/>
      <c r="K7" s="17"/>
      <c r="L7" s="18"/>
      <c r="M7" s="18"/>
      <c r="N7" s="18"/>
      <c r="O7" s="18"/>
      <c r="P7" s="4"/>
      <c r="Q7" s="12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</row>
    <row r="8" spans="1:28" x14ac:dyDescent="0.2">
      <c r="A8" s="12"/>
      <c r="B8" s="12"/>
      <c r="C8" s="12"/>
      <c r="D8" s="12"/>
      <c r="E8" s="12"/>
      <c r="F8" s="12"/>
      <c r="G8" s="12"/>
      <c r="H8" s="12"/>
      <c r="I8" s="18"/>
      <c r="J8" s="12"/>
      <c r="K8" s="17"/>
      <c r="L8" s="18"/>
      <c r="M8" s="18"/>
      <c r="N8" s="18"/>
      <c r="O8" s="18"/>
      <c r="P8" s="4"/>
      <c r="Q8" s="12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</row>
    <row r="9" spans="1:28" x14ac:dyDescent="0.2">
      <c r="A9" s="12"/>
      <c r="B9" s="12"/>
      <c r="C9" s="12"/>
      <c r="D9" s="12"/>
      <c r="E9" s="12"/>
      <c r="F9" s="12"/>
      <c r="G9" s="12"/>
      <c r="H9" s="12"/>
      <c r="I9" s="12"/>
      <c r="J9" s="12"/>
      <c r="K9" s="17"/>
      <c r="L9" s="18"/>
      <c r="M9" s="18"/>
      <c r="N9" s="18"/>
      <c r="O9" s="18"/>
      <c r="P9" s="4"/>
      <c r="Q9" s="12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</row>
    <row r="10" spans="1:28" x14ac:dyDescent="0.2">
      <c r="A10" s="12"/>
      <c r="B10" s="12"/>
      <c r="C10" s="12"/>
      <c r="D10" s="12"/>
      <c r="E10" s="12"/>
      <c r="F10" s="12"/>
      <c r="G10" s="12"/>
      <c r="H10" s="6"/>
      <c r="I10" s="6"/>
      <c r="J10" s="6"/>
      <c r="K10" s="12"/>
      <c r="L10" s="12"/>
      <c r="M10" s="6"/>
      <c r="N10" s="6"/>
      <c r="O10" s="4"/>
      <c r="P10" s="12"/>
      <c r="Q10" s="12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x14ac:dyDescent="0.2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6"/>
      <c r="N11" s="6"/>
      <c r="O11" s="4"/>
      <c r="P11" s="12"/>
      <c r="Q11" s="12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</row>
    <row r="12" spans="1:28" x14ac:dyDescent="0.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6"/>
      <c r="L12" s="15"/>
      <c r="M12" s="15"/>
      <c r="N12" s="15"/>
      <c r="O12" s="15"/>
      <c r="P12" s="12"/>
      <c r="Q12" s="12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</row>
    <row r="13" spans="1:28" x14ac:dyDescent="0.2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7"/>
      <c r="L13" s="4"/>
      <c r="M13" s="4"/>
      <c r="N13" s="4"/>
      <c r="O13" s="4"/>
      <c r="P13" s="4"/>
      <c r="Q13" s="12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 spans="1:28" x14ac:dyDescent="0.2">
      <c r="A14" s="12"/>
      <c r="B14" s="12"/>
      <c r="C14" s="18"/>
      <c r="D14" s="18"/>
      <c r="E14" s="18"/>
      <c r="F14" s="18"/>
      <c r="G14" s="12"/>
      <c r="H14" s="18"/>
      <c r="I14" s="18"/>
      <c r="J14" s="18"/>
      <c r="K14" s="17"/>
      <c r="L14" s="4"/>
      <c r="M14" s="4"/>
      <c r="N14" s="4"/>
      <c r="O14" s="4"/>
      <c r="P14" s="4"/>
      <c r="Q14" s="12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</row>
    <row r="15" spans="1:28" x14ac:dyDescent="0.2">
      <c r="A15" s="12"/>
      <c r="B15" s="61"/>
      <c r="C15" s="61"/>
      <c r="D15" s="61"/>
      <c r="E15" s="61"/>
      <c r="F15" s="61"/>
      <c r="G15" s="61"/>
      <c r="H15" s="12"/>
      <c r="I15" s="12"/>
      <c r="J15" s="12"/>
      <c r="K15" s="17"/>
      <c r="L15" s="4"/>
      <c r="M15" s="4"/>
      <c r="N15" s="4"/>
      <c r="O15" s="4"/>
      <c r="P15" s="4"/>
      <c r="Q15" s="12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</row>
    <row r="16" spans="1:28" x14ac:dyDescent="0.2">
      <c r="A16" s="12"/>
      <c r="B16" s="16" t="s">
        <v>9</v>
      </c>
      <c r="C16" s="64" t="s">
        <v>10</v>
      </c>
      <c r="D16" s="64"/>
      <c r="E16" s="64"/>
      <c r="F16" s="64"/>
      <c r="G16" s="64"/>
      <c r="H16" s="12"/>
      <c r="I16" s="12"/>
      <c r="J16" s="12"/>
      <c r="K16" s="17"/>
      <c r="L16" s="18"/>
      <c r="M16" s="18"/>
      <c r="N16" s="18"/>
      <c r="O16" s="18"/>
      <c r="P16" s="4"/>
      <c r="Q16" s="12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 spans="1:28" x14ac:dyDescent="0.2">
      <c r="A17" s="12"/>
      <c r="B17" s="20"/>
      <c r="C17" s="30"/>
      <c r="D17" s="30"/>
      <c r="E17" s="30"/>
      <c r="F17" s="30"/>
      <c r="G17" s="12"/>
      <c r="H17" s="12"/>
      <c r="I17" s="12"/>
      <c r="J17" s="12"/>
      <c r="K17" s="12"/>
      <c r="L17" s="18"/>
      <c r="M17" s="18"/>
      <c r="N17" s="18"/>
      <c r="O17" s="18"/>
      <c r="P17" s="4"/>
      <c r="Q17" s="12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</row>
    <row r="18" spans="1:28" x14ac:dyDescent="0.2">
      <c r="A18" s="12"/>
      <c r="B18" s="6"/>
      <c r="C18" s="21" t="s">
        <v>3</v>
      </c>
      <c r="D18" s="21" t="s">
        <v>2</v>
      </c>
      <c r="E18" s="21" t="s">
        <v>4</v>
      </c>
      <c r="F18" s="21" t="s">
        <v>1</v>
      </c>
      <c r="G18" s="21" t="s">
        <v>29</v>
      </c>
      <c r="H18" s="14"/>
      <c r="I18" s="12"/>
      <c r="J18" s="12"/>
      <c r="K18" s="12"/>
      <c r="L18" s="18"/>
      <c r="M18" s="18"/>
      <c r="N18" s="18"/>
      <c r="O18" s="18"/>
      <c r="P18" s="4"/>
      <c r="Q18" s="12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</row>
    <row r="19" spans="1:28" x14ac:dyDescent="0.2">
      <c r="A19" s="12"/>
      <c r="B19" s="27" t="s">
        <v>11</v>
      </c>
      <c r="C19" s="28">
        <v>1</v>
      </c>
      <c r="D19" s="28">
        <v>1</v>
      </c>
      <c r="E19" s="28">
        <v>1</v>
      </c>
      <c r="F19" s="28">
        <v>1</v>
      </c>
      <c r="G19" s="28">
        <v>1</v>
      </c>
      <c r="H19" s="22"/>
      <c r="I19" s="12"/>
      <c r="J19" s="12"/>
      <c r="K19" s="12"/>
      <c r="L19" s="12"/>
      <c r="M19" s="12"/>
      <c r="N19" s="4"/>
      <c r="O19" s="4"/>
      <c r="P19" s="12"/>
      <c r="Q19" s="12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</row>
    <row r="20" spans="1:28" x14ac:dyDescent="0.2">
      <c r="A20" s="12"/>
      <c r="B20" s="19" t="s">
        <v>12</v>
      </c>
      <c r="C20" s="19"/>
      <c r="D20" s="19"/>
      <c r="E20" s="19"/>
      <c r="F20" s="19"/>
      <c r="G20" s="19"/>
      <c r="H20" s="12"/>
      <c r="I20" s="12"/>
      <c r="J20" s="12"/>
      <c r="K20" s="12"/>
      <c r="L20" s="12"/>
      <c r="M20" s="12"/>
      <c r="N20" s="4"/>
      <c r="O20" s="4"/>
      <c r="P20" s="12"/>
      <c r="Q20" s="12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</row>
    <row r="21" spans="1:28" x14ac:dyDescent="0.2">
      <c r="A21" s="12"/>
      <c r="B21" s="35" t="s">
        <v>13</v>
      </c>
      <c r="C21" s="38">
        <v>2.95</v>
      </c>
      <c r="D21" s="38">
        <v>4.95</v>
      </c>
      <c r="E21" s="38">
        <v>8.2030999999999992</v>
      </c>
      <c r="F21" s="38">
        <v>9.7081499999999998</v>
      </c>
      <c r="G21" s="38">
        <v>5.65</v>
      </c>
      <c r="H21" s="22"/>
      <c r="I21" s="17"/>
      <c r="J21" s="18"/>
      <c r="K21" s="14"/>
      <c r="L21" s="12"/>
      <c r="M21" s="12"/>
      <c r="N21" s="4"/>
      <c r="O21" s="4"/>
      <c r="P21" s="12"/>
      <c r="Q21" s="12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</row>
    <row r="22" spans="1:28" x14ac:dyDescent="0.2">
      <c r="A22" s="14" t="s">
        <v>31</v>
      </c>
      <c r="B22" s="36" t="s">
        <v>14</v>
      </c>
      <c r="C22" s="37">
        <f>C21</f>
        <v>2.95</v>
      </c>
      <c r="D22" s="37">
        <f>D21</f>
        <v>4.95</v>
      </c>
      <c r="E22" s="37">
        <f>E21</f>
        <v>8.2030999999999992</v>
      </c>
      <c r="F22" s="37">
        <f t="shared" ref="F22:G22" si="0">F21</f>
        <v>9.7081499999999998</v>
      </c>
      <c r="G22" s="37">
        <f t="shared" si="0"/>
        <v>5.65</v>
      </c>
      <c r="H22" s="22" t="s">
        <v>37</v>
      </c>
      <c r="I22" s="21" t="s">
        <v>3</v>
      </c>
      <c r="J22" s="21" t="s">
        <v>2</v>
      </c>
      <c r="K22" s="21" t="s">
        <v>4</v>
      </c>
      <c r="L22" s="21" t="s">
        <v>1</v>
      </c>
      <c r="M22" s="21" t="s">
        <v>29</v>
      </c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</row>
    <row r="23" spans="1:28" x14ac:dyDescent="0.2">
      <c r="A23" s="12"/>
      <c r="B23" s="32" t="s">
        <v>15</v>
      </c>
      <c r="C23" s="33">
        <f>I23*0.75</f>
        <v>0.21537744962686572</v>
      </c>
      <c r="D23" s="33">
        <f>J23*0.75</f>
        <v>0.33280480037313376</v>
      </c>
      <c r="E23" s="33">
        <f>K23*0.75</f>
        <v>0.76739746268656506</v>
      </c>
      <c r="F23" s="33">
        <f>L23*0.75</f>
        <v>0.66917782649253754</v>
      </c>
      <c r="G23" s="33">
        <f>M23*0.75</f>
        <v>2.25</v>
      </c>
      <c r="H23" s="23"/>
      <c r="I23" s="33">
        <f>0.287169932835821</f>
        <v>0.28716993283582098</v>
      </c>
      <c r="J23" s="33">
        <v>0.44373973383084497</v>
      </c>
      <c r="K23" s="33">
        <v>1.0231966169154201</v>
      </c>
      <c r="L23" s="33">
        <v>0.89223710199005002</v>
      </c>
      <c r="M23" s="33">
        <v>3</v>
      </c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</row>
    <row r="24" spans="1:28" x14ac:dyDescent="0.2">
      <c r="A24" s="12"/>
      <c r="B24" s="2" t="s">
        <v>16</v>
      </c>
      <c r="C24" s="5">
        <v>2000</v>
      </c>
      <c r="D24" s="5">
        <v>2000</v>
      </c>
      <c r="E24" s="5">
        <v>2000</v>
      </c>
      <c r="F24" s="5">
        <v>2000</v>
      </c>
      <c r="G24" s="5">
        <v>2000</v>
      </c>
      <c r="H24" s="24"/>
      <c r="I24" s="12"/>
      <c r="J24" s="12"/>
      <c r="K24" s="18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 spans="1:28" x14ac:dyDescent="0.2">
      <c r="A25" s="12"/>
      <c r="B25" s="19" t="s">
        <v>17</v>
      </c>
      <c r="C25" s="19"/>
      <c r="D25" s="19"/>
      <c r="E25" s="19"/>
      <c r="F25" s="19"/>
      <c r="G25" s="19"/>
      <c r="H25" s="12"/>
      <c r="I25" s="12"/>
      <c r="J25" s="6"/>
      <c r="K25" s="4"/>
      <c r="L25" s="45"/>
      <c r="M25" s="45"/>
      <c r="N25" s="45"/>
      <c r="O25" s="45"/>
      <c r="P25" s="45"/>
      <c r="Q25" s="12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</row>
    <row r="26" spans="1:28" x14ac:dyDescent="0.2">
      <c r="A26" s="12"/>
      <c r="B26" s="6" t="s">
        <v>18</v>
      </c>
      <c r="C26" s="4">
        <f t="array" ref="C26:C28">$E$5:$E$7</f>
        <v>11.261309452000001</v>
      </c>
      <c r="D26" s="4">
        <f t="array" ref="D26:D28">$E$5:$E$7</f>
        <v>11.261309452000001</v>
      </c>
      <c r="E26" s="4">
        <f t="array" ref="E26:E28">$E$5:$E$7</f>
        <v>11.261309452000001</v>
      </c>
      <c r="F26" s="4">
        <f t="array" ref="F26:F28">$E$5:$E$7</f>
        <v>11.261309452000001</v>
      </c>
      <c r="G26" s="4">
        <f t="array" ref="G26:G28">$E$5:$E$7</f>
        <v>11.261309452000001</v>
      </c>
      <c r="H26" s="4"/>
      <c r="I26" s="12"/>
      <c r="J26" s="6"/>
      <c r="K26" s="46"/>
      <c r="L26" s="47"/>
      <c r="M26" s="47"/>
      <c r="N26" s="47"/>
      <c r="O26" s="47"/>
      <c r="P26" s="47"/>
      <c r="Q26" s="12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</row>
    <row r="27" spans="1:28" x14ac:dyDescent="0.2">
      <c r="A27" s="12"/>
      <c r="B27" s="6" t="s">
        <v>19</v>
      </c>
      <c r="C27" s="4">
        <v>79.927599999999998</v>
      </c>
      <c r="D27" s="4">
        <v>79.927599999999998</v>
      </c>
      <c r="E27" s="4">
        <v>79.927599999999998</v>
      </c>
      <c r="F27" s="4">
        <v>79.927599999999998</v>
      </c>
      <c r="G27" s="4">
        <v>79.927599999999998</v>
      </c>
      <c r="H27" s="4"/>
      <c r="I27" s="12"/>
      <c r="J27" s="48"/>
      <c r="K27" s="46"/>
      <c r="L27" s="47"/>
      <c r="M27" s="47"/>
      <c r="N27" s="47"/>
      <c r="O27" s="47"/>
      <c r="P27" s="47"/>
      <c r="Q27" s="12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</row>
    <row r="28" spans="1:28" x14ac:dyDescent="0.2">
      <c r="A28" s="12"/>
      <c r="B28" s="6" t="s">
        <v>20</v>
      </c>
      <c r="C28" s="4">
        <v>78.078820000000007</v>
      </c>
      <c r="D28" s="4">
        <v>78.078820000000007</v>
      </c>
      <c r="E28" s="4">
        <v>78.078820000000007</v>
      </c>
      <c r="F28" s="4">
        <v>78.078820000000007</v>
      </c>
      <c r="G28" s="4">
        <v>78.078820000000007</v>
      </c>
      <c r="H28" s="4"/>
      <c r="I28" s="12"/>
      <c r="J28" s="48"/>
      <c r="K28" s="46"/>
      <c r="L28" s="49"/>
      <c r="M28" s="49"/>
      <c r="N28" s="49"/>
      <c r="O28" s="49"/>
      <c r="P28" s="49"/>
      <c r="Q28" s="12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</row>
    <row r="29" spans="1:28" x14ac:dyDescent="0.2">
      <c r="A29" s="12"/>
      <c r="B29" s="32" t="s">
        <v>21</v>
      </c>
      <c r="C29" s="34">
        <f>107.884</f>
        <v>107.884</v>
      </c>
      <c r="D29" s="34">
        <f>119.007</f>
        <v>119.00700000000001</v>
      </c>
      <c r="E29" s="34">
        <f>125.869</f>
        <v>125.869</v>
      </c>
      <c r="F29" s="34">
        <f>113.957</f>
        <v>113.95699999999999</v>
      </c>
      <c r="G29" s="34">
        <v>115.01</v>
      </c>
      <c r="H29" s="7"/>
      <c r="I29" s="12"/>
      <c r="J29" s="6"/>
      <c r="K29" s="46"/>
      <c r="L29" s="47"/>
      <c r="M29" s="47"/>
      <c r="N29" s="47"/>
      <c r="O29" s="47"/>
      <c r="P29" s="47"/>
      <c r="Q29" s="12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</row>
    <row r="30" spans="1:28" x14ac:dyDescent="0.2">
      <c r="A30" s="12"/>
      <c r="B30" s="19" t="s">
        <v>22</v>
      </c>
      <c r="C30" s="19"/>
      <c r="D30" s="19"/>
      <c r="E30" s="19"/>
      <c r="F30" s="19"/>
      <c r="G30" s="19"/>
      <c r="H30" s="12"/>
      <c r="I30" s="12"/>
      <c r="J30" s="48"/>
      <c r="K30" s="46"/>
      <c r="L30" s="47"/>
      <c r="M30" s="47"/>
      <c r="N30" s="47"/>
      <c r="O30" s="47"/>
      <c r="P30" s="47"/>
      <c r="Q30" s="12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</row>
    <row r="31" spans="1:28" x14ac:dyDescent="0.2">
      <c r="A31" s="58" t="s">
        <v>35</v>
      </c>
      <c r="B31" s="3" t="s">
        <v>23</v>
      </c>
      <c r="C31" s="8">
        <f>1000*C23*C19/C24</f>
        <v>0.10768872481343286</v>
      </c>
      <c r="D31" s="8">
        <f>1000*D23*D19/D24</f>
        <v>0.16640240018656688</v>
      </c>
      <c r="E31" s="8">
        <f>1000*E23*E19/E24</f>
        <v>0.38369873134328253</v>
      </c>
      <c r="F31" s="8">
        <f>1000*F23*F19/F24</f>
        <v>0.33458891324626877</v>
      </c>
      <c r="G31" s="8">
        <f t="shared" ref="G31" si="1">1000*G23*G19/G24</f>
        <v>1.125</v>
      </c>
      <c r="H31" s="8"/>
      <c r="I31" s="12"/>
      <c r="J31" s="48"/>
      <c r="K31" s="46"/>
      <c r="L31" s="49"/>
      <c r="M31" s="49"/>
      <c r="N31" s="49"/>
      <c r="O31" s="49"/>
      <c r="P31" s="49"/>
      <c r="Q31" s="12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</row>
    <row r="32" spans="1:28" x14ac:dyDescent="0.2">
      <c r="A32" s="59"/>
      <c r="B32" s="3" t="s">
        <v>24</v>
      </c>
      <c r="C32" s="25">
        <f>100*C31/(C29)</f>
        <v>9.9818995229536231E-2</v>
      </c>
      <c r="D32" s="25">
        <f>100*D31/(D29)</f>
        <v>0.13982572469398175</v>
      </c>
      <c r="E32" s="25">
        <f t="shared" ref="E32:G32" si="2">100*E31/(E29)</f>
        <v>0.30483973920765439</v>
      </c>
      <c r="F32" s="25">
        <f>100*F31/(F29)</f>
        <v>0.29360979426122902</v>
      </c>
      <c r="G32" s="25">
        <f t="shared" si="2"/>
        <v>0.97817581079906091</v>
      </c>
      <c r="H32" s="25"/>
      <c r="I32" s="12"/>
      <c r="J32" s="6"/>
      <c r="K32" s="46"/>
      <c r="L32" s="49"/>
      <c r="M32" s="49"/>
      <c r="N32" s="49"/>
      <c r="O32" s="49"/>
      <c r="P32" s="49"/>
      <c r="Q32" s="26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</row>
    <row r="33" spans="1:28" x14ac:dyDescent="0.2">
      <c r="A33" s="59"/>
      <c r="B33" s="3" t="s">
        <v>25</v>
      </c>
      <c r="C33" s="8">
        <f>C26+(C32/100)*C27+C28*SQRT((C32/100))</f>
        <v>13.807925882917647</v>
      </c>
      <c r="D33" s="8">
        <f>D26+(D32/100)*D27+D28*SQRT((D32/100))</f>
        <v>14.292691827780764</v>
      </c>
      <c r="E33" s="8">
        <f t="shared" ref="E33:G33" si="3">E26+(E32/100)*E27+E28*SQRT((E32/100))</f>
        <v>15.815871292623928</v>
      </c>
      <c r="F33" s="8">
        <f t="shared" si="3"/>
        <v>15.726745892364136</v>
      </c>
      <c r="G33" s="8">
        <f t="shared" si="3"/>
        <v>19.765353554385715</v>
      </c>
      <c r="H33" s="8"/>
      <c r="I33" s="12"/>
      <c r="J33" s="6"/>
      <c r="K33" s="46"/>
      <c r="L33" s="49"/>
      <c r="M33" s="49"/>
      <c r="N33" s="49"/>
      <c r="O33" s="49"/>
      <c r="P33" s="49"/>
      <c r="Q33" s="26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</row>
    <row r="34" spans="1:28" x14ac:dyDescent="0.2">
      <c r="A34" s="60"/>
      <c r="B34" s="6" t="s">
        <v>26</v>
      </c>
      <c r="C34" s="9">
        <f>(C33/10000)*C31*C24</f>
        <v>0.29739158612995914</v>
      </c>
      <c r="D34" s="9">
        <f>(D33/10000)*D31*D24</f>
        <v>0.47566764505392972</v>
      </c>
      <c r="E34" s="9">
        <f t="shared" ref="E34:G34" si="4">(E33/10000)*E31*E24</f>
        <v>1.2137059500136886</v>
      </c>
      <c r="F34" s="9">
        <f t="shared" si="4"/>
        <v>1.0523989634052677</v>
      </c>
      <c r="G34" s="9">
        <f t="shared" si="4"/>
        <v>4.447204549736786</v>
      </c>
      <c r="H34" s="9"/>
      <c r="I34" s="12"/>
      <c r="J34" s="6"/>
      <c r="K34" s="46"/>
      <c r="L34" s="49"/>
      <c r="M34" s="49"/>
      <c r="N34" s="49"/>
      <c r="O34" s="49"/>
      <c r="P34" s="49"/>
      <c r="Q34" s="26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</row>
    <row r="35" spans="1:28" x14ac:dyDescent="0.2">
      <c r="A35" s="52" t="s">
        <v>36</v>
      </c>
      <c r="B35" s="53" t="s">
        <v>27</v>
      </c>
      <c r="C35" s="54">
        <f>12*100*C34/(C19*1000)</f>
        <v>0.35686990335595098</v>
      </c>
      <c r="D35" s="54">
        <f>12*100*D34/(D19*1000)</f>
        <v>0.57080117406471564</v>
      </c>
      <c r="E35" s="54">
        <f>12*100*E34/(E19*1000)</f>
        <v>1.4564471400164263</v>
      </c>
      <c r="F35" s="54">
        <f t="shared" ref="F35:G35" si="5">12*100*F34/(F19*1000)</f>
        <v>1.2628787560863213</v>
      </c>
      <c r="G35" s="54">
        <f t="shared" si="5"/>
        <v>5.3366454596841431</v>
      </c>
      <c r="H35" s="4"/>
      <c r="I35" s="12"/>
      <c r="J35" s="6"/>
      <c r="K35" s="46"/>
      <c r="L35" s="49"/>
      <c r="M35" s="49"/>
      <c r="N35" s="49"/>
      <c r="O35" s="49"/>
      <c r="P35" s="49"/>
      <c r="Q35" s="26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</row>
    <row r="36" spans="1:28" x14ac:dyDescent="0.2">
      <c r="A36" s="12"/>
      <c r="B36" s="6"/>
      <c r="C36" s="6"/>
      <c r="D36" s="6"/>
      <c r="E36" s="6"/>
      <c r="F36" s="6"/>
      <c r="G36" s="6"/>
      <c r="H36" s="6"/>
      <c r="I36" s="12"/>
      <c r="J36" s="50"/>
      <c r="K36" s="46"/>
      <c r="L36" s="51"/>
      <c r="M36" s="51"/>
      <c r="N36" s="51"/>
      <c r="O36" s="51"/>
      <c r="P36" s="51"/>
      <c r="Q36" s="12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</row>
    <row r="37" spans="1:28" x14ac:dyDescent="0.2">
      <c r="A37" s="12"/>
      <c r="B37" s="3" t="s">
        <v>28</v>
      </c>
      <c r="C37" s="31">
        <f>C22-C35</f>
        <v>2.5931300966440491</v>
      </c>
      <c r="D37" s="31">
        <f>D22-D35</f>
        <v>4.3791988259352843</v>
      </c>
      <c r="E37" s="31">
        <f t="shared" ref="E37:G37" si="6">E22-E35</f>
        <v>6.7466528599835733</v>
      </c>
      <c r="F37" s="31">
        <f t="shared" si="6"/>
        <v>8.4452712439136786</v>
      </c>
      <c r="G37" s="31">
        <f t="shared" si="6"/>
        <v>0.3133545403158573</v>
      </c>
      <c r="H37" s="4" t="s">
        <v>38</v>
      </c>
      <c r="I37" s="21" t="s">
        <v>3</v>
      </c>
      <c r="J37" s="21" t="s">
        <v>2</v>
      </c>
      <c r="K37" s="21" t="s">
        <v>4</v>
      </c>
      <c r="L37" s="21" t="s">
        <v>1</v>
      </c>
      <c r="M37" s="21" t="s">
        <v>29</v>
      </c>
      <c r="N37" s="49"/>
      <c r="O37" s="49"/>
      <c r="P37" s="49"/>
      <c r="Q37" s="12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</row>
    <row r="38" spans="1:28" x14ac:dyDescent="0.2">
      <c r="A38" s="12"/>
      <c r="B38" s="10" t="s">
        <v>33</v>
      </c>
      <c r="C38" s="11">
        <f>C37/100*C19*1000</f>
        <v>25.931300966440492</v>
      </c>
      <c r="D38" s="11">
        <f>D37/100*D19*1000</f>
        <v>43.791988259352841</v>
      </c>
      <c r="E38" s="11">
        <f t="shared" ref="E38:G38" si="7">E37/100*E19*1000</f>
        <v>67.46652859983574</v>
      </c>
      <c r="F38" s="11">
        <f t="shared" si="7"/>
        <v>84.452712439136775</v>
      </c>
      <c r="G38" s="11">
        <f t="shared" si="7"/>
        <v>3.133545403158573</v>
      </c>
      <c r="H38" s="4"/>
      <c r="I38" s="55">
        <v>2.460106220870919</v>
      </c>
      <c r="J38" s="56">
        <v>4.1628973605376451</v>
      </c>
      <c r="K38" s="56">
        <v>6.1693139560579633</v>
      </c>
      <c r="L38" s="57">
        <v>7.9458598070361459</v>
      </c>
      <c r="M38" s="57">
        <v>-1.9894140815741359</v>
      </c>
      <c r="N38" s="51"/>
      <c r="O38" s="51"/>
      <c r="P38" s="51"/>
      <c r="Q38" s="12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</row>
    <row r="39" spans="1:28" x14ac:dyDescent="0.2">
      <c r="A39" s="13"/>
      <c r="B39" s="13"/>
      <c r="C39" s="13"/>
      <c r="D39" s="13"/>
      <c r="E39" s="13"/>
      <c r="F39" s="13"/>
      <c r="G39" s="13"/>
      <c r="H39" s="13"/>
      <c r="I39" s="13"/>
      <c r="J39" s="50"/>
      <c r="K39" s="50"/>
      <c r="L39" s="49"/>
      <c r="M39" s="49"/>
      <c r="N39" s="49"/>
      <c r="O39" s="49"/>
      <c r="P39" s="49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</row>
    <row r="40" spans="1:28" x14ac:dyDescent="0.2">
      <c r="A40" s="13"/>
      <c r="B40" s="13"/>
      <c r="C40" s="13"/>
      <c r="D40" s="13"/>
      <c r="E40" s="13"/>
      <c r="F40" s="13"/>
      <c r="G40" s="13"/>
      <c r="H40" s="13"/>
      <c r="I40" s="13"/>
      <c r="J40" s="50"/>
      <c r="K40" s="46"/>
      <c r="L40" s="51"/>
      <c r="M40" s="51"/>
      <c r="N40" s="51"/>
      <c r="O40" s="51"/>
      <c r="P40" s="51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</row>
    <row r="41" spans="1:28" x14ac:dyDescent="0.2">
      <c r="A41" s="13"/>
      <c r="B41" s="13"/>
      <c r="C41" s="13"/>
      <c r="D41" s="13"/>
      <c r="E41" s="13"/>
      <c r="F41" s="13"/>
      <c r="G41" s="13"/>
      <c r="H41" s="13"/>
      <c r="I41" s="13"/>
      <c r="J41" s="50"/>
      <c r="K41" s="50"/>
      <c r="L41" s="49"/>
      <c r="M41" s="49"/>
      <c r="N41" s="49"/>
      <c r="O41" s="49"/>
      <c r="P41" s="49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</row>
    <row r="42" spans="1:28" x14ac:dyDescent="0.2">
      <c r="A42" s="13"/>
      <c r="B42" s="13"/>
      <c r="C42" s="13"/>
      <c r="D42" s="13"/>
      <c r="E42" s="13"/>
      <c r="F42" s="13"/>
      <c r="G42" s="13"/>
      <c r="H42" s="13"/>
      <c r="I42" s="13"/>
      <c r="J42" s="50"/>
      <c r="K42" s="46"/>
      <c r="L42" s="51"/>
      <c r="M42" s="51"/>
      <c r="N42" s="51"/>
      <c r="O42" s="51"/>
      <c r="P42" s="51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</row>
    <row r="43" spans="1:28" x14ac:dyDescent="0.2">
      <c r="A43" s="13"/>
      <c r="B43" s="13"/>
      <c r="C43" s="13"/>
      <c r="D43" s="13"/>
      <c r="E43" s="13"/>
      <c r="F43" s="13"/>
      <c r="G43" s="13"/>
      <c r="H43" s="13"/>
      <c r="I43" s="13"/>
      <c r="J43" s="50"/>
      <c r="K43" s="50"/>
      <c r="L43" s="49"/>
      <c r="M43" s="49"/>
      <c r="N43" s="49"/>
      <c r="O43" s="49"/>
      <c r="P43" s="49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</row>
    <row r="44" spans="1:28" x14ac:dyDescent="0.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</row>
    <row r="45" spans="1:28" x14ac:dyDescent="0.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</row>
    <row r="46" spans="1:28" x14ac:dyDescent="0.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</row>
    <row r="47" spans="1:28" x14ac:dyDescent="0.2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</row>
    <row r="48" spans="1:28" x14ac:dyDescent="0.2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</row>
    <row r="49" spans="1:28" x14ac:dyDescent="0.2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</row>
    <row r="50" spans="1:28" x14ac:dyDescent="0.2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</row>
    <row r="51" spans="1:28" x14ac:dyDescent="0.2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</row>
    <row r="52" spans="1:28" x14ac:dyDescent="0.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</row>
    <row r="53" spans="1:28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</row>
    <row r="54" spans="1:28" x14ac:dyDescent="0.2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</row>
    <row r="55" spans="1:28" x14ac:dyDescent="0.2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</row>
    <row r="56" spans="1:28" x14ac:dyDescent="0.2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</row>
    <row r="57" spans="1:28" x14ac:dyDescent="0.2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</row>
    <row r="58" spans="1:28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</row>
    <row r="59" spans="1:28" x14ac:dyDescent="0.2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</row>
    <row r="60" spans="1:28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</row>
    <row r="61" spans="1:28" x14ac:dyDescent="0.2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</row>
    <row r="62" spans="1:28" x14ac:dyDescent="0.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</row>
    <row r="63" spans="1:28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</row>
    <row r="64" spans="1:28" x14ac:dyDescent="0.2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</row>
    <row r="65" spans="1:28" x14ac:dyDescent="0.2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</row>
    <row r="66" spans="1:28" x14ac:dyDescent="0.2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</row>
    <row r="67" spans="1:28" x14ac:dyDescent="0.2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</row>
    <row r="68" spans="1:28" x14ac:dyDescent="0.2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</row>
    <row r="69" spans="1:28" x14ac:dyDescent="0.2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</row>
  </sheetData>
  <mergeCells count="6">
    <mergeCell ref="A31:A34"/>
    <mergeCell ref="C2:E2"/>
    <mergeCell ref="L2:P2"/>
    <mergeCell ref="Q2:U2"/>
    <mergeCell ref="B15:G15"/>
    <mergeCell ref="C16:G16"/>
  </mergeCells>
  <conditionalFormatting sqref="C37:G37">
    <cfRule type="expression" dxfId="91" priority="10">
      <formula>ABS(#REF!)&gt;=1.96</formula>
    </cfRule>
  </conditionalFormatting>
  <conditionalFormatting sqref="C22">
    <cfRule type="expression" dxfId="90" priority="11">
      <formula>ABS(#REF!)&gt;=1.96</formula>
    </cfRule>
  </conditionalFormatting>
  <conditionalFormatting sqref="H37">
    <cfRule type="expression" dxfId="89" priority="9">
      <formula>ABS(#REF!)&gt;=1.96</formula>
    </cfRule>
  </conditionalFormatting>
  <conditionalFormatting sqref="C21:G21">
    <cfRule type="expression" dxfId="88" priority="8">
      <formula>ABS(#REF!)&gt;=1.96</formula>
    </cfRule>
  </conditionalFormatting>
  <conditionalFormatting sqref="M4:O4">
    <cfRule type="expression" dxfId="87" priority="7">
      <formula>ABS(#REF!)&gt;=1.96</formula>
    </cfRule>
  </conditionalFormatting>
  <conditionalFormatting sqref="L4">
    <cfRule type="expression" dxfId="86" priority="6">
      <formula>ABS(#REF!)&gt;=1.96</formula>
    </cfRule>
  </conditionalFormatting>
  <conditionalFormatting sqref="R4:T4">
    <cfRule type="expression" dxfId="85" priority="5">
      <formula>ABS(#REF!)&gt;=1.96</formula>
    </cfRule>
  </conditionalFormatting>
  <conditionalFormatting sqref="Q4">
    <cfRule type="expression" dxfId="84" priority="4">
      <formula>ABS(#REF!)&gt;=1.96</formula>
    </cfRule>
  </conditionalFormatting>
  <conditionalFormatting sqref="C38:G38">
    <cfRule type="expression" dxfId="83" priority="3">
      <formula>ABS(#REF!)&gt;=1.96</formula>
    </cfRule>
  </conditionalFormatting>
  <conditionalFormatting sqref="H38">
    <cfRule type="expression" dxfId="82" priority="2">
      <formula>ABS(#REF!)&gt;=1.96</formula>
    </cfRule>
  </conditionalFormatting>
  <conditionalFormatting sqref="D22:G22">
    <cfRule type="expression" dxfId="81" priority="1">
      <formula>ABS(#REF!)&gt;=1.96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02DDE-4AC3-2441-96C2-BA87332AC1F2}">
  <dimension ref="A1:AB69"/>
  <sheetViews>
    <sheetView topLeftCell="B17" zoomScale="139" workbookViewId="0">
      <selection activeCell="E19" sqref="E19"/>
    </sheetView>
  </sheetViews>
  <sheetFormatPr baseColWidth="10" defaultColWidth="8.83203125" defaultRowHeight="15" x14ac:dyDescent="0.2"/>
  <cols>
    <col min="2" max="2" width="27.5" bestFit="1" customWidth="1"/>
    <col min="8" max="8" width="12.1640625" bestFit="1" customWidth="1"/>
    <col min="11" max="11" width="8.33203125" customWidth="1"/>
    <col min="12" max="15" width="9" bestFit="1" customWidth="1"/>
    <col min="16" max="16" width="9.5" bestFit="1" customWidth="1"/>
  </cols>
  <sheetData>
    <row r="1" spans="1:28" x14ac:dyDescent="0.2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 spans="1:28" x14ac:dyDescent="0.2">
      <c r="A2" s="12"/>
      <c r="B2" s="12"/>
      <c r="C2" s="65" t="s">
        <v>34</v>
      </c>
      <c r="D2" s="65"/>
      <c r="E2" s="65"/>
      <c r="F2" s="12"/>
      <c r="G2" s="12"/>
      <c r="H2" s="12"/>
      <c r="I2" s="12"/>
      <c r="J2" s="12"/>
      <c r="K2" s="12"/>
      <c r="L2" s="62" t="s">
        <v>30</v>
      </c>
      <c r="M2" s="62"/>
      <c r="N2" s="62"/>
      <c r="O2" s="62"/>
      <c r="P2" s="62"/>
      <c r="Q2" s="63" t="s">
        <v>32</v>
      </c>
      <c r="R2" s="63"/>
      <c r="S2" s="63"/>
      <c r="T2" s="63"/>
      <c r="U2" s="63"/>
      <c r="V2" s="13"/>
      <c r="W2" s="13"/>
      <c r="X2" s="13"/>
      <c r="Y2" s="13"/>
      <c r="Z2" s="13"/>
      <c r="AA2" s="13"/>
      <c r="AB2" s="13"/>
    </row>
    <row r="3" spans="1:28" x14ac:dyDescent="0.2">
      <c r="A3" s="12"/>
      <c r="B3" s="12"/>
      <c r="C3" s="39" t="s">
        <v>0</v>
      </c>
      <c r="D3" s="39"/>
      <c r="E3" s="39"/>
      <c r="F3" s="12"/>
      <c r="G3" s="12"/>
      <c r="H3" s="6"/>
      <c r="I3" s="6"/>
      <c r="J3" s="12"/>
      <c r="K3" s="12"/>
      <c r="L3" s="21" t="s">
        <v>3</v>
      </c>
      <c r="M3" s="21" t="s">
        <v>2</v>
      </c>
      <c r="N3" s="21" t="s">
        <v>4</v>
      </c>
      <c r="O3" s="21" t="s">
        <v>1</v>
      </c>
      <c r="P3" s="21" t="s">
        <v>29</v>
      </c>
      <c r="Q3" s="21" t="s">
        <v>3</v>
      </c>
      <c r="R3" s="21" t="s">
        <v>2</v>
      </c>
      <c r="S3" s="21" t="s">
        <v>4</v>
      </c>
      <c r="T3" s="21" t="s">
        <v>1</v>
      </c>
      <c r="U3" s="21" t="s">
        <v>29</v>
      </c>
      <c r="V3" s="13"/>
      <c r="W3" s="13"/>
      <c r="X3" s="13"/>
      <c r="Y3" s="13"/>
      <c r="Z3" s="13"/>
      <c r="AA3" s="13"/>
      <c r="AB3" s="13"/>
    </row>
    <row r="4" spans="1:28" x14ac:dyDescent="0.2">
      <c r="A4" s="12"/>
      <c r="B4" s="12"/>
      <c r="C4" s="40" t="s">
        <v>5</v>
      </c>
      <c r="D4" s="40">
        <v>1</v>
      </c>
      <c r="E4" s="40"/>
      <c r="F4" s="12"/>
      <c r="G4" s="12"/>
      <c r="H4" s="6"/>
      <c r="I4" s="6"/>
      <c r="J4" s="12"/>
      <c r="K4" s="17"/>
      <c r="L4" s="4">
        <v>2.95</v>
      </c>
      <c r="M4" s="4">
        <v>4.95</v>
      </c>
      <c r="N4" s="4">
        <v>8.2030999999999992</v>
      </c>
      <c r="O4" s="4">
        <v>9.7081499999999998</v>
      </c>
      <c r="P4" s="1">
        <v>5.65</v>
      </c>
      <c r="Q4" s="4">
        <v>1.7550865671641793</v>
      </c>
      <c r="R4" s="4">
        <v>4.0460686567164181</v>
      </c>
      <c r="S4" s="4">
        <v>5.5960328358208962</v>
      </c>
      <c r="T4" s="4">
        <v>6.9025791044776099</v>
      </c>
      <c r="U4" s="29">
        <f>2.93</f>
        <v>2.93</v>
      </c>
      <c r="V4" s="13"/>
      <c r="W4" s="13"/>
      <c r="X4" s="13"/>
      <c r="Y4" s="13"/>
      <c r="Z4" s="13"/>
      <c r="AA4" s="13"/>
      <c r="AB4" s="13"/>
    </row>
    <row r="5" spans="1:28" x14ac:dyDescent="0.2">
      <c r="A5" s="12"/>
      <c r="B5" s="12"/>
      <c r="C5" s="39" t="s">
        <v>6</v>
      </c>
      <c r="D5" s="41">
        <v>11.261309452000001</v>
      </c>
      <c r="E5" s="41">
        <f>D5*$D$4</f>
        <v>11.261309452000001</v>
      </c>
      <c r="F5" s="12"/>
      <c r="G5" s="12"/>
      <c r="H5" s="6"/>
      <c r="I5" s="6"/>
      <c r="J5" s="12"/>
      <c r="K5" s="17"/>
      <c r="L5" s="18"/>
      <c r="M5" s="18"/>
      <c r="N5" s="4"/>
      <c r="O5" s="4"/>
      <c r="P5" s="4"/>
      <c r="Q5" s="12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</row>
    <row r="6" spans="1:28" x14ac:dyDescent="0.2">
      <c r="A6" s="12"/>
      <c r="B6" s="12"/>
      <c r="C6" s="39" t="s">
        <v>7</v>
      </c>
      <c r="D6" s="42">
        <v>79.927599999999998</v>
      </c>
      <c r="E6" s="41">
        <f>D6*$D$4</f>
        <v>79.927599999999998</v>
      </c>
      <c r="F6" s="12"/>
      <c r="G6" s="12"/>
      <c r="H6" s="6"/>
      <c r="I6" s="4"/>
      <c r="J6" s="12"/>
      <c r="K6" s="17"/>
      <c r="L6" s="18"/>
      <c r="M6" s="18"/>
      <c r="N6" s="4"/>
      <c r="O6" s="4"/>
      <c r="P6" s="4"/>
      <c r="Q6" s="12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1:28" x14ac:dyDescent="0.2">
      <c r="A7" s="12"/>
      <c r="B7" s="12"/>
      <c r="C7" s="43" t="s">
        <v>8</v>
      </c>
      <c r="D7" s="44">
        <v>78.078820000000007</v>
      </c>
      <c r="E7" s="44">
        <f>D7*$D$4</f>
        <v>78.078820000000007</v>
      </c>
      <c r="F7" s="12"/>
      <c r="G7" s="12"/>
      <c r="H7" s="6"/>
      <c r="I7" s="4"/>
      <c r="J7" s="12"/>
      <c r="K7" s="17"/>
      <c r="L7" s="18"/>
      <c r="M7" s="18"/>
      <c r="N7" s="18"/>
      <c r="O7" s="18"/>
      <c r="P7" s="4"/>
      <c r="Q7" s="12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</row>
    <row r="8" spans="1:28" x14ac:dyDescent="0.2">
      <c r="A8" s="12"/>
      <c r="B8" s="12"/>
      <c r="C8" s="12"/>
      <c r="D8" s="12"/>
      <c r="E8" s="12"/>
      <c r="F8" s="12"/>
      <c r="G8" s="12"/>
      <c r="H8" s="12"/>
      <c r="I8" s="18"/>
      <c r="J8" s="12"/>
      <c r="K8" s="17"/>
      <c r="L8" s="18"/>
      <c r="M8" s="18"/>
      <c r="N8" s="18"/>
      <c r="O8" s="18"/>
      <c r="P8" s="4"/>
      <c r="Q8" s="12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</row>
    <row r="9" spans="1:28" x14ac:dyDescent="0.2">
      <c r="A9" s="12"/>
      <c r="B9" s="12"/>
      <c r="C9" s="12"/>
      <c r="D9" s="12"/>
      <c r="E9" s="12"/>
      <c r="F9" s="12"/>
      <c r="G9" s="12"/>
      <c r="H9" s="12"/>
      <c r="I9" s="12"/>
      <c r="J9" s="12"/>
      <c r="K9" s="17"/>
      <c r="L9" s="18"/>
      <c r="M9" s="18"/>
      <c r="N9" s="18"/>
      <c r="O9" s="18"/>
      <c r="P9" s="4"/>
      <c r="Q9" s="12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</row>
    <row r="10" spans="1:28" x14ac:dyDescent="0.2">
      <c r="A10" s="12"/>
      <c r="B10" s="12"/>
      <c r="C10" s="12"/>
      <c r="D10" s="12"/>
      <c r="E10" s="12"/>
      <c r="F10" s="12"/>
      <c r="G10" s="12"/>
      <c r="H10" s="6"/>
      <c r="I10" s="6"/>
      <c r="J10" s="6"/>
      <c r="K10" s="12"/>
      <c r="L10" s="12"/>
      <c r="M10" s="6"/>
      <c r="N10" s="6"/>
      <c r="O10" s="4"/>
      <c r="P10" s="12"/>
      <c r="Q10" s="12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x14ac:dyDescent="0.2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6"/>
      <c r="N11" s="6"/>
      <c r="O11" s="4"/>
      <c r="P11" s="12"/>
      <c r="Q11" s="12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</row>
    <row r="12" spans="1:28" x14ac:dyDescent="0.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6"/>
      <c r="L12" s="15"/>
      <c r="M12" s="15"/>
      <c r="N12" s="15"/>
      <c r="O12" s="15"/>
      <c r="P12" s="12"/>
      <c r="Q12" s="12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</row>
    <row r="13" spans="1:28" x14ac:dyDescent="0.2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7"/>
      <c r="L13" s="4"/>
      <c r="M13" s="4"/>
      <c r="N13" s="4"/>
      <c r="O13" s="4"/>
      <c r="P13" s="4"/>
      <c r="Q13" s="12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 spans="1:28" x14ac:dyDescent="0.2">
      <c r="A14" s="12"/>
      <c r="B14" s="12"/>
      <c r="C14" s="18"/>
      <c r="D14" s="18"/>
      <c r="E14" s="18"/>
      <c r="F14" s="18"/>
      <c r="G14" s="12"/>
      <c r="H14" s="18"/>
      <c r="I14" s="18"/>
      <c r="J14" s="18"/>
      <c r="K14" s="17"/>
      <c r="L14" s="4"/>
      <c r="M14" s="4"/>
      <c r="N14" s="4"/>
      <c r="O14" s="4"/>
      <c r="P14" s="4"/>
      <c r="Q14" s="12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</row>
    <row r="15" spans="1:28" x14ac:dyDescent="0.2">
      <c r="A15" s="12"/>
      <c r="B15" s="61"/>
      <c r="C15" s="61"/>
      <c r="D15" s="61"/>
      <c r="E15" s="61"/>
      <c r="F15" s="61"/>
      <c r="G15" s="61"/>
      <c r="H15" s="12"/>
      <c r="I15" s="12"/>
      <c r="J15" s="12"/>
      <c r="K15" s="17"/>
      <c r="L15" s="4"/>
      <c r="M15" s="4"/>
      <c r="N15" s="4"/>
      <c r="O15" s="4"/>
      <c r="P15" s="4"/>
      <c r="Q15" s="12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</row>
    <row r="16" spans="1:28" x14ac:dyDescent="0.2">
      <c r="A16" s="12"/>
      <c r="B16" s="16" t="s">
        <v>9</v>
      </c>
      <c r="C16" s="64" t="s">
        <v>10</v>
      </c>
      <c r="D16" s="64"/>
      <c r="E16" s="64"/>
      <c r="F16" s="64"/>
      <c r="G16" s="64"/>
      <c r="H16" s="12"/>
      <c r="I16" s="12"/>
      <c r="J16" s="12"/>
      <c r="K16" s="17"/>
      <c r="L16" s="18"/>
      <c r="M16" s="18"/>
      <c r="N16" s="18"/>
      <c r="O16" s="18"/>
      <c r="P16" s="4"/>
      <c r="Q16" s="12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 spans="1:28" x14ac:dyDescent="0.2">
      <c r="A17" s="12"/>
      <c r="B17" s="20"/>
      <c r="C17" s="30"/>
      <c r="D17" s="30"/>
      <c r="E17" s="30"/>
      <c r="F17" s="30"/>
      <c r="G17" s="12"/>
      <c r="H17" s="12"/>
      <c r="I17" s="12"/>
      <c r="J17" s="12"/>
      <c r="K17" s="12"/>
      <c r="L17" s="18"/>
      <c r="M17" s="18"/>
      <c r="N17" s="18"/>
      <c r="O17" s="18"/>
      <c r="P17" s="4"/>
      <c r="Q17" s="12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</row>
    <row r="18" spans="1:28" x14ac:dyDescent="0.2">
      <c r="A18" s="12"/>
      <c r="B18" s="6"/>
      <c r="C18" s="21" t="s">
        <v>3</v>
      </c>
      <c r="D18" s="21" t="s">
        <v>2</v>
      </c>
      <c r="E18" s="21" t="s">
        <v>4</v>
      </c>
      <c r="F18" s="21" t="s">
        <v>1</v>
      </c>
      <c r="G18" s="21" t="s">
        <v>29</v>
      </c>
      <c r="H18" s="14" t="s">
        <v>39</v>
      </c>
      <c r="I18" s="21" t="s">
        <v>3</v>
      </c>
      <c r="J18" s="21" t="s">
        <v>2</v>
      </c>
      <c r="K18" s="21" t="s">
        <v>4</v>
      </c>
      <c r="L18" s="21" t="s">
        <v>1</v>
      </c>
      <c r="M18" s="21" t="s">
        <v>29</v>
      </c>
      <c r="N18" s="18"/>
      <c r="O18" s="18"/>
      <c r="P18" s="4"/>
      <c r="Q18" s="12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</row>
    <row r="19" spans="1:28" x14ac:dyDescent="0.2">
      <c r="A19" s="12"/>
      <c r="B19" s="27" t="s">
        <v>11</v>
      </c>
      <c r="C19" s="28">
        <v>558.67418324604034</v>
      </c>
      <c r="D19" s="28">
        <v>452.54323056567171</v>
      </c>
      <c r="E19" s="28">
        <v>123.08797589324476</v>
      </c>
      <c r="F19" s="28">
        <v>207.49105167624495</v>
      </c>
      <c r="G19" s="28">
        <v>1.2626897371567887</v>
      </c>
      <c r="H19" s="22"/>
      <c r="I19" s="28">
        <v>263.89040198558411</v>
      </c>
      <c r="J19" s="28">
        <v>215.86450034586213</v>
      </c>
      <c r="K19" s="28">
        <v>56.159779924909891</v>
      </c>
      <c r="L19" s="28">
        <v>98.68890387171308</v>
      </c>
      <c r="M19" s="28">
        <v>0.22203593844174471</v>
      </c>
      <c r="N19" s="4"/>
      <c r="O19" s="4"/>
      <c r="P19" s="12"/>
      <c r="Q19" s="12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</row>
    <row r="20" spans="1:28" x14ac:dyDescent="0.2">
      <c r="A20" s="12"/>
      <c r="B20" s="19" t="s">
        <v>12</v>
      </c>
      <c r="C20" s="19"/>
      <c r="D20" s="19"/>
      <c r="E20" s="19"/>
      <c r="F20" s="19"/>
      <c r="G20" s="19"/>
      <c r="H20" s="12"/>
      <c r="I20" s="12"/>
      <c r="J20" s="12"/>
      <c r="K20" s="12"/>
      <c r="L20" s="12"/>
      <c r="M20" s="12"/>
      <c r="N20" s="4"/>
      <c r="O20" s="4"/>
      <c r="P20" s="12"/>
      <c r="Q20" s="12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</row>
    <row r="21" spans="1:28" x14ac:dyDescent="0.2">
      <c r="A21" s="12"/>
      <c r="B21" s="35" t="s">
        <v>13</v>
      </c>
      <c r="C21" s="38">
        <v>2.95</v>
      </c>
      <c r="D21" s="38">
        <v>4.95</v>
      </c>
      <c r="E21" s="38">
        <v>8.2030999999999992</v>
      </c>
      <c r="F21" s="38">
        <v>9.7081499999999998</v>
      </c>
      <c r="G21" s="38">
        <v>5.65</v>
      </c>
      <c r="H21" s="22"/>
      <c r="I21" s="17"/>
      <c r="J21" s="18"/>
      <c r="K21" s="14"/>
      <c r="L21" s="12"/>
      <c r="M21" s="12"/>
      <c r="N21" s="4"/>
      <c r="O21" s="4"/>
      <c r="P21" s="12"/>
      <c r="Q21" s="12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</row>
    <row r="22" spans="1:28" x14ac:dyDescent="0.2">
      <c r="A22" s="14" t="s">
        <v>31</v>
      </c>
      <c r="B22" s="36" t="s">
        <v>14</v>
      </c>
      <c r="C22" s="37">
        <f>C21</f>
        <v>2.95</v>
      </c>
      <c r="D22" s="37">
        <f>D21</f>
        <v>4.95</v>
      </c>
      <c r="E22" s="37">
        <f>E21</f>
        <v>8.2030999999999992</v>
      </c>
      <c r="F22" s="37">
        <f t="shared" ref="F22:G22" si="0">F21</f>
        <v>9.7081499999999998</v>
      </c>
      <c r="G22" s="37">
        <f t="shared" si="0"/>
        <v>5.65</v>
      </c>
      <c r="H22" s="22" t="s">
        <v>37</v>
      </c>
      <c r="I22" s="21" t="s">
        <v>3</v>
      </c>
      <c r="J22" s="21" t="s">
        <v>2</v>
      </c>
      <c r="K22" s="21" t="s">
        <v>4</v>
      </c>
      <c r="L22" s="21" t="s">
        <v>1</v>
      </c>
      <c r="M22" s="21" t="s">
        <v>29</v>
      </c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</row>
    <row r="23" spans="1:28" x14ac:dyDescent="0.2">
      <c r="A23" s="12"/>
      <c r="B23" s="32" t="s">
        <v>15</v>
      </c>
      <c r="C23" s="33">
        <f>I23*0.75</f>
        <v>0.21537744962686572</v>
      </c>
      <c r="D23" s="33">
        <f>J23*0.75</f>
        <v>0.33280480037313376</v>
      </c>
      <c r="E23" s="33">
        <f>K23*0.75</f>
        <v>0.76739746268656506</v>
      </c>
      <c r="F23" s="33">
        <f>L23*0.75</f>
        <v>0.66917782649253754</v>
      </c>
      <c r="G23" s="33">
        <f>M23*0.75</f>
        <v>2.25</v>
      </c>
      <c r="H23" s="23"/>
      <c r="I23" s="33">
        <f>0.287169932835821</f>
        <v>0.28716993283582098</v>
      </c>
      <c r="J23" s="33">
        <v>0.44373973383084497</v>
      </c>
      <c r="K23" s="33">
        <v>1.0231966169154201</v>
      </c>
      <c r="L23" s="33">
        <v>0.89223710199005002</v>
      </c>
      <c r="M23" s="33">
        <v>3</v>
      </c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</row>
    <row r="24" spans="1:28" x14ac:dyDescent="0.2">
      <c r="A24" s="12"/>
      <c r="B24" s="2" t="s">
        <v>16</v>
      </c>
      <c r="C24" s="5">
        <v>2000</v>
      </c>
      <c r="D24" s="5">
        <v>2000</v>
      </c>
      <c r="E24" s="5">
        <v>2000</v>
      </c>
      <c r="F24" s="5">
        <v>2000</v>
      </c>
      <c r="G24" s="5">
        <v>2000</v>
      </c>
      <c r="H24" s="24"/>
      <c r="I24" s="12"/>
      <c r="J24" s="12"/>
      <c r="K24" s="18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 spans="1:28" x14ac:dyDescent="0.2">
      <c r="A25" s="12"/>
      <c r="B25" s="19" t="s">
        <v>17</v>
      </c>
      <c r="C25" s="19"/>
      <c r="D25" s="19"/>
      <c r="E25" s="19"/>
      <c r="F25" s="19"/>
      <c r="G25" s="19"/>
      <c r="H25" s="12"/>
      <c r="I25" s="12"/>
      <c r="J25" s="6"/>
      <c r="K25" s="4"/>
      <c r="L25" s="45"/>
      <c r="M25" s="45"/>
      <c r="N25" s="45"/>
      <c r="O25" s="45"/>
      <c r="P25" s="45"/>
      <c r="Q25" s="12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</row>
    <row r="26" spans="1:28" x14ac:dyDescent="0.2">
      <c r="A26" s="12"/>
      <c r="B26" s="6" t="s">
        <v>18</v>
      </c>
      <c r="C26" s="4">
        <f t="array" ref="C26:C28">$E$5:$E$7</f>
        <v>11.261309452000001</v>
      </c>
      <c r="D26" s="4">
        <f t="array" ref="D26:D28">$E$5:$E$7</f>
        <v>11.261309452000001</v>
      </c>
      <c r="E26" s="4">
        <f t="array" ref="E26:E28">$E$5:$E$7</f>
        <v>11.261309452000001</v>
      </c>
      <c r="F26" s="4">
        <f t="array" ref="F26:F28">$E$5:$E$7</f>
        <v>11.261309452000001</v>
      </c>
      <c r="G26" s="4">
        <f t="array" ref="G26:G28">$E$5:$E$7</f>
        <v>11.261309452000001</v>
      </c>
      <c r="H26" s="4"/>
      <c r="I26" s="12"/>
      <c r="J26" s="6"/>
      <c r="K26" s="46"/>
      <c r="L26" s="47"/>
      <c r="M26" s="47"/>
      <c r="N26" s="47"/>
      <c r="O26" s="47"/>
      <c r="P26" s="47"/>
      <c r="Q26" s="12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</row>
    <row r="27" spans="1:28" x14ac:dyDescent="0.2">
      <c r="A27" s="12"/>
      <c r="B27" s="6" t="s">
        <v>19</v>
      </c>
      <c r="C27" s="4">
        <v>79.927599999999998</v>
      </c>
      <c r="D27" s="4">
        <v>79.927599999999998</v>
      </c>
      <c r="E27" s="4">
        <v>79.927599999999998</v>
      </c>
      <c r="F27" s="4">
        <v>79.927599999999998</v>
      </c>
      <c r="G27" s="4">
        <v>79.927599999999998</v>
      </c>
      <c r="H27" s="4"/>
      <c r="I27" s="12"/>
      <c r="J27" s="48"/>
      <c r="K27" s="46"/>
      <c r="L27" s="47"/>
      <c r="M27" s="47"/>
      <c r="N27" s="47"/>
      <c r="O27" s="47"/>
      <c r="P27" s="47"/>
      <c r="Q27" s="12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</row>
    <row r="28" spans="1:28" x14ac:dyDescent="0.2">
      <c r="A28" s="12"/>
      <c r="B28" s="6" t="s">
        <v>20</v>
      </c>
      <c r="C28" s="4">
        <v>78.078820000000007</v>
      </c>
      <c r="D28" s="4">
        <v>78.078820000000007</v>
      </c>
      <c r="E28" s="4">
        <v>78.078820000000007</v>
      </c>
      <c r="F28" s="4">
        <v>78.078820000000007</v>
      </c>
      <c r="G28" s="4">
        <v>78.078820000000007</v>
      </c>
      <c r="H28" s="4"/>
      <c r="I28" s="12"/>
      <c r="J28" s="48"/>
      <c r="K28" s="46"/>
      <c r="L28" s="49"/>
      <c r="M28" s="49"/>
      <c r="N28" s="49"/>
      <c r="O28" s="49"/>
      <c r="P28" s="49"/>
      <c r="Q28" s="12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</row>
    <row r="29" spans="1:28" x14ac:dyDescent="0.2">
      <c r="A29" s="12"/>
      <c r="B29" s="32" t="s">
        <v>21</v>
      </c>
      <c r="C29" s="34">
        <f>107.884</f>
        <v>107.884</v>
      </c>
      <c r="D29" s="34">
        <f>119.007</f>
        <v>119.00700000000001</v>
      </c>
      <c r="E29" s="34">
        <f>125.869</f>
        <v>125.869</v>
      </c>
      <c r="F29" s="34">
        <f>113.957</f>
        <v>113.95699999999999</v>
      </c>
      <c r="G29" s="34">
        <v>115.01</v>
      </c>
      <c r="H29" s="7"/>
      <c r="I29" s="12"/>
      <c r="J29" s="6"/>
      <c r="K29" s="46"/>
      <c r="L29" s="47"/>
      <c r="M29" s="47"/>
      <c r="N29" s="47"/>
      <c r="O29" s="47"/>
      <c r="P29" s="47"/>
      <c r="Q29" s="12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</row>
    <row r="30" spans="1:28" x14ac:dyDescent="0.2">
      <c r="A30" s="12"/>
      <c r="B30" s="19" t="s">
        <v>22</v>
      </c>
      <c r="C30" s="19"/>
      <c r="D30" s="19"/>
      <c r="E30" s="19"/>
      <c r="F30" s="19"/>
      <c r="G30" s="19"/>
      <c r="H30" s="12"/>
      <c r="I30" s="12"/>
      <c r="J30" s="48"/>
      <c r="K30" s="46"/>
      <c r="L30" s="47"/>
      <c r="M30" s="47"/>
      <c r="N30" s="47"/>
      <c r="O30" s="47"/>
      <c r="P30" s="47"/>
      <c r="Q30" s="12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</row>
    <row r="31" spans="1:28" x14ac:dyDescent="0.2">
      <c r="A31" s="58" t="s">
        <v>35</v>
      </c>
      <c r="B31" s="3" t="s">
        <v>23</v>
      </c>
      <c r="C31" s="8">
        <f>1000*C23*C19/C24</f>
        <v>60.162910379952201</v>
      </c>
      <c r="D31" s="8">
        <f>1000*D23*D19/D24</f>
        <v>75.304279754310699</v>
      </c>
      <c r="E31" s="8">
        <f>1000*E23*E19/E24</f>
        <v>47.228700193850557</v>
      </c>
      <c r="F31" s="8">
        <f>1000*F23*F19/F24</f>
        <v>69.424205488680187</v>
      </c>
      <c r="G31" s="8">
        <f t="shared" ref="G31" si="1">1000*G23*G19/G24</f>
        <v>1.4205259543013873</v>
      </c>
      <c r="H31" s="8"/>
      <c r="I31" s="12"/>
      <c r="J31" s="48"/>
      <c r="K31" s="46"/>
      <c r="L31" s="49"/>
      <c r="M31" s="49"/>
      <c r="N31" s="49"/>
      <c r="O31" s="49"/>
      <c r="P31" s="49"/>
      <c r="Q31" s="12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</row>
    <row r="32" spans="1:28" x14ac:dyDescent="0.2">
      <c r="A32" s="59"/>
      <c r="B32" s="3" t="s">
        <v>24</v>
      </c>
      <c r="C32" s="25">
        <f>100*C31/(C29)</f>
        <v>55.766295632301549</v>
      </c>
      <c r="D32" s="25">
        <f>100*D31/(D29)</f>
        <v>63.27718516920072</v>
      </c>
      <c r="E32" s="25">
        <f t="shared" ref="E32:G32" si="2">100*E31/(E29)</f>
        <v>37.522106470894784</v>
      </c>
      <c r="F32" s="25">
        <f>100*F31/(F29)</f>
        <v>60.921404993708322</v>
      </c>
      <c r="G32" s="25">
        <f t="shared" si="2"/>
        <v>1.2351325574309948</v>
      </c>
      <c r="H32" s="25"/>
      <c r="I32" s="12"/>
      <c r="J32" s="6"/>
      <c r="K32" s="46"/>
      <c r="L32" s="49"/>
      <c r="M32" s="49"/>
      <c r="N32" s="49"/>
      <c r="O32" s="49"/>
      <c r="P32" s="49"/>
      <c r="Q32" s="26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</row>
    <row r="33" spans="1:28" x14ac:dyDescent="0.2">
      <c r="A33" s="59"/>
      <c r="B33" s="3" t="s">
        <v>25</v>
      </c>
      <c r="C33" s="8">
        <f>C26+(C32/100)*C27+C28*SQRT((C32/100))</f>
        <v>114.14076210133771</v>
      </c>
      <c r="D33" s="8">
        <f>D26+(D32/100)*D27+D28*SQRT((D32/100))</f>
        <v>123.94657100786037</v>
      </c>
      <c r="E33" s="8">
        <f t="shared" ref="E33:G33" si="3">E26+(E32/100)*E27+E28*SQRT((E32/100))</f>
        <v>89.079236842964193</v>
      </c>
      <c r="F33" s="8">
        <f t="shared" si="3"/>
        <v>120.89653595718744</v>
      </c>
      <c r="G33" s="8">
        <f t="shared" si="3"/>
        <v>20.925929425647944</v>
      </c>
      <c r="H33" s="8"/>
      <c r="I33" s="12"/>
      <c r="J33" s="6"/>
      <c r="K33" s="46"/>
      <c r="L33" s="49"/>
      <c r="M33" s="49"/>
      <c r="N33" s="49"/>
      <c r="O33" s="49"/>
      <c r="P33" s="49"/>
      <c r="Q33" s="26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</row>
    <row r="34" spans="1:28" x14ac:dyDescent="0.2">
      <c r="A34" s="60"/>
      <c r="B34" s="6" t="s">
        <v>26</v>
      </c>
      <c r="C34" s="9">
        <f>(C33/10000)*C31*C24</f>
        <v>1373.408088200445</v>
      </c>
      <c r="D34" s="9">
        <f>(D33/10000)*D31*D24</f>
        <v>1866.7414515526907</v>
      </c>
      <c r="E34" s="9">
        <f t="shared" ref="E34:G34" si="4">(E33/10000)*E31*E24</f>
        <v>841.41931407067261</v>
      </c>
      <c r="F34" s="9">
        <f t="shared" si="4"/>
        <v>1678.6291910322789</v>
      </c>
      <c r="G34" s="9">
        <f t="shared" si="4"/>
        <v>5.9451651734024047</v>
      </c>
      <c r="H34" s="9"/>
      <c r="I34" s="12"/>
      <c r="J34" s="6"/>
      <c r="K34" s="46"/>
      <c r="L34" s="49"/>
      <c r="M34" s="49"/>
      <c r="N34" s="49"/>
      <c r="O34" s="49"/>
      <c r="P34" s="49"/>
      <c r="Q34" s="26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</row>
    <row r="35" spans="1:28" x14ac:dyDescent="0.2">
      <c r="A35" s="52" t="s">
        <v>36</v>
      </c>
      <c r="B35" s="53" t="s">
        <v>27</v>
      </c>
      <c r="C35" s="54">
        <f>12*100*C34/(C19*1000)</f>
        <v>2.950001548782351</v>
      </c>
      <c r="D35" s="54">
        <f>12*100*D34/(D19*1000)</f>
        <v>4.9500016585446502</v>
      </c>
      <c r="E35" s="54">
        <f>12*100*E34/(E19*1000)</f>
        <v>8.2031016397615577</v>
      </c>
      <c r="F35" s="54">
        <f t="shared" ref="F35:G35" si="5">12*100*F34/(F19*1000)</f>
        <v>9.7081537394769128</v>
      </c>
      <c r="G35" s="54">
        <f t="shared" si="5"/>
        <v>5.6500009449249449</v>
      </c>
      <c r="H35" s="4"/>
      <c r="I35" s="12"/>
      <c r="J35" s="6"/>
      <c r="K35" s="46"/>
      <c r="L35" s="49"/>
      <c r="M35" s="49"/>
      <c r="N35" s="49"/>
      <c r="O35" s="49"/>
      <c r="P35" s="49"/>
      <c r="Q35" s="26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</row>
    <row r="36" spans="1:28" x14ac:dyDescent="0.2">
      <c r="A36" s="12"/>
      <c r="B36" s="6"/>
      <c r="C36" s="6"/>
      <c r="D36" s="6"/>
      <c r="E36" s="6"/>
      <c r="F36" s="6"/>
      <c r="G36" s="6"/>
      <c r="H36" s="6"/>
      <c r="I36" s="12"/>
      <c r="J36" s="50"/>
      <c r="K36" s="46"/>
      <c r="L36" s="51"/>
      <c r="M36" s="51"/>
      <c r="N36" s="51"/>
      <c r="O36" s="51"/>
      <c r="P36" s="51"/>
      <c r="Q36" s="12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</row>
    <row r="37" spans="1:28" x14ac:dyDescent="0.2">
      <c r="A37" s="12"/>
      <c r="B37" s="3" t="s">
        <v>28</v>
      </c>
      <c r="C37" s="31">
        <f>C22-C35</f>
        <v>-1.5487823508131271E-6</v>
      </c>
      <c r="D37" s="31">
        <f>D22-D35</f>
        <v>-1.6585446500627654E-6</v>
      </c>
      <c r="E37" s="31">
        <f t="shared" ref="E37:G37" si="6">E22-E35</f>
        <v>-1.6397615585361791E-6</v>
      </c>
      <c r="F37" s="31">
        <f t="shared" si="6"/>
        <v>-3.7394769130116856E-6</v>
      </c>
      <c r="G37" s="31">
        <f t="shared" si="6"/>
        <v>-9.449249445125929E-7</v>
      </c>
      <c r="H37" s="4"/>
      <c r="I37" s="12"/>
      <c r="J37" s="50"/>
      <c r="K37" s="50"/>
      <c r="L37" s="49"/>
      <c r="M37" s="49"/>
      <c r="N37" s="49"/>
      <c r="O37" s="49"/>
      <c r="P37" s="49"/>
      <c r="Q37" s="12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</row>
    <row r="38" spans="1:28" x14ac:dyDescent="0.2">
      <c r="A38" s="12"/>
      <c r="B38" s="10" t="s">
        <v>33</v>
      </c>
      <c r="C38" s="11">
        <f>C37/100*C19*1000</f>
        <v>-8.6526471486640614E-3</v>
      </c>
      <c r="D38" s="11">
        <f>D37/100*D19*1000</f>
        <v>-7.5056315397681534E-3</v>
      </c>
      <c r="E38" s="11">
        <f t="shared" ref="E38:G38" si="7">E37/100*E19*1000</f>
        <v>-2.0183493118777064E-3</v>
      </c>
      <c r="F38" s="11">
        <f t="shared" si="7"/>
        <v>-7.759079973998325E-3</v>
      </c>
      <c r="G38" s="11">
        <f t="shared" si="7"/>
        <v>-1.1931470298194992E-5</v>
      </c>
      <c r="H38" s="4"/>
      <c r="I38" s="12"/>
      <c r="J38" s="50"/>
      <c r="K38" s="46"/>
      <c r="L38" s="51"/>
      <c r="M38" s="51"/>
      <c r="N38" s="51"/>
      <c r="O38" s="51"/>
      <c r="P38" s="51"/>
      <c r="Q38" s="12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</row>
    <row r="39" spans="1:28" x14ac:dyDescent="0.2">
      <c r="A39" s="13"/>
      <c r="B39" s="13"/>
      <c r="C39" s="13"/>
      <c r="D39" s="13"/>
      <c r="E39" s="13"/>
      <c r="F39" s="13"/>
      <c r="G39" s="13"/>
      <c r="H39" s="13"/>
      <c r="I39" s="13"/>
      <c r="J39" s="50"/>
      <c r="K39" s="50"/>
      <c r="L39" s="49"/>
      <c r="M39" s="49"/>
      <c r="N39" s="49"/>
      <c r="O39" s="49"/>
      <c r="P39" s="49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</row>
    <row r="40" spans="1:28" x14ac:dyDescent="0.2">
      <c r="A40" s="13"/>
      <c r="B40" s="13"/>
      <c r="C40" s="13"/>
      <c r="D40" s="13"/>
      <c r="E40" s="13"/>
      <c r="F40" s="13"/>
      <c r="G40" s="13"/>
      <c r="H40" s="13"/>
      <c r="I40" s="13"/>
      <c r="J40" s="50"/>
      <c r="K40" s="46"/>
      <c r="L40" s="51"/>
      <c r="M40" s="51"/>
      <c r="N40" s="51"/>
      <c r="O40" s="51"/>
      <c r="P40" s="51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</row>
    <row r="41" spans="1:28" x14ac:dyDescent="0.2">
      <c r="A41" s="13"/>
      <c r="B41" s="13"/>
      <c r="C41" s="13"/>
      <c r="D41" s="13"/>
      <c r="E41" s="13"/>
      <c r="F41" s="13"/>
      <c r="G41" s="13"/>
      <c r="H41" s="13"/>
      <c r="I41" s="13"/>
      <c r="J41" s="50"/>
      <c r="K41" s="50"/>
      <c r="L41" s="49"/>
      <c r="M41" s="49"/>
      <c r="N41" s="49"/>
      <c r="O41" s="49"/>
      <c r="P41" s="49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</row>
    <row r="42" spans="1:28" x14ac:dyDescent="0.2">
      <c r="A42" s="13"/>
      <c r="B42" s="13"/>
      <c r="C42" s="13"/>
      <c r="D42" s="13"/>
      <c r="E42" s="13"/>
      <c r="F42" s="13"/>
      <c r="G42" s="13"/>
      <c r="H42" s="13"/>
      <c r="I42" s="13"/>
      <c r="J42" s="50"/>
      <c r="K42" s="46"/>
      <c r="L42" s="51"/>
      <c r="M42" s="51"/>
      <c r="N42" s="51"/>
      <c r="O42" s="51"/>
      <c r="P42" s="51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</row>
    <row r="43" spans="1:28" x14ac:dyDescent="0.2">
      <c r="A43" s="13"/>
      <c r="B43" s="13"/>
      <c r="C43" s="13"/>
      <c r="D43" s="13"/>
      <c r="E43" s="13"/>
      <c r="F43" s="13"/>
      <c r="G43" s="13"/>
      <c r="H43" s="13"/>
      <c r="I43" s="13"/>
      <c r="J43" s="50"/>
      <c r="K43" s="50"/>
      <c r="L43" s="49"/>
      <c r="M43" s="49"/>
      <c r="N43" s="49"/>
      <c r="O43" s="49"/>
      <c r="P43" s="49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</row>
    <row r="44" spans="1:28" x14ac:dyDescent="0.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</row>
    <row r="45" spans="1:28" x14ac:dyDescent="0.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</row>
    <row r="46" spans="1:28" x14ac:dyDescent="0.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</row>
    <row r="47" spans="1:28" x14ac:dyDescent="0.2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</row>
    <row r="48" spans="1:28" x14ac:dyDescent="0.2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</row>
    <row r="49" spans="1:28" x14ac:dyDescent="0.2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</row>
    <row r="50" spans="1:28" x14ac:dyDescent="0.2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</row>
    <row r="51" spans="1:28" x14ac:dyDescent="0.2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</row>
    <row r="52" spans="1:28" x14ac:dyDescent="0.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</row>
    <row r="53" spans="1:28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</row>
    <row r="54" spans="1:28" x14ac:dyDescent="0.2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</row>
    <row r="55" spans="1:28" x14ac:dyDescent="0.2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</row>
    <row r="56" spans="1:28" x14ac:dyDescent="0.2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</row>
    <row r="57" spans="1:28" x14ac:dyDescent="0.2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</row>
    <row r="58" spans="1:28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</row>
    <row r="59" spans="1:28" x14ac:dyDescent="0.2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</row>
    <row r="60" spans="1:28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</row>
    <row r="61" spans="1:28" x14ac:dyDescent="0.2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</row>
    <row r="62" spans="1:28" x14ac:dyDescent="0.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</row>
    <row r="63" spans="1:28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</row>
    <row r="64" spans="1:28" x14ac:dyDescent="0.2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</row>
    <row r="65" spans="1:28" x14ac:dyDescent="0.2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</row>
    <row r="66" spans="1:28" x14ac:dyDescent="0.2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</row>
    <row r="67" spans="1:28" x14ac:dyDescent="0.2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</row>
    <row r="68" spans="1:28" x14ac:dyDescent="0.2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</row>
    <row r="69" spans="1:28" x14ac:dyDescent="0.2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</row>
  </sheetData>
  <mergeCells count="6">
    <mergeCell ref="A31:A34"/>
    <mergeCell ref="C2:E2"/>
    <mergeCell ref="L2:P2"/>
    <mergeCell ref="Q2:U2"/>
    <mergeCell ref="B15:G15"/>
    <mergeCell ref="C16:G16"/>
  </mergeCells>
  <conditionalFormatting sqref="C37:G37">
    <cfRule type="expression" dxfId="80" priority="10">
      <formula>ABS(#REF!)&gt;=1.96</formula>
    </cfRule>
  </conditionalFormatting>
  <conditionalFormatting sqref="C22">
    <cfRule type="expression" dxfId="79" priority="11">
      <formula>ABS(#REF!)&gt;=1.96</formula>
    </cfRule>
  </conditionalFormatting>
  <conditionalFormatting sqref="H37">
    <cfRule type="expression" dxfId="78" priority="9">
      <formula>ABS(#REF!)&gt;=1.96</formula>
    </cfRule>
  </conditionalFormatting>
  <conditionalFormatting sqref="C21:G21">
    <cfRule type="expression" dxfId="77" priority="8">
      <formula>ABS(#REF!)&gt;=1.96</formula>
    </cfRule>
  </conditionalFormatting>
  <conditionalFormatting sqref="M4:O4">
    <cfRule type="expression" dxfId="76" priority="7">
      <formula>ABS(#REF!)&gt;=1.96</formula>
    </cfRule>
  </conditionalFormatting>
  <conditionalFormatting sqref="L4">
    <cfRule type="expression" dxfId="75" priority="6">
      <formula>ABS(#REF!)&gt;=1.96</formula>
    </cfRule>
  </conditionalFormatting>
  <conditionalFormatting sqref="R4:T4">
    <cfRule type="expression" dxfId="74" priority="5">
      <formula>ABS(#REF!)&gt;=1.96</formula>
    </cfRule>
  </conditionalFormatting>
  <conditionalFormatting sqref="Q4">
    <cfRule type="expression" dxfId="73" priority="4">
      <formula>ABS(#REF!)&gt;=1.96</formula>
    </cfRule>
  </conditionalFormatting>
  <conditionalFormatting sqref="C38:G38">
    <cfRule type="expression" dxfId="72" priority="3">
      <formula>ABS(#REF!)&gt;=1.96</formula>
    </cfRule>
  </conditionalFormatting>
  <conditionalFormatting sqref="H38">
    <cfRule type="expression" dxfId="71" priority="2">
      <formula>ABS(#REF!)&gt;=1.96</formula>
    </cfRule>
  </conditionalFormatting>
  <conditionalFormatting sqref="D22:G22">
    <cfRule type="expression" dxfId="70" priority="1">
      <formula>ABS(#REF!)&gt;=1.96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2D73E-4C10-264A-8BA8-576B51F3A248}">
  <dimension ref="A1:AB69"/>
  <sheetViews>
    <sheetView topLeftCell="A17" zoomScale="139" workbookViewId="0">
      <selection activeCell="G37" sqref="G37"/>
    </sheetView>
  </sheetViews>
  <sheetFormatPr baseColWidth="10" defaultColWidth="8.83203125" defaultRowHeight="15" x14ac:dyDescent="0.2"/>
  <cols>
    <col min="2" max="2" width="27.5" bestFit="1" customWidth="1"/>
    <col min="8" max="8" width="10.1640625" bestFit="1" customWidth="1"/>
    <col min="11" max="11" width="8.1640625" customWidth="1"/>
    <col min="12" max="15" width="9" bestFit="1" customWidth="1"/>
    <col min="16" max="16" width="9.5" bestFit="1" customWidth="1"/>
  </cols>
  <sheetData>
    <row r="1" spans="1:28" x14ac:dyDescent="0.2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 spans="1:28" x14ac:dyDescent="0.2">
      <c r="A2" s="12"/>
      <c r="B2" s="12"/>
      <c r="C2" s="65" t="s">
        <v>34</v>
      </c>
      <c r="D2" s="65"/>
      <c r="E2" s="65"/>
      <c r="F2" s="12"/>
      <c r="G2" s="12"/>
      <c r="H2" s="12"/>
      <c r="I2" s="12"/>
      <c r="J2" s="12"/>
      <c r="K2" s="12"/>
      <c r="L2" s="62" t="s">
        <v>30</v>
      </c>
      <c r="M2" s="62"/>
      <c r="N2" s="62"/>
      <c r="O2" s="62"/>
      <c r="P2" s="62"/>
      <c r="Q2" s="63" t="s">
        <v>32</v>
      </c>
      <c r="R2" s="63"/>
      <c r="S2" s="63"/>
      <c r="T2" s="63"/>
      <c r="U2" s="63"/>
      <c r="V2" s="13"/>
      <c r="W2" s="13"/>
      <c r="X2" s="13"/>
      <c r="Y2" s="13"/>
      <c r="Z2" s="13"/>
      <c r="AA2" s="13"/>
      <c r="AB2" s="13"/>
    </row>
    <row r="3" spans="1:28" x14ac:dyDescent="0.2">
      <c r="A3" s="12"/>
      <c r="B3" s="12"/>
      <c r="C3" s="39" t="s">
        <v>0</v>
      </c>
      <c r="D3" s="39"/>
      <c r="E3" s="39"/>
      <c r="F3" s="12"/>
      <c r="G3" s="12"/>
      <c r="H3" s="6"/>
      <c r="I3" s="6"/>
      <c r="J3" s="12"/>
      <c r="K3" s="12"/>
      <c r="L3" s="21" t="s">
        <v>3</v>
      </c>
      <c r="M3" s="21" t="s">
        <v>2</v>
      </c>
      <c r="N3" s="21" t="s">
        <v>4</v>
      </c>
      <c r="O3" s="21" t="s">
        <v>1</v>
      </c>
      <c r="P3" s="21" t="s">
        <v>29</v>
      </c>
      <c r="Q3" s="21" t="s">
        <v>3</v>
      </c>
      <c r="R3" s="21" t="s">
        <v>2</v>
      </c>
      <c r="S3" s="21" t="s">
        <v>4</v>
      </c>
      <c r="T3" s="21" t="s">
        <v>1</v>
      </c>
      <c r="U3" s="21" t="s">
        <v>29</v>
      </c>
      <c r="V3" s="13"/>
      <c r="W3" s="13"/>
      <c r="X3" s="13"/>
      <c r="Y3" s="13"/>
      <c r="Z3" s="13"/>
      <c r="AA3" s="13"/>
      <c r="AB3" s="13"/>
    </row>
    <row r="4" spans="1:28" x14ac:dyDescent="0.2">
      <c r="A4" s="12"/>
      <c r="B4" s="12"/>
      <c r="C4" s="40" t="s">
        <v>5</v>
      </c>
      <c r="D4" s="40">
        <v>1</v>
      </c>
      <c r="E4" s="40"/>
      <c r="F4" s="12"/>
      <c r="G4" s="12"/>
      <c r="H4" s="6"/>
      <c r="I4" s="6"/>
      <c r="J4" s="12"/>
      <c r="K4" s="17"/>
      <c r="L4" s="4">
        <v>2.95</v>
      </c>
      <c r="M4" s="4">
        <v>4.95</v>
      </c>
      <c r="N4" s="4">
        <v>8.2030999999999992</v>
      </c>
      <c r="O4" s="4">
        <v>9.7081499999999998</v>
      </c>
      <c r="P4" s="1">
        <v>5.65</v>
      </c>
      <c r="Q4" s="4">
        <v>1.7550865671641793</v>
      </c>
      <c r="R4" s="4">
        <v>4.0460686567164181</v>
      </c>
      <c r="S4" s="4">
        <v>5.5960328358208962</v>
      </c>
      <c r="T4" s="4">
        <v>6.9025791044776099</v>
      </c>
      <c r="U4" s="29">
        <f>2.93</f>
        <v>2.93</v>
      </c>
      <c r="V4" s="13"/>
      <c r="W4" s="13"/>
      <c r="X4" s="13"/>
      <c r="Y4" s="13"/>
      <c r="Z4" s="13"/>
      <c r="AA4" s="13"/>
      <c r="AB4" s="13"/>
    </row>
    <row r="5" spans="1:28" x14ac:dyDescent="0.2">
      <c r="A5" s="12"/>
      <c r="B5" s="12"/>
      <c r="C5" s="39" t="s">
        <v>6</v>
      </c>
      <c r="D5" s="41">
        <v>11.261309452000001</v>
      </c>
      <c r="E5" s="41">
        <f>D5*$D$4</f>
        <v>11.261309452000001</v>
      </c>
      <c r="F5" s="12"/>
      <c r="G5" s="12"/>
      <c r="H5" s="6"/>
      <c r="I5" s="6"/>
      <c r="J5" s="12"/>
      <c r="K5" s="17"/>
      <c r="L5" s="18"/>
      <c r="M5" s="18"/>
      <c r="N5" s="4"/>
      <c r="O5" s="4"/>
      <c r="P5" s="4"/>
      <c r="Q5" s="12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</row>
    <row r="6" spans="1:28" x14ac:dyDescent="0.2">
      <c r="A6" s="12"/>
      <c r="B6" s="12"/>
      <c r="C6" s="39" t="s">
        <v>7</v>
      </c>
      <c r="D6" s="42">
        <v>79.927599999999998</v>
      </c>
      <c r="E6" s="41">
        <f>D6*$D$4</f>
        <v>79.927599999999998</v>
      </c>
      <c r="F6" s="12"/>
      <c r="G6" s="12"/>
      <c r="H6" s="6"/>
      <c r="I6" s="4"/>
      <c r="J6" s="12"/>
      <c r="K6" s="17"/>
      <c r="L6" s="18"/>
      <c r="M6" s="18"/>
      <c r="N6" s="4"/>
      <c r="O6" s="4"/>
      <c r="P6" s="4"/>
      <c r="Q6" s="12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1:28" x14ac:dyDescent="0.2">
      <c r="A7" s="12"/>
      <c r="B7" s="12"/>
      <c r="C7" s="43" t="s">
        <v>8</v>
      </c>
      <c r="D7" s="44">
        <v>78.078820000000007</v>
      </c>
      <c r="E7" s="44">
        <f>D7*$D$4</f>
        <v>78.078820000000007</v>
      </c>
      <c r="F7" s="12"/>
      <c r="G7" s="12"/>
      <c r="H7" s="6"/>
      <c r="I7" s="4"/>
      <c r="J7" s="12"/>
      <c r="K7" s="17"/>
      <c r="L7" s="18"/>
      <c r="M7" s="18"/>
      <c r="N7" s="18"/>
      <c r="O7" s="18"/>
      <c r="P7" s="4"/>
      <c r="Q7" s="12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</row>
    <row r="8" spans="1:28" x14ac:dyDescent="0.2">
      <c r="A8" s="12"/>
      <c r="B8" s="12"/>
      <c r="C8" s="12"/>
      <c r="D8" s="12"/>
      <c r="E8" s="12"/>
      <c r="F8" s="12"/>
      <c r="G8" s="12"/>
      <c r="H8" s="12"/>
      <c r="I8" s="18"/>
      <c r="J8" s="12"/>
      <c r="K8" s="17"/>
      <c r="L8" s="18"/>
      <c r="M8" s="18"/>
      <c r="N8" s="18"/>
      <c r="O8" s="18"/>
      <c r="P8" s="4"/>
      <c r="Q8" s="12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</row>
    <row r="9" spans="1:28" x14ac:dyDescent="0.2">
      <c r="A9" s="12"/>
      <c r="B9" s="12"/>
      <c r="C9" s="12"/>
      <c r="D9" s="12"/>
      <c r="E9" s="12"/>
      <c r="F9" s="12"/>
      <c r="G9" s="12"/>
      <c r="H9" s="12"/>
      <c r="I9" s="12"/>
      <c r="J9" s="12"/>
      <c r="K9" s="17"/>
      <c r="L9" s="18"/>
      <c r="M9" s="18"/>
      <c r="N9" s="18"/>
      <c r="O9" s="18"/>
      <c r="P9" s="4"/>
      <c r="Q9" s="12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</row>
    <row r="10" spans="1:28" x14ac:dyDescent="0.2">
      <c r="A10" s="12"/>
      <c r="B10" s="12"/>
      <c r="C10" s="12"/>
      <c r="D10" s="12"/>
      <c r="E10" s="12"/>
      <c r="F10" s="12"/>
      <c r="G10" s="12"/>
      <c r="H10" s="6"/>
      <c r="I10" s="6"/>
      <c r="J10" s="6"/>
      <c r="K10" s="12"/>
      <c r="L10" s="12"/>
      <c r="M10" s="6"/>
      <c r="N10" s="6"/>
      <c r="O10" s="4"/>
      <c r="P10" s="12"/>
      <c r="Q10" s="12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x14ac:dyDescent="0.2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6"/>
      <c r="N11" s="6"/>
      <c r="O11" s="4"/>
      <c r="P11" s="12"/>
      <c r="Q11" s="12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</row>
    <row r="12" spans="1:28" x14ac:dyDescent="0.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6"/>
      <c r="L12" s="15"/>
      <c r="M12" s="15"/>
      <c r="N12" s="15"/>
      <c r="O12" s="15"/>
      <c r="P12" s="12"/>
      <c r="Q12" s="12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</row>
    <row r="13" spans="1:28" x14ac:dyDescent="0.2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7"/>
      <c r="L13" s="4"/>
      <c r="M13" s="4"/>
      <c r="N13" s="4"/>
      <c r="O13" s="4"/>
      <c r="P13" s="4"/>
      <c r="Q13" s="12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 spans="1:28" x14ac:dyDescent="0.2">
      <c r="A14" s="12"/>
      <c r="B14" s="12"/>
      <c r="C14" s="18"/>
      <c r="D14" s="18"/>
      <c r="E14" s="18"/>
      <c r="F14" s="18"/>
      <c r="G14" s="12"/>
      <c r="H14" s="18"/>
      <c r="I14" s="18"/>
      <c r="J14" s="18"/>
      <c r="K14" s="17"/>
      <c r="L14" s="4"/>
      <c r="M14" s="4"/>
      <c r="N14" s="4"/>
      <c r="O14" s="4"/>
      <c r="P14" s="4"/>
      <c r="Q14" s="12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</row>
    <row r="15" spans="1:28" x14ac:dyDescent="0.2">
      <c r="A15" s="12"/>
      <c r="B15" s="61"/>
      <c r="C15" s="61"/>
      <c r="D15" s="61"/>
      <c r="E15" s="61"/>
      <c r="F15" s="61"/>
      <c r="G15" s="61"/>
      <c r="H15" s="12"/>
      <c r="I15" s="12"/>
      <c r="J15" s="12"/>
      <c r="K15" s="17"/>
      <c r="L15" s="4"/>
      <c r="M15" s="4"/>
      <c r="N15" s="4"/>
      <c r="O15" s="4"/>
      <c r="P15" s="4"/>
      <c r="Q15" s="12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</row>
    <row r="16" spans="1:28" x14ac:dyDescent="0.2">
      <c r="A16" s="12"/>
      <c r="B16" s="16" t="s">
        <v>9</v>
      </c>
      <c r="C16" s="64" t="s">
        <v>10</v>
      </c>
      <c r="D16" s="64"/>
      <c r="E16" s="64"/>
      <c r="F16" s="64"/>
      <c r="G16" s="64"/>
      <c r="H16" s="12"/>
      <c r="I16" s="12"/>
      <c r="J16" s="12"/>
      <c r="K16" s="17"/>
      <c r="L16" s="18"/>
      <c r="M16" s="18"/>
      <c r="N16" s="18"/>
      <c r="O16" s="18"/>
      <c r="P16" s="4"/>
      <c r="Q16" s="12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 spans="1:28" x14ac:dyDescent="0.2">
      <c r="A17" s="12"/>
      <c r="B17" s="20"/>
      <c r="C17" s="30"/>
      <c r="D17" s="30"/>
      <c r="E17" s="30"/>
      <c r="F17" s="30"/>
      <c r="G17" s="12"/>
      <c r="H17" s="12"/>
      <c r="I17" s="12"/>
      <c r="J17" s="12"/>
      <c r="K17" s="12"/>
      <c r="L17" s="18"/>
      <c r="M17" s="18"/>
      <c r="N17" s="18"/>
      <c r="O17" s="18"/>
      <c r="P17" s="4"/>
      <c r="Q17" s="12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</row>
    <row r="18" spans="1:28" x14ac:dyDescent="0.2">
      <c r="A18" s="12"/>
      <c r="B18" s="6"/>
      <c r="C18" s="21" t="s">
        <v>3</v>
      </c>
      <c r="D18" s="21" t="s">
        <v>2</v>
      </c>
      <c r="E18" s="21" t="s">
        <v>4</v>
      </c>
      <c r="F18" s="21" t="s">
        <v>1</v>
      </c>
      <c r="G18" s="21" t="s">
        <v>29</v>
      </c>
      <c r="H18" s="14"/>
      <c r="I18" s="12"/>
      <c r="J18" s="12"/>
      <c r="K18" s="12"/>
      <c r="L18" s="18"/>
      <c r="M18" s="18"/>
      <c r="N18" s="18"/>
      <c r="O18" s="18"/>
      <c r="P18" s="4"/>
      <c r="Q18" s="12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</row>
    <row r="19" spans="1:28" x14ac:dyDescent="0.2">
      <c r="A19" s="12"/>
      <c r="B19" s="27" t="s">
        <v>11</v>
      </c>
      <c r="C19" s="28">
        <v>1</v>
      </c>
      <c r="D19" s="28">
        <v>1</v>
      </c>
      <c r="E19" s="28">
        <v>1</v>
      </c>
      <c r="F19" s="28">
        <v>1</v>
      </c>
      <c r="G19" s="28">
        <v>1</v>
      </c>
      <c r="H19" s="22"/>
      <c r="N19" s="4"/>
      <c r="O19" s="4"/>
      <c r="P19" s="12"/>
      <c r="Q19" s="12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</row>
    <row r="20" spans="1:28" x14ac:dyDescent="0.2">
      <c r="A20" s="12"/>
      <c r="B20" s="19" t="s">
        <v>12</v>
      </c>
      <c r="C20" s="19"/>
      <c r="D20" s="19"/>
      <c r="E20" s="19"/>
      <c r="F20" s="19"/>
      <c r="G20" s="19"/>
      <c r="H20" s="12" t="s">
        <v>40</v>
      </c>
      <c r="I20" s="21" t="s">
        <v>3</v>
      </c>
      <c r="J20" s="21" t="s">
        <v>2</v>
      </c>
      <c r="K20" s="21" t="s">
        <v>4</v>
      </c>
      <c r="L20" s="21" t="s">
        <v>1</v>
      </c>
      <c r="M20" s="21" t="s">
        <v>29</v>
      </c>
      <c r="N20" s="4"/>
      <c r="O20" s="4"/>
      <c r="P20" s="12"/>
      <c r="Q20" s="12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</row>
    <row r="21" spans="1:28" x14ac:dyDescent="0.2">
      <c r="A21" s="12"/>
      <c r="B21" s="35" t="s">
        <v>13</v>
      </c>
      <c r="C21" s="38">
        <f>I21-0.25*I23</f>
        <v>2.8782075167910448</v>
      </c>
      <c r="D21" s="38">
        <f>J21-0.25*J23</f>
        <v>4.8390650665422887</v>
      </c>
      <c r="E21" s="38">
        <f>K21-0.25*K23</f>
        <v>7.947300845771144</v>
      </c>
      <c r="F21" s="38">
        <f>L21-0.25*L23</f>
        <v>9.4850907245024878</v>
      </c>
      <c r="G21" s="38">
        <f>M21-0.25*M23</f>
        <v>4.9000000000000004</v>
      </c>
      <c r="H21" s="22"/>
      <c r="I21" s="38">
        <v>2.95</v>
      </c>
      <c r="J21" s="38">
        <v>4.95</v>
      </c>
      <c r="K21" s="38">
        <v>8.2030999999999992</v>
      </c>
      <c r="L21" s="38">
        <v>9.7081499999999998</v>
      </c>
      <c r="M21" s="38">
        <v>5.65</v>
      </c>
      <c r="N21" s="4"/>
      <c r="O21" s="4"/>
      <c r="P21" s="12"/>
      <c r="Q21" s="12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</row>
    <row r="22" spans="1:28" x14ac:dyDescent="0.2">
      <c r="A22" s="14" t="s">
        <v>31</v>
      </c>
      <c r="B22" s="36" t="s">
        <v>14</v>
      </c>
      <c r="C22" s="37">
        <f>C21</f>
        <v>2.8782075167910448</v>
      </c>
      <c r="D22" s="37">
        <f>D21</f>
        <v>4.8390650665422887</v>
      </c>
      <c r="E22" s="37">
        <f>E21</f>
        <v>7.947300845771144</v>
      </c>
      <c r="F22" s="37">
        <f t="shared" ref="F22:G22" si="0">F21</f>
        <v>9.4850907245024878</v>
      </c>
      <c r="G22" s="37">
        <f t="shared" si="0"/>
        <v>4.9000000000000004</v>
      </c>
      <c r="H22" s="22" t="s">
        <v>37</v>
      </c>
      <c r="I22" s="21" t="s">
        <v>3</v>
      </c>
      <c r="J22" s="21" t="s">
        <v>2</v>
      </c>
      <c r="K22" s="21" t="s">
        <v>4</v>
      </c>
      <c r="L22" s="21" t="s">
        <v>1</v>
      </c>
      <c r="M22" s="21" t="s">
        <v>29</v>
      </c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</row>
    <row r="23" spans="1:28" x14ac:dyDescent="0.2">
      <c r="A23" s="12"/>
      <c r="B23" s="32" t="s">
        <v>15</v>
      </c>
      <c r="C23" s="33">
        <f>I23*0.75</f>
        <v>0.21537744962686572</v>
      </c>
      <c r="D23" s="33">
        <f>J23*0.75</f>
        <v>0.33280480037313376</v>
      </c>
      <c r="E23" s="33">
        <f>K23*0.75</f>
        <v>0.76739746268656506</v>
      </c>
      <c r="F23" s="33">
        <f>L23*0.75</f>
        <v>0.66917782649253754</v>
      </c>
      <c r="G23" s="33">
        <f>M23*0.75</f>
        <v>2.25</v>
      </c>
      <c r="H23" s="23"/>
      <c r="I23" s="33">
        <f>0.287169932835821</f>
        <v>0.28716993283582098</v>
      </c>
      <c r="J23" s="33">
        <v>0.44373973383084497</v>
      </c>
      <c r="K23" s="33">
        <v>1.0231966169154201</v>
      </c>
      <c r="L23" s="33">
        <v>0.89223710199005002</v>
      </c>
      <c r="M23" s="33">
        <v>3</v>
      </c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</row>
    <row r="24" spans="1:28" x14ac:dyDescent="0.2">
      <c r="A24" s="12"/>
      <c r="B24" s="2" t="s">
        <v>16</v>
      </c>
      <c r="C24" s="5">
        <v>2000</v>
      </c>
      <c r="D24" s="5">
        <v>2000</v>
      </c>
      <c r="E24" s="5">
        <v>2000</v>
      </c>
      <c r="F24" s="5">
        <v>2000</v>
      </c>
      <c r="G24" s="5">
        <v>2000</v>
      </c>
      <c r="H24" s="24"/>
      <c r="I24" s="12"/>
      <c r="J24" s="12"/>
      <c r="K24" s="18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 spans="1:28" x14ac:dyDescent="0.2">
      <c r="A25" s="12"/>
      <c r="B25" s="19" t="s">
        <v>17</v>
      </c>
      <c r="C25" s="19"/>
      <c r="D25" s="19"/>
      <c r="E25" s="19"/>
      <c r="F25" s="19"/>
      <c r="G25" s="19"/>
      <c r="H25" s="12"/>
      <c r="I25" s="12"/>
      <c r="J25" s="6"/>
      <c r="K25" s="4"/>
      <c r="L25" s="45"/>
      <c r="M25" s="45"/>
      <c r="N25" s="45"/>
      <c r="O25" s="45"/>
      <c r="P25" s="45"/>
      <c r="Q25" s="12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</row>
    <row r="26" spans="1:28" x14ac:dyDescent="0.2">
      <c r="A26" s="12"/>
      <c r="B26" s="6" t="s">
        <v>18</v>
      </c>
      <c r="C26" s="4">
        <f t="array" ref="C26:C28">$E$5:$E$7</f>
        <v>11.261309452000001</v>
      </c>
      <c r="D26" s="4">
        <f t="array" ref="D26:D28">$E$5:$E$7</f>
        <v>11.261309452000001</v>
      </c>
      <c r="E26" s="4">
        <f t="array" ref="E26:E28">$E$5:$E$7</f>
        <v>11.261309452000001</v>
      </c>
      <c r="F26" s="4">
        <f t="array" ref="F26:F28">$E$5:$E$7</f>
        <v>11.261309452000001</v>
      </c>
      <c r="G26" s="4">
        <f t="array" ref="G26:G28">$E$5:$E$7</f>
        <v>11.261309452000001</v>
      </c>
      <c r="H26" s="4"/>
      <c r="I26" s="12"/>
      <c r="J26" s="6"/>
      <c r="K26" s="46"/>
      <c r="L26" s="47"/>
      <c r="M26" s="47"/>
      <c r="N26" s="47"/>
      <c r="O26" s="47"/>
      <c r="P26" s="47"/>
      <c r="Q26" s="12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</row>
    <row r="27" spans="1:28" x14ac:dyDescent="0.2">
      <c r="A27" s="12"/>
      <c r="B27" s="6" t="s">
        <v>19</v>
      </c>
      <c r="C27" s="4">
        <v>79.927599999999998</v>
      </c>
      <c r="D27" s="4">
        <v>79.927599999999998</v>
      </c>
      <c r="E27" s="4">
        <v>79.927599999999998</v>
      </c>
      <c r="F27" s="4">
        <v>79.927599999999998</v>
      </c>
      <c r="G27" s="4">
        <v>79.927599999999998</v>
      </c>
      <c r="H27" s="4"/>
      <c r="I27" s="12"/>
      <c r="J27" s="48"/>
      <c r="K27" s="46"/>
      <c r="L27" s="47"/>
      <c r="M27" s="47"/>
      <c r="N27" s="47"/>
      <c r="O27" s="47"/>
      <c r="P27" s="47"/>
      <c r="Q27" s="12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</row>
    <row r="28" spans="1:28" x14ac:dyDescent="0.2">
      <c r="A28" s="12"/>
      <c r="B28" s="6" t="s">
        <v>20</v>
      </c>
      <c r="C28" s="4">
        <v>78.078820000000007</v>
      </c>
      <c r="D28" s="4">
        <v>78.078820000000007</v>
      </c>
      <c r="E28" s="4">
        <v>78.078820000000007</v>
      </c>
      <c r="F28" s="4">
        <v>78.078820000000007</v>
      </c>
      <c r="G28" s="4">
        <v>78.078820000000007</v>
      </c>
      <c r="H28" s="4"/>
      <c r="I28" s="12"/>
      <c r="J28" s="48"/>
      <c r="K28" s="46"/>
      <c r="L28" s="49"/>
      <c r="M28" s="49"/>
      <c r="N28" s="49"/>
      <c r="O28" s="49"/>
      <c r="P28" s="49"/>
      <c r="Q28" s="12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</row>
    <row r="29" spans="1:28" x14ac:dyDescent="0.2">
      <c r="A29" s="12"/>
      <c r="B29" s="32" t="s">
        <v>21</v>
      </c>
      <c r="C29" s="34">
        <f>107.884</f>
        <v>107.884</v>
      </c>
      <c r="D29" s="34">
        <f>119.007</f>
        <v>119.00700000000001</v>
      </c>
      <c r="E29" s="34">
        <f>125.869</f>
        <v>125.869</v>
      </c>
      <c r="F29" s="34">
        <f>113.957</f>
        <v>113.95699999999999</v>
      </c>
      <c r="G29" s="34">
        <v>115.01</v>
      </c>
      <c r="H29" s="7"/>
      <c r="I29" s="12"/>
      <c r="J29" s="6"/>
      <c r="K29" s="46"/>
      <c r="L29" s="47"/>
      <c r="M29" s="47"/>
      <c r="N29" s="47"/>
      <c r="O29" s="47"/>
      <c r="P29" s="47"/>
      <c r="Q29" s="12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</row>
    <row r="30" spans="1:28" x14ac:dyDescent="0.2">
      <c r="A30" s="12"/>
      <c r="B30" s="19" t="s">
        <v>22</v>
      </c>
      <c r="C30" s="19"/>
      <c r="D30" s="19"/>
      <c r="E30" s="19"/>
      <c r="F30" s="19"/>
      <c r="G30" s="19"/>
      <c r="H30" s="12"/>
      <c r="I30" s="12"/>
      <c r="J30" s="48"/>
      <c r="K30" s="46"/>
      <c r="L30" s="47"/>
      <c r="M30" s="47"/>
      <c r="N30" s="47"/>
      <c r="O30" s="47"/>
      <c r="P30" s="47"/>
      <c r="Q30" s="12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</row>
    <row r="31" spans="1:28" x14ac:dyDescent="0.2">
      <c r="A31" s="58" t="s">
        <v>35</v>
      </c>
      <c r="B31" s="3" t="s">
        <v>23</v>
      </c>
      <c r="C31" s="8">
        <f>1000*C23*C19/C24</f>
        <v>0.10768872481343286</v>
      </c>
      <c r="D31" s="8">
        <f>1000*D23*D19/D24</f>
        <v>0.16640240018656688</v>
      </c>
      <c r="E31" s="8">
        <f>1000*E23*E19/E24</f>
        <v>0.38369873134328253</v>
      </c>
      <c r="F31" s="8">
        <f>1000*F23*F19/F24</f>
        <v>0.33458891324626877</v>
      </c>
      <c r="G31" s="8">
        <f t="shared" ref="G31" si="1">1000*G23*G19/G24</f>
        <v>1.125</v>
      </c>
      <c r="H31" s="8"/>
      <c r="I31" s="12"/>
      <c r="J31" s="48"/>
      <c r="K31" s="46"/>
      <c r="L31" s="49"/>
      <c r="M31" s="49"/>
      <c r="N31" s="49"/>
      <c r="O31" s="49"/>
      <c r="P31" s="49"/>
      <c r="Q31" s="12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</row>
    <row r="32" spans="1:28" x14ac:dyDescent="0.2">
      <c r="A32" s="59"/>
      <c r="B32" s="3" t="s">
        <v>24</v>
      </c>
      <c r="C32" s="25">
        <f>100*C31/(C29)</f>
        <v>9.9818995229536231E-2</v>
      </c>
      <c r="D32" s="25">
        <f>100*D31/(D29)</f>
        <v>0.13982572469398175</v>
      </c>
      <c r="E32" s="25">
        <f t="shared" ref="E32:G32" si="2">100*E31/(E29)</f>
        <v>0.30483973920765439</v>
      </c>
      <c r="F32" s="25">
        <f>100*F31/(F29)</f>
        <v>0.29360979426122902</v>
      </c>
      <c r="G32" s="25">
        <f t="shared" si="2"/>
        <v>0.97817581079906091</v>
      </c>
      <c r="H32" s="25"/>
      <c r="I32" s="12"/>
      <c r="J32" s="6"/>
      <c r="K32" s="46"/>
      <c r="L32" s="49"/>
      <c r="M32" s="49"/>
      <c r="N32" s="49"/>
      <c r="O32" s="49"/>
      <c r="P32" s="49"/>
      <c r="Q32" s="26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</row>
    <row r="33" spans="1:28" x14ac:dyDescent="0.2">
      <c r="A33" s="59"/>
      <c r="B33" s="3" t="s">
        <v>25</v>
      </c>
      <c r="C33" s="8">
        <f>C26+(C32/100)*C27+C28*SQRT((C32/100))</f>
        <v>13.807925882917647</v>
      </c>
      <c r="D33" s="8">
        <f>D26+(D32/100)*D27+D28*SQRT((D32/100))</f>
        <v>14.292691827780764</v>
      </c>
      <c r="E33" s="8">
        <f t="shared" ref="E33:G33" si="3">E26+(E32/100)*E27+E28*SQRT((E32/100))</f>
        <v>15.815871292623928</v>
      </c>
      <c r="F33" s="8">
        <f t="shared" si="3"/>
        <v>15.726745892364136</v>
      </c>
      <c r="G33" s="8">
        <f t="shared" si="3"/>
        <v>19.765353554385715</v>
      </c>
      <c r="H33" s="8"/>
      <c r="I33" s="12"/>
      <c r="J33" s="6"/>
      <c r="K33" s="46"/>
      <c r="L33" s="49"/>
      <c r="M33" s="49"/>
      <c r="N33" s="49"/>
      <c r="O33" s="49"/>
      <c r="P33" s="49"/>
      <c r="Q33" s="26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</row>
    <row r="34" spans="1:28" x14ac:dyDescent="0.2">
      <c r="A34" s="60"/>
      <c r="B34" s="6" t="s">
        <v>26</v>
      </c>
      <c r="C34" s="9">
        <f>(C33/10000)*C31*C24</f>
        <v>0.29739158612995914</v>
      </c>
      <c r="D34" s="9">
        <f>(D33/10000)*D31*D24</f>
        <v>0.47566764505392972</v>
      </c>
      <c r="E34" s="9">
        <f t="shared" ref="E34:G34" si="4">(E33/10000)*E31*E24</f>
        <v>1.2137059500136886</v>
      </c>
      <c r="F34" s="9">
        <f t="shared" si="4"/>
        <v>1.0523989634052677</v>
      </c>
      <c r="G34" s="9">
        <f t="shared" si="4"/>
        <v>4.447204549736786</v>
      </c>
      <c r="H34" s="9"/>
      <c r="I34" s="12"/>
      <c r="J34" s="6"/>
      <c r="K34" s="46"/>
      <c r="L34" s="49"/>
      <c r="M34" s="49"/>
      <c r="N34" s="49"/>
      <c r="O34" s="49"/>
      <c r="P34" s="49"/>
      <c r="Q34" s="26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</row>
    <row r="35" spans="1:28" x14ac:dyDescent="0.2">
      <c r="A35" s="52" t="s">
        <v>36</v>
      </c>
      <c r="B35" s="53" t="s">
        <v>27</v>
      </c>
      <c r="C35" s="54">
        <f>12*100*C34/(C19*1000)</f>
        <v>0.35686990335595098</v>
      </c>
      <c r="D35" s="54">
        <f>12*100*D34/(D19*1000)</f>
        <v>0.57080117406471564</v>
      </c>
      <c r="E35" s="54">
        <f>12*100*E34/(E19*1000)</f>
        <v>1.4564471400164263</v>
      </c>
      <c r="F35" s="54">
        <f t="shared" ref="F35:G35" si="5">12*100*F34/(F19*1000)</f>
        <v>1.2628787560863213</v>
      </c>
      <c r="G35" s="54">
        <f t="shared" si="5"/>
        <v>5.3366454596841431</v>
      </c>
      <c r="H35" s="4"/>
      <c r="I35" s="12"/>
      <c r="J35" s="6"/>
      <c r="K35" s="46"/>
      <c r="L35" s="49"/>
      <c r="M35" s="49"/>
      <c r="N35" s="49"/>
      <c r="O35" s="49"/>
      <c r="P35" s="49"/>
      <c r="Q35" s="26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</row>
    <row r="36" spans="1:28" x14ac:dyDescent="0.2">
      <c r="A36" s="12"/>
      <c r="B36" s="6"/>
      <c r="C36" s="6"/>
      <c r="D36" s="6"/>
      <c r="E36" s="6"/>
      <c r="F36" s="6"/>
      <c r="G36" s="6"/>
      <c r="H36" s="6"/>
      <c r="I36" s="12"/>
      <c r="J36" s="50"/>
      <c r="K36" s="46"/>
      <c r="L36" s="51"/>
      <c r="M36" s="51"/>
      <c r="N36" s="51"/>
      <c r="O36" s="51"/>
      <c r="P36" s="51"/>
      <c r="Q36" s="12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</row>
    <row r="37" spans="1:28" x14ac:dyDescent="0.2">
      <c r="A37" s="12"/>
      <c r="B37" s="3" t="s">
        <v>28</v>
      </c>
      <c r="C37" s="31">
        <f>C22-C35</f>
        <v>2.5213376134350938</v>
      </c>
      <c r="D37" s="31">
        <f>D22-D35</f>
        <v>4.2682638924775729</v>
      </c>
      <c r="E37" s="31">
        <f t="shared" ref="E37:G37" si="6">E22-E35</f>
        <v>6.4908537057547182</v>
      </c>
      <c r="F37" s="31">
        <f t="shared" si="6"/>
        <v>8.2222119684161665</v>
      </c>
      <c r="G37" s="31">
        <f t="shared" si="6"/>
        <v>-0.4366454596841427</v>
      </c>
      <c r="H37" s="4" t="s">
        <v>38</v>
      </c>
      <c r="I37" s="21" t="s">
        <v>3</v>
      </c>
      <c r="J37" s="21" t="s">
        <v>2</v>
      </c>
      <c r="K37" s="21" t="s">
        <v>4</v>
      </c>
      <c r="L37" s="21" t="s">
        <v>1</v>
      </c>
      <c r="M37" s="21" t="s">
        <v>29</v>
      </c>
      <c r="N37" s="49"/>
      <c r="O37" s="49"/>
      <c r="P37" s="49"/>
      <c r="Q37" s="12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</row>
    <row r="38" spans="1:28" x14ac:dyDescent="0.2">
      <c r="A38" s="12"/>
      <c r="B38" s="10" t="s">
        <v>33</v>
      </c>
      <c r="C38" s="11">
        <f>C37/100*C19*1000</f>
        <v>25.213376134350938</v>
      </c>
      <c r="D38" s="11">
        <f>D37/100*D19*1000</f>
        <v>42.682638924775731</v>
      </c>
      <c r="E38" s="11">
        <f t="shared" ref="E38:G38" si="7">E37/100*E19*1000</f>
        <v>64.908537057547179</v>
      </c>
      <c r="F38" s="11">
        <f t="shared" si="7"/>
        <v>82.222119684161669</v>
      </c>
      <c r="G38" s="11">
        <f t="shared" si="7"/>
        <v>-4.366454596841427</v>
      </c>
      <c r="H38" s="4"/>
      <c r="I38" s="55">
        <v>2.460106220870919</v>
      </c>
      <c r="J38" s="56">
        <v>4.1628973605376451</v>
      </c>
      <c r="K38" s="56">
        <v>6.1693139560579633</v>
      </c>
      <c r="L38" s="57">
        <v>7.9458598070361459</v>
      </c>
      <c r="M38" s="57">
        <v>-1.9894140815741359</v>
      </c>
      <c r="N38" s="51"/>
      <c r="O38" s="51"/>
      <c r="P38" s="51"/>
      <c r="Q38" s="12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</row>
    <row r="39" spans="1:28" x14ac:dyDescent="0.2">
      <c r="A39" s="13"/>
      <c r="B39" s="13"/>
      <c r="C39" s="13"/>
      <c r="D39" s="13"/>
      <c r="E39" s="13"/>
      <c r="F39" s="13"/>
      <c r="G39" s="13"/>
      <c r="H39" s="13"/>
      <c r="I39" s="13"/>
      <c r="J39" s="50"/>
      <c r="K39" s="50"/>
      <c r="L39" s="49"/>
      <c r="M39" s="49"/>
      <c r="N39" s="49"/>
      <c r="O39" s="49"/>
      <c r="P39" s="49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</row>
    <row r="40" spans="1:28" x14ac:dyDescent="0.2">
      <c r="A40" s="13"/>
      <c r="B40" s="13"/>
      <c r="C40" s="13"/>
      <c r="D40" s="13"/>
      <c r="E40" s="13"/>
      <c r="F40" s="13"/>
      <c r="G40" s="13"/>
      <c r="H40" s="13"/>
      <c r="I40" s="13"/>
      <c r="J40" s="50"/>
      <c r="K40" s="46"/>
      <c r="L40" s="51"/>
      <c r="M40" s="51"/>
      <c r="N40" s="51"/>
      <c r="O40" s="51"/>
      <c r="P40" s="51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</row>
    <row r="41" spans="1:28" x14ac:dyDescent="0.2">
      <c r="A41" s="13"/>
      <c r="B41" s="13"/>
      <c r="C41" s="13"/>
      <c r="D41" s="13"/>
      <c r="E41" s="13"/>
      <c r="F41" s="13"/>
      <c r="G41" s="13"/>
      <c r="H41" s="13"/>
      <c r="I41" s="13"/>
      <c r="J41" s="50"/>
      <c r="K41" s="50"/>
      <c r="L41" s="49"/>
      <c r="M41" s="49"/>
      <c r="N41" s="49"/>
      <c r="O41" s="49"/>
      <c r="P41" s="49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</row>
    <row r="42" spans="1:28" x14ac:dyDescent="0.2">
      <c r="A42" s="13"/>
      <c r="B42" s="13"/>
      <c r="C42" s="13"/>
      <c r="D42" s="13"/>
      <c r="E42" s="13"/>
      <c r="F42" s="13"/>
      <c r="G42" s="13"/>
      <c r="H42" s="13"/>
      <c r="I42" s="13"/>
      <c r="J42" s="50"/>
      <c r="K42" s="46"/>
      <c r="L42" s="51"/>
      <c r="M42" s="51"/>
      <c r="N42" s="51"/>
      <c r="O42" s="51"/>
      <c r="P42" s="51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</row>
    <row r="43" spans="1:28" x14ac:dyDescent="0.2">
      <c r="A43" s="13"/>
      <c r="B43" s="13"/>
      <c r="C43" s="13"/>
      <c r="D43" s="13"/>
      <c r="E43" s="13"/>
      <c r="F43" s="13"/>
      <c r="G43" s="13"/>
      <c r="H43" s="13"/>
      <c r="I43" s="13"/>
      <c r="J43" s="50"/>
      <c r="K43" s="50"/>
      <c r="L43" s="49"/>
      <c r="M43" s="49"/>
      <c r="N43" s="49"/>
      <c r="O43" s="49"/>
      <c r="P43" s="49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</row>
    <row r="44" spans="1:28" x14ac:dyDescent="0.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</row>
    <row r="45" spans="1:28" x14ac:dyDescent="0.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</row>
    <row r="46" spans="1:28" x14ac:dyDescent="0.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</row>
    <row r="47" spans="1:28" x14ac:dyDescent="0.2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</row>
    <row r="48" spans="1:28" x14ac:dyDescent="0.2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</row>
    <row r="49" spans="1:28" x14ac:dyDescent="0.2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</row>
    <row r="50" spans="1:28" x14ac:dyDescent="0.2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</row>
    <row r="51" spans="1:28" x14ac:dyDescent="0.2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</row>
    <row r="52" spans="1:28" x14ac:dyDescent="0.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</row>
    <row r="53" spans="1:28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</row>
    <row r="54" spans="1:28" x14ac:dyDescent="0.2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</row>
    <row r="55" spans="1:28" x14ac:dyDescent="0.2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</row>
    <row r="56" spans="1:28" x14ac:dyDescent="0.2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</row>
    <row r="57" spans="1:28" x14ac:dyDescent="0.2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</row>
    <row r="58" spans="1:28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</row>
    <row r="59" spans="1:28" x14ac:dyDescent="0.2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</row>
    <row r="60" spans="1:28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</row>
    <row r="61" spans="1:28" x14ac:dyDescent="0.2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</row>
    <row r="62" spans="1:28" x14ac:dyDescent="0.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</row>
    <row r="63" spans="1:28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</row>
    <row r="64" spans="1:28" x14ac:dyDescent="0.2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</row>
    <row r="65" spans="1:28" x14ac:dyDescent="0.2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</row>
    <row r="66" spans="1:28" x14ac:dyDescent="0.2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</row>
    <row r="67" spans="1:28" x14ac:dyDescent="0.2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</row>
    <row r="68" spans="1:28" x14ac:dyDescent="0.2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</row>
    <row r="69" spans="1:28" x14ac:dyDescent="0.2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</row>
  </sheetData>
  <mergeCells count="6">
    <mergeCell ref="A31:A34"/>
    <mergeCell ref="C2:E2"/>
    <mergeCell ref="L2:P2"/>
    <mergeCell ref="Q2:U2"/>
    <mergeCell ref="B15:G15"/>
    <mergeCell ref="C16:G16"/>
  </mergeCells>
  <conditionalFormatting sqref="C37:G37">
    <cfRule type="expression" dxfId="69" priority="11">
      <formula>ABS(#REF!)&gt;=1.96</formula>
    </cfRule>
  </conditionalFormatting>
  <conditionalFormatting sqref="C22">
    <cfRule type="expression" dxfId="68" priority="12">
      <formula>ABS(#REF!)&gt;=1.96</formula>
    </cfRule>
  </conditionalFormatting>
  <conditionalFormatting sqref="H37">
    <cfRule type="expression" dxfId="67" priority="10">
      <formula>ABS(#REF!)&gt;=1.96</formula>
    </cfRule>
  </conditionalFormatting>
  <conditionalFormatting sqref="C21:G21">
    <cfRule type="expression" dxfId="66" priority="9">
      <formula>ABS(#REF!)&gt;=1.96</formula>
    </cfRule>
  </conditionalFormatting>
  <conditionalFormatting sqref="M4:O4">
    <cfRule type="expression" dxfId="65" priority="8">
      <formula>ABS(#REF!)&gt;=1.96</formula>
    </cfRule>
  </conditionalFormatting>
  <conditionalFormatting sqref="L4">
    <cfRule type="expression" dxfId="64" priority="7">
      <formula>ABS(#REF!)&gt;=1.96</formula>
    </cfRule>
  </conditionalFormatting>
  <conditionalFormatting sqref="R4:T4">
    <cfRule type="expression" dxfId="63" priority="6">
      <formula>ABS(#REF!)&gt;=1.96</formula>
    </cfRule>
  </conditionalFormatting>
  <conditionalFormatting sqref="Q4">
    <cfRule type="expression" dxfId="62" priority="5">
      <formula>ABS(#REF!)&gt;=1.96</formula>
    </cfRule>
  </conditionalFormatting>
  <conditionalFormatting sqref="C38:G38">
    <cfRule type="expression" dxfId="61" priority="4">
      <formula>ABS(#REF!)&gt;=1.96</formula>
    </cfRule>
  </conditionalFormatting>
  <conditionalFormatting sqref="H38">
    <cfRule type="expression" dxfId="60" priority="3">
      <formula>ABS(#REF!)&gt;=1.96</formula>
    </cfRule>
  </conditionalFormatting>
  <conditionalFormatting sqref="D22:G22">
    <cfRule type="expression" dxfId="59" priority="2">
      <formula>ABS(#REF!)&gt;=1.96</formula>
    </cfRule>
  </conditionalFormatting>
  <conditionalFormatting sqref="I21:M21">
    <cfRule type="expression" dxfId="58" priority="1">
      <formula>ABS(#REF!)&gt;=1.96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660E5-7E28-AE45-BE64-7B713B9C4C76}">
  <dimension ref="A1:AB69"/>
  <sheetViews>
    <sheetView topLeftCell="A13" zoomScale="139" workbookViewId="0">
      <selection activeCell="F19" sqref="F19"/>
    </sheetView>
  </sheetViews>
  <sheetFormatPr baseColWidth="10" defaultColWidth="8.83203125" defaultRowHeight="15" x14ac:dyDescent="0.2"/>
  <cols>
    <col min="2" max="2" width="27.5" bestFit="1" customWidth="1"/>
    <col min="8" max="8" width="12.1640625" bestFit="1" customWidth="1"/>
    <col min="11" max="11" width="8.33203125" customWidth="1"/>
    <col min="12" max="15" width="9" bestFit="1" customWidth="1"/>
    <col min="16" max="16" width="9.5" bestFit="1" customWidth="1"/>
  </cols>
  <sheetData>
    <row r="1" spans="1:28" x14ac:dyDescent="0.2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 spans="1:28" x14ac:dyDescent="0.2">
      <c r="A2" s="12"/>
      <c r="B2" s="12"/>
      <c r="C2" s="65" t="s">
        <v>34</v>
      </c>
      <c r="D2" s="65"/>
      <c r="E2" s="65"/>
      <c r="F2" s="12"/>
      <c r="G2" s="12"/>
      <c r="H2" s="12"/>
      <c r="I2" s="12"/>
      <c r="J2" s="12"/>
      <c r="K2" s="12"/>
      <c r="L2" s="62" t="s">
        <v>30</v>
      </c>
      <c r="M2" s="62"/>
      <c r="N2" s="62"/>
      <c r="O2" s="62"/>
      <c r="P2" s="62"/>
      <c r="Q2" s="63" t="s">
        <v>32</v>
      </c>
      <c r="R2" s="63"/>
      <c r="S2" s="63"/>
      <c r="T2" s="63"/>
      <c r="U2" s="63"/>
      <c r="V2" s="13"/>
      <c r="W2" s="13"/>
      <c r="X2" s="13"/>
      <c r="Y2" s="13"/>
      <c r="Z2" s="13"/>
      <c r="AA2" s="13"/>
      <c r="AB2" s="13"/>
    </row>
    <row r="3" spans="1:28" x14ac:dyDescent="0.2">
      <c r="A3" s="12"/>
      <c r="B3" s="12"/>
      <c r="C3" s="39" t="s">
        <v>0</v>
      </c>
      <c r="D3" s="39"/>
      <c r="E3" s="39"/>
      <c r="F3" s="12"/>
      <c r="G3" s="12"/>
      <c r="H3" s="6"/>
      <c r="I3" s="6"/>
      <c r="J3" s="12"/>
      <c r="K3" s="12"/>
      <c r="L3" s="21" t="s">
        <v>3</v>
      </c>
      <c r="M3" s="21" t="s">
        <v>2</v>
      </c>
      <c r="N3" s="21" t="s">
        <v>4</v>
      </c>
      <c r="O3" s="21" t="s">
        <v>1</v>
      </c>
      <c r="P3" s="21" t="s">
        <v>29</v>
      </c>
      <c r="Q3" s="21" t="s">
        <v>3</v>
      </c>
      <c r="R3" s="21" t="s">
        <v>2</v>
      </c>
      <c r="S3" s="21" t="s">
        <v>4</v>
      </c>
      <c r="T3" s="21" t="s">
        <v>1</v>
      </c>
      <c r="U3" s="21" t="s">
        <v>29</v>
      </c>
      <c r="V3" s="13"/>
      <c r="W3" s="13"/>
      <c r="X3" s="13"/>
      <c r="Y3" s="13"/>
      <c r="Z3" s="13"/>
      <c r="AA3" s="13"/>
      <c r="AB3" s="13"/>
    </row>
    <row r="4" spans="1:28" x14ac:dyDescent="0.2">
      <c r="A4" s="12"/>
      <c r="B4" s="12"/>
      <c r="C4" s="40" t="s">
        <v>5</v>
      </c>
      <c r="D4" s="40">
        <v>1</v>
      </c>
      <c r="E4" s="40"/>
      <c r="F4" s="12"/>
      <c r="G4" s="12"/>
      <c r="H4" s="6"/>
      <c r="I4" s="6"/>
      <c r="J4" s="12"/>
      <c r="K4" s="17"/>
      <c r="L4" s="4">
        <v>2.95</v>
      </c>
      <c r="M4" s="4">
        <v>4.95</v>
      </c>
      <c r="N4" s="4">
        <v>8.2030999999999992</v>
      </c>
      <c r="O4" s="4">
        <v>9.7081499999999998</v>
      </c>
      <c r="P4" s="1">
        <v>5.65</v>
      </c>
      <c r="Q4" s="4">
        <v>1.7550865671641793</v>
      </c>
      <c r="R4" s="4">
        <v>4.0460686567164181</v>
      </c>
      <c r="S4" s="4">
        <v>5.5960328358208962</v>
      </c>
      <c r="T4" s="4">
        <v>6.9025791044776099</v>
      </c>
      <c r="U4" s="29">
        <f>2.93</f>
        <v>2.93</v>
      </c>
      <c r="V4" s="13"/>
      <c r="W4" s="13"/>
      <c r="X4" s="13"/>
      <c r="Y4" s="13"/>
      <c r="Z4" s="13"/>
      <c r="AA4" s="13"/>
      <c r="AB4" s="13"/>
    </row>
    <row r="5" spans="1:28" x14ac:dyDescent="0.2">
      <c r="A5" s="12"/>
      <c r="B5" s="12"/>
      <c r="C5" s="39" t="s">
        <v>6</v>
      </c>
      <c r="D5" s="41">
        <v>11.261309452000001</v>
      </c>
      <c r="E5" s="41">
        <f>D5*$D$4</f>
        <v>11.261309452000001</v>
      </c>
      <c r="F5" s="12"/>
      <c r="G5" s="12"/>
      <c r="H5" s="6"/>
      <c r="I5" s="6"/>
      <c r="J5" s="12"/>
      <c r="K5" s="17"/>
      <c r="L5" s="18"/>
      <c r="M5" s="18"/>
      <c r="N5" s="4"/>
      <c r="O5" s="4"/>
      <c r="P5" s="4"/>
      <c r="Q5" s="12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</row>
    <row r="6" spans="1:28" x14ac:dyDescent="0.2">
      <c r="A6" s="12"/>
      <c r="B6" s="12"/>
      <c r="C6" s="39" t="s">
        <v>7</v>
      </c>
      <c r="D6" s="42">
        <v>79.927599999999998</v>
      </c>
      <c r="E6" s="41">
        <f>D6*$D$4</f>
        <v>79.927599999999998</v>
      </c>
      <c r="F6" s="12"/>
      <c r="G6" s="12"/>
      <c r="H6" s="6"/>
      <c r="I6" s="4"/>
      <c r="J6" s="12"/>
      <c r="K6" s="17"/>
      <c r="L6" s="18"/>
      <c r="M6" s="18"/>
      <c r="N6" s="4"/>
      <c r="O6" s="4"/>
      <c r="P6" s="4"/>
      <c r="Q6" s="12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1:28" x14ac:dyDescent="0.2">
      <c r="A7" s="12"/>
      <c r="B7" s="12"/>
      <c r="C7" s="43" t="s">
        <v>8</v>
      </c>
      <c r="D7" s="44">
        <v>78.078820000000007</v>
      </c>
      <c r="E7" s="44">
        <f>D7*$D$4</f>
        <v>78.078820000000007</v>
      </c>
      <c r="F7" s="12"/>
      <c r="G7" s="12"/>
      <c r="H7" s="6"/>
      <c r="I7" s="4"/>
      <c r="J7" s="12"/>
      <c r="K7" s="17"/>
      <c r="L7" s="18"/>
      <c r="M7" s="18"/>
      <c r="N7" s="18"/>
      <c r="O7" s="18"/>
      <c r="P7" s="4"/>
      <c r="Q7" s="12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</row>
    <row r="8" spans="1:28" x14ac:dyDescent="0.2">
      <c r="A8" s="12"/>
      <c r="B8" s="12"/>
      <c r="C8" s="12"/>
      <c r="D8" s="12"/>
      <c r="E8" s="12"/>
      <c r="F8" s="12"/>
      <c r="G8" s="12"/>
      <c r="H8" s="12"/>
      <c r="I8" s="18"/>
      <c r="J8" s="12"/>
      <c r="K8" s="17"/>
      <c r="L8" s="18"/>
      <c r="M8" s="18"/>
      <c r="N8" s="18"/>
      <c r="O8" s="18"/>
      <c r="P8" s="4"/>
      <c r="Q8" s="12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</row>
    <row r="9" spans="1:28" x14ac:dyDescent="0.2">
      <c r="A9" s="12"/>
      <c r="B9" s="12"/>
      <c r="C9" s="12"/>
      <c r="D9" s="12"/>
      <c r="E9" s="12"/>
      <c r="F9" s="12"/>
      <c r="G9" s="12"/>
      <c r="H9" s="12"/>
      <c r="I9" s="12"/>
      <c r="J9" s="12"/>
      <c r="K9" s="17"/>
      <c r="L9" s="18"/>
      <c r="M9" s="18"/>
      <c r="N9" s="18"/>
      <c r="O9" s="18"/>
      <c r="P9" s="4"/>
      <c r="Q9" s="12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</row>
    <row r="10" spans="1:28" x14ac:dyDescent="0.2">
      <c r="A10" s="12"/>
      <c r="B10" s="12"/>
      <c r="C10" s="12"/>
      <c r="D10" s="12"/>
      <c r="E10" s="12"/>
      <c r="F10" s="12"/>
      <c r="G10" s="12"/>
      <c r="H10" s="6"/>
      <c r="I10" s="6"/>
      <c r="J10" s="6"/>
      <c r="K10" s="12"/>
      <c r="L10" s="12"/>
      <c r="M10" s="6"/>
      <c r="N10" s="6"/>
      <c r="O10" s="4"/>
      <c r="P10" s="12"/>
      <c r="Q10" s="12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x14ac:dyDescent="0.2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6"/>
      <c r="N11" s="6"/>
      <c r="O11" s="4"/>
      <c r="P11" s="12"/>
      <c r="Q11" s="12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</row>
    <row r="12" spans="1:28" x14ac:dyDescent="0.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6"/>
      <c r="L12" s="15"/>
      <c r="M12" s="15"/>
      <c r="N12" s="15"/>
      <c r="O12" s="15"/>
      <c r="P12" s="12"/>
      <c r="Q12" s="12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</row>
    <row r="13" spans="1:28" x14ac:dyDescent="0.2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7"/>
      <c r="L13" s="4"/>
      <c r="M13" s="4"/>
      <c r="N13" s="4"/>
      <c r="O13" s="4"/>
      <c r="P13" s="4"/>
      <c r="Q13" s="12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 spans="1:28" x14ac:dyDescent="0.2">
      <c r="A14" s="12"/>
      <c r="B14" s="12"/>
      <c r="C14" s="18"/>
      <c r="D14" s="18"/>
      <c r="E14" s="18"/>
      <c r="F14" s="18"/>
      <c r="G14" s="12"/>
      <c r="H14" s="18"/>
      <c r="I14" s="18"/>
      <c r="J14" s="18"/>
      <c r="K14" s="17"/>
      <c r="L14" s="4"/>
      <c r="M14" s="4"/>
      <c r="N14" s="4"/>
      <c r="O14" s="4"/>
      <c r="P14" s="4"/>
      <c r="Q14" s="12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</row>
    <row r="15" spans="1:28" x14ac:dyDescent="0.2">
      <c r="A15" s="12"/>
      <c r="B15" s="61"/>
      <c r="C15" s="61"/>
      <c r="D15" s="61"/>
      <c r="E15" s="61"/>
      <c r="F15" s="61"/>
      <c r="G15" s="61"/>
      <c r="H15" s="12"/>
      <c r="I15" s="12"/>
      <c r="J15" s="12"/>
      <c r="K15" s="17"/>
      <c r="L15" s="4"/>
      <c r="M15" s="4"/>
      <c r="N15" s="4"/>
      <c r="O15" s="4"/>
      <c r="P15" s="4"/>
      <c r="Q15" s="12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</row>
    <row r="16" spans="1:28" x14ac:dyDescent="0.2">
      <c r="A16" s="12"/>
      <c r="B16" s="16" t="s">
        <v>9</v>
      </c>
      <c r="C16" s="64" t="s">
        <v>10</v>
      </c>
      <c r="D16" s="64"/>
      <c r="E16" s="64"/>
      <c r="F16" s="64"/>
      <c r="G16" s="64"/>
      <c r="H16" s="12"/>
      <c r="I16" s="12"/>
      <c r="J16" s="12"/>
      <c r="K16" s="17"/>
      <c r="L16" s="18"/>
      <c r="M16" s="18"/>
      <c r="N16" s="18"/>
      <c r="O16" s="18"/>
      <c r="P16" s="4"/>
      <c r="Q16" s="12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 spans="1:28" x14ac:dyDescent="0.2">
      <c r="A17" s="12"/>
      <c r="B17" s="20"/>
      <c r="C17" s="30"/>
      <c r="D17" s="30"/>
      <c r="E17" s="30"/>
      <c r="F17" s="30"/>
      <c r="G17" s="12"/>
      <c r="H17" s="12"/>
      <c r="I17" s="12"/>
      <c r="J17" s="12"/>
      <c r="K17" s="12"/>
      <c r="L17" s="18"/>
      <c r="M17" s="18"/>
      <c r="N17" s="18"/>
      <c r="O17" s="18"/>
      <c r="P17" s="4"/>
      <c r="Q17" s="12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</row>
    <row r="18" spans="1:28" x14ac:dyDescent="0.2">
      <c r="A18" s="12"/>
      <c r="B18" s="6"/>
      <c r="C18" s="21" t="s">
        <v>3</v>
      </c>
      <c r="D18" s="21" t="s">
        <v>2</v>
      </c>
      <c r="E18" s="21" t="s">
        <v>4</v>
      </c>
      <c r="F18" s="21" t="s">
        <v>1</v>
      </c>
      <c r="G18" s="21" t="s">
        <v>29</v>
      </c>
      <c r="H18" s="14" t="s">
        <v>39</v>
      </c>
      <c r="I18" s="21" t="s">
        <v>3</v>
      </c>
      <c r="J18" s="21" t="s">
        <v>2</v>
      </c>
      <c r="K18" s="21" t="s">
        <v>4</v>
      </c>
      <c r="L18" s="21" t="s">
        <v>1</v>
      </c>
      <c r="M18" s="21" t="s">
        <v>29</v>
      </c>
      <c r="N18" s="18"/>
      <c r="O18" s="18"/>
      <c r="P18" s="4"/>
      <c r="Q18" s="12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</row>
    <row r="19" spans="1:28" x14ac:dyDescent="0.2">
      <c r="A19" s="12"/>
      <c r="B19" s="27" t="s">
        <v>11</v>
      </c>
      <c r="C19" s="28">
        <v>537.70390660147825</v>
      </c>
      <c r="D19" s="28">
        <v>437.19397108204709</v>
      </c>
      <c r="E19" s="28">
        <v>116.78180159422067</v>
      </c>
      <c r="F19" s="28">
        <v>200.2351739574689</v>
      </c>
      <c r="G19" s="28">
        <v>0.67767663622350316</v>
      </c>
      <c r="H19" s="22"/>
      <c r="I19" s="28">
        <v>263.89040198558411</v>
      </c>
      <c r="J19" s="28">
        <v>215.86450034586213</v>
      </c>
      <c r="K19" s="28">
        <v>56.159779924909891</v>
      </c>
      <c r="L19" s="28">
        <v>98.68890387171308</v>
      </c>
      <c r="M19" s="28">
        <v>0.22203593844174471</v>
      </c>
      <c r="N19" s="4"/>
      <c r="O19" s="4"/>
      <c r="P19" s="12"/>
      <c r="Q19" s="12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</row>
    <row r="20" spans="1:28" x14ac:dyDescent="0.2">
      <c r="A20" s="12"/>
      <c r="B20" s="19" t="s">
        <v>12</v>
      </c>
      <c r="C20" s="19"/>
      <c r="D20" s="19"/>
      <c r="E20" s="19"/>
      <c r="F20" s="19"/>
      <c r="G20" s="19"/>
      <c r="H20" s="12" t="s">
        <v>40</v>
      </c>
      <c r="I20" s="21" t="s">
        <v>3</v>
      </c>
      <c r="J20" s="21" t="s">
        <v>2</v>
      </c>
      <c r="K20" s="21" t="s">
        <v>4</v>
      </c>
      <c r="L20" s="21" t="s">
        <v>1</v>
      </c>
      <c r="M20" s="21" t="s">
        <v>29</v>
      </c>
      <c r="N20" s="4"/>
      <c r="O20" s="4"/>
      <c r="P20" s="12"/>
      <c r="Q20" s="12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</row>
    <row r="21" spans="1:28" x14ac:dyDescent="0.2">
      <c r="A21" s="12"/>
      <c r="B21" s="35" t="s">
        <v>13</v>
      </c>
      <c r="C21" s="38">
        <f>I21-0.25*I23</f>
        <v>2.8782075167910448</v>
      </c>
      <c r="D21" s="38">
        <f>J21-0.25*J23</f>
        <v>4.8390650665422887</v>
      </c>
      <c r="E21" s="38">
        <f>K21-0.25*K23</f>
        <v>7.947300845771144</v>
      </c>
      <c r="F21" s="38">
        <f>L21-0.25*L23</f>
        <v>9.4850907245024878</v>
      </c>
      <c r="G21" s="38">
        <f>M21-0.25*M23</f>
        <v>4.9000000000000004</v>
      </c>
      <c r="H21" s="22"/>
      <c r="I21" s="38">
        <v>2.95</v>
      </c>
      <c r="J21" s="38">
        <v>4.95</v>
      </c>
      <c r="K21" s="38">
        <v>8.2030999999999992</v>
      </c>
      <c r="L21" s="38">
        <v>9.7081499999999998</v>
      </c>
      <c r="M21" s="38">
        <v>5.65</v>
      </c>
      <c r="N21" s="4"/>
      <c r="O21" s="4"/>
      <c r="P21" s="12"/>
      <c r="Q21" s="12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</row>
    <row r="22" spans="1:28" x14ac:dyDescent="0.2">
      <c r="A22" s="14" t="s">
        <v>31</v>
      </c>
      <c r="B22" s="36" t="s">
        <v>14</v>
      </c>
      <c r="C22" s="37">
        <f>C21</f>
        <v>2.8782075167910448</v>
      </c>
      <c r="D22" s="37">
        <f>D21</f>
        <v>4.8390650665422887</v>
      </c>
      <c r="E22" s="37">
        <f>E21</f>
        <v>7.947300845771144</v>
      </c>
      <c r="F22" s="37">
        <f t="shared" ref="F22:G22" si="0">F21</f>
        <v>9.4850907245024878</v>
      </c>
      <c r="G22" s="37">
        <f t="shared" si="0"/>
        <v>4.9000000000000004</v>
      </c>
      <c r="H22" s="22" t="s">
        <v>37</v>
      </c>
      <c r="I22" s="21" t="s">
        <v>3</v>
      </c>
      <c r="J22" s="21" t="s">
        <v>2</v>
      </c>
      <c r="K22" s="21" t="s">
        <v>4</v>
      </c>
      <c r="L22" s="21" t="s">
        <v>1</v>
      </c>
      <c r="M22" s="21" t="s">
        <v>29</v>
      </c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</row>
    <row r="23" spans="1:28" x14ac:dyDescent="0.2">
      <c r="A23" s="12"/>
      <c r="B23" s="32" t="s">
        <v>15</v>
      </c>
      <c r="C23" s="33">
        <f>I23*0.75</f>
        <v>0.21537744962686572</v>
      </c>
      <c r="D23" s="33">
        <f>J23*0.75</f>
        <v>0.33280480037313376</v>
      </c>
      <c r="E23" s="33">
        <f>K23*0.75</f>
        <v>0.76739746268656506</v>
      </c>
      <c r="F23" s="33">
        <f>L23*0.75</f>
        <v>0.66917782649253754</v>
      </c>
      <c r="G23" s="33">
        <f>M23*0.75</f>
        <v>2.25</v>
      </c>
      <c r="H23" s="23"/>
      <c r="I23" s="33">
        <f>0.287169932835821</f>
        <v>0.28716993283582098</v>
      </c>
      <c r="J23" s="33">
        <v>0.44373973383084497</v>
      </c>
      <c r="K23" s="33">
        <v>1.0231966169154201</v>
      </c>
      <c r="L23" s="33">
        <v>0.89223710199005002</v>
      </c>
      <c r="M23" s="33">
        <v>3</v>
      </c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</row>
    <row r="24" spans="1:28" x14ac:dyDescent="0.2">
      <c r="A24" s="12"/>
      <c r="B24" s="2" t="s">
        <v>16</v>
      </c>
      <c r="C24" s="5">
        <v>2000</v>
      </c>
      <c r="D24" s="5">
        <v>2000</v>
      </c>
      <c r="E24" s="5">
        <v>2000</v>
      </c>
      <c r="F24" s="5">
        <v>2000</v>
      </c>
      <c r="G24" s="5">
        <v>2000</v>
      </c>
      <c r="H24" s="24"/>
      <c r="I24" s="12"/>
      <c r="J24" s="12"/>
      <c r="K24" s="18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 spans="1:28" x14ac:dyDescent="0.2">
      <c r="A25" s="12"/>
      <c r="B25" s="19" t="s">
        <v>17</v>
      </c>
      <c r="C25" s="19"/>
      <c r="D25" s="19"/>
      <c r="E25" s="19"/>
      <c r="F25" s="19"/>
      <c r="G25" s="19"/>
      <c r="H25" s="12"/>
      <c r="I25" s="12"/>
      <c r="J25" s="6"/>
      <c r="K25" s="4"/>
      <c r="L25" s="45"/>
      <c r="M25" s="45"/>
      <c r="N25" s="45"/>
      <c r="O25" s="45"/>
      <c r="P25" s="45"/>
      <c r="Q25" s="12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</row>
    <row r="26" spans="1:28" x14ac:dyDescent="0.2">
      <c r="A26" s="12"/>
      <c r="B26" s="6" t="s">
        <v>18</v>
      </c>
      <c r="C26" s="4">
        <f t="array" ref="C26:C28">$E$5:$E$7</f>
        <v>11.261309452000001</v>
      </c>
      <c r="D26" s="4">
        <f t="array" ref="D26:D28">$E$5:$E$7</f>
        <v>11.261309452000001</v>
      </c>
      <c r="E26" s="4">
        <f t="array" ref="E26:E28">$E$5:$E$7</f>
        <v>11.261309452000001</v>
      </c>
      <c r="F26" s="4">
        <f t="array" ref="F26:F28">$E$5:$E$7</f>
        <v>11.261309452000001</v>
      </c>
      <c r="G26" s="4">
        <f t="array" ref="G26:G28">$E$5:$E$7</f>
        <v>11.261309452000001</v>
      </c>
      <c r="H26" s="4"/>
      <c r="I26" s="12"/>
      <c r="J26" s="6"/>
      <c r="K26" s="46"/>
      <c r="L26" s="47"/>
      <c r="M26" s="47"/>
      <c r="N26" s="47"/>
      <c r="O26" s="47"/>
      <c r="P26" s="47"/>
      <c r="Q26" s="12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</row>
    <row r="27" spans="1:28" x14ac:dyDescent="0.2">
      <c r="A27" s="12"/>
      <c r="B27" s="6" t="s">
        <v>19</v>
      </c>
      <c r="C27" s="4">
        <v>79.927599999999998</v>
      </c>
      <c r="D27" s="4">
        <v>79.927599999999998</v>
      </c>
      <c r="E27" s="4">
        <v>79.927599999999998</v>
      </c>
      <c r="F27" s="4">
        <v>79.927599999999998</v>
      </c>
      <c r="G27" s="4">
        <v>79.927599999999998</v>
      </c>
      <c r="H27" s="4"/>
      <c r="I27" s="12"/>
      <c r="J27" s="48"/>
      <c r="K27" s="46"/>
      <c r="L27" s="47"/>
      <c r="M27" s="47"/>
      <c r="N27" s="47"/>
      <c r="O27" s="47"/>
      <c r="P27" s="47"/>
      <c r="Q27" s="12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</row>
    <row r="28" spans="1:28" x14ac:dyDescent="0.2">
      <c r="A28" s="12"/>
      <c r="B28" s="6" t="s">
        <v>20</v>
      </c>
      <c r="C28" s="4">
        <v>78.078820000000007</v>
      </c>
      <c r="D28" s="4">
        <v>78.078820000000007</v>
      </c>
      <c r="E28" s="4">
        <v>78.078820000000007</v>
      </c>
      <c r="F28" s="4">
        <v>78.078820000000007</v>
      </c>
      <c r="G28" s="4">
        <v>78.078820000000007</v>
      </c>
      <c r="H28" s="4"/>
      <c r="I28" s="12"/>
      <c r="J28" s="48"/>
      <c r="K28" s="46"/>
      <c r="L28" s="49"/>
      <c r="M28" s="49"/>
      <c r="N28" s="49"/>
      <c r="O28" s="49"/>
      <c r="P28" s="49"/>
      <c r="Q28" s="12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</row>
    <row r="29" spans="1:28" x14ac:dyDescent="0.2">
      <c r="A29" s="12"/>
      <c r="B29" s="32" t="s">
        <v>21</v>
      </c>
      <c r="C29" s="34">
        <f>107.884</f>
        <v>107.884</v>
      </c>
      <c r="D29" s="34">
        <f>119.007</f>
        <v>119.00700000000001</v>
      </c>
      <c r="E29" s="34">
        <f>125.869</f>
        <v>125.869</v>
      </c>
      <c r="F29" s="34">
        <f>113.957</f>
        <v>113.95699999999999</v>
      </c>
      <c r="G29" s="34">
        <v>115.01</v>
      </c>
      <c r="H29" s="7"/>
      <c r="I29" s="12"/>
      <c r="J29" s="6"/>
      <c r="K29" s="46"/>
      <c r="L29" s="47"/>
      <c r="M29" s="47"/>
      <c r="N29" s="47"/>
      <c r="O29" s="47"/>
      <c r="P29" s="47"/>
      <c r="Q29" s="12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</row>
    <row r="30" spans="1:28" x14ac:dyDescent="0.2">
      <c r="A30" s="12"/>
      <c r="B30" s="19" t="s">
        <v>22</v>
      </c>
      <c r="C30" s="19"/>
      <c r="D30" s="19"/>
      <c r="E30" s="19"/>
      <c r="F30" s="19"/>
      <c r="G30" s="19"/>
      <c r="H30" s="12"/>
      <c r="I30" s="12"/>
      <c r="J30" s="48"/>
      <c r="K30" s="46"/>
      <c r="L30" s="47"/>
      <c r="M30" s="47"/>
      <c r="N30" s="47"/>
      <c r="O30" s="47"/>
      <c r="P30" s="47"/>
      <c r="Q30" s="12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</row>
    <row r="31" spans="1:28" x14ac:dyDescent="0.2">
      <c r="A31" s="58" t="s">
        <v>35</v>
      </c>
      <c r="B31" s="3" t="s">
        <v>23</v>
      </c>
      <c r="C31" s="8">
        <f>1000*C23*C19/C24</f>
        <v>57.904648029114398</v>
      </c>
      <c r="D31" s="8">
        <f>1000*D23*D19/D24</f>
        <v>72.750126135149145</v>
      </c>
      <c r="E31" s="8">
        <f>1000*E23*E19/E24</f>
        <v>44.809029115685398</v>
      </c>
      <c r="F31" s="8">
        <f>1000*F23*F19/F24</f>
        <v>66.99646924810709</v>
      </c>
      <c r="G31" s="8">
        <f t="shared" ref="G31" si="1">1000*G23*G19/G24</f>
        <v>0.76238621575144105</v>
      </c>
      <c r="H31" s="8"/>
      <c r="I31" s="12"/>
      <c r="J31" s="48"/>
      <c r="K31" s="46"/>
      <c r="L31" s="49"/>
      <c r="M31" s="49"/>
      <c r="N31" s="49"/>
      <c r="O31" s="49"/>
      <c r="P31" s="49"/>
      <c r="Q31" s="12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</row>
    <row r="32" spans="1:28" x14ac:dyDescent="0.2">
      <c r="A32" s="59"/>
      <c r="B32" s="3" t="s">
        <v>24</v>
      </c>
      <c r="C32" s="25">
        <f>100*C31/(C29)</f>
        <v>53.673063687955946</v>
      </c>
      <c r="D32" s="25">
        <f>100*D31/(D29)</f>
        <v>61.13096383838694</v>
      </c>
      <c r="E32" s="25">
        <f t="shared" ref="E32:G32" si="2">100*E31/(E29)</f>
        <v>35.599733942182269</v>
      </c>
      <c r="F32" s="25">
        <f>100*F31/(F29)</f>
        <v>58.791008229513842</v>
      </c>
      <c r="G32" s="25">
        <f t="shared" si="2"/>
        <v>0.66288689309750548</v>
      </c>
      <c r="H32" s="25"/>
      <c r="I32" s="12"/>
      <c r="J32" s="6"/>
      <c r="K32" s="46"/>
      <c r="L32" s="49"/>
      <c r="M32" s="49"/>
      <c r="N32" s="49"/>
      <c r="O32" s="49"/>
      <c r="P32" s="49"/>
      <c r="Q32" s="26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</row>
    <row r="33" spans="1:28" x14ac:dyDescent="0.2">
      <c r="A33" s="59"/>
      <c r="B33" s="3" t="s">
        <v>25</v>
      </c>
      <c r="C33" s="8">
        <f>C26+(C32/100)*C27+C28*SQRT((C32/100))</f>
        <v>111.3629301437611</v>
      </c>
      <c r="D33" s="8">
        <f>D26+(D32/100)*D27+D28*SQRT((D32/100))</f>
        <v>121.16875653501837</v>
      </c>
      <c r="E33" s="8">
        <f t="shared" ref="E33:G33" si="3">E26+(E32/100)*E27+E28*SQRT((E32/100))</f>
        <v>86.301450586003654</v>
      </c>
      <c r="F33" s="8">
        <f t="shared" si="3"/>
        <v>118.11871670754746</v>
      </c>
      <c r="G33" s="8">
        <f t="shared" si="3"/>
        <v>18.148149953502809</v>
      </c>
      <c r="H33" s="8"/>
      <c r="I33" s="12"/>
      <c r="J33" s="6"/>
      <c r="K33" s="46"/>
      <c r="L33" s="49"/>
      <c r="M33" s="49"/>
      <c r="N33" s="49"/>
      <c r="O33" s="49"/>
      <c r="P33" s="49"/>
      <c r="Q33" s="26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</row>
    <row r="34" spans="1:28" x14ac:dyDescent="0.2">
      <c r="A34" s="60"/>
      <c r="B34" s="6" t="s">
        <v>26</v>
      </c>
      <c r="C34" s="9">
        <f>(C33/10000)*C31*C24</f>
        <v>1289.6862546930681</v>
      </c>
      <c r="D34" s="9">
        <f>(D33/10000)*D31*D24</f>
        <v>1763.0084643123528</v>
      </c>
      <c r="E34" s="9">
        <f t="shared" ref="E34:G34" si="4">(E33/10000)*E31*E24</f>
        <v>773.41684240682434</v>
      </c>
      <c r="F34" s="9">
        <f t="shared" si="4"/>
        <v>1582.7073943046155</v>
      </c>
      <c r="G34" s="9">
        <f t="shared" si="4"/>
        <v>2.7671798731881396</v>
      </c>
      <c r="H34" s="9"/>
      <c r="I34" s="12"/>
      <c r="J34" s="6"/>
      <c r="K34" s="46"/>
      <c r="L34" s="49"/>
      <c r="M34" s="49"/>
      <c r="N34" s="49"/>
      <c r="O34" s="49"/>
      <c r="P34" s="49"/>
      <c r="Q34" s="26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</row>
    <row r="35" spans="1:28" x14ac:dyDescent="0.2">
      <c r="A35" s="52" t="s">
        <v>36</v>
      </c>
      <c r="B35" s="53" t="s">
        <v>27</v>
      </c>
      <c r="C35" s="54">
        <f>12*100*C34/(C19*1000)</f>
        <v>2.878207665280569</v>
      </c>
      <c r="D35" s="54">
        <f>12*100*D34/(D19*1000)</f>
        <v>4.8390652596117159</v>
      </c>
      <c r="E35" s="54">
        <f>12*100*E34/(E19*1000)</f>
        <v>7.9473017047042998</v>
      </c>
      <c r="F35" s="54">
        <f t="shared" ref="F35:G35" si="5">12*100*F34/(F19*1000)</f>
        <v>9.4850911337333255</v>
      </c>
      <c r="G35" s="54">
        <f t="shared" si="5"/>
        <v>4.9000004874457588</v>
      </c>
      <c r="H35" s="4"/>
      <c r="I35" s="12"/>
      <c r="J35" s="6"/>
      <c r="K35" s="46"/>
      <c r="L35" s="49"/>
      <c r="M35" s="49"/>
      <c r="N35" s="49"/>
      <c r="O35" s="49"/>
      <c r="P35" s="49"/>
      <c r="Q35" s="26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</row>
    <row r="36" spans="1:28" x14ac:dyDescent="0.2">
      <c r="A36" s="12"/>
      <c r="B36" s="6"/>
      <c r="C36" s="6"/>
      <c r="D36" s="6"/>
      <c r="E36" s="6"/>
      <c r="F36" s="6"/>
      <c r="G36" s="6"/>
      <c r="H36" s="6"/>
      <c r="I36" s="12"/>
      <c r="J36" s="50"/>
      <c r="K36" s="46"/>
      <c r="L36" s="51"/>
      <c r="M36" s="51"/>
      <c r="N36" s="51"/>
      <c r="O36" s="51"/>
      <c r="P36" s="51"/>
      <c r="Q36" s="12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</row>
    <row r="37" spans="1:28" x14ac:dyDescent="0.2">
      <c r="A37" s="12"/>
      <c r="B37" s="3" t="s">
        <v>28</v>
      </c>
      <c r="C37" s="31">
        <f>C22-C35</f>
        <v>-1.4848952423207606E-7</v>
      </c>
      <c r="D37" s="31">
        <f>D22-D35</f>
        <v>-1.9306942711239117E-7</v>
      </c>
      <c r="E37" s="31">
        <f t="shared" ref="E37:G37" si="6">E22-E35</f>
        <v>-8.5893315571183848E-7</v>
      </c>
      <c r="F37" s="31">
        <f t="shared" si="6"/>
        <v>-4.0923083766131185E-7</v>
      </c>
      <c r="G37" s="31">
        <f t="shared" si="6"/>
        <v>-4.8744575842363247E-7</v>
      </c>
      <c r="H37" s="4"/>
      <c r="I37" s="12"/>
      <c r="J37" s="50"/>
      <c r="K37" s="50"/>
      <c r="L37" s="49"/>
      <c r="M37" s="49"/>
      <c r="N37" s="49"/>
      <c r="O37" s="49"/>
      <c r="P37" s="49"/>
      <c r="Q37" s="12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</row>
    <row r="38" spans="1:28" x14ac:dyDescent="0.2">
      <c r="A38" s="12"/>
      <c r="B38" s="10" t="s">
        <v>33</v>
      </c>
      <c r="C38" s="11">
        <f>C37/100*C19*1000</f>
        <v>-7.9843397268982168E-4</v>
      </c>
      <c r="D38" s="11">
        <f>D37/100*D19*1000</f>
        <v>-8.4408789533802148E-4</v>
      </c>
      <c r="E38" s="11">
        <f t="shared" ref="E38:G38" si="7">E37/100*E19*1000</f>
        <v>-1.0030776137303777E-3</v>
      </c>
      <c r="F38" s="11">
        <f t="shared" si="7"/>
        <v>-8.1942407967873498E-4</v>
      </c>
      <c r="G38" s="11">
        <f t="shared" si="7"/>
        <v>-3.3033060190994155E-6</v>
      </c>
      <c r="H38" s="4"/>
      <c r="I38" s="12"/>
      <c r="J38" s="50"/>
      <c r="K38" s="46"/>
      <c r="L38" s="51"/>
      <c r="M38" s="51"/>
      <c r="N38" s="51"/>
      <c r="O38" s="51"/>
      <c r="P38" s="51"/>
      <c r="Q38" s="12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</row>
    <row r="39" spans="1:28" x14ac:dyDescent="0.2">
      <c r="A39" s="13"/>
      <c r="B39" s="13"/>
      <c r="C39" s="13"/>
      <c r="D39" s="13"/>
      <c r="E39" s="13"/>
      <c r="F39" s="13"/>
      <c r="G39" s="13"/>
      <c r="H39" s="13"/>
      <c r="I39" s="13"/>
      <c r="J39" s="50"/>
      <c r="K39" s="50"/>
      <c r="L39" s="49"/>
      <c r="M39" s="49"/>
      <c r="N39" s="49"/>
      <c r="O39" s="49"/>
      <c r="P39" s="49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</row>
    <row r="40" spans="1:28" x14ac:dyDescent="0.2">
      <c r="A40" s="13"/>
      <c r="B40" s="13"/>
      <c r="C40" s="13"/>
      <c r="D40" s="13"/>
      <c r="E40" s="13"/>
      <c r="F40" s="13"/>
      <c r="G40" s="13"/>
      <c r="H40" s="13"/>
      <c r="I40" s="13"/>
      <c r="J40" s="50"/>
      <c r="K40" s="46"/>
      <c r="L40" s="51"/>
      <c r="M40" s="51"/>
      <c r="N40" s="51"/>
      <c r="O40" s="51"/>
      <c r="P40" s="51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</row>
    <row r="41" spans="1:28" x14ac:dyDescent="0.2">
      <c r="A41" s="13"/>
      <c r="B41" s="13"/>
      <c r="C41" s="13"/>
      <c r="D41" s="13"/>
      <c r="E41" s="13"/>
      <c r="F41" s="13"/>
      <c r="G41" s="13"/>
      <c r="H41" s="13"/>
      <c r="I41" s="13"/>
      <c r="J41" s="50"/>
      <c r="K41" s="50"/>
      <c r="L41" s="49"/>
      <c r="M41" s="49"/>
      <c r="N41" s="49"/>
      <c r="O41" s="49"/>
      <c r="P41" s="49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</row>
    <row r="42" spans="1:28" x14ac:dyDescent="0.2">
      <c r="A42" s="13"/>
      <c r="B42" s="13"/>
      <c r="C42" s="13"/>
      <c r="D42" s="13"/>
      <c r="E42" s="13"/>
      <c r="F42" s="13"/>
      <c r="G42" s="13"/>
      <c r="H42" s="13"/>
      <c r="I42" s="13"/>
      <c r="J42" s="50"/>
      <c r="K42" s="46"/>
      <c r="L42" s="51"/>
      <c r="M42" s="51"/>
      <c r="N42" s="51"/>
      <c r="O42" s="51"/>
      <c r="P42" s="51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</row>
    <row r="43" spans="1:28" x14ac:dyDescent="0.2">
      <c r="A43" s="13"/>
      <c r="B43" s="13"/>
      <c r="C43" s="13"/>
      <c r="D43" s="13"/>
      <c r="E43" s="13"/>
      <c r="F43" s="13"/>
      <c r="G43" s="13"/>
      <c r="H43" s="13"/>
      <c r="I43" s="13"/>
      <c r="J43" s="50"/>
      <c r="K43" s="50"/>
      <c r="L43" s="49"/>
      <c r="M43" s="49"/>
      <c r="N43" s="49"/>
      <c r="O43" s="49"/>
      <c r="P43" s="49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</row>
    <row r="44" spans="1:28" x14ac:dyDescent="0.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</row>
    <row r="45" spans="1:28" x14ac:dyDescent="0.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</row>
    <row r="46" spans="1:28" x14ac:dyDescent="0.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</row>
    <row r="47" spans="1:28" x14ac:dyDescent="0.2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</row>
    <row r="48" spans="1:28" x14ac:dyDescent="0.2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</row>
    <row r="49" spans="1:28" x14ac:dyDescent="0.2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</row>
    <row r="50" spans="1:28" x14ac:dyDescent="0.2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</row>
    <row r="51" spans="1:28" x14ac:dyDescent="0.2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</row>
    <row r="52" spans="1:28" x14ac:dyDescent="0.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</row>
    <row r="53" spans="1:28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</row>
    <row r="54" spans="1:28" x14ac:dyDescent="0.2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</row>
    <row r="55" spans="1:28" x14ac:dyDescent="0.2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</row>
    <row r="56" spans="1:28" x14ac:dyDescent="0.2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</row>
    <row r="57" spans="1:28" x14ac:dyDescent="0.2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</row>
    <row r="58" spans="1:28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</row>
    <row r="59" spans="1:28" x14ac:dyDescent="0.2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</row>
    <row r="60" spans="1:28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</row>
    <row r="61" spans="1:28" x14ac:dyDescent="0.2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</row>
    <row r="62" spans="1:28" x14ac:dyDescent="0.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</row>
    <row r="63" spans="1:28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</row>
    <row r="64" spans="1:28" x14ac:dyDescent="0.2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</row>
    <row r="65" spans="1:28" x14ac:dyDescent="0.2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</row>
    <row r="66" spans="1:28" x14ac:dyDescent="0.2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</row>
    <row r="67" spans="1:28" x14ac:dyDescent="0.2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</row>
    <row r="68" spans="1:28" x14ac:dyDescent="0.2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</row>
    <row r="69" spans="1:28" x14ac:dyDescent="0.2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</row>
  </sheetData>
  <mergeCells count="6">
    <mergeCell ref="A31:A34"/>
    <mergeCell ref="C2:E2"/>
    <mergeCell ref="L2:P2"/>
    <mergeCell ref="Q2:U2"/>
    <mergeCell ref="B15:G15"/>
    <mergeCell ref="C16:G16"/>
  </mergeCells>
  <conditionalFormatting sqref="C37:G37">
    <cfRule type="expression" dxfId="57" priority="11">
      <formula>ABS(#REF!)&gt;=1.96</formula>
    </cfRule>
  </conditionalFormatting>
  <conditionalFormatting sqref="C22">
    <cfRule type="expression" dxfId="56" priority="12">
      <formula>ABS(#REF!)&gt;=1.96</formula>
    </cfRule>
  </conditionalFormatting>
  <conditionalFormatting sqref="H37">
    <cfRule type="expression" dxfId="55" priority="10">
      <formula>ABS(#REF!)&gt;=1.96</formula>
    </cfRule>
  </conditionalFormatting>
  <conditionalFormatting sqref="C21:G21">
    <cfRule type="expression" dxfId="54" priority="9">
      <formula>ABS(#REF!)&gt;=1.96</formula>
    </cfRule>
  </conditionalFormatting>
  <conditionalFormatting sqref="M4:O4">
    <cfRule type="expression" dxfId="53" priority="8">
      <formula>ABS(#REF!)&gt;=1.96</formula>
    </cfRule>
  </conditionalFormatting>
  <conditionalFormatting sqref="L4">
    <cfRule type="expression" dxfId="52" priority="7">
      <formula>ABS(#REF!)&gt;=1.96</formula>
    </cfRule>
  </conditionalFormatting>
  <conditionalFormatting sqref="R4:T4">
    <cfRule type="expression" dxfId="51" priority="6">
      <formula>ABS(#REF!)&gt;=1.96</formula>
    </cfRule>
  </conditionalFormatting>
  <conditionalFormatting sqref="Q4">
    <cfRule type="expression" dxfId="50" priority="5">
      <formula>ABS(#REF!)&gt;=1.96</formula>
    </cfRule>
  </conditionalFormatting>
  <conditionalFormatting sqref="C38:G38">
    <cfRule type="expression" dxfId="49" priority="4">
      <formula>ABS(#REF!)&gt;=1.96</formula>
    </cfRule>
  </conditionalFormatting>
  <conditionalFormatting sqref="H38">
    <cfRule type="expression" dxfId="48" priority="3">
      <formula>ABS(#REF!)&gt;=1.96</formula>
    </cfRule>
  </conditionalFormatting>
  <conditionalFormatting sqref="D22:G22">
    <cfRule type="expression" dxfId="47" priority="2">
      <formula>ABS(#REF!)&gt;=1.96</formula>
    </cfRule>
  </conditionalFormatting>
  <conditionalFormatting sqref="I21:M21">
    <cfRule type="expression" dxfId="46" priority="1">
      <formula>ABS(#REF!)&gt;=1.96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60E5C-78BB-6B46-A9CB-D1206852250D}">
  <dimension ref="A1:AB69"/>
  <sheetViews>
    <sheetView tabSelected="1" topLeftCell="A15" zoomScale="139" workbookViewId="0">
      <selection activeCell="G29" sqref="G29"/>
    </sheetView>
  </sheetViews>
  <sheetFormatPr baseColWidth="10" defaultColWidth="8.83203125" defaultRowHeight="15" x14ac:dyDescent="0.2"/>
  <cols>
    <col min="2" max="2" width="27.5" bestFit="1" customWidth="1"/>
    <col min="8" max="8" width="10.1640625" bestFit="1" customWidth="1"/>
    <col min="11" max="11" width="8.1640625" customWidth="1"/>
    <col min="12" max="15" width="9" bestFit="1" customWidth="1"/>
    <col min="16" max="16" width="9.5" bestFit="1" customWidth="1"/>
  </cols>
  <sheetData>
    <row r="1" spans="1:28" x14ac:dyDescent="0.2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 spans="1:28" x14ac:dyDescent="0.2">
      <c r="A2" s="12"/>
      <c r="B2" s="12"/>
      <c r="C2" s="65" t="s">
        <v>34</v>
      </c>
      <c r="D2" s="65"/>
      <c r="E2" s="65"/>
      <c r="F2" s="12"/>
      <c r="G2" s="12"/>
      <c r="H2" s="12"/>
      <c r="I2" s="12"/>
      <c r="J2" s="12"/>
      <c r="K2" s="12"/>
      <c r="L2" s="62" t="s">
        <v>30</v>
      </c>
      <c r="M2" s="62"/>
      <c r="N2" s="62"/>
      <c r="O2" s="62"/>
      <c r="P2" s="62"/>
      <c r="Q2" s="63" t="s">
        <v>32</v>
      </c>
      <c r="R2" s="63"/>
      <c r="S2" s="63"/>
      <c r="T2" s="63"/>
      <c r="U2" s="63"/>
      <c r="V2" s="13"/>
      <c r="W2" s="13"/>
      <c r="X2" s="13"/>
      <c r="Y2" s="13"/>
      <c r="Z2" s="13"/>
      <c r="AA2" s="13"/>
      <c r="AB2" s="13"/>
    </row>
    <row r="3" spans="1:28" x14ac:dyDescent="0.2">
      <c r="A3" s="12"/>
      <c r="B3" s="12"/>
      <c r="C3" s="39" t="s">
        <v>0</v>
      </c>
      <c r="D3" s="39"/>
      <c r="E3" s="39"/>
      <c r="F3" s="12"/>
      <c r="G3" s="12"/>
      <c r="H3" s="6"/>
      <c r="I3" s="6"/>
      <c r="J3" s="12"/>
      <c r="K3" s="12"/>
      <c r="L3" s="21" t="s">
        <v>3</v>
      </c>
      <c r="M3" s="21" t="s">
        <v>2</v>
      </c>
      <c r="N3" s="21" t="s">
        <v>4</v>
      </c>
      <c r="O3" s="21" t="s">
        <v>1</v>
      </c>
      <c r="P3" s="21" t="s">
        <v>29</v>
      </c>
      <c r="Q3" s="21" t="s">
        <v>3</v>
      </c>
      <c r="R3" s="21" t="s">
        <v>2</v>
      </c>
      <c r="S3" s="21" t="s">
        <v>4</v>
      </c>
      <c r="T3" s="21" t="s">
        <v>1</v>
      </c>
      <c r="U3" s="21" t="s">
        <v>29</v>
      </c>
      <c r="V3" s="13"/>
      <c r="W3" s="13"/>
      <c r="X3" s="13"/>
      <c r="Y3" s="13"/>
      <c r="Z3" s="13"/>
      <c r="AA3" s="13"/>
      <c r="AB3" s="13"/>
    </row>
    <row r="4" spans="1:28" x14ac:dyDescent="0.2">
      <c r="A4" s="12"/>
      <c r="B4" s="12"/>
      <c r="C4" s="40" t="s">
        <v>5</v>
      </c>
      <c r="D4" s="40">
        <v>1</v>
      </c>
      <c r="E4" s="40"/>
      <c r="F4" s="12"/>
      <c r="G4" s="12"/>
      <c r="H4" s="6"/>
      <c r="I4" s="6"/>
      <c r="J4" s="12"/>
      <c r="K4" s="17"/>
      <c r="L4" s="4">
        <v>2.95</v>
      </c>
      <c r="M4" s="4">
        <v>4.95</v>
      </c>
      <c r="N4" s="4">
        <v>8.2030999999999992</v>
      </c>
      <c r="O4" s="4">
        <v>9.7081499999999998</v>
      </c>
      <c r="P4" s="1">
        <v>5.65</v>
      </c>
      <c r="Q4" s="4">
        <v>1.7550865671641793</v>
      </c>
      <c r="R4" s="4">
        <v>4.0460686567164181</v>
      </c>
      <c r="S4" s="4">
        <v>5.5960328358208962</v>
      </c>
      <c r="T4" s="4">
        <v>6.9025791044776099</v>
      </c>
      <c r="U4" s="29">
        <f>2.93</f>
        <v>2.93</v>
      </c>
      <c r="V4" s="13"/>
      <c r="W4" s="13"/>
      <c r="X4" s="13"/>
      <c r="Y4" s="13"/>
      <c r="Z4" s="13"/>
      <c r="AA4" s="13"/>
      <c r="AB4" s="13"/>
    </row>
    <row r="5" spans="1:28" x14ac:dyDescent="0.2">
      <c r="A5" s="12"/>
      <c r="B5" s="12"/>
      <c r="C5" s="39" t="s">
        <v>6</v>
      </c>
      <c r="D5" s="41">
        <v>11.261309452000001</v>
      </c>
      <c r="E5" s="41">
        <f>D5*$D$4</f>
        <v>11.261309452000001</v>
      </c>
      <c r="F5" s="12"/>
      <c r="G5" s="12"/>
      <c r="H5" s="6"/>
      <c r="I5" s="6"/>
      <c r="J5" s="12"/>
      <c r="K5" s="17"/>
      <c r="L5" s="18"/>
      <c r="M5" s="18"/>
      <c r="N5" s="4"/>
      <c r="O5" s="4"/>
      <c r="P5" s="4"/>
      <c r="Q5" s="12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</row>
    <row r="6" spans="1:28" x14ac:dyDescent="0.2">
      <c r="A6" s="12"/>
      <c r="B6" s="12"/>
      <c r="C6" s="39" t="s">
        <v>7</v>
      </c>
      <c r="D6" s="42">
        <v>79.927599999999998</v>
      </c>
      <c r="E6" s="41">
        <f>D6*$D$4</f>
        <v>79.927599999999998</v>
      </c>
      <c r="F6" s="12"/>
      <c r="G6" s="12"/>
      <c r="H6" s="6"/>
      <c r="I6" s="4"/>
      <c r="J6" s="12"/>
      <c r="K6" s="17"/>
      <c r="L6" s="18"/>
      <c r="M6" s="18"/>
      <c r="N6" s="4"/>
      <c r="O6" s="4"/>
      <c r="P6" s="4"/>
      <c r="Q6" s="12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1:28" x14ac:dyDescent="0.2">
      <c r="A7" s="12"/>
      <c r="B7" s="12"/>
      <c r="C7" s="43" t="s">
        <v>8</v>
      </c>
      <c r="D7" s="44">
        <v>78.078820000000007</v>
      </c>
      <c r="E7" s="44">
        <f>D7*$D$4</f>
        <v>78.078820000000007</v>
      </c>
      <c r="F7" s="12"/>
      <c r="G7" s="12"/>
      <c r="H7" s="6"/>
      <c r="I7" s="4"/>
      <c r="J7" s="12"/>
      <c r="K7" s="17"/>
      <c r="L7" s="18"/>
      <c r="M7" s="18"/>
      <c r="N7" s="18"/>
      <c r="O7" s="18"/>
      <c r="P7" s="4"/>
      <c r="Q7" s="12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</row>
    <row r="8" spans="1:28" x14ac:dyDescent="0.2">
      <c r="A8" s="12"/>
      <c r="B8" s="12"/>
      <c r="C8" s="12"/>
      <c r="D8" s="12"/>
      <c r="E8" s="12"/>
      <c r="F8" s="12"/>
      <c r="G8" s="12"/>
      <c r="H8" s="12"/>
      <c r="I8" s="18"/>
      <c r="J8" s="12"/>
      <c r="K8" s="17"/>
      <c r="L8" s="18"/>
      <c r="M8" s="18"/>
      <c r="N8" s="18"/>
      <c r="O8" s="18"/>
      <c r="P8" s="4"/>
      <c r="Q8" s="12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</row>
    <row r="9" spans="1:28" x14ac:dyDescent="0.2">
      <c r="A9" s="12"/>
      <c r="B9" s="12"/>
      <c r="C9" s="12"/>
      <c r="D9" s="12"/>
      <c r="E9" s="12"/>
      <c r="F9" s="12"/>
      <c r="G9" s="12"/>
      <c r="H9" s="12"/>
      <c r="I9" s="12"/>
      <c r="J9" s="12"/>
      <c r="K9" s="17"/>
      <c r="L9" s="18"/>
      <c r="M9" s="18"/>
      <c r="N9" s="18"/>
      <c r="O9" s="18"/>
      <c r="P9" s="4"/>
      <c r="Q9" s="12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</row>
    <row r="10" spans="1:28" x14ac:dyDescent="0.2">
      <c r="A10" s="12"/>
      <c r="B10" s="12"/>
      <c r="C10" s="12"/>
      <c r="D10" s="12"/>
      <c r="E10" s="12"/>
      <c r="F10" s="12"/>
      <c r="G10" s="12"/>
      <c r="H10" s="6"/>
      <c r="I10" s="6"/>
      <c r="J10" s="6"/>
      <c r="K10" s="12"/>
      <c r="L10" s="12"/>
      <c r="M10" s="6"/>
      <c r="N10" s="6"/>
      <c r="O10" s="4"/>
      <c r="P10" s="12"/>
      <c r="Q10" s="12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x14ac:dyDescent="0.2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6"/>
      <c r="N11" s="6"/>
      <c r="O11" s="4"/>
      <c r="P11" s="12"/>
      <c r="Q11" s="12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</row>
    <row r="12" spans="1:28" x14ac:dyDescent="0.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6"/>
      <c r="L12" s="15"/>
      <c r="M12" s="15"/>
      <c r="N12" s="15"/>
      <c r="O12" s="15"/>
      <c r="P12" s="12"/>
      <c r="Q12" s="12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</row>
    <row r="13" spans="1:28" x14ac:dyDescent="0.2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7"/>
      <c r="L13" s="4"/>
      <c r="M13" s="4"/>
      <c r="N13" s="4"/>
      <c r="O13" s="4"/>
      <c r="P13" s="4"/>
      <c r="Q13" s="12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 spans="1:28" x14ac:dyDescent="0.2">
      <c r="A14" s="12"/>
      <c r="B14" s="12"/>
      <c r="C14" s="18"/>
      <c r="D14" s="18"/>
      <c r="E14" s="18"/>
      <c r="F14" s="18"/>
      <c r="G14" s="12"/>
      <c r="H14" s="18"/>
      <c r="I14" s="18"/>
      <c r="J14" s="18"/>
      <c r="K14" s="17"/>
      <c r="L14" s="4"/>
      <c r="M14" s="4"/>
      <c r="N14" s="4"/>
      <c r="O14" s="4"/>
      <c r="P14" s="4"/>
      <c r="Q14" s="12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</row>
    <row r="15" spans="1:28" x14ac:dyDescent="0.2">
      <c r="A15" s="12"/>
      <c r="B15" s="61"/>
      <c r="C15" s="61"/>
      <c r="D15" s="61"/>
      <c r="E15" s="61"/>
      <c r="F15" s="61"/>
      <c r="G15" s="61"/>
      <c r="H15" s="12"/>
      <c r="I15" s="12"/>
      <c r="J15" s="12"/>
      <c r="K15" s="17"/>
      <c r="L15" s="4"/>
      <c r="M15" s="4"/>
      <c r="N15" s="4"/>
      <c r="O15" s="4"/>
      <c r="P15" s="4"/>
      <c r="Q15" s="12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</row>
    <row r="16" spans="1:28" x14ac:dyDescent="0.2">
      <c r="A16" s="12"/>
      <c r="B16" s="16" t="s">
        <v>9</v>
      </c>
      <c r="C16" s="64" t="s">
        <v>10</v>
      </c>
      <c r="D16" s="64"/>
      <c r="E16" s="64"/>
      <c r="F16" s="64"/>
      <c r="G16" s="64"/>
      <c r="H16" s="12"/>
      <c r="I16" s="12"/>
      <c r="J16" s="12"/>
      <c r="K16" s="17"/>
      <c r="L16" s="18"/>
      <c r="M16" s="18"/>
      <c r="N16" s="18"/>
      <c r="O16" s="18"/>
      <c r="P16" s="4"/>
      <c r="Q16" s="12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 spans="1:28" x14ac:dyDescent="0.2">
      <c r="A17" s="12"/>
      <c r="B17" s="20"/>
      <c r="C17" s="30"/>
      <c r="D17" s="30"/>
      <c r="E17" s="30"/>
      <c r="F17" s="30"/>
      <c r="G17" s="12"/>
      <c r="H17" s="12"/>
      <c r="I17" s="12"/>
      <c r="J17" s="12"/>
      <c r="K17" s="12"/>
      <c r="L17" s="18"/>
      <c r="M17" s="18"/>
      <c r="N17" s="18"/>
      <c r="O17" s="18"/>
      <c r="P17" s="4"/>
      <c r="Q17" s="12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</row>
    <row r="18" spans="1:28" x14ac:dyDescent="0.2">
      <c r="A18" s="12"/>
      <c r="B18" s="6"/>
      <c r="C18" s="21" t="s">
        <v>3</v>
      </c>
      <c r="D18" s="21" t="s">
        <v>2</v>
      </c>
      <c r="E18" s="21" t="s">
        <v>4</v>
      </c>
      <c r="F18" s="21" t="s">
        <v>1</v>
      </c>
      <c r="G18" s="21" t="s">
        <v>29</v>
      </c>
      <c r="H18" s="14"/>
      <c r="I18" s="12"/>
      <c r="J18" s="12"/>
      <c r="K18" s="12"/>
      <c r="L18" s="18"/>
      <c r="M18" s="18"/>
      <c r="N18" s="18"/>
      <c r="O18" s="18"/>
      <c r="P18" s="4"/>
      <c r="Q18" s="12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</row>
    <row r="19" spans="1:28" x14ac:dyDescent="0.2">
      <c r="A19" s="12"/>
      <c r="B19" s="27" t="s">
        <v>11</v>
      </c>
      <c r="C19" s="28">
        <v>1</v>
      </c>
      <c r="D19" s="28">
        <v>1</v>
      </c>
      <c r="E19" s="28">
        <v>1</v>
      </c>
      <c r="F19" s="28">
        <v>1</v>
      </c>
      <c r="G19" s="28">
        <v>1</v>
      </c>
      <c r="H19" s="22"/>
      <c r="I19" s="12"/>
      <c r="J19" s="12"/>
      <c r="K19" s="12"/>
      <c r="L19" s="12"/>
      <c r="M19" s="12"/>
      <c r="N19" s="4"/>
      <c r="O19" s="4"/>
      <c r="P19" s="12"/>
      <c r="Q19" s="12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</row>
    <row r="20" spans="1:28" x14ac:dyDescent="0.2">
      <c r="A20" s="12"/>
      <c r="B20" s="19" t="s">
        <v>12</v>
      </c>
      <c r="C20" s="19"/>
      <c r="D20" s="19"/>
      <c r="E20" s="19"/>
      <c r="F20" s="19"/>
      <c r="G20" s="19"/>
      <c r="H20" s="12"/>
      <c r="I20" s="12"/>
      <c r="J20" s="12"/>
      <c r="K20" s="12"/>
      <c r="L20" s="12"/>
      <c r="M20" s="12"/>
      <c r="N20" s="4"/>
      <c r="O20" s="4"/>
      <c r="P20" s="12"/>
      <c r="Q20" s="12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</row>
    <row r="21" spans="1:28" x14ac:dyDescent="0.2">
      <c r="A21" s="12"/>
      <c r="B21" s="35" t="s">
        <v>13</v>
      </c>
      <c r="C21" s="38">
        <v>2.95</v>
      </c>
      <c r="D21" s="38">
        <v>4.95</v>
      </c>
      <c r="E21" s="38">
        <v>8.2030999999999992</v>
      </c>
      <c r="F21" s="38">
        <v>9.7081499999999998</v>
      </c>
      <c r="G21" s="38">
        <v>5.65</v>
      </c>
      <c r="H21" s="22"/>
      <c r="I21" s="17"/>
      <c r="J21" s="18"/>
      <c r="K21" s="14"/>
      <c r="L21" s="12"/>
      <c r="M21" s="12"/>
      <c r="N21" s="4"/>
      <c r="O21" s="4"/>
      <c r="P21" s="12"/>
      <c r="Q21" s="12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</row>
    <row r="22" spans="1:28" x14ac:dyDescent="0.2">
      <c r="A22" s="14" t="s">
        <v>31</v>
      </c>
      <c r="B22" s="36" t="s">
        <v>14</v>
      </c>
      <c r="C22" s="37">
        <f>C21</f>
        <v>2.95</v>
      </c>
      <c r="D22" s="37">
        <f>D21</f>
        <v>4.95</v>
      </c>
      <c r="E22" s="37">
        <f>E21</f>
        <v>8.2030999999999992</v>
      </c>
      <c r="F22" s="37">
        <f t="shared" ref="F22:G22" si="0">F21</f>
        <v>9.7081499999999998</v>
      </c>
      <c r="G22" s="37">
        <f t="shared" si="0"/>
        <v>5.65</v>
      </c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</row>
    <row r="23" spans="1:28" x14ac:dyDescent="0.2">
      <c r="A23" s="12"/>
      <c r="B23" s="32" t="s">
        <v>15</v>
      </c>
      <c r="C23" s="33">
        <v>0.28716993283582098</v>
      </c>
      <c r="D23" s="33">
        <v>0.44373973383084497</v>
      </c>
      <c r="E23" s="33">
        <v>1.0231966169154201</v>
      </c>
      <c r="F23" s="33">
        <v>0.89223710199005002</v>
      </c>
      <c r="G23" s="33">
        <v>3</v>
      </c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</row>
    <row r="24" spans="1:28" x14ac:dyDescent="0.2">
      <c r="A24" s="12"/>
      <c r="B24" s="2" t="s">
        <v>16</v>
      </c>
      <c r="C24" s="5">
        <v>2000</v>
      </c>
      <c r="D24" s="5">
        <v>2000</v>
      </c>
      <c r="E24" s="5">
        <v>2000</v>
      </c>
      <c r="F24" s="5">
        <v>2000</v>
      </c>
      <c r="G24" s="5">
        <v>2000</v>
      </c>
      <c r="H24" s="24"/>
      <c r="I24" s="12"/>
      <c r="J24" s="12"/>
      <c r="K24" s="18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 spans="1:28" x14ac:dyDescent="0.2">
      <c r="A25" s="12"/>
      <c r="B25" s="19" t="s">
        <v>17</v>
      </c>
      <c r="C25" s="19"/>
      <c r="D25" s="19"/>
      <c r="E25" s="19"/>
      <c r="F25" s="19"/>
      <c r="G25" s="19"/>
      <c r="H25" s="12"/>
      <c r="I25" s="12"/>
      <c r="J25" s="6"/>
      <c r="K25" s="4"/>
      <c r="L25" s="45"/>
      <c r="M25" s="45"/>
      <c r="N25" s="45"/>
      <c r="O25" s="45"/>
      <c r="P25" s="45"/>
      <c r="Q25" s="12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</row>
    <row r="26" spans="1:28" x14ac:dyDescent="0.2">
      <c r="A26" s="12"/>
      <c r="B26" s="6" t="s">
        <v>18</v>
      </c>
      <c r="C26" s="4">
        <f t="array" ref="C26:C28">$E$5:$E$7</f>
        <v>11.261309452000001</v>
      </c>
      <c r="D26" s="4">
        <f t="array" ref="D26:D28">$E$5:$E$7</f>
        <v>11.261309452000001</v>
      </c>
      <c r="E26" s="4">
        <f t="array" ref="E26:E28">$E$5:$E$7</f>
        <v>11.261309452000001</v>
      </c>
      <c r="F26" s="4">
        <f t="array" ref="F26:F28">$E$5:$E$7</f>
        <v>11.261309452000001</v>
      </c>
      <c r="G26" s="4">
        <f t="array" ref="G26:G28">$E$5:$E$7</f>
        <v>11.261309452000001</v>
      </c>
      <c r="H26" s="4"/>
      <c r="I26" s="12"/>
      <c r="J26" s="6"/>
      <c r="K26" s="46"/>
      <c r="L26" s="47"/>
      <c r="M26" s="47"/>
      <c r="N26" s="47"/>
      <c r="O26" s="47"/>
      <c r="P26" s="47"/>
      <c r="Q26" s="12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</row>
    <row r="27" spans="1:28" x14ac:dyDescent="0.2">
      <c r="A27" s="12"/>
      <c r="B27" s="6" t="s">
        <v>19</v>
      </c>
      <c r="C27" s="4">
        <v>79.927599999999998</v>
      </c>
      <c r="D27" s="4">
        <v>79.927599999999998</v>
      </c>
      <c r="E27" s="4">
        <v>79.927599999999998</v>
      </c>
      <c r="F27" s="4">
        <v>79.927599999999998</v>
      </c>
      <c r="G27" s="4">
        <v>79.927599999999998</v>
      </c>
      <c r="H27" s="4"/>
      <c r="I27" s="12"/>
      <c r="J27" s="48"/>
      <c r="K27" s="46"/>
      <c r="L27" s="47"/>
      <c r="M27" s="47"/>
      <c r="N27" s="47"/>
      <c r="O27" s="47"/>
      <c r="P27" s="47"/>
      <c r="Q27" s="12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</row>
    <row r="28" spans="1:28" x14ac:dyDescent="0.2">
      <c r="A28" s="12"/>
      <c r="B28" s="6" t="s">
        <v>20</v>
      </c>
      <c r="C28" s="4">
        <v>78.078820000000007</v>
      </c>
      <c r="D28" s="4">
        <v>78.078820000000007</v>
      </c>
      <c r="E28" s="4">
        <v>78.078820000000007</v>
      </c>
      <c r="F28" s="4">
        <v>78.078820000000007</v>
      </c>
      <c r="G28" s="4">
        <v>78.078820000000007</v>
      </c>
      <c r="H28" s="22" t="s">
        <v>41</v>
      </c>
      <c r="I28" s="21" t="s">
        <v>3</v>
      </c>
      <c r="J28" s="21" t="s">
        <v>2</v>
      </c>
      <c r="K28" s="21" t="s">
        <v>4</v>
      </c>
      <c r="L28" s="21" t="s">
        <v>1</v>
      </c>
      <c r="M28" s="21" t="s">
        <v>29</v>
      </c>
      <c r="N28" s="49"/>
      <c r="O28" s="49"/>
      <c r="P28" s="49"/>
      <c r="Q28" s="12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</row>
    <row r="29" spans="1:28" x14ac:dyDescent="0.2">
      <c r="A29" s="12"/>
      <c r="B29" s="32" t="s">
        <v>21</v>
      </c>
      <c r="C29" s="34">
        <f>2*I29</f>
        <v>215.768</v>
      </c>
      <c r="D29" s="34">
        <f>2*J29</f>
        <v>238.01400000000001</v>
      </c>
      <c r="E29" s="34">
        <f>2*K29</f>
        <v>251.738</v>
      </c>
      <c r="F29" s="34">
        <f>2*L29</f>
        <v>227.91399999999999</v>
      </c>
      <c r="G29" s="34">
        <f>2*M29</f>
        <v>230.02</v>
      </c>
      <c r="H29" s="23"/>
      <c r="I29" s="34">
        <f>107.884</f>
        <v>107.884</v>
      </c>
      <c r="J29" s="34">
        <f>119.007</f>
        <v>119.00700000000001</v>
      </c>
      <c r="K29" s="34">
        <f>125.869</f>
        <v>125.869</v>
      </c>
      <c r="L29" s="34">
        <f>113.957</f>
        <v>113.95699999999999</v>
      </c>
      <c r="M29" s="34">
        <v>115.01</v>
      </c>
      <c r="N29" s="47"/>
      <c r="O29" s="47"/>
      <c r="P29" s="47"/>
      <c r="Q29" s="12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</row>
    <row r="30" spans="1:28" x14ac:dyDescent="0.2">
      <c r="A30" s="12"/>
      <c r="B30" s="19" t="s">
        <v>22</v>
      </c>
      <c r="C30" s="19"/>
      <c r="D30" s="19"/>
      <c r="E30" s="19"/>
      <c r="F30" s="19"/>
      <c r="G30" s="19"/>
      <c r="H30" s="12"/>
      <c r="I30" s="12"/>
      <c r="J30" s="48"/>
      <c r="K30" s="46"/>
      <c r="L30" s="47"/>
      <c r="M30" s="47"/>
      <c r="N30" s="47"/>
      <c r="O30" s="47"/>
      <c r="P30" s="47"/>
      <c r="Q30" s="12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</row>
    <row r="31" spans="1:28" x14ac:dyDescent="0.2">
      <c r="A31" s="58" t="s">
        <v>35</v>
      </c>
      <c r="B31" s="3" t="s">
        <v>23</v>
      </c>
      <c r="C31" s="8">
        <f>1000*C23*C19/C24</f>
        <v>0.14358496641791049</v>
      </c>
      <c r="D31" s="8">
        <f>1000*D23*D19/D24</f>
        <v>0.22186986691542249</v>
      </c>
      <c r="E31" s="8">
        <f>1000*E23*E19/E24</f>
        <v>0.51159830845771004</v>
      </c>
      <c r="F31" s="8">
        <f>1000*F23*F19/F24</f>
        <v>0.44611855099502501</v>
      </c>
      <c r="G31" s="8">
        <f t="shared" ref="G31" si="1">1000*G23*G19/G24</f>
        <v>1.5</v>
      </c>
      <c r="H31" s="8"/>
      <c r="I31" s="12"/>
      <c r="J31" s="48"/>
      <c r="K31" s="46"/>
      <c r="L31" s="49"/>
      <c r="M31" s="49"/>
      <c r="N31" s="49"/>
      <c r="O31" s="49"/>
      <c r="P31" s="49"/>
      <c r="Q31" s="12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</row>
    <row r="32" spans="1:28" x14ac:dyDescent="0.2">
      <c r="A32" s="59"/>
      <c r="B32" s="3" t="s">
        <v>24</v>
      </c>
      <c r="C32" s="25">
        <f>100*C31/(C29)</f>
        <v>6.6545996819690825E-2</v>
      </c>
      <c r="D32" s="25">
        <f>100*D31/(D29)</f>
        <v>9.321714979598783E-2</v>
      </c>
      <c r="E32" s="25">
        <f t="shared" ref="E32:G32" si="2">100*E31/(E29)</f>
        <v>0.20322649280510294</v>
      </c>
      <c r="F32" s="25">
        <f>100*F31/(F29)</f>
        <v>0.19573986284081935</v>
      </c>
      <c r="G32" s="25">
        <f t="shared" si="2"/>
        <v>0.65211720719937394</v>
      </c>
      <c r="H32" s="25"/>
      <c r="I32" s="12"/>
      <c r="J32" s="6"/>
      <c r="K32" s="46"/>
      <c r="L32" s="49"/>
      <c r="M32" s="49"/>
      <c r="N32" s="49"/>
      <c r="O32" s="49"/>
      <c r="P32" s="49"/>
      <c r="Q32" s="26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</row>
    <row r="33" spans="1:28" x14ac:dyDescent="0.2">
      <c r="A33" s="59"/>
      <c r="B33" s="3" t="s">
        <v>25</v>
      </c>
      <c r="C33" s="8">
        <f>C26+(C32/100)*C27+C28*SQRT((C32/100))</f>
        <v>13.328659191632097</v>
      </c>
      <c r="D33" s="8">
        <f>D26+(D32/100)*D27+D28*SQRT((D32/100))</f>
        <v>13.719677904090922</v>
      </c>
      <c r="E33" s="8">
        <f t="shared" ref="E33:G33" si="3">E26+(E32/100)*E27+E28*SQRT((E32/100))</f>
        <v>14.943587400959332</v>
      </c>
      <c r="F33" s="8">
        <f t="shared" si="3"/>
        <v>14.872161663535037</v>
      </c>
      <c r="G33" s="8">
        <f t="shared" si="3"/>
        <v>18.087690496803571</v>
      </c>
      <c r="H33" s="8"/>
      <c r="I33" s="12"/>
      <c r="J33" s="6"/>
      <c r="K33" s="46"/>
      <c r="L33" s="49"/>
      <c r="M33" s="49"/>
      <c r="N33" s="49"/>
      <c r="O33" s="49"/>
      <c r="P33" s="49"/>
      <c r="Q33" s="26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</row>
    <row r="34" spans="1:28" x14ac:dyDescent="0.2">
      <c r="A34" s="60"/>
      <c r="B34" s="6" t="s">
        <v>26</v>
      </c>
      <c r="C34" s="9">
        <f>(C33/10000)*C31*C24</f>
        <v>0.38275901648525373</v>
      </c>
      <c r="D34" s="9">
        <f>(D33/10000)*D31*D24</f>
        <v>0.60879662214062313</v>
      </c>
      <c r="E34" s="9">
        <f t="shared" ref="E34:G34" si="4">(E33/10000)*E31*E24</f>
        <v>1.5290228073241483</v>
      </c>
      <c r="F34" s="9">
        <f t="shared" si="4"/>
        <v>1.3269494423000021</v>
      </c>
      <c r="G34" s="9">
        <f t="shared" si="4"/>
        <v>5.4263071490410715</v>
      </c>
      <c r="H34" s="9"/>
      <c r="I34" s="12"/>
      <c r="J34" s="6"/>
      <c r="K34" s="46"/>
      <c r="L34" s="49"/>
      <c r="M34" s="49"/>
      <c r="N34" s="49"/>
      <c r="O34" s="49"/>
      <c r="P34" s="49"/>
      <c r="Q34" s="26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</row>
    <row r="35" spans="1:28" x14ac:dyDescent="0.2">
      <c r="A35" s="52" t="s">
        <v>36</v>
      </c>
      <c r="B35" s="53" t="s">
        <v>27</v>
      </c>
      <c r="C35" s="54">
        <f>12*100*C34/(C19*1000)</f>
        <v>0.45931081978230448</v>
      </c>
      <c r="D35" s="54">
        <f>12*100*D34/(D19*1000)</f>
        <v>0.73055594656874778</v>
      </c>
      <c r="E35" s="54">
        <f>12*100*E34/(E19*1000)</f>
        <v>1.834827368788978</v>
      </c>
      <c r="F35" s="54">
        <f t="shared" ref="F35:G35" si="5">12*100*F34/(F19*1000)</f>
        <v>1.5923393307600024</v>
      </c>
      <c r="G35" s="54">
        <f t="shared" si="5"/>
        <v>6.5115685788492854</v>
      </c>
      <c r="H35" s="4"/>
      <c r="I35" s="12"/>
      <c r="J35" s="6"/>
      <c r="K35" s="46"/>
      <c r="L35" s="49"/>
      <c r="M35" s="49"/>
      <c r="N35" s="49"/>
      <c r="O35" s="49"/>
      <c r="P35" s="49"/>
      <c r="Q35" s="26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</row>
    <row r="36" spans="1:28" x14ac:dyDescent="0.2">
      <c r="A36" s="12"/>
      <c r="B36" s="6"/>
      <c r="C36" s="6"/>
      <c r="D36" s="6"/>
      <c r="E36" s="6"/>
      <c r="F36" s="6"/>
      <c r="G36" s="6"/>
      <c r="H36" s="6"/>
      <c r="I36" s="12"/>
      <c r="J36" s="50"/>
      <c r="K36" s="46"/>
      <c r="L36" s="51"/>
      <c r="M36" s="51"/>
      <c r="N36" s="51"/>
      <c r="O36" s="51"/>
      <c r="P36" s="51"/>
      <c r="Q36" s="12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</row>
    <row r="37" spans="1:28" x14ac:dyDescent="0.2">
      <c r="A37" s="12"/>
      <c r="B37" s="3" t="s">
        <v>28</v>
      </c>
      <c r="C37" s="31">
        <f>C22-C35</f>
        <v>2.4906891802176956</v>
      </c>
      <c r="D37" s="31">
        <f>D22-D35</f>
        <v>4.2194440534312525</v>
      </c>
      <c r="E37" s="31">
        <f t="shared" ref="E37:G37" si="6">E22-E35</f>
        <v>6.3682726312110214</v>
      </c>
      <c r="F37" s="31">
        <f t="shared" si="6"/>
        <v>8.1158106692399983</v>
      </c>
      <c r="G37" s="31">
        <f t="shared" si="6"/>
        <v>-0.86156857884928506</v>
      </c>
      <c r="H37" s="4" t="s">
        <v>38</v>
      </c>
      <c r="I37" s="21" t="s">
        <v>3</v>
      </c>
      <c r="J37" s="21" t="s">
        <v>2</v>
      </c>
      <c r="K37" s="21" t="s">
        <v>4</v>
      </c>
      <c r="L37" s="21" t="s">
        <v>1</v>
      </c>
      <c r="M37" s="21" t="s">
        <v>29</v>
      </c>
      <c r="N37" s="49"/>
      <c r="O37" s="49"/>
      <c r="P37" s="49"/>
      <c r="Q37" s="12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</row>
    <row r="38" spans="1:28" x14ac:dyDescent="0.2">
      <c r="A38" s="12"/>
      <c r="B38" s="10" t="s">
        <v>33</v>
      </c>
      <c r="C38" s="11">
        <f>C37/100*C19*1000</f>
        <v>24.906891802176958</v>
      </c>
      <c r="D38" s="11">
        <f>D37/100*D19*1000</f>
        <v>42.194440534312527</v>
      </c>
      <c r="E38" s="11">
        <f t="shared" ref="E38:G38" si="7">E37/100*E19*1000</f>
        <v>63.682726312110205</v>
      </c>
      <c r="F38" s="11">
        <f t="shared" si="7"/>
        <v>81.158106692399983</v>
      </c>
      <c r="G38" s="11">
        <f t="shared" si="7"/>
        <v>-8.6156857884928506</v>
      </c>
      <c r="H38" s="4"/>
      <c r="I38" s="55">
        <v>2.460106220870919</v>
      </c>
      <c r="J38" s="56">
        <v>4.1628973605376451</v>
      </c>
      <c r="K38" s="56">
        <v>6.1693139560579633</v>
      </c>
      <c r="L38" s="57">
        <v>7.9458598070361459</v>
      </c>
      <c r="M38" s="57">
        <v>-1.9894140815741359</v>
      </c>
      <c r="N38" s="51"/>
      <c r="O38" s="51"/>
      <c r="P38" s="51"/>
      <c r="Q38" s="12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</row>
    <row r="39" spans="1:28" x14ac:dyDescent="0.2">
      <c r="A39" s="13"/>
      <c r="B39" s="13"/>
      <c r="C39" s="13"/>
      <c r="D39" s="13"/>
      <c r="E39" s="13"/>
      <c r="F39" s="13"/>
      <c r="G39" s="13"/>
      <c r="H39" s="13"/>
      <c r="I39" s="13"/>
      <c r="J39" s="50"/>
      <c r="K39" s="50"/>
      <c r="L39" s="49"/>
      <c r="M39" s="49"/>
      <c r="N39" s="49"/>
      <c r="O39" s="49"/>
      <c r="P39" s="49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</row>
    <row r="40" spans="1:28" x14ac:dyDescent="0.2">
      <c r="A40" s="13"/>
      <c r="B40" s="13"/>
      <c r="C40" s="13"/>
      <c r="D40" s="13"/>
      <c r="E40" s="13"/>
      <c r="F40" s="13"/>
      <c r="G40" s="13"/>
      <c r="H40" s="13"/>
      <c r="I40" s="13"/>
      <c r="J40" s="50"/>
      <c r="K40" s="46"/>
      <c r="L40" s="51"/>
      <c r="M40" s="51"/>
      <c r="N40" s="51"/>
      <c r="O40" s="51"/>
      <c r="P40" s="51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</row>
    <row r="41" spans="1:28" x14ac:dyDescent="0.2">
      <c r="A41" s="13"/>
      <c r="B41" s="13"/>
      <c r="C41" s="13"/>
      <c r="D41" s="13"/>
      <c r="E41" s="13"/>
      <c r="F41" s="13"/>
      <c r="G41" s="13"/>
      <c r="H41" s="13"/>
      <c r="I41" s="13"/>
      <c r="J41" s="50"/>
      <c r="K41" s="50"/>
      <c r="L41" s="49"/>
      <c r="M41" s="49"/>
      <c r="N41" s="49"/>
      <c r="O41" s="49"/>
      <c r="P41" s="49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</row>
    <row r="42" spans="1:28" x14ac:dyDescent="0.2">
      <c r="A42" s="13"/>
      <c r="B42" s="13"/>
      <c r="C42" s="13"/>
      <c r="D42" s="13"/>
      <c r="E42" s="13"/>
      <c r="F42" s="13"/>
      <c r="G42" s="13"/>
      <c r="H42" s="13"/>
      <c r="I42" s="13"/>
      <c r="J42" s="50"/>
      <c r="K42" s="46"/>
      <c r="L42" s="51"/>
      <c r="M42" s="51"/>
      <c r="N42" s="51"/>
      <c r="O42" s="51"/>
      <c r="P42" s="51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</row>
    <row r="43" spans="1:28" x14ac:dyDescent="0.2">
      <c r="A43" s="13"/>
      <c r="B43" s="13"/>
      <c r="C43" s="13"/>
      <c r="D43" s="13"/>
      <c r="E43" s="13"/>
      <c r="F43" s="13"/>
      <c r="G43" s="13"/>
      <c r="H43" s="13"/>
      <c r="I43" s="13"/>
      <c r="J43" s="50"/>
      <c r="K43" s="50"/>
      <c r="L43" s="49"/>
      <c r="M43" s="49"/>
      <c r="N43" s="49"/>
      <c r="O43" s="49"/>
      <c r="P43" s="49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</row>
    <row r="44" spans="1:28" x14ac:dyDescent="0.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</row>
    <row r="45" spans="1:28" x14ac:dyDescent="0.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</row>
    <row r="46" spans="1:28" x14ac:dyDescent="0.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</row>
    <row r="47" spans="1:28" x14ac:dyDescent="0.2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</row>
    <row r="48" spans="1:28" x14ac:dyDescent="0.2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</row>
    <row r="49" spans="1:28" x14ac:dyDescent="0.2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</row>
    <row r="50" spans="1:28" x14ac:dyDescent="0.2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</row>
    <row r="51" spans="1:28" x14ac:dyDescent="0.2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</row>
    <row r="52" spans="1:28" x14ac:dyDescent="0.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</row>
    <row r="53" spans="1:28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</row>
    <row r="54" spans="1:28" x14ac:dyDescent="0.2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</row>
    <row r="55" spans="1:28" x14ac:dyDescent="0.2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</row>
    <row r="56" spans="1:28" x14ac:dyDescent="0.2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</row>
    <row r="57" spans="1:28" x14ac:dyDescent="0.2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</row>
    <row r="58" spans="1:28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</row>
    <row r="59" spans="1:28" x14ac:dyDescent="0.2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</row>
    <row r="60" spans="1:28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</row>
    <row r="61" spans="1:28" x14ac:dyDescent="0.2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</row>
    <row r="62" spans="1:28" x14ac:dyDescent="0.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</row>
    <row r="63" spans="1:28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</row>
    <row r="64" spans="1:28" x14ac:dyDescent="0.2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</row>
    <row r="65" spans="1:28" x14ac:dyDescent="0.2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</row>
    <row r="66" spans="1:28" x14ac:dyDescent="0.2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</row>
    <row r="67" spans="1:28" x14ac:dyDescent="0.2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</row>
    <row r="68" spans="1:28" x14ac:dyDescent="0.2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</row>
    <row r="69" spans="1:28" x14ac:dyDescent="0.2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</row>
  </sheetData>
  <mergeCells count="6">
    <mergeCell ref="A31:A34"/>
    <mergeCell ref="C2:E2"/>
    <mergeCell ref="L2:P2"/>
    <mergeCell ref="Q2:U2"/>
    <mergeCell ref="B15:G15"/>
    <mergeCell ref="C16:G16"/>
  </mergeCells>
  <conditionalFormatting sqref="C37:G37">
    <cfRule type="expression" dxfId="45" priority="10">
      <formula>ABS(#REF!)&gt;=1.96</formula>
    </cfRule>
  </conditionalFormatting>
  <conditionalFormatting sqref="C22">
    <cfRule type="expression" dxfId="44" priority="11">
      <formula>ABS(#REF!)&gt;=1.96</formula>
    </cfRule>
  </conditionalFormatting>
  <conditionalFormatting sqref="H37">
    <cfRule type="expression" dxfId="43" priority="9">
      <formula>ABS(#REF!)&gt;=1.96</formula>
    </cfRule>
  </conditionalFormatting>
  <conditionalFormatting sqref="C21:G21">
    <cfRule type="expression" dxfId="42" priority="8">
      <formula>ABS(#REF!)&gt;=1.96</formula>
    </cfRule>
  </conditionalFormatting>
  <conditionalFormatting sqref="M4:O4">
    <cfRule type="expression" dxfId="41" priority="7">
      <formula>ABS(#REF!)&gt;=1.96</formula>
    </cfRule>
  </conditionalFormatting>
  <conditionalFormatting sqref="L4">
    <cfRule type="expression" dxfId="40" priority="6">
      <formula>ABS(#REF!)&gt;=1.96</formula>
    </cfRule>
  </conditionalFormatting>
  <conditionalFormatting sqref="R4:T4">
    <cfRule type="expression" dxfId="39" priority="5">
      <formula>ABS(#REF!)&gt;=1.96</formula>
    </cfRule>
  </conditionalFormatting>
  <conditionalFormatting sqref="Q4">
    <cfRule type="expression" dxfId="38" priority="4">
      <formula>ABS(#REF!)&gt;=1.96</formula>
    </cfRule>
  </conditionalFormatting>
  <conditionalFormatting sqref="C38:G38">
    <cfRule type="expression" dxfId="37" priority="3">
      <formula>ABS(#REF!)&gt;=1.96</formula>
    </cfRule>
  </conditionalFormatting>
  <conditionalFormatting sqref="H38">
    <cfRule type="expression" dxfId="36" priority="2">
      <formula>ABS(#REF!)&gt;=1.96</formula>
    </cfRule>
  </conditionalFormatting>
  <conditionalFormatting sqref="D22:G22">
    <cfRule type="expression" dxfId="35" priority="1">
      <formula>ABS(#REF!)&gt;=1.96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A4816-22C5-2243-8A72-300DDB05FB7A}">
  <dimension ref="A1:AB69"/>
  <sheetViews>
    <sheetView topLeftCell="A18" zoomScale="139" workbookViewId="0">
      <selection activeCell="G29" sqref="G29"/>
    </sheetView>
  </sheetViews>
  <sheetFormatPr baseColWidth="10" defaultColWidth="8.83203125" defaultRowHeight="15" x14ac:dyDescent="0.2"/>
  <cols>
    <col min="2" max="2" width="27.5" bestFit="1" customWidth="1"/>
    <col min="8" max="8" width="12.1640625" bestFit="1" customWidth="1"/>
    <col min="11" max="11" width="8.1640625" customWidth="1"/>
    <col min="12" max="15" width="9" bestFit="1" customWidth="1"/>
    <col min="16" max="16" width="9.5" bestFit="1" customWidth="1"/>
  </cols>
  <sheetData>
    <row r="1" spans="1:28" x14ac:dyDescent="0.2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 spans="1:28" x14ac:dyDescent="0.2">
      <c r="A2" s="12"/>
      <c r="B2" s="12"/>
      <c r="C2" s="65" t="s">
        <v>34</v>
      </c>
      <c r="D2" s="65"/>
      <c r="E2" s="65"/>
      <c r="F2" s="12"/>
      <c r="G2" s="12"/>
      <c r="H2" s="12"/>
      <c r="I2" s="12"/>
      <c r="J2" s="12"/>
      <c r="K2" s="12"/>
      <c r="L2" s="62" t="s">
        <v>30</v>
      </c>
      <c r="M2" s="62"/>
      <c r="N2" s="62"/>
      <c r="O2" s="62"/>
      <c r="P2" s="62"/>
      <c r="Q2" s="63" t="s">
        <v>32</v>
      </c>
      <c r="R2" s="63"/>
      <c r="S2" s="63"/>
      <c r="T2" s="63"/>
      <c r="U2" s="63"/>
      <c r="V2" s="13"/>
      <c r="W2" s="13"/>
      <c r="X2" s="13"/>
      <c r="Y2" s="13"/>
      <c r="Z2" s="13"/>
      <c r="AA2" s="13"/>
      <c r="AB2" s="13"/>
    </row>
    <row r="3" spans="1:28" x14ac:dyDescent="0.2">
      <c r="A3" s="12"/>
      <c r="B3" s="12"/>
      <c r="C3" s="39" t="s">
        <v>0</v>
      </c>
      <c r="D3" s="39"/>
      <c r="E3" s="39"/>
      <c r="F3" s="12"/>
      <c r="G3" s="12"/>
      <c r="H3" s="6"/>
      <c r="I3" s="6"/>
      <c r="J3" s="12"/>
      <c r="K3" s="12"/>
      <c r="L3" s="21" t="s">
        <v>3</v>
      </c>
      <c r="M3" s="21" t="s">
        <v>2</v>
      </c>
      <c r="N3" s="21" t="s">
        <v>4</v>
      </c>
      <c r="O3" s="21" t="s">
        <v>1</v>
      </c>
      <c r="P3" s="21" t="s">
        <v>29</v>
      </c>
      <c r="Q3" s="21" t="s">
        <v>3</v>
      </c>
      <c r="R3" s="21" t="s">
        <v>2</v>
      </c>
      <c r="S3" s="21" t="s">
        <v>4</v>
      </c>
      <c r="T3" s="21" t="s">
        <v>1</v>
      </c>
      <c r="U3" s="21" t="s">
        <v>29</v>
      </c>
      <c r="V3" s="13"/>
      <c r="W3" s="13"/>
      <c r="X3" s="13"/>
      <c r="Y3" s="13"/>
      <c r="Z3" s="13"/>
      <c r="AA3" s="13"/>
      <c r="AB3" s="13"/>
    </row>
    <row r="4" spans="1:28" x14ac:dyDescent="0.2">
      <c r="A4" s="12"/>
      <c r="B4" s="12"/>
      <c r="C4" s="40" t="s">
        <v>5</v>
      </c>
      <c r="D4" s="40">
        <v>1</v>
      </c>
      <c r="E4" s="40"/>
      <c r="F4" s="12"/>
      <c r="G4" s="12"/>
      <c r="H4" s="6"/>
      <c r="I4" s="6"/>
      <c r="J4" s="12"/>
      <c r="K4" s="17"/>
      <c r="L4" s="4">
        <v>2.95</v>
      </c>
      <c r="M4" s="4">
        <v>4.95</v>
      </c>
      <c r="N4" s="4">
        <v>8.2030999999999992</v>
      </c>
      <c r="O4" s="4">
        <v>9.7081499999999998</v>
      </c>
      <c r="P4" s="1">
        <v>5.65</v>
      </c>
      <c r="Q4" s="4">
        <v>1.7550865671641793</v>
      </c>
      <c r="R4" s="4">
        <v>4.0460686567164181</v>
      </c>
      <c r="S4" s="4">
        <v>5.5960328358208962</v>
      </c>
      <c r="T4" s="4">
        <v>6.9025791044776099</v>
      </c>
      <c r="U4" s="29">
        <f>2.93</f>
        <v>2.93</v>
      </c>
      <c r="V4" s="13"/>
      <c r="W4" s="13"/>
      <c r="X4" s="13"/>
      <c r="Y4" s="13"/>
      <c r="Z4" s="13"/>
      <c r="AA4" s="13"/>
      <c r="AB4" s="13"/>
    </row>
    <row r="5" spans="1:28" x14ac:dyDescent="0.2">
      <c r="A5" s="12"/>
      <c r="B5" s="12"/>
      <c r="C5" s="39" t="s">
        <v>6</v>
      </c>
      <c r="D5" s="41">
        <v>11.261309452000001</v>
      </c>
      <c r="E5" s="41">
        <f>D5*$D$4</f>
        <v>11.261309452000001</v>
      </c>
      <c r="F5" s="12"/>
      <c r="G5" s="12"/>
      <c r="H5" s="6"/>
      <c r="I5" s="6"/>
      <c r="J5" s="12"/>
      <c r="K5" s="17"/>
      <c r="L5" s="18"/>
      <c r="M5" s="18"/>
      <c r="N5" s="4"/>
      <c r="O5" s="4"/>
      <c r="P5" s="4"/>
      <c r="Q5" s="12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</row>
    <row r="6" spans="1:28" x14ac:dyDescent="0.2">
      <c r="A6" s="12"/>
      <c r="B6" s="12"/>
      <c r="C6" s="39" t="s">
        <v>7</v>
      </c>
      <c r="D6" s="42">
        <v>79.927599999999998</v>
      </c>
      <c r="E6" s="41">
        <f>D6*$D$4</f>
        <v>79.927599999999998</v>
      </c>
      <c r="F6" s="12"/>
      <c r="G6" s="12"/>
      <c r="H6" s="6"/>
      <c r="I6" s="4"/>
      <c r="J6" s="12"/>
      <c r="K6" s="17"/>
      <c r="L6" s="18"/>
      <c r="M6" s="18"/>
      <c r="N6" s="4"/>
      <c r="O6" s="4"/>
      <c r="P6" s="4"/>
      <c r="Q6" s="12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1:28" x14ac:dyDescent="0.2">
      <c r="A7" s="12"/>
      <c r="B7" s="12"/>
      <c r="C7" s="43" t="s">
        <v>8</v>
      </c>
      <c r="D7" s="44">
        <v>78.078820000000007</v>
      </c>
      <c r="E7" s="44">
        <f>D7*$D$4</f>
        <v>78.078820000000007</v>
      </c>
      <c r="F7" s="12"/>
      <c r="G7" s="12"/>
      <c r="H7" s="6"/>
      <c r="I7" s="4"/>
      <c r="J7" s="12"/>
      <c r="K7" s="17"/>
      <c r="L7" s="18"/>
      <c r="M7" s="18"/>
      <c r="N7" s="18"/>
      <c r="O7" s="18"/>
      <c r="P7" s="4"/>
      <c r="Q7" s="12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</row>
    <row r="8" spans="1:28" x14ac:dyDescent="0.2">
      <c r="A8" s="12"/>
      <c r="B8" s="12"/>
      <c r="C8" s="12"/>
      <c r="D8" s="12"/>
      <c r="E8" s="12"/>
      <c r="F8" s="12"/>
      <c r="G8" s="12"/>
      <c r="H8" s="12"/>
      <c r="I8" s="18"/>
      <c r="J8" s="12"/>
      <c r="K8" s="17"/>
      <c r="L8" s="18"/>
      <c r="M8" s="18"/>
      <c r="N8" s="18"/>
      <c r="O8" s="18"/>
      <c r="P8" s="4"/>
      <c r="Q8" s="12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</row>
    <row r="9" spans="1:28" x14ac:dyDescent="0.2">
      <c r="A9" s="12"/>
      <c r="B9" s="12"/>
      <c r="C9" s="12"/>
      <c r="D9" s="12"/>
      <c r="E9" s="12"/>
      <c r="F9" s="12"/>
      <c r="G9" s="12"/>
      <c r="H9" s="12"/>
      <c r="I9" s="12"/>
      <c r="J9" s="12"/>
      <c r="K9" s="17"/>
      <c r="L9" s="18"/>
      <c r="M9" s="18"/>
      <c r="N9" s="18"/>
      <c r="O9" s="18"/>
      <c r="P9" s="4"/>
      <c r="Q9" s="12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</row>
    <row r="10" spans="1:28" x14ac:dyDescent="0.2">
      <c r="A10" s="12"/>
      <c r="B10" s="12"/>
      <c r="C10" s="12"/>
      <c r="D10" s="12"/>
      <c r="E10" s="12"/>
      <c r="F10" s="12"/>
      <c r="G10" s="12"/>
      <c r="H10" s="6"/>
      <c r="I10" s="6"/>
      <c r="J10" s="6"/>
      <c r="K10" s="12"/>
      <c r="L10" s="12"/>
      <c r="M10" s="6"/>
      <c r="N10" s="6"/>
      <c r="O10" s="4"/>
      <c r="P10" s="12"/>
      <c r="Q10" s="12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x14ac:dyDescent="0.2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6"/>
      <c r="N11" s="6"/>
      <c r="O11" s="4"/>
      <c r="P11" s="12"/>
      <c r="Q11" s="12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</row>
    <row r="12" spans="1:28" x14ac:dyDescent="0.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6"/>
      <c r="L12" s="15"/>
      <c r="M12" s="15"/>
      <c r="N12" s="15"/>
      <c r="O12" s="15"/>
      <c r="P12" s="12"/>
      <c r="Q12" s="12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</row>
    <row r="13" spans="1:28" x14ac:dyDescent="0.2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7"/>
      <c r="L13" s="4"/>
      <c r="M13" s="4"/>
      <c r="N13" s="4"/>
      <c r="O13" s="4"/>
      <c r="P13" s="4"/>
      <c r="Q13" s="12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 spans="1:28" x14ac:dyDescent="0.2">
      <c r="A14" s="12"/>
      <c r="B14" s="12"/>
      <c r="C14" s="18"/>
      <c r="D14" s="18"/>
      <c r="E14" s="18"/>
      <c r="F14" s="18"/>
      <c r="G14" s="12"/>
      <c r="H14" s="18"/>
      <c r="I14" s="18"/>
      <c r="J14" s="18"/>
      <c r="K14" s="17"/>
      <c r="L14" s="4"/>
      <c r="M14" s="4"/>
      <c r="N14" s="4"/>
      <c r="O14" s="4"/>
      <c r="P14" s="4"/>
      <c r="Q14" s="12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</row>
    <row r="15" spans="1:28" x14ac:dyDescent="0.2">
      <c r="A15" s="12"/>
      <c r="B15" s="61"/>
      <c r="C15" s="61"/>
      <c r="D15" s="61"/>
      <c r="E15" s="61"/>
      <c r="F15" s="61"/>
      <c r="G15" s="61"/>
      <c r="H15" s="12"/>
      <c r="I15" s="12"/>
      <c r="J15" s="12"/>
      <c r="K15" s="17"/>
      <c r="L15" s="4"/>
      <c r="M15" s="4"/>
      <c r="N15" s="4"/>
      <c r="O15" s="4"/>
      <c r="P15" s="4"/>
      <c r="Q15" s="12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</row>
    <row r="16" spans="1:28" x14ac:dyDescent="0.2">
      <c r="A16" s="12"/>
      <c r="B16" s="16" t="s">
        <v>9</v>
      </c>
      <c r="C16" s="64" t="s">
        <v>10</v>
      </c>
      <c r="D16" s="64"/>
      <c r="E16" s="64"/>
      <c r="F16" s="64"/>
      <c r="G16" s="64"/>
      <c r="H16" s="12"/>
      <c r="I16" s="12"/>
      <c r="J16" s="12"/>
      <c r="K16" s="17"/>
      <c r="L16" s="18"/>
      <c r="M16" s="18"/>
      <c r="N16" s="18"/>
      <c r="O16" s="18"/>
      <c r="P16" s="4"/>
      <c r="Q16" s="12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 spans="1:28" x14ac:dyDescent="0.2">
      <c r="A17" s="12"/>
      <c r="B17" s="20"/>
      <c r="C17" s="30"/>
      <c r="D17" s="30"/>
      <c r="E17" s="30"/>
      <c r="F17" s="30"/>
      <c r="G17" s="12"/>
      <c r="H17" s="12"/>
      <c r="I17" s="12"/>
      <c r="J17" s="12"/>
      <c r="K17" s="12"/>
      <c r="L17" s="18"/>
      <c r="M17" s="18"/>
      <c r="N17" s="18"/>
      <c r="O17" s="18"/>
      <c r="P17" s="4"/>
      <c r="Q17" s="12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</row>
    <row r="18" spans="1:28" x14ac:dyDescent="0.2">
      <c r="A18" s="12"/>
      <c r="B18" s="6"/>
      <c r="C18" s="21" t="s">
        <v>3</v>
      </c>
      <c r="D18" s="21" t="s">
        <v>2</v>
      </c>
      <c r="E18" s="21" t="s">
        <v>4</v>
      </c>
      <c r="F18" s="21" t="s">
        <v>1</v>
      </c>
      <c r="G18" s="21" t="s">
        <v>29</v>
      </c>
      <c r="H18" s="14" t="s">
        <v>39</v>
      </c>
      <c r="I18" s="21" t="s">
        <v>3</v>
      </c>
      <c r="J18" s="21" t="s">
        <v>2</v>
      </c>
      <c r="K18" s="21" t="s">
        <v>4</v>
      </c>
      <c r="L18" s="21" t="s">
        <v>1</v>
      </c>
      <c r="M18" s="21" t="s">
        <v>29</v>
      </c>
      <c r="N18" s="18"/>
      <c r="O18" s="18"/>
      <c r="P18" s="4"/>
      <c r="Q18" s="12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</row>
    <row r="19" spans="1:28" x14ac:dyDescent="0.2">
      <c r="A19" s="12"/>
      <c r="B19" s="27" t="s">
        <v>11</v>
      </c>
      <c r="C19" s="28">
        <v>527.78081116353405</v>
      </c>
      <c r="D19" s="28">
        <v>431.72896897533207</v>
      </c>
      <c r="E19" s="28">
        <v>112.31941590961092</v>
      </c>
      <c r="F19" s="28">
        <v>197.37768068158994</v>
      </c>
      <c r="G19" s="28">
        <v>0.44407072374870671</v>
      </c>
      <c r="H19" s="22"/>
      <c r="I19" s="28">
        <v>263.89040198558411</v>
      </c>
      <c r="J19" s="28">
        <v>215.86450034586213</v>
      </c>
      <c r="K19" s="28">
        <v>56.159779924909891</v>
      </c>
      <c r="L19" s="28">
        <v>98.68890387171308</v>
      </c>
      <c r="M19" s="28">
        <v>0.22203593844174471</v>
      </c>
      <c r="N19" s="4"/>
      <c r="O19" s="4"/>
      <c r="P19" s="12"/>
      <c r="Q19" s="12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</row>
    <row r="20" spans="1:28" x14ac:dyDescent="0.2">
      <c r="A20" s="12"/>
      <c r="B20" s="19" t="s">
        <v>12</v>
      </c>
      <c r="C20" s="19"/>
      <c r="D20" s="19"/>
      <c r="E20" s="19"/>
      <c r="F20" s="19"/>
      <c r="G20" s="19"/>
      <c r="H20" s="12"/>
      <c r="I20" s="12"/>
      <c r="J20" s="12"/>
      <c r="K20" s="12"/>
      <c r="L20" s="12"/>
      <c r="M20" s="12"/>
      <c r="N20" s="4"/>
      <c r="O20" s="4"/>
      <c r="P20" s="12"/>
      <c r="Q20" s="12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</row>
    <row r="21" spans="1:28" x14ac:dyDescent="0.2">
      <c r="A21" s="12"/>
      <c r="B21" s="35" t="s">
        <v>13</v>
      </c>
      <c r="C21" s="38">
        <v>2.95</v>
      </c>
      <c r="D21" s="38">
        <v>4.95</v>
      </c>
      <c r="E21" s="38">
        <v>8.2030999999999992</v>
      </c>
      <c r="F21" s="38">
        <v>9.7081499999999998</v>
      </c>
      <c r="G21" s="38">
        <v>5.65</v>
      </c>
      <c r="H21" s="22"/>
      <c r="I21" s="17"/>
      <c r="J21" s="18"/>
      <c r="K21" s="14"/>
      <c r="L21" s="12"/>
      <c r="M21" s="12"/>
      <c r="N21" s="4"/>
      <c r="O21" s="4"/>
      <c r="P21" s="12"/>
      <c r="Q21" s="12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</row>
    <row r="22" spans="1:28" x14ac:dyDescent="0.2">
      <c r="A22" s="14" t="s">
        <v>31</v>
      </c>
      <c r="B22" s="36" t="s">
        <v>14</v>
      </c>
      <c r="C22" s="37">
        <f>C21</f>
        <v>2.95</v>
      </c>
      <c r="D22" s="37">
        <f>D21</f>
        <v>4.95</v>
      </c>
      <c r="E22" s="37">
        <f>E21</f>
        <v>8.2030999999999992</v>
      </c>
      <c r="F22" s="37">
        <f t="shared" ref="F22:G22" si="0">F21</f>
        <v>9.7081499999999998</v>
      </c>
      <c r="G22" s="37">
        <f t="shared" si="0"/>
        <v>5.65</v>
      </c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</row>
    <row r="23" spans="1:28" x14ac:dyDescent="0.2">
      <c r="A23" s="12"/>
      <c r="B23" s="32" t="s">
        <v>15</v>
      </c>
      <c r="C23" s="33">
        <v>0.28716993283582098</v>
      </c>
      <c r="D23" s="33">
        <v>0.44373973383084497</v>
      </c>
      <c r="E23" s="33">
        <v>1.0231966169154201</v>
      </c>
      <c r="F23" s="33">
        <v>0.89223710199005002</v>
      </c>
      <c r="G23" s="33">
        <v>3</v>
      </c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</row>
    <row r="24" spans="1:28" x14ac:dyDescent="0.2">
      <c r="A24" s="12"/>
      <c r="B24" s="2" t="s">
        <v>16</v>
      </c>
      <c r="C24" s="5">
        <v>2000</v>
      </c>
      <c r="D24" s="5">
        <v>2000</v>
      </c>
      <c r="E24" s="5">
        <v>2000</v>
      </c>
      <c r="F24" s="5">
        <v>2000</v>
      </c>
      <c r="G24" s="5">
        <v>2000</v>
      </c>
      <c r="H24" s="24"/>
      <c r="I24" s="12"/>
      <c r="J24" s="12"/>
      <c r="K24" s="18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 spans="1:28" x14ac:dyDescent="0.2">
      <c r="A25" s="12"/>
      <c r="B25" s="19" t="s">
        <v>17</v>
      </c>
      <c r="C25" s="19"/>
      <c r="D25" s="19"/>
      <c r="E25" s="19"/>
      <c r="F25" s="19"/>
      <c r="G25" s="19"/>
      <c r="H25" s="12"/>
      <c r="I25" s="12"/>
      <c r="J25" s="6"/>
      <c r="K25" s="4"/>
      <c r="L25" s="45"/>
      <c r="M25" s="45"/>
      <c r="N25" s="45"/>
      <c r="O25" s="45"/>
      <c r="P25" s="45"/>
      <c r="Q25" s="12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</row>
    <row r="26" spans="1:28" x14ac:dyDescent="0.2">
      <c r="A26" s="12"/>
      <c r="B26" s="6" t="s">
        <v>18</v>
      </c>
      <c r="C26" s="4">
        <f t="array" ref="C26:C28">$E$5:$E$7</f>
        <v>11.261309452000001</v>
      </c>
      <c r="D26" s="4">
        <f t="array" ref="D26:D28">$E$5:$E$7</f>
        <v>11.261309452000001</v>
      </c>
      <c r="E26" s="4">
        <f t="array" ref="E26:E28">$E$5:$E$7</f>
        <v>11.261309452000001</v>
      </c>
      <c r="F26" s="4">
        <f t="array" ref="F26:F28">$E$5:$E$7</f>
        <v>11.261309452000001</v>
      </c>
      <c r="G26" s="4">
        <f t="array" ref="G26:G28">$E$5:$E$7</f>
        <v>11.261309452000001</v>
      </c>
      <c r="H26" s="4"/>
      <c r="I26" s="12"/>
      <c r="J26" s="6"/>
      <c r="K26" s="46"/>
      <c r="L26" s="47"/>
      <c r="M26" s="47"/>
      <c r="N26" s="47"/>
      <c r="O26" s="47"/>
      <c r="P26" s="47"/>
      <c r="Q26" s="12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</row>
    <row r="27" spans="1:28" x14ac:dyDescent="0.2">
      <c r="A27" s="12"/>
      <c r="B27" s="6" t="s">
        <v>19</v>
      </c>
      <c r="C27" s="4">
        <v>79.927599999999998</v>
      </c>
      <c r="D27" s="4">
        <v>79.927599999999998</v>
      </c>
      <c r="E27" s="4">
        <v>79.927599999999998</v>
      </c>
      <c r="F27" s="4">
        <v>79.927599999999998</v>
      </c>
      <c r="G27" s="4">
        <v>79.927599999999998</v>
      </c>
      <c r="H27" s="4"/>
      <c r="I27" s="12"/>
      <c r="J27" s="48"/>
      <c r="K27" s="46"/>
      <c r="L27" s="47"/>
      <c r="M27" s="47"/>
      <c r="N27" s="47"/>
      <c r="O27" s="47"/>
      <c r="P27" s="47"/>
      <c r="Q27" s="12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</row>
    <row r="28" spans="1:28" x14ac:dyDescent="0.2">
      <c r="A28" s="12"/>
      <c r="B28" s="6" t="s">
        <v>20</v>
      </c>
      <c r="C28" s="4">
        <v>78.078820000000007</v>
      </c>
      <c r="D28" s="4">
        <v>78.078820000000007</v>
      </c>
      <c r="E28" s="4">
        <v>78.078820000000007</v>
      </c>
      <c r="F28" s="4">
        <v>78.078820000000007</v>
      </c>
      <c r="G28" s="4">
        <v>78.078820000000007</v>
      </c>
      <c r="H28" s="22" t="s">
        <v>41</v>
      </c>
      <c r="I28" s="21" t="s">
        <v>3</v>
      </c>
      <c r="J28" s="21" t="s">
        <v>2</v>
      </c>
      <c r="K28" s="21" t="s">
        <v>4</v>
      </c>
      <c r="L28" s="21" t="s">
        <v>1</v>
      </c>
      <c r="M28" s="21" t="s">
        <v>29</v>
      </c>
      <c r="N28" s="49"/>
      <c r="O28" s="49"/>
      <c r="P28" s="49"/>
      <c r="Q28" s="12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</row>
    <row r="29" spans="1:28" x14ac:dyDescent="0.2">
      <c r="A29" s="12"/>
      <c r="B29" s="32" t="s">
        <v>21</v>
      </c>
      <c r="C29" s="34">
        <f>2*I29</f>
        <v>215.768</v>
      </c>
      <c r="D29" s="34">
        <f>2*J29</f>
        <v>238.01400000000001</v>
      </c>
      <c r="E29" s="34">
        <f>2*K29</f>
        <v>251.738</v>
      </c>
      <c r="F29" s="34">
        <f>2*L29</f>
        <v>227.91399999999999</v>
      </c>
      <c r="G29" s="34">
        <f>2*M29</f>
        <v>230.02</v>
      </c>
      <c r="H29" s="23"/>
      <c r="I29" s="34">
        <f>107.884</f>
        <v>107.884</v>
      </c>
      <c r="J29" s="34">
        <f>119.007</f>
        <v>119.00700000000001</v>
      </c>
      <c r="K29" s="34">
        <f>125.869</f>
        <v>125.869</v>
      </c>
      <c r="L29" s="34">
        <f>113.957</f>
        <v>113.95699999999999</v>
      </c>
      <c r="M29" s="34">
        <v>115.01</v>
      </c>
      <c r="N29" s="47"/>
      <c r="O29" s="47"/>
      <c r="P29" s="47"/>
      <c r="Q29" s="12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</row>
    <row r="30" spans="1:28" x14ac:dyDescent="0.2">
      <c r="A30" s="12"/>
      <c r="B30" s="19" t="s">
        <v>22</v>
      </c>
      <c r="C30" s="19"/>
      <c r="D30" s="19"/>
      <c r="E30" s="19"/>
      <c r="F30" s="19"/>
      <c r="G30" s="19"/>
      <c r="H30" s="12"/>
      <c r="I30" s="12"/>
      <c r="J30" s="48"/>
      <c r="K30" s="46"/>
      <c r="L30" s="47"/>
      <c r="M30" s="47"/>
      <c r="N30" s="47"/>
      <c r="O30" s="47"/>
      <c r="P30" s="47"/>
      <c r="Q30" s="12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</row>
    <row r="31" spans="1:28" x14ac:dyDescent="0.2">
      <c r="A31" s="58" t="s">
        <v>35</v>
      </c>
      <c r="B31" s="3" t="s">
        <v>23</v>
      </c>
      <c r="C31" s="8">
        <f>1000*C23*C19/C24</f>
        <v>75.781390046933595</v>
      </c>
      <c r="D31" s="8">
        <f>1000*D23*D19/D24</f>
        <v>95.787648890089486</v>
      </c>
      <c r="E31" s="8">
        <f>1000*E23*E19/E24</f>
        <v>57.462423186314957</v>
      </c>
      <c r="F31" s="8">
        <f>1000*F23*F19/F24</f>
        <v>88.053844904429639</v>
      </c>
      <c r="G31" s="8">
        <f t="shared" ref="G31" si="1">1000*G23*G19/G24</f>
        <v>0.66610608562306006</v>
      </c>
      <c r="H31" s="8"/>
      <c r="I31" s="12"/>
      <c r="J31" s="48"/>
      <c r="K31" s="46"/>
      <c r="L31" s="49"/>
      <c r="M31" s="49"/>
      <c r="N31" s="49"/>
      <c r="O31" s="49"/>
      <c r="P31" s="49"/>
      <c r="Q31" s="12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</row>
    <row r="32" spans="1:28" x14ac:dyDescent="0.2">
      <c r="A32" s="59"/>
      <c r="B32" s="3" t="s">
        <v>24</v>
      </c>
      <c r="C32" s="25">
        <f>100*C31/(C29)</f>
        <v>35.121700181182376</v>
      </c>
      <c r="D32" s="25">
        <f>100*D31/(D29)</f>
        <v>40.244543972240905</v>
      </c>
      <c r="E32" s="25">
        <f t="shared" ref="E32:G32" si="2">100*E31/(E29)</f>
        <v>22.826280969227909</v>
      </c>
      <c r="F32" s="25">
        <f>100*F31/(F29)</f>
        <v>38.634680144453455</v>
      </c>
      <c r="G32" s="25">
        <f t="shared" si="2"/>
        <v>0.28958616017001132</v>
      </c>
      <c r="H32" s="25"/>
      <c r="I32" s="12"/>
      <c r="J32" s="6"/>
      <c r="K32" s="46"/>
      <c r="L32" s="49"/>
      <c r="M32" s="49"/>
      <c r="N32" s="49"/>
      <c r="O32" s="49"/>
      <c r="P32" s="49"/>
      <c r="Q32" s="26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</row>
    <row r="33" spans="1:28" x14ac:dyDescent="0.2">
      <c r="A33" s="59"/>
      <c r="B33" s="3" t="s">
        <v>25</v>
      </c>
      <c r="C33" s="8">
        <f>C26+(C32/100)*C27+C28*SQRT((C32/100))</f>
        <v>85.60553294805635</v>
      </c>
      <c r="D33" s="8">
        <f>D26+(D32/100)*D27+D28*SQRT((D32/100))</f>
        <v>92.959908206033731</v>
      </c>
      <c r="E33" s="8">
        <f t="shared" ref="E33:G33" si="3">E26+(E32/100)*E27+E28*SQRT((E32/100))</f>
        <v>66.809414441142323</v>
      </c>
      <c r="F33" s="8">
        <f t="shared" si="3"/>
        <v>90.672379482209095</v>
      </c>
      <c r="G33" s="8">
        <f t="shared" si="3"/>
        <v>15.694440679599753</v>
      </c>
      <c r="H33" s="8"/>
      <c r="I33" s="12"/>
      <c r="J33" s="6"/>
      <c r="K33" s="46"/>
      <c r="L33" s="49"/>
      <c r="M33" s="49"/>
      <c r="N33" s="49"/>
      <c r="O33" s="49"/>
      <c r="P33" s="49"/>
      <c r="Q33" s="26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</row>
    <row r="34" spans="1:28" x14ac:dyDescent="0.2">
      <c r="A34" s="60"/>
      <c r="B34" s="6" t="s">
        <v>26</v>
      </c>
      <c r="C34" s="9">
        <f>(C33/10000)*C31*C24</f>
        <v>1297.4612565024565</v>
      </c>
      <c r="D34" s="9">
        <f>(D33/10000)*D31*D24</f>
        <v>1780.8822096189017</v>
      </c>
      <c r="E34" s="9">
        <f t="shared" ref="E34:G34" si="4">(E33/10000)*E31*E24</f>
        <v>767.8061690893644</v>
      </c>
      <c r="F34" s="9">
        <f t="shared" si="4"/>
        <v>1596.8103280084056</v>
      </c>
      <c r="G34" s="9">
        <f t="shared" si="4"/>
        <v>2.090832489426302</v>
      </c>
      <c r="H34" s="9"/>
      <c r="I34" s="12"/>
      <c r="J34" s="6"/>
      <c r="K34" s="46"/>
      <c r="L34" s="49"/>
      <c r="M34" s="49"/>
      <c r="N34" s="49"/>
      <c r="O34" s="49"/>
      <c r="P34" s="49"/>
      <c r="Q34" s="26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</row>
    <row r="35" spans="1:28" x14ac:dyDescent="0.2">
      <c r="A35" s="52" t="s">
        <v>36</v>
      </c>
      <c r="B35" s="53" t="s">
        <v>27</v>
      </c>
      <c r="C35" s="54">
        <f>12*100*C34/(C19*1000)</f>
        <v>2.9500002176481601</v>
      </c>
      <c r="D35" s="54">
        <f>12*100*D34/(D19*1000)</f>
        <v>4.9500005909142235</v>
      </c>
      <c r="E35" s="54">
        <f>12*100*E34/(E19*1000)</f>
        <v>8.2031000201132453</v>
      </c>
      <c r="F35" s="54">
        <f t="shared" ref="F35:G35" si="5">12*100*F34/(F19*1000)</f>
        <v>9.7081513319697983</v>
      </c>
      <c r="G35" s="54">
        <f t="shared" si="5"/>
        <v>5.649998644655911</v>
      </c>
      <c r="H35" s="4"/>
      <c r="I35" s="12"/>
      <c r="J35" s="6"/>
      <c r="K35" s="46"/>
      <c r="L35" s="49"/>
      <c r="M35" s="49"/>
      <c r="N35" s="49"/>
      <c r="O35" s="49"/>
      <c r="P35" s="49"/>
      <c r="Q35" s="26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</row>
    <row r="36" spans="1:28" x14ac:dyDescent="0.2">
      <c r="A36" s="12"/>
      <c r="B36" s="6"/>
      <c r="C36" s="6"/>
      <c r="D36" s="6"/>
      <c r="E36" s="6"/>
      <c r="F36" s="6"/>
      <c r="G36" s="6"/>
      <c r="H36" s="6"/>
      <c r="I36" s="12"/>
      <c r="J36" s="50"/>
      <c r="K36" s="46"/>
      <c r="L36" s="51"/>
      <c r="M36" s="51"/>
      <c r="N36" s="51"/>
      <c r="O36" s="51"/>
      <c r="P36" s="51"/>
      <c r="Q36" s="12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</row>
    <row r="37" spans="1:28" x14ac:dyDescent="0.2">
      <c r="A37" s="12"/>
      <c r="B37" s="3" t="s">
        <v>28</v>
      </c>
      <c r="C37" s="31">
        <f>C22-C35</f>
        <v>-2.1764815993918774E-7</v>
      </c>
      <c r="D37" s="31">
        <f>D22-D35</f>
        <v>-5.9091422333068522E-7</v>
      </c>
      <c r="E37" s="31">
        <f t="shared" ref="E37:G37" si="6">E22-E35</f>
        <v>-2.0113246179676025E-8</v>
      </c>
      <c r="F37" s="31">
        <f t="shared" si="6"/>
        <v>-1.3319697984570666E-6</v>
      </c>
      <c r="G37" s="31">
        <f t="shared" si="6"/>
        <v>1.3553440894042978E-6</v>
      </c>
      <c r="H37" s="4" t="s">
        <v>38</v>
      </c>
      <c r="I37" s="21" t="s">
        <v>3</v>
      </c>
      <c r="J37" s="21" t="s">
        <v>2</v>
      </c>
      <c r="K37" s="21" t="s">
        <v>4</v>
      </c>
      <c r="L37" s="21" t="s">
        <v>1</v>
      </c>
      <c r="M37" s="21" t="s">
        <v>29</v>
      </c>
      <c r="N37" s="49"/>
      <c r="O37" s="49"/>
      <c r="P37" s="49"/>
      <c r="Q37" s="12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</row>
    <row r="38" spans="1:28" x14ac:dyDescent="0.2">
      <c r="A38" s="12"/>
      <c r="B38" s="10" t="s">
        <v>33</v>
      </c>
      <c r="C38" s="11">
        <f>C37/100*C19*1000</f>
        <v>-1.1487052240095512E-3</v>
      </c>
      <c r="D38" s="11">
        <f>D37/100*D19*1000</f>
        <v>-2.5511478839141586E-3</v>
      </c>
      <c r="E38" s="11">
        <f t="shared" ref="E38:G38" si="7">E37/100*E19*1000</f>
        <v>-2.2591080629474246E-5</v>
      </c>
      <c r="F38" s="11">
        <f t="shared" si="7"/>
        <v>-2.6290110955738064E-3</v>
      </c>
      <c r="G38" s="11">
        <f t="shared" si="7"/>
        <v>6.018686307102984E-6</v>
      </c>
      <c r="H38" s="4"/>
      <c r="I38" s="55">
        <v>2.460106220870919</v>
      </c>
      <c r="J38" s="56">
        <v>4.1628973605376451</v>
      </c>
      <c r="K38" s="56">
        <v>6.1693139560579633</v>
      </c>
      <c r="L38" s="57">
        <v>7.9458598070361459</v>
      </c>
      <c r="M38" s="57">
        <v>-1.9894140815741359</v>
      </c>
      <c r="N38" s="51"/>
      <c r="O38" s="51"/>
      <c r="P38" s="51"/>
      <c r="Q38" s="12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</row>
    <row r="39" spans="1:28" x14ac:dyDescent="0.2">
      <c r="A39" s="13"/>
      <c r="B39" s="13"/>
      <c r="C39" s="13"/>
      <c r="D39" s="13"/>
      <c r="E39" s="13"/>
      <c r="F39" s="13"/>
      <c r="G39" s="13"/>
      <c r="H39" s="13"/>
      <c r="I39" s="13"/>
      <c r="J39" s="50"/>
      <c r="K39" s="50"/>
      <c r="L39" s="49"/>
      <c r="M39" s="49"/>
      <c r="N39" s="49"/>
      <c r="O39" s="49"/>
      <c r="P39" s="49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</row>
    <row r="40" spans="1:28" x14ac:dyDescent="0.2">
      <c r="A40" s="13"/>
      <c r="B40" s="13"/>
      <c r="C40" s="13"/>
      <c r="D40" s="13"/>
      <c r="E40" s="13"/>
      <c r="F40" s="13"/>
      <c r="G40" s="13"/>
      <c r="H40" s="13"/>
      <c r="I40" s="13"/>
      <c r="J40" s="50"/>
      <c r="K40" s="46"/>
      <c r="L40" s="51"/>
      <c r="M40" s="51"/>
      <c r="N40" s="51"/>
      <c r="O40" s="51"/>
      <c r="P40" s="51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</row>
    <row r="41" spans="1:28" x14ac:dyDescent="0.2">
      <c r="A41" s="13"/>
      <c r="B41" s="13"/>
      <c r="C41" s="13"/>
      <c r="D41" s="13"/>
      <c r="E41" s="13"/>
      <c r="F41" s="13"/>
      <c r="G41" s="13"/>
      <c r="H41" s="13"/>
      <c r="I41" s="13"/>
      <c r="J41" s="50"/>
      <c r="K41" s="50"/>
      <c r="L41" s="49"/>
      <c r="M41" s="49"/>
      <c r="N41" s="49"/>
      <c r="O41" s="49"/>
      <c r="P41" s="49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</row>
    <row r="42" spans="1:28" x14ac:dyDescent="0.2">
      <c r="A42" s="13"/>
      <c r="B42" s="13"/>
      <c r="C42" s="13"/>
      <c r="D42" s="13"/>
      <c r="E42" s="13"/>
      <c r="F42" s="13"/>
      <c r="G42" s="13"/>
      <c r="H42" s="13"/>
      <c r="I42" s="13"/>
      <c r="J42" s="50"/>
      <c r="K42" s="46"/>
      <c r="L42" s="51"/>
      <c r="M42" s="51"/>
      <c r="N42" s="51"/>
      <c r="O42" s="51"/>
      <c r="P42" s="51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</row>
    <row r="43" spans="1:28" x14ac:dyDescent="0.2">
      <c r="A43" s="13"/>
      <c r="B43" s="13"/>
      <c r="C43" s="13"/>
      <c r="D43" s="13"/>
      <c r="E43" s="13"/>
      <c r="F43" s="13"/>
      <c r="G43" s="13"/>
      <c r="H43" s="13"/>
      <c r="I43" s="13"/>
      <c r="J43" s="50"/>
      <c r="K43" s="50"/>
      <c r="L43" s="49"/>
      <c r="M43" s="49"/>
      <c r="N43" s="49"/>
      <c r="O43" s="49"/>
      <c r="P43" s="49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</row>
    <row r="44" spans="1:28" x14ac:dyDescent="0.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</row>
    <row r="45" spans="1:28" x14ac:dyDescent="0.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</row>
    <row r="46" spans="1:28" x14ac:dyDescent="0.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</row>
    <row r="47" spans="1:28" x14ac:dyDescent="0.2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</row>
    <row r="48" spans="1:28" x14ac:dyDescent="0.2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</row>
    <row r="49" spans="1:28" x14ac:dyDescent="0.2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</row>
    <row r="50" spans="1:28" x14ac:dyDescent="0.2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</row>
    <row r="51" spans="1:28" x14ac:dyDescent="0.2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</row>
    <row r="52" spans="1:28" x14ac:dyDescent="0.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</row>
    <row r="53" spans="1:28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</row>
    <row r="54" spans="1:28" x14ac:dyDescent="0.2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</row>
    <row r="55" spans="1:28" x14ac:dyDescent="0.2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</row>
    <row r="56" spans="1:28" x14ac:dyDescent="0.2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</row>
    <row r="57" spans="1:28" x14ac:dyDescent="0.2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</row>
    <row r="58" spans="1:28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</row>
    <row r="59" spans="1:28" x14ac:dyDescent="0.2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</row>
    <row r="60" spans="1:28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</row>
    <row r="61" spans="1:28" x14ac:dyDescent="0.2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</row>
    <row r="62" spans="1:28" x14ac:dyDescent="0.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</row>
    <row r="63" spans="1:28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</row>
    <row r="64" spans="1:28" x14ac:dyDescent="0.2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</row>
    <row r="65" spans="1:28" x14ac:dyDescent="0.2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</row>
    <row r="66" spans="1:28" x14ac:dyDescent="0.2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</row>
    <row r="67" spans="1:28" x14ac:dyDescent="0.2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</row>
    <row r="68" spans="1:28" x14ac:dyDescent="0.2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</row>
    <row r="69" spans="1:28" x14ac:dyDescent="0.2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</row>
  </sheetData>
  <mergeCells count="6">
    <mergeCell ref="A31:A34"/>
    <mergeCell ref="C2:E2"/>
    <mergeCell ref="L2:P2"/>
    <mergeCell ref="Q2:U2"/>
    <mergeCell ref="B15:G15"/>
    <mergeCell ref="C16:G16"/>
  </mergeCells>
  <conditionalFormatting sqref="C37:G37">
    <cfRule type="expression" dxfId="34" priority="10">
      <formula>ABS(#REF!)&gt;=1.96</formula>
    </cfRule>
  </conditionalFormatting>
  <conditionalFormatting sqref="C22">
    <cfRule type="expression" dxfId="33" priority="11">
      <formula>ABS(#REF!)&gt;=1.96</formula>
    </cfRule>
  </conditionalFormatting>
  <conditionalFormatting sqref="H37">
    <cfRule type="expression" dxfId="32" priority="9">
      <formula>ABS(#REF!)&gt;=1.96</formula>
    </cfRule>
  </conditionalFormatting>
  <conditionalFormatting sqref="C21:G21">
    <cfRule type="expression" dxfId="31" priority="8">
      <formula>ABS(#REF!)&gt;=1.96</formula>
    </cfRule>
  </conditionalFormatting>
  <conditionalFormatting sqref="M4:O4">
    <cfRule type="expression" dxfId="30" priority="7">
      <formula>ABS(#REF!)&gt;=1.96</formula>
    </cfRule>
  </conditionalFormatting>
  <conditionalFormatting sqref="L4">
    <cfRule type="expression" dxfId="29" priority="6">
      <formula>ABS(#REF!)&gt;=1.96</formula>
    </cfRule>
  </conditionalFormatting>
  <conditionalFormatting sqref="R4:T4">
    <cfRule type="expression" dxfId="28" priority="5">
      <formula>ABS(#REF!)&gt;=1.96</formula>
    </cfRule>
  </conditionalFormatting>
  <conditionalFormatting sqref="Q4">
    <cfRule type="expression" dxfId="27" priority="4">
      <formula>ABS(#REF!)&gt;=1.96</formula>
    </cfRule>
  </conditionalFormatting>
  <conditionalFormatting sqref="C38:G38">
    <cfRule type="expression" dxfId="26" priority="3">
      <formula>ABS(#REF!)&gt;=1.96</formula>
    </cfRule>
  </conditionalFormatting>
  <conditionalFormatting sqref="H38">
    <cfRule type="expression" dxfId="25" priority="2">
      <formula>ABS(#REF!)&gt;=1.96</formula>
    </cfRule>
  </conditionalFormatting>
  <conditionalFormatting sqref="D22:G22">
    <cfRule type="expression" dxfId="24" priority="1">
      <formula>ABS(#REF!)&gt;=1.96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8F40B-622B-1E43-8DFC-09E4A33369AA}">
  <dimension ref="A1:AB69"/>
  <sheetViews>
    <sheetView topLeftCell="A16" zoomScale="139" workbookViewId="0">
      <selection activeCell="C21" sqref="C21:G21"/>
    </sheetView>
  </sheetViews>
  <sheetFormatPr baseColWidth="10" defaultColWidth="8.83203125" defaultRowHeight="15" x14ac:dyDescent="0.2"/>
  <cols>
    <col min="2" max="2" width="27.5" bestFit="1" customWidth="1"/>
    <col min="8" max="8" width="10.1640625" bestFit="1" customWidth="1"/>
    <col min="11" max="11" width="8.1640625" customWidth="1"/>
    <col min="12" max="15" width="9" bestFit="1" customWidth="1"/>
    <col min="16" max="16" width="9.5" bestFit="1" customWidth="1"/>
  </cols>
  <sheetData>
    <row r="1" spans="1:28" x14ac:dyDescent="0.2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 spans="1:28" x14ac:dyDescent="0.2">
      <c r="A2" s="12"/>
      <c r="B2" s="12"/>
      <c r="C2" s="65" t="s">
        <v>34</v>
      </c>
      <c r="D2" s="65"/>
      <c r="E2" s="65"/>
      <c r="F2" s="12"/>
      <c r="G2" s="12"/>
      <c r="H2" s="12"/>
      <c r="I2" s="12"/>
      <c r="J2" s="12"/>
      <c r="K2" s="12"/>
      <c r="L2" s="62" t="s">
        <v>30</v>
      </c>
      <c r="M2" s="62"/>
      <c r="N2" s="62"/>
      <c r="O2" s="62"/>
      <c r="P2" s="62"/>
      <c r="Q2" s="63" t="s">
        <v>32</v>
      </c>
      <c r="R2" s="63"/>
      <c r="S2" s="63"/>
      <c r="T2" s="63"/>
      <c r="U2" s="63"/>
      <c r="V2" s="13"/>
      <c r="W2" s="13"/>
      <c r="X2" s="13"/>
      <c r="Y2" s="13"/>
      <c r="Z2" s="13"/>
      <c r="AA2" s="13"/>
      <c r="AB2" s="13"/>
    </row>
    <row r="3" spans="1:28" x14ac:dyDescent="0.2">
      <c r="A3" s="12"/>
      <c r="B3" s="12"/>
      <c r="C3" s="39" t="s">
        <v>0</v>
      </c>
      <c r="D3" s="39"/>
      <c r="E3" s="39"/>
      <c r="F3" s="12"/>
      <c r="G3" s="12"/>
      <c r="H3" s="6"/>
      <c r="I3" s="6"/>
      <c r="J3" s="12"/>
      <c r="K3" s="12"/>
      <c r="L3" s="21" t="s">
        <v>3</v>
      </c>
      <c r="M3" s="21" t="s">
        <v>2</v>
      </c>
      <c r="N3" s="21" t="s">
        <v>4</v>
      </c>
      <c r="O3" s="21" t="s">
        <v>1</v>
      </c>
      <c r="P3" s="21" t="s">
        <v>29</v>
      </c>
      <c r="Q3" s="21" t="s">
        <v>3</v>
      </c>
      <c r="R3" s="21" t="s">
        <v>2</v>
      </c>
      <c r="S3" s="21" t="s">
        <v>4</v>
      </c>
      <c r="T3" s="21" t="s">
        <v>1</v>
      </c>
      <c r="U3" s="21" t="s">
        <v>29</v>
      </c>
      <c r="V3" s="13"/>
      <c r="W3" s="13"/>
      <c r="X3" s="13"/>
      <c r="Y3" s="13"/>
      <c r="Z3" s="13"/>
      <c r="AA3" s="13"/>
      <c r="AB3" s="13"/>
    </row>
    <row r="4" spans="1:28" x14ac:dyDescent="0.2">
      <c r="A4" s="12"/>
      <c r="B4" s="12"/>
      <c r="C4" s="40" t="s">
        <v>5</v>
      </c>
      <c r="D4" s="40">
        <v>1</v>
      </c>
      <c r="E4" s="40"/>
      <c r="F4" s="12"/>
      <c r="G4" s="12"/>
      <c r="H4" s="6"/>
      <c r="I4" s="6"/>
      <c r="J4" s="12"/>
      <c r="K4" s="17"/>
      <c r="L4" s="4">
        <v>2.95</v>
      </c>
      <c r="M4" s="4">
        <v>4.95</v>
      </c>
      <c r="N4" s="4">
        <v>8.2030999999999992</v>
      </c>
      <c r="O4" s="4">
        <v>9.7081499999999998</v>
      </c>
      <c r="P4" s="1">
        <v>5.65</v>
      </c>
      <c r="Q4" s="4">
        <v>1.7550865671641793</v>
      </c>
      <c r="R4" s="4">
        <v>4.0460686567164181</v>
      </c>
      <c r="S4" s="4">
        <v>5.5960328358208962</v>
      </c>
      <c r="T4" s="4">
        <v>6.9025791044776099</v>
      </c>
      <c r="U4" s="29">
        <f>2.93</f>
        <v>2.93</v>
      </c>
      <c r="V4" s="13"/>
      <c r="W4" s="13"/>
      <c r="X4" s="13"/>
      <c r="Y4" s="13"/>
      <c r="Z4" s="13"/>
      <c r="AA4" s="13"/>
      <c r="AB4" s="13"/>
    </row>
    <row r="5" spans="1:28" x14ac:dyDescent="0.2">
      <c r="A5" s="12"/>
      <c r="B5" s="12"/>
      <c r="C5" s="39" t="s">
        <v>6</v>
      </c>
      <c r="D5" s="41">
        <v>11.261309452000001</v>
      </c>
      <c r="E5" s="41">
        <f>D5*$D$4</f>
        <v>11.261309452000001</v>
      </c>
      <c r="F5" s="12"/>
      <c r="G5" s="12"/>
      <c r="H5" s="6"/>
      <c r="I5" s="6"/>
      <c r="J5" s="12"/>
      <c r="K5" s="17"/>
      <c r="L5" s="18"/>
      <c r="M5" s="18"/>
      <c r="N5" s="4"/>
      <c r="O5" s="4"/>
      <c r="P5" s="4"/>
      <c r="Q5" s="12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</row>
    <row r="6" spans="1:28" x14ac:dyDescent="0.2">
      <c r="A6" s="12"/>
      <c r="B6" s="12"/>
      <c r="C6" s="39" t="s">
        <v>7</v>
      </c>
      <c r="D6" s="42">
        <v>79.927599999999998</v>
      </c>
      <c r="E6" s="41">
        <f>D6*$D$4</f>
        <v>79.927599999999998</v>
      </c>
      <c r="F6" s="12"/>
      <c r="G6" s="12"/>
      <c r="H6" s="6"/>
      <c r="I6" s="4"/>
      <c r="J6" s="12"/>
      <c r="K6" s="17"/>
      <c r="L6" s="18"/>
      <c r="M6" s="18"/>
      <c r="N6" s="4"/>
      <c r="O6" s="4"/>
      <c r="P6" s="4"/>
      <c r="Q6" s="12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1:28" x14ac:dyDescent="0.2">
      <c r="A7" s="12"/>
      <c r="B7" s="12"/>
      <c r="C7" s="43" t="s">
        <v>8</v>
      </c>
      <c r="D7" s="44">
        <v>78.078820000000007</v>
      </c>
      <c r="E7" s="44">
        <f>D7*$D$4</f>
        <v>78.078820000000007</v>
      </c>
      <c r="F7" s="12"/>
      <c r="G7" s="12"/>
      <c r="H7" s="6"/>
      <c r="I7" s="4"/>
      <c r="J7" s="12"/>
      <c r="K7" s="17"/>
      <c r="L7" s="18"/>
      <c r="M7" s="18"/>
      <c r="N7" s="18"/>
      <c r="O7" s="18"/>
      <c r="P7" s="4"/>
      <c r="Q7" s="12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</row>
    <row r="8" spans="1:28" x14ac:dyDescent="0.2">
      <c r="A8" s="12"/>
      <c r="B8" s="12"/>
      <c r="C8" s="12"/>
      <c r="D8" s="12"/>
      <c r="E8" s="12"/>
      <c r="F8" s="12"/>
      <c r="G8" s="12"/>
      <c r="H8" s="12"/>
      <c r="I8" s="18"/>
      <c r="J8" s="12"/>
      <c r="K8" s="17"/>
      <c r="L8" s="18"/>
      <c r="M8" s="18"/>
      <c r="N8" s="18"/>
      <c r="O8" s="18"/>
      <c r="P8" s="4"/>
      <c r="Q8" s="12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</row>
    <row r="9" spans="1:28" x14ac:dyDescent="0.2">
      <c r="A9" s="12"/>
      <c r="B9" s="12"/>
      <c r="C9" s="12"/>
      <c r="D9" s="12"/>
      <c r="E9" s="12"/>
      <c r="F9" s="12"/>
      <c r="G9" s="12"/>
      <c r="H9" s="12"/>
      <c r="I9" s="12"/>
      <c r="J9" s="12"/>
      <c r="K9" s="17"/>
      <c r="L9" s="18"/>
      <c r="M9" s="18"/>
      <c r="N9" s="18"/>
      <c r="O9" s="18"/>
      <c r="P9" s="4"/>
      <c r="Q9" s="12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</row>
    <row r="10" spans="1:28" x14ac:dyDescent="0.2">
      <c r="A10" s="12"/>
      <c r="B10" s="12"/>
      <c r="C10" s="12"/>
      <c r="D10" s="12"/>
      <c r="E10" s="12"/>
      <c r="F10" s="12"/>
      <c r="G10" s="12"/>
      <c r="H10" s="6"/>
      <c r="I10" s="6"/>
      <c r="J10" s="6"/>
      <c r="K10" s="12"/>
      <c r="L10" s="12"/>
      <c r="M10" s="6"/>
      <c r="N10" s="6"/>
      <c r="O10" s="4"/>
      <c r="P10" s="12"/>
      <c r="Q10" s="12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x14ac:dyDescent="0.2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6"/>
      <c r="N11" s="6"/>
      <c r="O11" s="4"/>
      <c r="P11" s="12"/>
      <c r="Q11" s="12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</row>
    <row r="12" spans="1:28" x14ac:dyDescent="0.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6"/>
      <c r="L12" s="15"/>
      <c r="M12" s="15"/>
      <c r="N12" s="15"/>
      <c r="O12" s="15"/>
      <c r="P12" s="12"/>
      <c r="Q12" s="12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</row>
    <row r="13" spans="1:28" x14ac:dyDescent="0.2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7"/>
      <c r="L13" s="4"/>
      <c r="M13" s="4"/>
      <c r="N13" s="4"/>
      <c r="O13" s="4"/>
      <c r="P13" s="4"/>
      <c r="Q13" s="12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 spans="1:28" x14ac:dyDescent="0.2">
      <c r="A14" s="12"/>
      <c r="B14" s="12"/>
      <c r="C14" s="18"/>
      <c r="D14" s="18"/>
      <c r="E14" s="18"/>
      <c r="F14" s="18"/>
      <c r="G14" s="12"/>
      <c r="H14" s="18"/>
      <c r="I14" s="18"/>
      <c r="J14" s="18"/>
      <c r="K14" s="17"/>
      <c r="L14" s="4"/>
      <c r="M14" s="4"/>
      <c r="N14" s="4"/>
      <c r="O14" s="4"/>
      <c r="P14" s="4"/>
      <c r="Q14" s="12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</row>
    <row r="15" spans="1:28" x14ac:dyDescent="0.2">
      <c r="A15" s="12"/>
      <c r="B15" s="61"/>
      <c r="C15" s="61"/>
      <c r="D15" s="61"/>
      <c r="E15" s="61"/>
      <c r="F15" s="61"/>
      <c r="G15" s="61"/>
      <c r="H15" s="12"/>
      <c r="I15" s="12"/>
      <c r="J15" s="12"/>
      <c r="K15" s="17"/>
      <c r="L15" s="4"/>
      <c r="M15" s="4"/>
      <c r="N15" s="4"/>
      <c r="O15" s="4"/>
      <c r="P15" s="4"/>
      <c r="Q15" s="12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</row>
    <row r="16" spans="1:28" x14ac:dyDescent="0.2">
      <c r="A16" s="12"/>
      <c r="B16" s="16" t="s">
        <v>9</v>
      </c>
      <c r="C16" s="64" t="s">
        <v>10</v>
      </c>
      <c r="D16" s="64"/>
      <c r="E16" s="64"/>
      <c r="F16" s="64"/>
      <c r="G16" s="64"/>
      <c r="H16" s="12"/>
      <c r="I16" s="12"/>
      <c r="J16" s="12"/>
      <c r="K16" s="17"/>
      <c r="L16" s="18"/>
      <c r="M16" s="18"/>
      <c r="N16" s="18"/>
      <c r="O16" s="18"/>
      <c r="P16" s="4"/>
      <c r="Q16" s="12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 spans="1:28" x14ac:dyDescent="0.2">
      <c r="A17" s="12"/>
      <c r="B17" s="20"/>
      <c r="C17" s="30"/>
      <c r="D17" s="30"/>
      <c r="E17" s="30"/>
      <c r="F17" s="30"/>
      <c r="G17" s="12"/>
      <c r="H17" s="12"/>
      <c r="I17" s="12"/>
      <c r="J17" s="12"/>
      <c r="K17" s="12"/>
      <c r="L17" s="18"/>
      <c r="M17" s="18"/>
      <c r="N17" s="18"/>
      <c r="O17" s="18"/>
      <c r="P17" s="4"/>
      <c r="Q17" s="12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</row>
    <row r="18" spans="1:28" x14ac:dyDescent="0.2">
      <c r="A18" s="12"/>
      <c r="B18" s="6"/>
      <c r="C18" s="21" t="s">
        <v>3</v>
      </c>
      <c r="D18" s="21" t="s">
        <v>2</v>
      </c>
      <c r="E18" s="21" t="s">
        <v>4</v>
      </c>
      <c r="F18" s="21" t="s">
        <v>1</v>
      </c>
      <c r="G18" s="21" t="s">
        <v>29</v>
      </c>
      <c r="H18" s="14"/>
      <c r="I18" s="12"/>
      <c r="J18" s="12"/>
      <c r="K18" s="12"/>
      <c r="L18" s="18"/>
      <c r="M18" s="18"/>
      <c r="N18" s="18"/>
      <c r="O18" s="18"/>
      <c r="P18" s="4"/>
      <c r="Q18" s="12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</row>
    <row r="19" spans="1:28" x14ac:dyDescent="0.2">
      <c r="A19" s="12"/>
      <c r="B19" s="27" t="s">
        <v>11</v>
      </c>
      <c r="C19" s="28">
        <v>1</v>
      </c>
      <c r="D19" s="28">
        <v>1</v>
      </c>
      <c r="E19" s="28">
        <v>1</v>
      </c>
      <c r="F19" s="28">
        <v>1</v>
      </c>
      <c r="G19" s="28">
        <v>1</v>
      </c>
      <c r="H19" s="22"/>
      <c r="I19" s="12"/>
      <c r="J19" s="12"/>
      <c r="K19" s="12"/>
      <c r="L19" s="12"/>
      <c r="M19" s="12"/>
      <c r="N19" s="4"/>
      <c r="O19" s="4"/>
      <c r="P19" s="12"/>
      <c r="Q19" s="12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</row>
    <row r="20" spans="1:28" x14ac:dyDescent="0.2">
      <c r="A20" s="12"/>
      <c r="B20" s="19" t="s">
        <v>12</v>
      </c>
      <c r="C20" s="19"/>
      <c r="D20" s="19"/>
      <c r="E20" s="19"/>
      <c r="F20" s="19"/>
      <c r="G20" s="19"/>
      <c r="H20" s="12" t="s">
        <v>40</v>
      </c>
      <c r="I20" s="21" t="s">
        <v>3</v>
      </c>
      <c r="J20" s="21" t="s">
        <v>2</v>
      </c>
      <c r="K20" s="21" t="s">
        <v>4</v>
      </c>
      <c r="L20" s="21" t="s">
        <v>1</v>
      </c>
      <c r="M20" s="21" t="s">
        <v>29</v>
      </c>
      <c r="N20" s="4"/>
      <c r="O20" s="4"/>
      <c r="P20" s="12"/>
      <c r="Q20" s="12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</row>
    <row r="21" spans="1:28" x14ac:dyDescent="0.2">
      <c r="A21" s="12"/>
      <c r="B21" s="35" t="s">
        <v>13</v>
      </c>
      <c r="C21" s="38">
        <f>I21*0.5</f>
        <v>1.4750000000000001</v>
      </c>
      <c r="D21" s="38">
        <f>J21/3*2</f>
        <v>3.3000000000000003</v>
      </c>
      <c r="E21" s="38">
        <f>K21*5/6</f>
        <v>6.835916666666666</v>
      </c>
      <c r="F21" s="38">
        <f>L21*2/3</f>
        <v>6.4721000000000002</v>
      </c>
      <c r="G21" s="38">
        <f>M21*1/6</f>
        <v>0.94166666666666676</v>
      </c>
      <c r="H21" s="22"/>
      <c r="I21" s="38">
        <v>2.95</v>
      </c>
      <c r="J21" s="38">
        <v>4.95</v>
      </c>
      <c r="K21" s="38">
        <v>8.2030999999999992</v>
      </c>
      <c r="L21" s="38">
        <v>9.7081499999999998</v>
      </c>
      <c r="M21" s="38">
        <v>5.65</v>
      </c>
      <c r="N21" s="4"/>
      <c r="O21" s="4"/>
      <c r="P21" s="12"/>
      <c r="Q21" s="12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</row>
    <row r="22" spans="1:28" x14ac:dyDescent="0.2">
      <c r="A22" s="14" t="s">
        <v>31</v>
      </c>
      <c r="B22" s="36" t="s">
        <v>14</v>
      </c>
      <c r="C22" s="37">
        <f>C21</f>
        <v>1.4750000000000001</v>
      </c>
      <c r="D22" s="37">
        <f>D21</f>
        <v>3.3000000000000003</v>
      </c>
      <c r="E22" s="37">
        <f>E21</f>
        <v>6.835916666666666</v>
      </c>
      <c r="F22" s="37">
        <f t="shared" ref="F22:G22" si="0">F21</f>
        <v>6.4721000000000002</v>
      </c>
      <c r="G22" s="37">
        <f t="shared" si="0"/>
        <v>0.94166666666666676</v>
      </c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</row>
    <row r="23" spans="1:28" x14ac:dyDescent="0.2">
      <c r="A23" s="12"/>
      <c r="B23" s="32" t="s">
        <v>15</v>
      </c>
      <c r="C23" s="33">
        <v>0.28716993283582098</v>
      </c>
      <c r="D23" s="33">
        <v>0.44373973383084497</v>
      </c>
      <c r="E23" s="33">
        <v>1.0231966169154201</v>
      </c>
      <c r="F23" s="33">
        <v>0.89223710199005002</v>
      </c>
      <c r="G23" s="33">
        <v>3</v>
      </c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</row>
    <row r="24" spans="1:28" x14ac:dyDescent="0.2">
      <c r="A24" s="12"/>
      <c r="B24" s="2" t="s">
        <v>16</v>
      </c>
      <c r="C24" s="5">
        <v>2000</v>
      </c>
      <c r="D24" s="5">
        <v>2000</v>
      </c>
      <c r="E24" s="5">
        <v>2000</v>
      </c>
      <c r="F24" s="5">
        <v>2000</v>
      </c>
      <c r="G24" s="5">
        <v>2000</v>
      </c>
      <c r="H24" s="24"/>
      <c r="I24" s="12"/>
      <c r="J24" s="12"/>
      <c r="K24" s="18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 spans="1:28" x14ac:dyDescent="0.2">
      <c r="A25" s="12"/>
      <c r="B25" s="19" t="s">
        <v>17</v>
      </c>
      <c r="C25" s="19"/>
      <c r="D25" s="19"/>
      <c r="E25" s="19"/>
      <c r="F25" s="19"/>
      <c r="G25" s="19"/>
      <c r="H25" s="12"/>
      <c r="I25" s="12"/>
      <c r="J25" s="6"/>
      <c r="K25" s="4"/>
      <c r="L25" s="45"/>
      <c r="M25" s="45"/>
      <c r="N25" s="45"/>
      <c r="O25" s="45"/>
      <c r="P25" s="45"/>
      <c r="Q25" s="12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</row>
    <row r="26" spans="1:28" x14ac:dyDescent="0.2">
      <c r="A26" s="12"/>
      <c r="B26" s="6" t="s">
        <v>18</v>
      </c>
      <c r="C26" s="4">
        <f t="array" ref="C26:C28">$E$5:$E$7</f>
        <v>11.261309452000001</v>
      </c>
      <c r="D26" s="4">
        <f t="array" ref="D26:D28">$E$5:$E$7</f>
        <v>11.261309452000001</v>
      </c>
      <c r="E26" s="4">
        <f t="array" ref="E26:E28">$E$5:$E$7</f>
        <v>11.261309452000001</v>
      </c>
      <c r="F26" s="4">
        <f t="array" ref="F26:F28">$E$5:$E$7</f>
        <v>11.261309452000001</v>
      </c>
      <c r="G26" s="4">
        <f t="array" ref="G26:G28">$E$5:$E$7</f>
        <v>11.261309452000001</v>
      </c>
      <c r="H26" s="4"/>
      <c r="I26" s="12"/>
      <c r="J26" s="6"/>
      <c r="K26" s="46"/>
      <c r="L26" s="47"/>
      <c r="M26" s="47"/>
      <c r="N26" s="47"/>
      <c r="O26" s="47"/>
      <c r="P26" s="47"/>
      <c r="Q26" s="12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</row>
    <row r="27" spans="1:28" x14ac:dyDescent="0.2">
      <c r="A27" s="12"/>
      <c r="B27" s="6" t="s">
        <v>19</v>
      </c>
      <c r="C27" s="4">
        <v>79.927599999999998</v>
      </c>
      <c r="D27" s="4">
        <v>79.927599999999998</v>
      </c>
      <c r="E27" s="4">
        <v>79.927599999999998</v>
      </c>
      <c r="F27" s="4">
        <v>79.927599999999998</v>
      </c>
      <c r="G27" s="4">
        <v>79.927599999999998</v>
      </c>
      <c r="H27" s="4"/>
      <c r="I27" s="12"/>
      <c r="J27" s="48"/>
      <c r="K27" s="46"/>
      <c r="L27" s="47"/>
      <c r="M27" s="47"/>
      <c r="N27" s="47"/>
      <c r="O27" s="47"/>
      <c r="P27" s="47"/>
      <c r="Q27" s="12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</row>
    <row r="28" spans="1:28" x14ac:dyDescent="0.2">
      <c r="A28" s="12"/>
      <c r="B28" s="6" t="s">
        <v>20</v>
      </c>
      <c r="C28" s="4">
        <v>78.078820000000007</v>
      </c>
      <c r="D28" s="4">
        <v>78.078820000000007</v>
      </c>
      <c r="E28" s="4">
        <v>78.078820000000007</v>
      </c>
      <c r="F28" s="4">
        <v>78.078820000000007</v>
      </c>
      <c r="G28" s="4">
        <v>78.078820000000007</v>
      </c>
      <c r="H28" s="22" t="s">
        <v>41</v>
      </c>
      <c r="I28" s="21" t="s">
        <v>3</v>
      </c>
      <c r="J28" s="21" t="s">
        <v>2</v>
      </c>
      <c r="K28" s="21" t="s">
        <v>4</v>
      </c>
      <c r="L28" s="21" t="s">
        <v>1</v>
      </c>
      <c r="M28" s="21" t="s">
        <v>29</v>
      </c>
      <c r="N28" s="49"/>
      <c r="O28" s="49"/>
      <c r="P28" s="49"/>
      <c r="Q28" s="12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</row>
    <row r="29" spans="1:28" x14ac:dyDescent="0.2">
      <c r="A29" s="12"/>
      <c r="B29" s="32" t="s">
        <v>21</v>
      </c>
      <c r="C29" s="34">
        <f>2*I29</f>
        <v>215.768</v>
      </c>
      <c r="D29" s="34">
        <f>2*J29</f>
        <v>238.01400000000001</v>
      </c>
      <c r="E29" s="34">
        <f>2*K29</f>
        <v>251.738</v>
      </c>
      <c r="F29" s="34">
        <f>2*L29</f>
        <v>227.91399999999999</v>
      </c>
      <c r="G29" s="34">
        <f>2*M29</f>
        <v>230.02</v>
      </c>
      <c r="H29" s="23"/>
      <c r="I29" s="34">
        <f>107.884</f>
        <v>107.884</v>
      </c>
      <c r="J29" s="34">
        <f>119.007</f>
        <v>119.00700000000001</v>
      </c>
      <c r="K29" s="34">
        <f>125.869</f>
        <v>125.869</v>
      </c>
      <c r="L29" s="34">
        <f>113.957</f>
        <v>113.95699999999999</v>
      </c>
      <c r="M29" s="34">
        <v>115.01</v>
      </c>
      <c r="N29" s="47"/>
      <c r="O29" s="47"/>
      <c r="P29" s="47"/>
      <c r="Q29" s="12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</row>
    <row r="30" spans="1:28" x14ac:dyDescent="0.2">
      <c r="A30" s="12"/>
      <c r="B30" s="19" t="s">
        <v>22</v>
      </c>
      <c r="C30" s="19"/>
      <c r="D30" s="19"/>
      <c r="E30" s="19"/>
      <c r="F30" s="19"/>
      <c r="G30" s="19"/>
      <c r="H30" s="12"/>
      <c r="I30" s="12"/>
      <c r="J30" s="48"/>
      <c r="K30" s="46"/>
      <c r="L30" s="47"/>
      <c r="M30" s="47"/>
      <c r="N30" s="47"/>
      <c r="O30" s="47"/>
      <c r="P30" s="47"/>
      <c r="Q30" s="12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</row>
    <row r="31" spans="1:28" x14ac:dyDescent="0.2">
      <c r="A31" s="58" t="s">
        <v>35</v>
      </c>
      <c r="B31" s="3" t="s">
        <v>23</v>
      </c>
      <c r="C31" s="8">
        <f>1000*C23*C19/C24</f>
        <v>0.14358496641791049</v>
      </c>
      <c r="D31" s="8">
        <f>1000*D23*D19/D24</f>
        <v>0.22186986691542249</v>
      </c>
      <c r="E31" s="8">
        <f>1000*E23*E19/E24</f>
        <v>0.51159830845771004</v>
      </c>
      <c r="F31" s="8">
        <f>1000*F23*F19/F24</f>
        <v>0.44611855099502501</v>
      </c>
      <c r="G31" s="8">
        <f t="shared" ref="G31" si="1">1000*G23*G19/G24</f>
        <v>1.5</v>
      </c>
      <c r="H31" s="8"/>
      <c r="I31" s="12"/>
      <c r="J31" s="48"/>
      <c r="K31" s="46"/>
      <c r="L31" s="49"/>
      <c r="M31" s="49"/>
      <c r="N31" s="49"/>
      <c r="O31" s="49"/>
      <c r="P31" s="49"/>
      <c r="Q31" s="12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</row>
    <row r="32" spans="1:28" x14ac:dyDescent="0.2">
      <c r="A32" s="59"/>
      <c r="B32" s="3" t="s">
        <v>24</v>
      </c>
      <c r="C32" s="25">
        <f>100*C31/(C29)</f>
        <v>6.6545996819690825E-2</v>
      </c>
      <c r="D32" s="25">
        <f>100*D31/(D29)</f>
        <v>9.321714979598783E-2</v>
      </c>
      <c r="E32" s="25">
        <f t="shared" ref="E32:G32" si="2">100*E31/(E29)</f>
        <v>0.20322649280510294</v>
      </c>
      <c r="F32" s="25">
        <f>100*F31/(F29)</f>
        <v>0.19573986284081935</v>
      </c>
      <c r="G32" s="25">
        <f t="shared" si="2"/>
        <v>0.65211720719937394</v>
      </c>
      <c r="H32" s="25"/>
      <c r="I32" s="12"/>
      <c r="J32" s="6"/>
      <c r="K32" s="46"/>
      <c r="L32" s="49"/>
      <c r="M32" s="49"/>
      <c r="N32" s="49"/>
      <c r="O32" s="49"/>
      <c r="P32" s="49"/>
      <c r="Q32" s="26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</row>
    <row r="33" spans="1:28" x14ac:dyDescent="0.2">
      <c r="A33" s="59"/>
      <c r="B33" s="3" t="s">
        <v>25</v>
      </c>
      <c r="C33" s="8">
        <f>C26+(C32/100)*C27+C28*SQRT((C32/100))</f>
        <v>13.328659191632097</v>
      </c>
      <c r="D33" s="8">
        <f>D26+(D32/100)*D27+D28*SQRT((D32/100))</f>
        <v>13.719677904090922</v>
      </c>
      <c r="E33" s="8">
        <f t="shared" ref="E33:G33" si="3">E26+(E32/100)*E27+E28*SQRT((E32/100))</f>
        <v>14.943587400959332</v>
      </c>
      <c r="F33" s="8">
        <f t="shared" si="3"/>
        <v>14.872161663535037</v>
      </c>
      <c r="G33" s="8">
        <f t="shared" si="3"/>
        <v>18.087690496803571</v>
      </c>
      <c r="H33" s="8"/>
      <c r="I33" s="12"/>
      <c r="J33" s="6"/>
      <c r="K33" s="46"/>
      <c r="L33" s="49"/>
      <c r="M33" s="49"/>
      <c r="N33" s="49"/>
      <c r="O33" s="49"/>
      <c r="P33" s="49"/>
      <c r="Q33" s="26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</row>
    <row r="34" spans="1:28" x14ac:dyDescent="0.2">
      <c r="A34" s="60"/>
      <c r="B34" s="6" t="s">
        <v>26</v>
      </c>
      <c r="C34" s="9">
        <f>(C33/10000)*C31*C24</f>
        <v>0.38275901648525373</v>
      </c>
      <c r="D34" s="9">
        <f>(D33/10000)*D31*D24</f>
        <v>0.60879662214062313</v>
      </c>
      <c r="E34" s="9">
        <f t="shared" ref="E34:G34" si="4">(E33/10000)*E31*E24</f>
        <v>1.5290228073241483</v>
      </c>
      <c r="F34" s="9">
        <f t="shared" si="4"/>
        <v>1.3269494423000021</v>
      </c>
      <c r="G34" s="9">
        <f t="shared" si="4"/>
        <v>5.4263071490410715</v>
      </c>
      <c r="H34" s="9"/>
      <c r="I34" s="12"/>
      <c r="J34" s="6"/>
      <c r="K34" s="46"/>
      <c r="L34" s="49"/>
      <c r="M34" s="49"/>
      <c r="N34" s="49"/>
      <c r="O34" s="49"/>
      <c r="P34" s="49"/>
      <c r="Q34" s="26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</row>
    <row r="35" spans="1:28" x14ac:dyDescent="0.2">
      <c r="A35" s="52" t="s">
        <v>36</v>
      </c>
      <c r="B35" s="53" t="s">
        <v>27</v>
      </c>
      <c r="C35" s="54">
        <f>12*100*C34/(C19*1000)</f>
        <v>0.45931081978230448</v>
      </c>
      <c r="D35" s="54">
        <f>12*100*D34/(D19*1000)</f>
        <v>0.73055594656874778</v>
      </c>
      <c r="E35" s="54">
        <f>12*100*E34/(E19*1000)</f>
        <v>1.834827368788978</v>
      </c>
      <c r="F35" s="54">
        <f t="shared" ref="F35:G35" si="5">12*100*F34/(F19*1000)</f>
        <v>1.5923393307600024</v>
      </c>
      <c r="G35" s="54">
        <f t="shared" si="5"/>
        <v>6.5115685788492854</v>
      </c>
      <c r="H35" s="4"/>
      <c r="I35" s="12"/>
      <c r="J35" s="6"/>
      <c r="K35" s="46"/>
      <c r="L35" s="49"/>
      <c r="M35" s="49"/>
      <c r="N35" s="49"/>
      <c r="O35" s="49"/>
      <c r="P35" s="49"/>
      <c r="Q35" s="26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</row>
    <row r="36" spans="1:28" x14ac:dyDescent="0.2">
      <c r="A36" s="12"/>
      <c r="B36" s="6"/>
      <c r="C36" s="6"/>
      <c r="D36" s="6"/>
      <c r="E36" s="6"/>
      <c r="F36" s="6"/>
      <c r="G36" s="6"/>
      <c r="H36" s="6"/>
      <c r="I36" s="12"/>
      <c r="J36" s="50"/>
      <c r="K36" s="46"/>
      <c r="L36" s="51"/>
      <c r="M36" s="51"/>
      <c r="N36" s="51"/>
      <c r="O36" s="51"/>
      <c r="P36" s="51"/>
      <c r="Q36" s="12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</row>
    <row r="37" spans="1:28" x14ac:dyDescent="0.2">
      <c r="A37" s="12"/>
      <c r="B37" s="3" t="s">
        <v>28</v>
      </c>
      <c r="C37" s="31">
        <f>C22-C35</f>
        <v>1.0156891802176955</v>
      </c>
      <c r="D37" s="31">
        <f>D22-D35</f>
        <v>2.5694440534312526</v>
      </c>
      <c r="E37" s="31">
        <f t="shared" ref="E37:G37" si="6">E22-E35</f>
        <v>5.0010892978776882</v>
      </c>
      <c r="F37" s="31">
        <f t="shared" si="6"/>
        <v>4.8797606692399977</v>
      </c>
      <c r="G37" s="31">
        <f t="shared" si="6"/>
        <v>-5.569901912182619</v>
      </c>
      <c r="H37" s="4" t="s">
        <v>38</v>
      </c>
      <c r="I37" s="21" t="s">
        <v>3</v>
      </c>
      <c r="J37" s="21" t="s">
        <v>2</v>
      </c>
      <c r="K37" s="21" t="s">
        <v>4</v>
      </c>
      <c r="L37" s="21" t="s">
        <v>1</v>
      </c>
      <c r="M37" s="21" t="s">
        <v>29</v>
      </c>
      <c r="N37" s="49"/>
      <c r="O37" s="49"/>
      <c r="P37" s="49"/>
      <c r="Q37" s="12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</row>
    <row r="38" spans="1:28" x14ac:dyDescent="0.2">
      <c r="A38" s="12"/>
      <c r="B38" s="10" t="s">
        <v>33</v>
      </c>
      <c r="C38" s="11">
        <f>C37/100*C19*1000</f>
        <v>10.156891802176954</v>
      </c>
      <c r="D38" s="11">
        <f>D37/100*D19*1000</f>
        <v>25.694440534312527</v>
      </c>
      <c r="E38" s="11">
        <f t="shared" ref="E38:G38" si="7">E37/100*E19*1000</f>
        <v>50.01089297877688</v>
      </c>
      <c r="F38" s="11">
        <f t="shared" si="7"/>
        <v>48.797606692399981</v>
      </c>
      <c r="G38" s="11">
        <f t="shared" si="7"/>
        <v>-55.69901912182619</v>
      </c>
      <c r="H38" s="4"/>
      <c r="I38" s="55">
        <v>2.460106220870919</v>
      </c>
      <c r="J38" s="56">
        <v>4.1628973605376451</v>
      </c>
      <c r="K38" s="56">
        <v>6.1693139560579633</v>
      </c>
      <c r="L38" s="57">
        <v>7.9458598070361459</v>
      </c>
      <c r="M38" s="57">
        <v>-1.9894140815741359</v>
      </c>
      <c r="N38" s="51"/>
      <c r="O38" s="51"/>
      <c r="P38" s="51"/>
      <c r="Q38" s="12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</row>
    <row r="39" spans="1:28" x14ac:dyDescent="0.2">
      <c r="A39" s="13"/>
      <c r="B39" s="13"/>
      <c r="C39" s="13"/>
      <c r="D39" s="13"/>
      <c r="E39" s="13"/>
      <c r="F39" s="13"/>
      <c r="G39" s="13"/>
      <c r="H39" s="13"/>
      <c r="I39" s="13"/>
      <c r="J39" s="50"/>
      <c r="K39" s="50"/>
      <c r="L39" s="49"/>
      <c r="M39" s="49"/>
      <c r="N39" s="49"/>
      <c r="O39" s="49"/>
      <c r="P39" s="49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</row>
    <row r="40" spans="1:28" x14ac:dyDescent="0.2">
      <c r="A40" s="13"/>
      <c r="B40" s="13"/>
      <c r="C40" s="13"/>
      <c r="D40" s="13"/>
      <c r="E40" s="13"/>
      <c r="F40" s="13"/>
      <c r="G40" s="13"/>
      <c r="H40" s="13"/>
      <c r="I40" s="13"/>
      <c r="J40" s="50"/>
      <c r="K40" s="46"/>
      <c r="L40" s="51"/>
      <c r="M40" s="51"/>
      <c r="N40" s="51"/>
      <c r="O40" s="51"/>
      <c r="P40" s="51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</row>
    <row r="41" spans="1:28" x14ac:dyDescent="0.2">
      <c r="A41" s="13"/>
      <c r="B41" s="13"/>
      <c r="C41" s="13"/>
      <c r="D41" s="13"/>
      <c r="E41" s="13"/>
      <c r="F41" s="13"/>
      <c r="G41" s="13"/>
      <c r="H41" s="13"/>
      <c r="I41" s="13"/>
      <c r="J41" s="50"/>
      <c r="K41" s="50"/>
      <c r="L41" s="49"/>
      <c r="M41" s="49"/>
      <c r="N41" s="49"/>
      <c r="O41" s="49"/>
      <c r="P41" s="49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</row>
    <row r="42" spans="1:28" x14ac:dyDescent="0.2">
      <c r="A42" s="13"/>
      <c r="B42" s="13"/>
      <c r="C42" s="13"/>
      <c r="D42" s="13"/>
      <c r="E42" s="13"/>
      <c r="F42" s="13"/>
      <c r="G42" s="13"/>
      <c r="H42" s="13"/>
      <c r="I42" s="13"/>
      <c r="J42" s="50"/>
      <c r="K42" s="46"/>
      <c r="L42" s="51"/>
      <c r="M42" s="51"/>
      <c r="N42" s="51"/>
      <c r="O42" s="51"/>
      <c r="P42" s="51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</row>
    <row r="43" spans="1:28" x14ac:dyDescent="0.2">
      <c r="A43" s="13"/>
      <c r="B43" s="13"/>
      <c r="C43" s="13"/>
      <c r="D43" s="13"/>
      <c r="E43" s="13"/>
      <c r="F43" s="13"/>
      <c r="G43" s="13"/>
      <c r="H43" s="13"/>
      <c r="I43" s="13"/>
      <c r="J43" s="50"/>
      <c r="K43" s="50"/>
      <c r="L43" s="49"/>
      <c r="M43" s="49"/>
      <c r="N43" s="49"/>
      <c r="O43" s="49"/>
      <c r="P43" s="49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</row>
    <row r="44" spans="1:28" x14ac:dyDescent="0.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</row>
    <row r="45" spans="1:28" x14ac:dyDescent="0.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</row>
    <row r="46" spans="1:28" x14ac:dyDescent="0.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</row>
    <row r="47" spans="1:28" x14ac:dyDescent="0.2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</row>
    <row r="48" spans="1:28" x14ac:dyDescent="0.2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</row>
    <row r="49" spans="1:28" x14ac:dyDescent="0.2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</row>
    <row r="50" spans="1:28" x14ac:dyDescent="0.2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</row>
    <row r="51" spans="1:28" x14ac:dyDescent="0.2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</row>
    <row r="52" spans="1:28" x14ac:dyDescent="0.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</row>
    <row r="53" spans="1:28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</row>
    <row r="54" spans="1:28" x14ac:dyDescent="0.2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</row>
    <row r="55" spans="1:28" x14ac:dyDescent="0.2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</row>
    <row r="56" spans="1:28" x14ac:dyDescent="0.2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</row>
    <row r="57" spans="1:28" x14ac:dyDescent="0.2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</row>
    <row r="58" spans="1:28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</row>
    <row r="59" spans="1:28" x14ac:dyDescent="0.2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</row>
    <row r="60" spans="1:28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</row>
    <row r="61" spans="1:28" x14ac:dyDescent="0.2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</row>
    <row r="62" spans="1:28" x14ac:dyDescent="0.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</row>
    <row r="63" spans="1:28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</row>
    <row r="64" spans="1:28" x14ac:dyDescent="0.2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</row>
    <row r="65" spans="1:28" x14ac:dyDescent="0.2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</row>
    <row r="66" spans="1:28" x14ac:dyDescent="0.2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</row>
    <row r="67" spans="1:28" x14ac:dyDescent="0.2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</row>
    <row r="68" spans="1:28" x14ac:dyDescent="0.2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</row>
    <row r="69" spans="1:28" x14ac:dyDescent="0.2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</row>
  </sheetData>
  <mergeCells count="6">
    <mergeCell ref="A31:A34"/>
    <mergeCell ref="C2:E2"/>
    <mergeCell ref="L2:P2"/>
    <mergeCell ref="Q2:U2"/>
    <mergeCell ref="B15:G15"/>
    <mergeCell ref="C16:G16"/>
  </mergeCells>
  <conditionalFormatting sqref="C37:G37">
    <cfRule type="expression" dxfId="23" priority="11">
      <formula>ABS(#REF!)&gt;=1.96</formula>
    </cfRule>
  </conditionalFormatting>
  <conditionalFormatting sqref="C22">
    <cfRule type="expression" dxfId="22" priority="12">
      <formula>ABS(#REF!)&gt;=1.96</formula>
    </cfRule>
  </conditionalFormatting>
  <conditionalFormatting sqref="H37">
    <cfRule type="expression" dxfId="21" priority="10">
      <formula>ABS(#REF!)&gt;=1.96</formula>
    </cfRule>
  </conditionalFormatting>
  <conditionalFormatting sqref="C21:G21">
    <cfRule type="expression" dxfId="20" priority="9">
      <formula>ABS(#REF!)&gt;=1.96</formula>
    </cfRule>
  </conditionalFormatting>
  <conditionalFormatting sqref="M4:O4">
    <cfRule type="expression" dxfId="19" priority="8">
      <formula>ABS(#REF!)&gt;=1.96</formula>
    </cfRule>
  </conditionalFormatting>
  <conditionalFormatting sqref="L4">
    <cfRule type="expression" dxfId="18" priority="7">
      <formula>ABS(#REF!)&gt;=1.96</formula>
    </cfRule>
  </conditionalFormatting>
  <conditionalFormatting sqref="R4:T4">
    <cfRule type="expression" dxfId="17" priority="6">
      <formula>ABS(#REF!)&gt;=1.96</formula>
    </cfRule>
  </conditionalFormatting>
  <conditionalFormatting sqref="Q4">
    <cfRule type="expression" dxfId="16" priority="5">
      <formula>ABS(#REF!)&gt;=1.96</formula>
    </cfRule>
  </conditionalFormatting>
  <conditionalFormatting sqref="C38:G38">
    <cfRule type="expression" dxfId="15" priority="4">
      <formula>ABS(#REF!)&gt;=1.96</formula>
    </cfRule>
  </conditionalFormatting>
  <conditionalFormatting sqref="H38">
    <cfRule type="expression" dxfId="14" priority="3">
      <formula>ABS(#REF!)&gt;=1.96</formula>
    </cfRule>
  </conditionalFormatting>
  <conditionalFormatting sqref="D22:G22">
    <cfRule type="expression" dxfId="13" priority="2">
      <formula>ABS(#REF!)&gt;=1.96</formula>
    </cfRule>
  </conditionalFormatting>
  <conditionalFormatting sqref="I21:M21">
    <cfRule type="expression" dxfId="12" priority="1">
      <formula>ABS(#REF!)&gt;=1.96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794AB-837D-564F-AF77-CE3E08E74429}">
  <dimension ref="A1:AB69"/>
  <sheetViews>
    <sheetView topLeftCell="A13" zoomScale="139" workbookViewId="0">
      <selection activeCell="G28" sqref="G28"/>
    </sheetView>
  </sheetViews>
  <sheetFormatPr baseColWidth="10" defaultColWidth="8.83203125" defaultRowHeight="15" x14ac:dyDescent="0.2"/>
  <cols>
    <col min="2" max="2" width="27.5" bestFit="1" customWidth="1"/>
    <col min="8" max="8" width="12.1640625" bestFit="1" customWidth="1"/>
    <col min="11" max="11" width="8.1640625" customWidth="1"/>
    <col min="12" max="15" width="9" bestFit="1" customWidth="1"/>
    <col min="16" max="16" width="9.5" bestFit="1" customWidth="1"/>
  </cols>
  <sheetData>
    <row r="1" spans="1:28" x14ac:dyDescent="0.2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 spans="1:28" x14ac:dyDescent="0.2">
      <c r="A2" s="12"/>
      <c r="B2" s="12"/>
      <c r="C2" s="65" t="s">
        <v>34</v>
      </c>
      <c r="D2" s="65"/>
      <c r="E2" s="65"/>
      <c r="F2" s="12"/>
      <c r="G2" s="12"/>
      <c r="H2" s="12"/>
      <c r="I2" s="12"/>
      <c r="J2" s="12"/>
      <c r="K2" s="12"/>
      <c r="L2" s="62" t="s">
        <v>30</v>
      </c>
      <c r="M2" s="62"/>
      <c r="N2" s="62"/>
      <c r="O2" s="62"/>
      <c r="P2" s="62"/>
      <c r="Q2" s="63" t="s">
        <v>32</v>
      </c>
      <c r="R2" s="63"/>
      <c r="S2" s="63"/>
      <c r="T2" s="63"/>
      <c r="U2" s="63"/>
      <c r="V2" s="13"/>
      <c r="W2" s="13"/>
      <c r="X2" s="13"/>
      <c r="Y2" s="13"/>
      <c r="Z2" s="13"/>
      <c r="AA2" s="13"/>
      <c r="AB2" s="13"/>
    </row>
    <row r="3" spans="1:28" x14ac:dyDescent="0.2">
      <c r="A3" s="12"/>
      <c r="B3" s="12"/>
      <c r="C3" s="39" t="s">
        <v>0</v>
      </c>
      <c r="D3" s="39"/>
      <c r="E3" s="39"/>
      <c r="F3" s="12"/>
      <c r="G3" s="12"/>
      <c r="H3" s="6"/>
      <c r="I3" s="6"/>
      <c r="J3" s="12"/>
      <c r="K3" s="12"/>
      <c r="L3" s="21" t="s">
        <v>3</v>
      </c>
      <c r="M3" s="21" t="s">
        <v>2</v>
      </c>
      <c r="N3" s="21" t="s">
        <v>4</v>
      </c>
      <c r="O3" s="21" t="s">
        <v>1</v>
      </c>
      <c r="P3" s="21" t="s">
        <v>29</v>
      </c>
      <c r="Q3" s="21" t="s">
        <v>3</v>
      </c>
      <c r="R3" s="21" t="s">
        <v>2</v>
      </c>
      <c r="S3" s="21" t="s">
        <v>4</v>
      </c>
      <c r="T3" s="21" t="s">
        <v>1</v>
      </c>
      <c r="U3" s="21" t="s">
        <v>29</v>
      </c>
      <c r="V3" s="13"/>
      <c r="W3" s="13"/>
      <c r="X3" s="13"/>
      <c r="Y3" s="13"/>
      <c r="Z3" s="13"/>
      <c r="AA3" s="13"/>
      <c r="AB3" s="13"/>
    </row>
    <row r="4" spans="1:28" x14ac:dyDescent="0.2">
      <c r="A4" s="12"/>
      <c r="B4" s="12"/>
      <c r="C4" s="40" t="s">
        <v>5</v>
      </c>
      <c r="D4" s="40">
        <v>1</v>
      </c>
      <c r="E4" s="40"/>
      <c r="F4" s="12"/>
      <c r="G4" s="12"/>
      <c r="H4" s="6"/>
      <c r="I4" s="6"/>
      <c r="J4" s="12"/>
      <c r="K4" s="17"/>
      <c r="L4" s="4">
        <v>2.95</v>
      </c>
      <c r="M4" s="4">
        <v>4.95</v>
      </c>
      <c r="N4" s="4">
        <v>8.2030999999999992</v>
      </c>
      <c r="O4" s="4">
        <v>9.7081499999999998</v>
      </c>
      <c r="P4" s="1">
        <v>5.65</v>
      </c>
      <c r="Q4" s="4">
        <v>1.7550865671641793</v>
      </c>
      <c r="R4" s="4">
        <v>4.0460686567164181</v>
      </c>
      <c r="S4" s="4">
        <v>5.5960328358208962</v>
      </c>
      <c r="T4" s="4">
        <v>6.9025791044776099</v>
      </c>
      <c r="U4" s="29">
        <f>2.93</f>
        <v>2.93</v>
      </c>
      <c r="V4" s="13"/>
      <c r="W4" s="13"/>
      <c r="X4" s="13"/>
      <c r="Y4" s="13"/>
      <c r="Z4" s="13"/>
      <c r="AA4" s="13"/>
      <c r="AB4" s="13"/>
    </row>
    <row r="5" spans="1:28" x14ac:dyDescent="0.2">
      <c r="A5" s="12"/>
      <c r="B5" s="12"/>
      <c r="C5" s="39" t="s">
        <v>6</v>
      </c>
      <c r="D5" s="41">
        <v>11.261309452000001</v>
      </c>
      <c r="E5" s="41">
        <f>D5*$D$4</f>
        <v>11.261309452000001</v>
      </c>
      <c r="F5" s="12"/>
      <c r="G5" s="12"/>
      <c r="H5" s="6"/>
      <c r="I5" s="6"/>
      <c r="J5" s="12"/>
      <c r="K5" s="17"/>
      <c r="L5" s="18"/>
      <c r="M5" s="18"/>
      <c r="N5" s="4"/>
      <c r="O5" s="4"/>
      <c r="P5" s="4"/>
      <c r="Q5" s="12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</row>
    <row r="6" spans="1:28" x14ac:dyDescent="0.2">
      <c r="A6" s="12"/>
      <c r="B6" s="12"/>
      <c r="C6" s="39" t="s">
        <v>7</v>
      </c>
      <c r="D6" s="42">
        <v>79.927599999999998</v>
      </c>
      <c r="E6" s="41">
        <f>D6*$D$4</f>
        <v>79.927599999999998</v>
      </c>
      <c r="F6" s="12"/>
      <c r="G6" s="12"/>
      <c r="H6" s="6"/>
      <c r="I6" s="4"/>
      <c r="J6" s="12"/>
      <c r="K6" s="17"/>
      <c r="L6" s="18"/>
      <c r="M6" s="18"/>
      <c r="N6" s="4"/>
      <c r="O6" s="4"/>
      <c r="P6" s="4"/>
      <c r="Q6" s="12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1:28" x14ac:dyDescent="0.2">
      <c r="A7" s="12"/>
      <c r="B7" s="12"/>
      <c r="C7" s="43" t="s">
        <v>8</v>
      </c>
      <c r="D7" s="44">
        <v>78.078820000000007</v>
      </c>
      <c r="E7" s="44">
        <f>D7*$D$4</f>
        <v>78.078820000000007</v>
      </c>
      <c r="F7" s="12"/>
      <c r="G7" s="12"/>
      <c r="H7" s="6"/>
      <c r="I7" s="4"/>
      <c r="J7" s="12"/>
      <c r="K7" s="17"/>
      <c r="L7" s="18"/>
      <c r="M7" s="18"/>
      <c r="N7" s="18"/>
      <c r="O7" s="18"/>
      <c r="P7" s="4"/>
      <c r="Q7" s="12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</row>
    <row r="8" spans="1:28" x14ac:dyDescent="0.2">
      <c r="A8" s="12"/>
      <c r="B8" s="12"/>
      <c r="C8" s="12"/>
      <c r="D8" s="12"/>
      <c r="E8" s="12"/>
      <c r="F8" s="12"/>
      <c r="G8" s="12"/>
      <c r="H8" s="12"/>
      <c r="I8" s="18"/>
      <c r="J8" s="12"/>
      <c r="K8" s="17"/>
      <c r="L8" s="18"/>
      <c r="M8" s="18"/>
      <c r="N8" s="18"/>
      <c r="O8" s="18"/>
      <c r="P8" s="4"/>
      <c r="Q8" s="12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</row>
    <row r="9" spans="1:28" x14ac:dyDescent="0.2">
      <c r="A9" s="12"/>
      <c r="B9" s="12"/>
      <c r="C9" s="12"/>
      <c r="D9" s="12"/>
      <c r="E9" s="12"/>
      <c r="F9" s="12"/>
      <c r="G9" s="12"/>
      <c r="H9" s="12"/>
      <c r="I9" s="12"/>
      <c r="J9" s="12"/>
      <c r="K9" s="17"/>
      <c r="L9" s="18"/>
      <c r="M9" s="18"/>
      <c r="N9" s="18"/>
      <c r="O9" s="18"/>
      <c r="P9" s="4"/>
      <c r="Q9" s="12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</row>
    <row r="10" spans="1:28" x14ac:dyDescent="0.2">
      <c r="A10" s="12"/>
      <c r="B10" s="12"/>
      <c r="C10" s="12"/>
      <c r="D10" s="12"/>
      <c r="E10" s="12"/>
      <c r="F10" s="12"/>
      <c r="G10" s="12"/>
      <c r="H10" s="6"/>
      <c r="I10" s="6"/>
      <c r="J10" s="6"/>
      <c r="K10" s="12"/>
      <c r="L10" s="12"/>
      <c r="M10" s="6"/>
      <c r="N10" s="6"/>
      <c r="O10" s="4"/>
      <c r="P10" s="12"/>
      <c r="Q10" s="12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x14ac:dyDescent="0.2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6"/>
      <c r="N11" s="6"/>
      <c r="O11" s="4"/>
      <c r="P11" s="12"/>
      <c r="Q11" s="12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</row>
    <row r="12" spans="1:28" x14ac:dyDescent="0.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6"/>
      <c r="L12" s="15"/>
      <c r="M12" s="15"/>
      <c r="N12" s="15"/>
      <c r="O12" s="15"/>
      <c r="P12" s="12"/>
      <c r="Q12" s="12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</row>
    <row r="13" spans="1:28" x14ac:dyDescent="0.2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7"/>
      <c r="L13" s="4"/>
      <c r="M13" s="4"/>
      <c r="N13" s="4"/>
      <c r="O13" s="4"/>
      <c r="P13" s="4"/>
      <c r="Q13" s="12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 spans="1:28" x14ac:dyDescent="0.2">
      <c r="A14" s="12"/>
      <c r="B14" s="12"/>
      <c r="C14" s="18"/>
      <c r="D14" s="18"/>
      <c r="E14" s="18"/>
      <c r="F14" s="18"/>
      <c r="G14" s="12"/>
      <c r="H14" s="18"/>
      <c r="I14" s="18"/>
      <c r="J14" s="18"/>
      <c r="K14" s="17"/>
      <c r="L14" s="4"/>
      <c r="M14" s="4"/>
      <c r="N14" s="4"/>
      <c r="O14" s="4"/>
      <c r="P14" s="4"/>
      <c r="Q14" s="12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</row>
    <row r="15" spans="1:28" x14ac:dyDescent="0.2">
      <c r="A15" s="12"/>
      <c r="B15" s="61"/>
      <c r="C15" s="61"/>
      <c r="D15" s="61"/>
      <c r="E15" s="61"/>
      <c r="F15" s="61"/>
      <c r="G15" s="61"/>
      <c r="H15" s="12"/>
      <c r="I15" s="12"/>
      <c r="J15" s="12"/>
      <c r="K15" s="17"/>
      <c r="L15" s="4"/>
      <c r="M15" s="4"/>
      <c r="N15" s="4"/>
      <c r="O15" s="4"/>
      <c r="P15" s="4"/>
      <c r="Q15" s="12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</row>
    <row r="16" spans="1:28" x14ac:dyDescent="0.2">
      <c r="A16" s="12"/>
      <c r="B16" s="16" t="s">
        <v>9</v>
      </c>
      <c r="C16" s="64" t="s">
        <v>10</v>
      </c>
      <c r="D16" s="64"/>
      <c r="E16" s="64"/>
      <c r="F16" s="64"/>
      <c r="G16" s="64"/>
      <c r="H16" s="12"/>
      <c r="I16" s="12"/>
      <c r="J16" s="12"/>
      <c r="K16" s="17"/>
      <c r="L16" s="18"/>
      <c r="M16" s="18"/>
      <c r="N16" s="18"/>
      <c r="O16" s="18"/>
      <c r="P16" s="4"/>
      <c r="Q16" s="12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 spans="1:28" x14ac:dyDescent="0.2">
      <c r="A17" s="12"/>
      <c r="B17" s="20"/>
      <c r="C17" s="30"/>
      <c r="D17" s="30"/>
      <c r="E17" s="30"/>
      <c r="F17" s="30"/>
      <c r="G17" s="12"/>
      <c r="H17" s="12"/>
      <c r="I17" s="12"/>
      <c r="J17" s="12"/>
      <c r="K17" s="12"/>
      <c r="L17" s="18"/>
      <c r="M17" s="18"/>
      <c r="N17" s="18"/>
      <c r="O17" s="18"/>
      <c r="P17" s="4"/>
      <c r="Q17" s="12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</row>
    <row r="18" spans="1:28" x14ac:dyDescent="0.2">
      <c r="A18" s="12"/>
      <c r="B18" s="6"/>
      <c r="C18" s="21" t="s">
        <v>3</v>
      </c>
      <c r="D18" s="21" t="s">
        <v>2</v>
      </c>
      <c r="E18" s="21" t="s">
        <v>4</v>
      </c>
      <c r="F18" s="21" t="s">
        <v>1</v>
      </c>
      <c r="G18" s="21" t="s">
        <v>29</v>
      </c>
      <c r="H18" s="14" t="s">
        <v>39</v>
      </c>
      <c r="I18" s="21" t="s">
        <v>3</v>
      </c>
      <c r="J18" s="21" t="s">
        <v>2</v>
      </c>
      <c r="K18" s="21" t="s">
        <v>4</v>
      </c>
      <c r="L18" s="21" t="s">
        <v>1</v>
      </c>
      <c r="M18" s="21" t="s">
        <v>29</v>
      </c>
      <c r="N18" s="18"/>
      <c r="O18" s="18"/>
      <c r="P18" s="4"/>
      <c r="Q18" s="12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</row>
    <row r="19" spans="1:28" x14ac:dyDescent="0.2">
      <c r="A19" s="12"/>
      <c r="B19" s="27" t="s">
        <v>11</v>
      </c>
      <c r="C19" s="28">
        <v>141.90666089076853</v>
      </c>
      <c r="D19" s="28">
        <v>213.32553519559679</v>
      </c>
      <c r="E19" s="28">
        <v>79.822000118430026</v>
      </c>
      <c r="F19" s="28">
        <v>96.968006983532732</v>
      </c>
      <c r="G19" s="28">
        <v>0</v>
      </c>
      <c r="H19" s="22"/>
      <c r="I19" s="28">
        <v>263.89040198558411</v>
      </c>
      <c r="J19" s="28">
        <v>215.86450034586213</v>
      </c>
      <c r="K19" s="28">
        <v>56.159779924909891</v>
      </c>
      <c r="L19" s="28">
        <v>98.68890387171308</v>
      </c>
      <c r="M19" s="28">
        <v>0.22203593844174471</v>
      </c>
      <c r="N19" s="4"/>
      <c r="O19" s="4"/>
      <c r="P19" s="12"/>
      <c r="Q19" s="12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</row>
    <row r="20" spans="1:28" x14ac:dyDescent="0.2">
      <c r="A20" s="12"/>
      <c r="B20" s="19" t="s">
        <v>12</v>
      </c>
      <c r="C20" s="19"/>
      <c r="D20" s="19"/>
      <c r="E20" s="19"/>
      <c r="F20" s="19"/>
      <c r="G20" s="19"/>
      <c r="H20" s="12" t="s">
        <v>40</v>
      </c>
      <c r="I20" s="21" t="s">
        <v>3</v>
      </c>
      <c r="J20" s="21" t="s">
        <v>2</v>
      </c>
      <c r="K20" s="21" t="s">
        <v>4</v>
      </c>
      <c r="L20" s="21" t="s">
        <v>1</v>
      </c>
      <c r="M20" s="21" t="s">
        <v>29</v>
      </c>
      <c r="N20" s="4"/>
      <c r="O20" s="4"/>
      <c r="P20" s="12"/>
      <c r="Q20" s="12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</row>
    <row r="21" spans="1:28" x14ac:dyDescent="0.2">
      <c r="A21" s="12"/>
      <c r="B21" s="35" t="s">
        <v>13</v>
      </c>
      <c r="C21" s="38">
        <f>I21*0.5</f>
        <v>1.4750000000000001</v>
      </c>
      <c r="D21" s="38">
        <f>J21/3*2</f>
        <v>3.3000000000000003</v>
      </c>
      <c r="E21" s="38">
        <f>K21*5/6</f>
        <v>6.835916666666666</v>
      </c>
      <c r="F21" s="38">
        <f>L21*2/3</f>
        <v>6.4721000000000002</v>
      </c>
      <c r="G21" s="38">
        <f>M21*1/6</f>
        <v>0.94166666666666676</v>
      </c>
      <c r="H21" s="22"/>
      <c r="I21" s="38">
        <v>2.95</v>
      </c>
      <c r="J21" s="38">
        <v>4.95</v>
      </c>
      <c r="K21" s="38">
        <v>8.2030999999999992</v>
      </c>
      <c r="L21" s="38">
        <v>9.7081499999999998</v>
      </c>
      <c r="M21" s="38">
        <v>5.65</v>
      </c>
      <c r="N21" s="4"/>
      <c r="O21" s="4"/>
      <c r="P21" s="12"/>
      <c r="Q21" s="12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</row>
    <row r="22" spans="1:28" x14ac:dyDescent="0.2">
      <c r="A22" s="14" t="s">
        <v>31</v>
      </c>
      <c r="B22" s="36" t="s">
        <v>14</v>
      </c>
      <c r="C22" s="37">
        <f>C21</f>
        <v>1.4750000000000001</v>
      </c>
      <c r="D22" s="37">
        <f>D21</f>
        <v>3.3000000000000003</v>
      </c>
      <c r="E22" s="37">
        <f>E21</f>
        <v>6.835916666666666</v>
      </c>
      <c r="F22" s="37">
        <f t="shared" ref="F22:G22" si="0">F21</f>
        <v>6.4721000000000002</v>
      </c>
      <c r="G22" s="37">
        <f t="shared" si="0"/>
        <v>0.94166666666666676</v>
      </c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</row>
    <row r="23" spans="1:28" x14ac:dyDescent="0.2">
      <c r="A23" s="12"/>
      <c r="B23" s="32" t="s">
        <v>15</v>
      </c>
      <c r="C23" s="33">
        <v>0.28716993283582098</v>
      </c>
      <c r="D23" s="33">
        <v>0.44373973383084497</v>
      </c>
      <c r="E23" s="33">
        <v>1.0231966169154201</v>
      </c>
      <c r="F23" s="33">
        <v>0.89223710199005002</v>
      </c>
      <c r="G23" s="33">
        <v>3</v>
      </c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</row>
    <row r="24" spans="1:28" x14ac:dyDescent="0.2">
      <c r="A24" s="12"/>
      <c r="B24" s="2" t="s">
        <v>16</v>
      </c>
      <c r="C24" s="5">
        <v>2000</v>
      </c>
      <c r="D24" s="5">
        <v>2000</v>
      </c>
      <c r="E24" s="5">
        <v>2000</v>
      </c>
      <c r="F24" s="5">
        <v>2000</v>
      </c>
      <c r="G24" s="5">
        <v>2000</v>
      </c>
      <c r="H24" s="24"/>
      <c r="I24" s="12"/>
      <c r="J24" s="12"/>
      <c r="K24" s="18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 spans="1:28" x14ac:dyDescent="0.2">
      <c r="A25" s="12"/>
      <c r="B25" s="19" t="s">
        <v>17</v>
      </c>
      <c r="C25" s="19"/>
      <c r="D25" s="19"/>
      <c r="E25" s="19"/>
      <c r="F25" s="19"/>
      <c r="G25" s="19"/>
      <c r="H25" s="12"/>
      <c r="I25" s="12"/>
      <c r="J25" s="6"/>
      <c r="K25" s="4"/>
      <c r="L25" s="45"/>
      <c r="M25" s="45"/>
      <c r="N25" s="45"/>
      <c r="O25" s="45"/>
      <c r="P25" s="45"/>
      <c r="Q25" s="12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</row>
    <row r="26" spans="1:28" x14ac:dyDescent="0.2">
      <c r="A26" s="12"/>
      <c r="B26" s="6" t="s">
        <v>18</v>
      </c>
      <c r="C26" s="4">
        <f t="array" ref="C26:C28">$E$5:$E$7</f>
        <v>11.261309452000001</v>
      </c>
      <c r="D26" s="4">
        <f t="array" ref="D26:D28">$E$5:$E$7</f>
        <v>11.261309452000001</v>
      </c>
      <c r="E26" s="4">
        <f t="array" ref="E26:E28">$E$5:$E$7</f>
        <v>11.261309452000001</v>
      </c>
      <c r="F26" s="4">
        <f t="array" ref="F26:F28">$E$5:$E$7</f>
        <v>11.261309452000001</v>
      </c>
      <c r="G26" s="4">
        <f t="array" ref="G26:G28">$E$5:$E$7</f>
        <v>11.261309452000001</v>
      </c>
      <c r="H26" s="4"/>
      <c r="I26" s="12"/>
      <c r="J26" s="6"/>
      <c r="K26" s="46"/>
      <c r="L26" s="47"/>
      <c r="M26" s="47"/>
      <c r="N26" s="47"/>
      <c r="O26" s="47"/>
      <c r="P26" s="47"/>
      <c r="Q26" s="12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</row>
    <row r="27" spans="1:28" x14ac:dyDescent="0.2">
      <c r="A27" s="12"/>
      <c r="B27" s="6" t="s">
        <v>19</v>
      </c>
      <c r="C27" s="4">
        <v>79.927599999999998</v>
      </c>
      <c r="D27" s="4">
        <v>79.927599999999998</v>
      </c>
      <c r="E27" s="4">
        <v>79.927599999999998</v>
      </c>
      <c r="F27" s="4">
        <v>79.927599999999998</v>
      </c>
      <c r="G27" s="4">
        <v>79.927599999999998</v>
      </c>
      <c r="H27" s="4"/>
      <c r="I27" s="12"/>
      <c r="J27" s="48"/>
      <c r="K27" s="46"/>
      <c r="L27" s="47"/>
      <c r="M27" s="47"/>
      <c r="N27" s="47"/>
      <c r="O27" s="47"/>
      <c r="P27" s="47"/>
      <c r="Q27" s="12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</row>
    <row r="28" spans="1:28" x14ac:dyDescent="0.2">
      <c r="A28" s="12"/>
      <c r="B28" s="6" t="s">
        <v>20</v>
      </c>
      <c r="C28" s="4">
        <v>78.078820000000007</v>
      </c>
      <c r="D28" s="4">
        <v>78.078820000000007</v>
      </c>
      <c r="E28" s="4">
        <v>78.078820000000007</v>
      </c>
      <c r="F28" s="4">
        <v>78.078820000000007</v>
      </c>
      <c r="G28" s="4">
        <v>78.078820000000007</v>
      </c>
      <c r="H28" s="22" t="s">
        <v>41</v>
      </c>
      <c r="I28" s="21" t="s">
        <v>3</v>
      </c>
      <c r="J28" s="21" t="s">
        <v>2</v>
      </c>
      <c r="K28" s="21" t="s">
        <v>4</v>
      </c>
      <c r="L28" s="21" t="s">
        <v>1</v>
      </c>
      <c r="M28" s="21" t="s">
        <v>29</v>
      </c>
      <c r="N28" s="49"/>
      <c r="O28" s="49"/>
      <c r="P28" s="49"/>
      <c r="Q28" s="12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</row>
    <row r="29" spans="1:28" x14ac:dyDescent="0.2">
      <c r="A29" s="12"/>
      <c r="B29" s="32" t="s">
        <v>21</v>
      </c>
      <c r="C29" s="34">
        <f>2*I29</f>
        <v>215.768</v>
      </c>
      <c r="D29" s="34">
        <f>2*J29</f>
        <v>238.01400000000001</v>
      </c>
      <c r="E29" s="34">
        <f>2*K29</f>
        <v>251.738</v>
      </c>
      <c r="F29" s="34">
        <f>2*L29</f>
        <v>227.91399999999999</v>
      </c>
      <c r="G29" s="34">
        <f>2*M29</f>
        <v>230.02</v>
      </c>
      <c r="H29" s="23"/>
      <c r="I29" s="34">
        <f>107.884</f>
        <v>107.884</v>
      </c>
      <c r="J29" s="34">
        <f>119.007</f>
        <v>119.00700000000001</v>
      </c>
      <c r="K29" s="34">
        <f>125.869</f>
        <v>125.869</v>
      </c>
      <c r="L29" s="34">
        <f>113.957</f>
        <v>113.95699999999999</v>
      </c>
      <c r="M29" s="34">
        <v>115.01</v>
      </c>
      <c r="N29" s="47"/>
      <c r="O29" s="47"/>
      <c r="P29" s="47"/>
      <c r="Q29" s="12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</row>
    <row r="30" spans="1:28" x14ac:dyDescent="0.2">
      <c r="A30" s="12"/>
      <c r="B30" s="19" t="s">
        <v>22</v>
      </c>
      <c r="C30" s="19"/>
      <c r="D30" s="19"/>
      <c r="E30" s="19"/>
      <c r="F30" s="19"/>
      <c r="G30" s="19"/>
      <c r="H30" s="12"/>
      <c r="I30" s="12"/>
      <c r="J30" s="48"/>
      <c r="K30" s="46"/>
      <c r="L30" s="47"/>
      <c r="M30" s="47"/>
      <c r="N30" s="47"/>
      <c r="O30" s="47"/>
      <c r="P30" s="47"/>
      <c r="Q30" s="12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</row>
    <row r="31" spans="1:28" x14ac:dyDescent="0.2">
      <c r="A31" s="58" t="s">
        <v>35</v>
      </c>
      <c r="B31" s="3" t="s">
        <v>23</v>
      </c>
      <c r="C31" s="8">
        <f>1000*C23*C19/C24</f>
        <v>20.375663138478814</v>
      </c>
      <c r="D31" s="8">
        <f>1000*D23*D19/D24</f>
        <v>47.330508103508336</v>
      </c>
      <c r="E31" s="8">
        <f>1000*E23*E19/E24</f>
        <v>40.836800238299936</v>
      </c>
      <c r="F31" s="8">
        <f>1000*F23*F19/F24</f>
        <v>43.259226768369089</v>
      </c>
      <c r="G31" s="8">
        <f t="shared" ref="G31" si="1">1000*G23*G19/G24</f>
        <v>0</v>
      </c>
      <c r="H31" s="8"/>
      <c r="I31" s="12"/>
      <c r="J31" s="48"/>
      <c r="K31" s="46"/>
      <c r="L31" s="49"/>
      <c r="M31" s="49"/>
      <c r="N31" s="49"/>
      <c r="O31" s="49"/>
      <c r="P31" s="49"/>
      <c r="Q31" s="12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</row>
    <row r="32" spans="1:28" x14ac:dyDescent="0.2">
      <c r="A32" s="59"/>
      <c r="B32" s="3" t="s">
        <v>24</v>
      </c>
      <c r="C32" s="25">
        <f>100*C31/(C29)</f>
        <v>9.4433202043300266</v>
      </c>
      <c r="D32" s="25">
        <f>100*D31/(D29)</f>
        <v>19.885598369637222</v>
      </c>
      <c r="E32" s="25">
        <f t="shared" ref="E32:G32" si="2">100*E31/(E29)</f>
        <v>16.22194513275705</v>
      </c>
      <c r="F32" s="25">
        <f>100*F31/(F29)</f>
        <v>18.980504386904311</v>
      </c>
      <c r="G32" s="25">
        <f t="shared" si="2"/>
        <v>0</v>
      </c>
      <c r="H32" s="25"/>
      <c r="I32" s="12"/>
      <c r="J32" s="6"/>
      <c r="K32" s="46"/>
      <c r="L32" s="49"/>
      <c r="M32" s="49"/>
      <c r="N32" s="49"/>
      <c r="O32" s="49"/>
      <c r="P32" s="49"/>
      <c r="Q32" s="26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</row>
    <row r="33" spans="1:28" x14ac:dyDescent="0.2">
      <c r="A33" s="59"/>
      <c r="B33" s="3" t="s">
        <v>25</v>
      </c>
      <c r="C33" s="8">
        <f>C26+(C32/100)*C27+C28*SQRT((C32/100))</f>
        <v>42.8027388636092</v>
      </c>
      <c r="D33" s="8">
        <f>D26+(D32/100)*D27+D28*SQRT((D32/100))</f>
        <v>61.973290932513962</v>
      </c>
      <c r="E33" s="8">
        <f t="shared" ref="E33:G33" si="3">E26+(E32/100)*E27+E28*SQRT((E32/100))</f>
        <v>55.674518013035609</v>
      </c>
      <c r="F33" s="8">
        <f t="shared" si="3"/>
        <v>60.448274428058582</v>
      </c>
      <c r="G33" s="8">
        <f t="shared" si="3"/>
        <v>11.261309452000001</v>
      </c>
      <c r="H33" s="8"/>
      <c r="I33" s="12"/>
      <c r="J33" s="6"/>
      <c r="K33" s="46"/>
      <c r="L33" s="49"/>
      <c r="M33" s="49"/>
      <c r="N33" s="49"/>
      <c r="O33" s="49"/>
      <c r="P33" s="49"/>
      <c r="Q33" s="26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</row>
    <row r="34" spans="1:28" x14ac:dyDescent="0.2">
      <c r="A34" s="60"/>
      <c r="B34" s="6" t="s">
        <v>26</v>
      </c>
      <c r="C34" s="9">
        <f>(C33/10000)*C31*C24</f>
        <v>174.42683769783528</v>
      </c>
      <c r="D34" s="9">
        <f>(D33/10000)*D31*D24</f>
        <v>586.64546973648635</v>
      </c>
      <c r="E34" s="9">
        <f t="shared" ref="E34:G34" si="4">(E33/10000)*E31*E24</f>
        <v>454.71383409239337</v>
      </c>
      <c r="F34" s="9">
        <f t="shared" si="4"/>
        <v>522.98912224799847</v>
      </c>
      <c r="G34" s="9">
        <f t="shared" si="4"/>
        <v>0</v>
      </c>
      <c r="H34" s="9"/>
      <c r="I34" s="12"/>
      <c r="J34" s="6"/>
      <c r="K34" s="46"/>
      <c r="L34" s="49"/>
      <c r="M34" s="49"/>
      <c r="N34" s="49"/>
      <c r="O34" s="49"/>
      <c r="P34" s="49"/>
      <c r="Q34" s="26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</row>
    <row r="35" spans="1:28" x14ac:dyDescent="0.2">
      <c r="A35" s="52" t="s">
        <v>36</v>
      </c>
      <c r="B35" s="53" t="s">
        <v>27</v>
      </c>
      <c r="C35" s="54">
        <f>12*100*C34/(C19*1000)</f>
        <v>1.4749991573582204</v>
      </c>
      <c r="D35" s="54">
        <f>12*100*D34/(D19*1000)</f>
        <v>3.3000013947618321</v>
      </c>
      <c r="E35" s="54">
        <f>12*100*E34/(E19*1000)</f>
        <v>6.8359174175201591</v>
      </c>
      <c r="F35" s="54">
        <f t="shared" ref="F35:G35" si="5">12*100*F34/(F19*1000)</f>
        <v>6.4721031835188292</v>
      </c>
      <c r="G35" s="54" t="e">
        <f t="shared" si="5"/>
        <v>#DIV/0!</v>
      </c>
      <c r="H35" s="4"/>
      <c r="I35" s="12"/>
      <c r="J35" s="6"/>
      <c r="K35" s="46"/>
      <c r="L35" s="49"/>
      <c r="M35" s="49"/>
      <c r="N35" s="49"/>
      <c r="O35" s="49"/>
      <c r="P35" s="49"/>
      <c r="Q35" s="26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</row>
    <row r="36" spans="1:28" x14ac:dyDescent="0.2">
      <c r="A36" s="12"/>
      <c r="B36" s="6"/>
      <c r="C36" s="6"/>
      <c r="D36" s="6"/>
      <c r="E36" s="6"/>
      <c r="F36" s="6"/>
      <c r="G36" s="6"/>
      <c r="H36" s="6"/>
      <c r="I36" s="12"/>
      <c r="J36" s="50"/>
      <c r="K36" s="46"/>
      <c r="L36" s="51"/>
      <c r="M36" s="51"/>
      <c r="N36" s="51"/>
      <c r="O36" s="51"/>
      <c r="P36" s="51"/>
      <c r="Q36" s="12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</row>
    <row r="37" spans="1:28" x14ac:dyDescent="0.2">
      <c r="A37" s="12"/>
      <c r="B37" s="3" t="s">
        <v>28</v>
      </c>
      <c r="C37" s="31">
        <f>C22-C35</f>
        <v>8.4264177968584875E-7</v>
      </c>
      <c r="D37" s="31">
        <f>D22-D35</f>
        <v>-1.3947618318077559E-6</v>
      </c>
      <c r="E37" s="31">
        <f t="shared" ref="E37:G37" si="6">E22-E35</f>
        <v>-7.5085349315884287E-7</v>
      </c>
      <c r="F37" s="31">
        <f t="shared" si="6"/>
        <v>-3.1835188289974781E-6</v>
      </c>
      <c r="G37" s="31" t="e">
        <f t="shared" si="6"/>
        <v>#DIV/0!</v>
      </c>
      <c r="H37" s="4" t="s">
        <v>38</v>
      </c>
      <c r="I37" s="21" t="s">
        <v>3</v>
      </c>
      <c r="J37" s="21" t="s">
        <v>2</v>
      </c>
      <c r="K37" s="21" t="s">
        <v>4</v>
      </c>
      <c r="L37" s="21" t="s">
        <v>1</v>
      </c>
      <c r="M37" s="21" t="s">
        <v>29</v>
      </c>
      <c r="N37" s="49"/>
      <c r="O37" s="49"/>
      <c r="P37" s="49"/>
      <c r="Q37" s="12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</row>
    <row r="38" spans="1:28" x14ac:dyDescent="0.2">
      <c r="A38" s="12"/>
      <c r="B38" s="10" t="s">
        <v>33</v>
      </c>
      <c r="C38" s="11">
        <f>C37/100*C19*1000</f>
        <v>1.1957648128227342E-3</v>
      </c>
      <c r="D38" s="11">
        <f>D37/100*D19*1000</f>
        <v>-2.975383142407805E-3</v>
      </c>
      <c r="E38" s="11">
        <f t="shared" ref="E38:G38" si="7">E37/100*E19*1000</f>
        <v>-5.9934627619848753E-4</v>
      </c>
      <c r="F38" s="11">
        <f t="shared" si="7"/>
        <v>-3.0869947604243541E-3</v>
      </c>
      <c r="G38" s="11" t="e">
        <f t="shared" si="7"/>
        <v>#DIV/0!</v>
      </c>
      <c r="H38" s="4"/>
      <c r="I38" s="55">
        <v>2.460106220870919</v>
      </c>
      <c r="J38" s="56">
        <v>4.1628973605376451</v>
      </c>
      <c r="K38" s="56">
        <v>6.1693139560579633</v>
      </c>
      <c r="L38" s="57">
        <v>7.9458598070361459</v>
      </c>
      <c r="M38" s="57">
        <v>-1.9894140815741359</v>
      </c>
      <c r="N38" s="51"/>
      <c r="O38" s="51"/>
      <c r="P38" s="51"/>
      <c r="Q38" s="12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</row>
    <row r="39" spans="1:28" x14ac:dyDescent="0.2">
      <c r="A39" s="13"/>
      <c r="B39" s="13"/>
      <c r="C39" s="13"/>
      <c r="D39" s="13"/>
      <c r="E39" s="13"/>
      <c r="F39" s="13"/>
      <c r="G39" s="13"/>
      <c r="H39" s="13"/>
      <c r="I39" s="13"/>
      <c r="J39" s="50"/>
      <c r="K39" s="50"/>
      <c r="L39" s="49"/>
      <c r="M39" s="49"/>
      <c r="N39" s="49"/>
      <c r="O39" s="49"/>
      <c r="P39" s="49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</row>
    <row r="40" spans="1:28" x14ac:dyDescent="0.2">
      <c r="A40" s="13"/>
      <c r="B40" s="13"/>
      <c r="C40" s="13"/>
      <c r="D40" s="13"/>
      <c r="E40" s="13"/>
      <c r="F40" s="13"/>
      <c r="G40" s="13"/>
      <c r="H40" s="13"/>
      <c r="I40" s="13"/>
      <c r="J40" s="50"/>
      <c r="K40" s="46"/>
      <c r="L40" s="51"/>
      <c r="M40" s="51"/>
      <c r="N40" s="51"/>
      <c r="O40" s="51"/>
      <c r="P40" s="51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</row>
    <row r="41" spans="1:28" x14ac:dyDescent="0.2">
      <c r="A41" s="13"/>
      <c r="B41" s="13"/>
      <c r="C41" s="13"/>
      <c r="D41" s="13"/>
      <c r="E41" s="13"/>
      <c r="F41" s="13"/>
      <c r="G41" s="13"/>
      <c r="H41" s="13"/>
      <c r="I41" s="13"/>
      <c r="J41" s="50"/>
      <c r="K41" s="50"/>
      <c r="L41" s="49"/>
      <c r="M41" s="49"/>
      <c r="N41" s="49"/>
      <c r="O41" s="49"/>
      <c r="P41" s="49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</row>
    <row r="42" spans="1:28" x14ac:dyDescent="0.2">
      <c r="A42" s="13"/>
      <c r="B42" s="13"/>
      <c r="C42" s="13"/>
      <c r="D42" s="13"/>
      <c r="E42" s="13"/>
      <c r="F42" s="13"/>
      <c r="G42" s="13"/>
      <c r="H42" s="13"/>
      <c r="I42" s="13"/>
      <c r="J42" s="50"/>
      <c r="K42" s="46"/>
      <c r="L42" s="51"/>
      <c r="M42" s="51"/>
      <c r="N42" s="51"/>
      <c r="O42" s="51"/>
      <c r="P42" s="51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</row>
    <row r="43" spans="1:28" x14ac:dyDescent="0.2">
      <c r="A43" s="13"/>
      <c r="B43" s="13"/>
      <c r="C43" s="13"/>
      <c r="D43" s="13"/>
      <c r="E43" s="13"/>
      <c r="F43" s="13"/>
      <c r="G43" s="13"/>
      <c r="H43" s="13"/>
      <c r="I43" s="13"/>
      <c r="J43" s="50"/>
      <c r="K43" s="50"/>
      <c r="L43" s="49"/>
      <c r="M43" s="49"/>
      <c r="N43" s="49"/>
      <c r="O43" s="49"/>
      <c r="P43" s="49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</row>
    <row r="44" spans="1:28" x14ac:dyDescent="0.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</row>
    <row r="45" spans="1:28" x14ac:dyDescent="0.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</row>
    <row r="46" spans="1:28" x14ac:dyDescent="0.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</row>
    <row r="47" spans="1:28" x14ac:dyDescent="0.2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</row>
    <row r="48" spans="1:28" x14ac:dyDescent="0.2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</row>
    <row r="49" spans="1:28" x14ac:dyDescent="0.2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</row>
    <row r="50" spans="1:28" x14ac:dyDescent="0.2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</row>
    <row r="51" spans="1:28" x14ac:dyDescent="0.2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</row>
    <row r="52" spans="1:28" x14ac:dyDescent="0.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</row>
    <row r="53" spans="1:28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</row>
    <row r="54" spans="1:28" x14ac:dyDescent="0.2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</row>
    <row r="55" spans="1:28" x14ac:dyDescent="0.2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</row>
    <row r="56" spans="1:28" x14ac:dyDescent="0.2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</row>
    <row r="57" spans="1:28" x14ac:dyDescent="0.2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</row>
    <row r="58" spans="1:28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</row>
    <row r="59" spans="1:28" x14ac:dyDescent="0.2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</row>
    <row r="60" spans="1:28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</row>
    <row r="61" spans="1:28" x14ac:dyDescent="0.2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</row>
    <row r="62" spans="1:28" x14ac:dyDescent="0.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</row>
    <row r="63" spans="1:28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</row>
    <row r="64" spans="1:28" x14ac:dyDescent="0.2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</row>
    <row r="65" spans="1:28" x14ac:dyDescent="0.2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</row>
    <row r="66" spans="1:28" x14ac:dyDescent="0.2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</row>
    <row r="67" spans="1:28" x14ac:dyDescent="0.2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</row>
    <row r="68" spans="1:28" x14ac:dyDescent="0.2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</row>
    <row r="69" spans="1:28" x14ac:dyDescent="0.2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</row>
  </sheetData>
  <mergeCells count="6">
    <mergeCell ref="A31:A34"/>
    <mergeCell ref="C2:E2"/>
    <mergeCell ref="L2:P2"/>
    <mergeCell ref="Q2:U2"/>
    <mergeCell ref="B15:G15"/>
    <mergeCell ref="C16:G16"/>
  </mergeCells>
  <conditionalFormatting sqref="C37:G37">
    <cfRule type="expression" dxfId="11" priority="12">
      <formula>ABS(#REF!)&gt;=1.96</formula>
    </cfRule>
  </conditionalFormatting>
  <conditionalFormatting sqref="C22">
    <cfRule type="expression" dxfId="10" priority="13">
      <formula>ABS(#REF!)&gt;=1.96</formula>
    </cfRule>
  </conditionalFormatting>
  <conditionalFormatting sqref="H37">
    <cfRule type="expression" dxfId="9" priority="11">
      <formula>ABS(#REF!)&gt;=1.96</formula>
    </cfRule>
  </conditionalFormatting>
  <conditionalFormatting sqref="M4:O4">
    <cfRule type="expression" dxfId="8" priority="9">
      <formula>ABS(#REF!)&gt;=1.96</formula>
    </cfRule>
  </conditionalFormatting>
  <conditionalFormatting sqref="L4">
    <cfRule type="expression" dxfId="7" priority="8">
      <formula>ABS(#REF!)&gt;=1.96</formula>
    </cfRule>
  </conditionalFormatting>
  <conditionalFormatting sqref="R4:T4">
    <cfRule type="expression" dxfId="6" priority="7">
      <formula>ABS(#REF!)&gt;=1.96</formula>
    </cfRule>
  </conditionalFormatting>
  <conditionalFormatting sqref="Q4">
    <cfRule type="expression" dxfId="5" priority="6">
      <formula>ABS(#REF!)&gt;=1.96</formula>
    </cfRule>
  </conditionalFormatting>
  <conditionalFormatting sqref="C38:G38">
    <cfRule type="expression" dxfId="4" priority="5">
      <formula>ABS(#REF!)&gt;=1.96</formula>
    </cfRule>
  </conditionalFormatting>
  <conditionalFormatting sqref="H38">
    <cfRule type="expression" dxfId="3" priority="4">
      <formula>ABS(#REF!)&gt;=1.96</formula>
    </cfRule>
  </conditionalFormatting>
  <conditionalFormatting sqref="D22:G22">
    <cfRule type="expression" dxfId="2" priority="3">
      <formula>ABS(#REF!)&gt;=1.96</formula>
    </cfRule>
  </conditionalFormatting>
  <conditionalFormatting sqref="I21:M21">
    <cfRule type="expression" dxfId="1" priority="2">
      <formula>ABS(#REF!)&gt;=1.96</formula>
    </cfRule>
  </conditionalFormatting>
  <conditionalFormatting sqref="C21:G21">
    <cfRule type="expression" dxfId="0" priority="1">
      <formula>ABS(#REF!)&gt;=1.96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</vt:lpstr>
      <vt:lpstr>c</vt:lpstr>
      <vt:lpstr>d</vt:lpstr>
      <vt:lpstr>e</vt:lpstr>
      <vt:lpstr>f</vt:lpstr>
      <vt:lpstr>g1</vt:lpstr>
      <vt:lpstr>g2</vt:lpstr>
      <vt:lpstr>h1</vt:lpstr>
      <vt:lpstr>h2</vt:lpstr>
      <vt:lpstr>i1</vt:lpstr>
      <vt:lpstr>i2</vt:lpstr>
      <vt:lpstr>j1</vt:lpstr>
      <vt:lpstr>j2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2016-01-13T18:27:36Z</dcterms:created>
  <dcterms:modified xsi:type="dcterms:W3CDTF">2019-04-16T03:23:52Z</dcterms:modified>
</cp:coreProperties>
</file>