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3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4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drawings/drawing5.xml" ContentType="application/vnd.openxmlformats-officedocument.drawing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Qian\Desktop\Research\BH\數據整理\"/>
    </mc:Choice>
  </mc:AlternateContent>
  <xr:revisionPtr revIDLastSave="0" documentId="13_ncr:1_{021D265E-4EBF-4CB9-8938-5B65BA21B43C}" xr6:coauthVersionLast="36" xr6:coauthVersionMax="47" xr10:uidLastSave="{00000000-0000-0000-0000-000000000000}"/>
  <bookViews>
    <workbookView xWindow="-120" yWindow="-120" windowWidth="29040" windowHeight="15840" tabRatio="632" activeTab="1" xr2:uid="{E928B3DE-A0ED-4405-8625-F1473E96D9B2}"/>
  </bookViews>
  <sheets>
    <sheet name="結果" sheetId="20" r:id="rId1"/>
    <sheet name="50 Hz" sheetId="2" r:id="rId2"/>
    <sheet name="200 Hz " sheetId="24" r:id="rId3"/>
    <sheet name="400 Hz  " sheetId="25" r:id="rId4"/>
    <sheet name="800 Hz " sheetId="2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58" i="2" l="1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G14" i="26" l="1"/>
  <c r="G13" i="26"/>
  <c r="G12" i="26"/>
  <c r="G11" i="26"/>
  <c r="G10" i="26"/>
  <c r="G9" i="26"/>
  <c r="G8" i="26"/>
  <c r="G7" i="26"/>
  <c r="G6" i="26"/>
  <c r="G5" i="26"/>
  <c r="U14" i="26"/>
  <c r="U13" i="26"/>
  <c r="U12" i="26"/>
  <c r="U11" i="26"/>
  <c r="U10" i="26"/>
  <c r="U9" i="26"/>
  <c r="U8" i="26"/>
  <c r="U7" i="26"/>
  <c r="U6" i="26"/>
  <c r="U5" i="26"/>
  <c r="AI14" i="26"/>
  <c r="AI13" i="26"/>
  <c r="AI12" i="26"/>
  <c r="AI11" i="26"/>
  <c r="AI10" i="26"/>
  <c r="AI9" i="26"/>
  <c r="AI8" i="26"/>
  <c r="AI7" i="26"/>
  <c r="AI6" i="26"/>
  <c r="AI5" i="26"/>
  <c r="AW14" i="26"/>
  <c r="AW13" i="26"/>
  <c r="AW12" i="26"/>
  <c r="AW11" i="26"/>
  <c r="AW10" i="26"/>
  <c r="AW9" i="26"/>
  <c r="AW8" i="26"/>
  <c r="AW7" i="26"/>
  <c r="AW6" i="26"/>
  <c r="AW5" i="26"/>
  <c r="BK14" i="26"/>
  <c r="BK13" i="26"/>
  <c r="BK12" i="26"/>
  <c r="BK11" i="26"/>
  <c r="BK10" i="26"/>
  <c r="BK9" i="26"/>
  <c r="BK8" i="26"/>
  <c r="BK7" i="26"/>
  <c r="BK6" i="26"/>
  <c r="BK5" i="26"/>
  <c r="G14" i="25"/>
  <c r="G13" i="25"/>
  <c r="G12" i="25"/>
  <c r="G11" i="25"/>
  <c r="G10" i="25"/>
  <c r="G9" i="25"/>
  <c r="G8" i="25"/>
  <c r="G7" i="25"/>
  <c r="G6" i="25"/>
  <c r="G5" i="25"/>
  <c r="U14" i="25"/>
  <c r="U13" i="25"/>
  <c r="U12" i="25"/>
  <c r="U11" i="25"/>
  <c r="U10" i="25"/>
  <c r="U9" i="25"/>
  <c r="U8" i="25"/>
  <c r="U7" i="25"/>
  <c r="U6" i="25"/>
  <c r="U5" i="25"/>
  <c r="BK14" i="25"/>
  <c r="BK13" i="25"/>
  <c r="BK12" i="25"/>
  <c r="BK11" i="25"/>
  <c r="BK10" i="25"/>
  <c r="BK9" i="25"/>
  <c r="BK8" i="25"/>
  <c r="BK7" i="25"/>
  <c r="BK6" i="25"/>
  <c r="BK5" i="25"/>
  <c r="AI14" i="25"/>
  <c r="AI13" i="25"/>
  <c r="AI12" i="25"/>
  <c r="AI11" i="25"/>
  <c r="AI10" i="25"/>
  <c r="AI9" i="25"/>
  <c r="AI8" i="25"/>
  <c r="AI7" i="25"/>
  <c r="AI6" i="25"/>
  <c r="AI5" i="25"/>
  <c r="AW14" i="25"/>
  <c r="AW13" i="25"/>
  <c r="AW12" i="25"/>
  <c r="AW11" i="25"/>
  <c r="AW10" i="25"/>
  <c r="AW9" i="25"/>
  <c r="AW8" i="25"/>
  <c r="AW7" i="25"/>
  <c r="AW6" i="25"/>
  <c r="AW5" i="25"/>
  <c r="G14" i="24"/>
  <c r="G13" i="24"/>
  <c r="G12" i="24"/>
  <c r="G11" i="24"/>
  <c r="G10" i="24"/>
  <c r="G9" i="24"/>
  <c r="G8" i="24"/>
  <c r="G7" i="24"/>
  <c r="G6" i="24"/>
  <c r="G5" i="24"/>
  <c r="U14" i="24"/>
  <c r="U13" i="24"/>
  <c r="U12" i="24"/>
  <c r="U11" i="24"/>
  <c r="U10" i="24"/>
  <c r="U9" i="24"/>
  <c r="U8" i="24"/>
  <c r="U7" i="24"/>
  <c r="U6" i="24"/>
  <c r="U5" i="24"/>
  <c r="AI14" i="24"/>
  <c r="AI13" i="24"/>
  <c r="AI12" i="24"/>
  <c r="AI11" i="24"/>
  <c r="AI10" i="24"/>
  <c r="AI9" i="24"/>
  <c r="AI8" i="24"/>
  <c r="AI7" i="24"/>
  <c r="AI6" i="24"/>
  <c r="AI5" i="24"/>
  <c r="AW14" i="24"/>
  <c r="AW13" i="24"/>
  <c r="AW12" i="24"/>
  <c r="AW11" i="24"/>
  <c r="AW10" i="24"/>
  <c r="AW9" i="24"/>
  <c r="AW8" i="24"/>
  <c r="AW7" i="24"/>
  <c r="AW6" i="24"/>
  <c r="AW5" i="24"/>
  <c r="BK14" i="24"/>
  <c r="BK13" i="24"/>
  <c r="BK12" i="24"/>
  <c r="BK11" i="24"/>
  <c r="BK10" i="24"/>
  <c r="BK9" i="24"/>
  <c r="BK8" i="24"/>
  <c r="BK7" i="24"/>
  <c r="BK6" i="24"/>
  <c r="BK5" i="24"/>
  <c r="G14" i="2"/>
  <c r="G13" i="2"/>
  <c r="G12" i="2"/>
  <c r="G11" i="2"/>
  <c r="G10" i="2"/>
  <c r="G9" i="2"/>
  <c r="G8" i="2"/>
  <c r="G7" i="2"/>
  <c r="G6" i="2"/>
  <c r="G5" i="2"/>
  <c r="U14" i="2"/>
  <c r="U13" i="2"/>
  <c r="U12" i="2"/>
  <c r="U11" i="2"/>
  <c r="U10" i="2"/>
  <c r="U9" i="2"/>
  <c r="U8" i="2"/>
  <c r="U7" i="2"/>
  <c r="U6" i="2"/>
  <c r="U5" i="2"/>
  <c r="AI14" i="2"/>
  <c r="AI13" i="2"/>
  <c r="AI12" i="2"/>
  <c r="AI11" i="2"/>
  <c r="AI10" i="2"/>
  <c r="AI9" i="2"/>
  <c r="AI8" i="2"/>
  <c r="AI7" i="2"/>
  <c r="AI6" i="2"/>
  <c r="AI5" i="2"/>
  <c r="AW14" i="2"/>
  <c r="AW13" i="2"/>
  <c r="AW12" i="2"/>
  <c r="AW11" i="2"/>
  <c r="AW10" i="2"/>
  <c r="AW9" i="2"/>
  <c r="AW8" i="2"/>
  <c r="AW7" i="2"/>
  <c r="AW6" i="2"/>
  <c r="AW5" i="2"/>
  <c r="BK14" i="2"/>
  <c r="BK13" i="2"/>
  <c r="BK12" i="2"/>
  <c r="BK11" i="2"/>
  <c r="BK10" i="2"/>
  <c r="BK9" i="2"/>
  <c r="BK8" i="2"/>
  <c r="BK7" i="2"/>
  <c r="BK6" i="2"/>
  <c r="BK5" i="2"/>
  <c r="N10" i="26" l="1"/>
  <c r="BR10" i="26"/>
  <c r="BD10" i="26"/>
  <c r="AP10" i="26"/>
  <c r="AO10" i="26"/>
  <c r="BR10" i="25"/>
  <c r="AP10" i="25"/>
  <c r="AB13" i="25"/>
  <c r="AA13" i="25"/>
  <c r="N10" i="25"/>
  <c r="BR13" i="24"/>
  <c r="BR10" i="24"/>
  <c r="BD10" i="24"/>
  <c r="AP10" i="24"/>
  <c r="AB13" i="24"/>
  <c r="M10" i="24"/>
  <c r="N10" i="24"/>
  <c r="BC10" i="2"/>
  <c r="BD10" i="2"/>
  <c r="AB10" i="2"/>
  <c r="AA10" i="2"/>
  <c r="BQ10" i="26" l="1"/>
  <c r="BC10" i="26"/>
  <c r="M10" i="26"/>
  <c r="BQ10" i="25"/>
  <c r="BC10" i="25"/>
  <c r="AO10" i="25"/>
  <c r="M10" i="25"/>
  <c r="AA13" i="24"/>
  <c r="AO10" i="24"/>
  <c r="AO11" i="24"/>
  <c r="BQ13" i="24"/>
  <c r="BC10" i="24"/>
  <c r="BQ10" i="24"/>
  <c r="AP10" i="2"/>
  <c r="AP9" i="2"/>
  <c r="AO10" i="2"/>
  <c r="N10" i="2"/>
  <c r="M10" i="2"/>
  <c r="BR14" i="26"/>
  <c r="BQ14" i="26"/>
  <c r="BD20" i="26" s="1"/>
  <c r="BD29" i="26" s="1"/>
  <c r="BD14" i="26"/>
  <c r="BC14" i="26"/>
  <c r="AQ20" i="26" s="1"/>
  <c r="AQ29" i="26" s="1"/>
  <c r="AP14" i="26"/>
  <c r="AO14" i="26"/>
  <c r="AD20" i="26" s="1"/>
  <c r="AD29" i="26" s="1"/>
  <c r="AB14" i="26"/>
  <c r="AA14" i="26"/>
  <c r="Q20" i="26" s="1"/>
  <c r="N14" i="26"/>
  <c r="M14" i="26"/>
  <c r="D20" i="26" s="1"/>
  <c r="D29" i="26" s="1"/>
  <c r="BR13" i="26"/>
  <c r="BQ13" i="26"/>
  <c r="BD13" i="26"/>
  <c r="BC13" i="26"/>
  <c r="AP13" i="26"/>
  <c r="AO13" i="26"/>
  <c r="AB13" i="26"/>
  <c r="AA13" i="26"/>
  <c r="N13" i="26"/>
  <c r="M13" i="26"/>
  <c r="BR12" i="26"/>
  <c r="BQ12" i="26"/>
  <c r="BD12" i="26"/>
  <c r="BC12" i="26"/>
  <c r="AP12" i="26"/>
  <c r="AO12" i="26"/>
  <c r="AB12" i="26"/>
  <c r="AA12" i="26"/>
  <c r="N12" i="26"/>
  <c r="M12" i="26"/>
  <c r="BR11" i="26"/>
  <c r="BQ11" i="26"/>
  <c r="BD11" i="26"/>
  <c r="BC11" i="26"/>
  <c r="AP11" i="26"/>
  <c r="AO11" i="26"/>
  <c r="AB11" i="26"/>
  <c r="AA11" i="26"/>
  <c r="N11" i="26"/>
  <c r="M11" i="26"/>
  <c r="AB10" i="26"/>
  <c r="AA10" i="26"/>
  <c r="BR9" i="26"/>
  <c r="BQ9" i="26"/>
  <c r="BD9" i="26"/>
  <c r="BC9" i="26"/>
  <c r="AP9" i="26"/>
  <c r="AO9" i="26"/>
  <c r="AB9" i="26"/>
  <c r="AA9" i="26"/>
  <c r="N9" i="26"/>
  <c r="M9" i="26"/>
  <c r="BR8" i="26"/>
  <c r="BQ8" i="26"/>
  <c r="BD8" i="26"/>
  <c r="BC8" i="26"/>
  <c r="AP8" i="26"/>
  <c r="AO8" i="26"/>
  <c r="AB8" i="26"/>
  <c r="AA8" i="26"/>
  <c r="N8" i="26"/>
  <c r="M8" i="26"/>
  <c r="BR7" i="26"/>
  <c r="BQ7" i="26"/>
  <c r="BD7" i="26"/>
  <c r="BC7" i="26"/>
  <c r="AP7" i="26"/>
  <c r="AO7" i="26"/>
  <c r="AB7" i="26"/>
  <c r="AA7" i="26"/>
  <c r="N7" i="26"/>
  <c r="M7" i="26"/>
  <c r="BR6" i="26"/>
  <c r="BQ6" i="26"/>
  <c r="BD6" i="26"/>
  <c r="BC6" i="26"/>
  <c r="AP6" i="26"/>
  <c r="AO6" i="26"/>
  <c r="AB6" i="26"/>
  <c r="AA6" i="26"/>
  <c r="N6" i="26"/>
  <c r="M6" i="26"/>
  <c r="BR5" i="26"/>
  <c r="BQ5" i="26"/>
  <c r="BD5" i="26"/>
  <c r="BC5" i="26"/>
  <c r="AP5" i="26"/>
  <c r="AO5" i="26"/>
  <c r="AB5" i="26"/>
  <c r="AA5" i="26"/>
  <c r="N5" i="26"/>
  <c r="M5" i="26"/>
  <c r="BR14" i="25"/>
  <c r="BQ14" i="25"/>
  <c r="BD20" i="25" s="1"/>
  <c r="BD29" i="25" s="1"/>
  <c r="BD14" i="25"/>
  <c r="BC14" i="25"/>
  <c r="AQ20" i="25" s="1"/>
  <c r="AQ29" i="25" s="1"/>
  <c r="AP14" i="25"/>
  <c r="AO14" i="25"/>
  <c r="AD20" i="25" s="1"/>
  <c r="AD29" i="25" s="1"/>
  <c r="AB14" i="25"/>
  <c r="AA14" i="25"/>
  <c r="Q20" i="25" s="1"/>
  <c r="N14" i="25"/>
  <c r="M14" i="25"/>
  <c r="D20" i="25" s="1"/>
  <c r="D29" i="25" s="1"/>
  <c r="BR13" i="25"/>
  <c r="BQ13" i="25"/>
  <c r="BD13" i="25"/>
  <c r="BC13" i="25"/>
  <c r="AP13" i="25"/>
  <c r="AO13" i="25"/>
  <c r="N13" i="25"/>
  <c r="M13" i="25"/>
  <c r="BR12" i="25"/>
  <c r="BQ12" i="25"/>
  <c r="BD12" i="25"/>
  <c r="BC12" i="25"/>
  <c r="AP12" i="25"/>
  <c r="AO12" i="25"/>
  <c r="AB12" i="25"/>
  <c r="AA12" i="25"/>
  <c r="N12" i="25"/>
  <c r="M12" i="25"/>
  <c r="BR11" i="25"/>
  <c r="BQ11" i="25"/>
  <c r="BD11" i="25"/>
  <c r="BC11" i="25"/>
  <c r="AP11" i="25"/>
  <c r="AO11" i="25"/>
  <c r="AB11" i="25"/>
  <c r="AA11" i="25"/>
  <c r="N11" i="25"/>
  <c r="M11" i="25"/>
  <c r="BD10" i="25"/>
  <c r="AB10" i="25"/>
  <c r="AA10" i="25"/>
  <c r="BR9" i="25"/>
  <c r="BQ9" i="25"/>
  <c r="BD9" i="25"/>
  <c r="BC9" i="25"/>
  <c r="AP9" i="25"/>
  <c r="AO9" i="25"/>
  <c r="AB9" i="25"/>
  <c r="AA9" i="25"/>
  <c r="N9" i="25"/>
  <c r="M9" i="25"/>
  <c r="BR8" i="25"/>
  <c r="BQ8" i="25"/>
  <c r="BD8" i="25"/>
  <c r="BC8" i="25"/>
  <c r="AP8" i="25"/>
  <c r="AO8" i="25"/>
  <c r="AB8" i="25"/>
  <c r="AA8" i="25"/>
  <c r="N8" i="25"/>
  <c r="M8" i="25"/>
  <c r="BR7" i="25"/>
  <c r="BQ7" i="25"/>
  <c r="BD7" i="25"/>
  <c r="BC7" i="25"/>
  <c r="AP7" i="25"/>
  <c r="AO7" i="25"/>
  <c r="AB7" i="25"/>
  <c r="AA7" i="25"/>
  <c r="N7" i="25"/>
  <c r="M7" i="25"/>
  <c r="BR6" i="25"/>
  <c r="BQ6" i="25"/>
  <c r="BD6" i="25"/>
  <c r="BC6" i="25"/>
  <c r="AP6" i="25"/>
  <c r="AO6" i="25"/>
  <c r="AB6" i="25"/>
  <c r="AA6" i="25"/>
  <c r="N6" i="25"/>
  <c r="M6" i="25"/>
  <c r="BR5" i="25"/>
  <c r="BQ5" i="25"/>
  <c r="BD5" i="25"/>
  <c r="BC5" i="25"/>
  <c r="AP5" i="25"/>
  <c r="AO5" i="25"/>
  <c r="AB5" i="25"/>
  <c r="AA5" i="25"/>
  <c r="N5" i="25"/>
  <c r="M5" i="25"/>
  <c r="BR14" i="24"/>
  <c r="BQ14" i="24"/>
  <c r="BD20" i="24" s="1"/>
  <c r="BD29" i="24" s="1"/>
  <c r="BD14" i="24"/>
  <c r="BC14" i="24"/>
  <c r="AQ20" i="24" s="1"/>
  <c r="AQ29" i="24" s="1"/>
  <c r="AP14" i="24"/>
  <c r="AO14" i="24"/>
  <c r="AD20" i="24" s="1"/>
  <c r="AD29" i="24" s="1"/>
  <c r="AB14" i="24"/>
  <c r="AA14" i="24"/>
  <c r="Q20" i="24" s="1"/>
  <c r="N14" i="24"/>
  <c r="M14" i="24"/>
  <c r="D20" i="24" s="1"/>
  <c r="D29" i="24" s="1"/>
  <c r="BD13" i="24"/>
  <c r="BC13" i="24"/>
  <c r="AP13" i="24"/>
  <c r="AO13" i="24"/>
  <c r="N13" i="24"/>
  <c r="M13" i="24"/>
  <c r="BR12" i="24"/>
  <c r="BQ12" i="24"/>
  <c r="BD12" i="24"/>
  <c r="BC12" i="24"/>
  <c r="AP12" i="24"/>
  <c r="AO12" i="24"/>
  <c r="AB12" i="24"/>
  <c r="AA12" i="24"/>
  <c r="N12" i="24"/>
  <c r="M12" i="24"/>
  <c r="BR11" i="24"/>
  <c r="BQ11" i="24"/>
  <c r="BD11" i="24"/>
  <c r="BC11" i="24"/>
  <c r="AP11" i="24"/>
  <c r="AB11" i="24"/>
  <c r="AA11" i="24"/>
  <c r="N11" i="24"/>
  <c r="M11" i="24"/>
  <c r="AB10" i="24"/>
  <c r="AA10" i="24"/>
  <c r="BR9" i="24"/>
  <c r="BQ9" i="24"/>
  <c r="BD9" i="24"/>
  <c r="BC9" i="24"/>
  <c r="AP9" i="24"/>
  <c r="AO9" i="24"/>
  <c r="AB9" i="24"/>
  <c r="AA9" i="24"/>
  <c r="N9" i="24"/>
  <c r="M9" i="24"/>
  <c r="BR8" i="24"/>
  <c r="BQ8" i="24"/>
  <c r="BD8" i="24"/>
  <c r="BC8" i="24"/>
  <c r="AP8" i="24"/>
  <c r="AO8" i="24"/>
  <c r="AB8" i="24"/>
  <c r="AA8" i="24"/>
  <c r="N8" i="24"/>
  <c r="M8" i="24"/>
  <c r="BR7" i="24"/>
  <c r="BQ7" i="24"/>
  <c r="BD7" i="24"/>
  <c r="BC7" i="24"/>
  <c r="AP7" i="24"/>
  <c r="AO7" i="24"/>
  <c r="AB7" i="24"/>
  <c r="AA7" i="24"/>
  <c r="N7" i="24"/>
  <c r="M7" i="24"/>
  <c r="BR6" i="24"/>
  <c r="BQ6" i="24"/>
  <c r="BD6" i="24"/>
  <c r="BC6" i="24"/>
  <c r="AP6" i="24"/>
  <c r="AO6" i="24"/>
  <c r="AB6" i="24"/>
  <c r="AA6" i="24"/>
  <c r="N6" i="24"/>
  <c r="M6" i="24"/>
  <c r="BR5" i="24"/>
  <c r="BQ5" i="24"/>
  <c r="BD5" i="24"/>
  <c r="BC5" i="24"/>
  <c r="AP5" i="24"/>
  <c r="AO5" i="24"/>
  <c r="AB5" i="24"/>
  <c r="AA5" i="24"/>
  <c r="N5" i="24"/>
  <c r="M5" i="24"/>
  <c r="M15" i="24" s="1"/>
  <c r="AA15" i="26" l="1"/>
  <c r="BC15" i="26"/>
  <c r="AO15" i="26"/>
  <c r="M15" i="26"/>
  <c r="BQ15" i="26"/>
  <c r="M15" i="25"/>
  <c r="AA15" i="25"/>
  <c r="AO15" i="25"/>
  <c r="BC15" i="25"/>
  <c r="BQ15" i="25"/>
  <c r="AO15" i="24"/>
  <c r="BC15" i="24"/>
  <c r="AA15" i="24"/>
  <c r="BQ15" i="24"/>
  <c r="AC19" i="26"/>
  <c r="AC25" i="26" s="1"/>
  <c r="BD19" i="26"/>
  <c r="BD28" i="26" s="1"/>
  <c r="BD18" i="26"/>
  <c r="BD27" i="26" s="1"/>
  <c r="BC19" i="26"/>
  <c r="BC25" i="26" s="1"/>
  <c r="AP19" i="26"/>
  <c r="AP25" i="26" s="1"/>
  <c r="P19" i="26"/>
  <c r="P25" i="26" s="1"/>
  <c r="C19" i="26"/>
  <c r="C25" i="26" s="1"/>
  <c r="BD17" i="26"/>
  <c r="BD26" i="26" s="1"/>
  <c r="AQ19" i="26"/>
  <c r="AQ28" i="26" s="1"/>
  <c r="AD19" i="26"/>
  <c r="AD28" i="26" s="1"/>
  <c r="Q19" i="26"/>
  <c r="D19" i="26"/>
  <c r="D28" i="26" s="1"/>
  <c r="C18" i="26"/>
  <c r="C24" i="26" s="1"/>
  <c r="D18" i="26"/>
  <c r="D27" i="26" s="1"/>
  <c r="P18" i="26"/>
  <c r="P24" i="26" s="1"/>
  <c r="Q18" i="26"/>
  <c r="Q27" i="26" s="1"/>
  <c r="AC18" i="26"/>
  <c r="AC24" i="26" s="1"/>
  <c r="AD18" i="26"/>
  <c r="AD27" i="26" s="1"/>
  <c r="AQ18" i="26"/>
  <c r="AQ27" i="26" s="1"/>
  <c r="AP18" i="26"/>
  <c r="AP24" i="26" s="1"/>
  <c r="BC18" i="26"/>
  <c r="BC24" i="26" s="1"/>
  <c r="AQ17" i="26"/>
  <c r="AQ26" i="26" s="1"/>
  <c r="AD17" i="26"/>
  <c r="AD26" i="26" s="1"/>
  <c r="D17" i="26"/>
  <c r="D26" i="26" s="1"/>
  <c r="P17" i="26"/>
  <c r="P23" i="26" s="1"/>
  <c r="C17" i="26"/>
  <c r="C23" i="26" s="1"/>
  <c r="AD19" i="25"/>
  <c r="AD28" i="25" s="1"/>
  <c r="BC19" i="25"/>
  <c r="BC25" i="25" s="1"/>
  <c r="AP19" i="25"/>
  <c r="AP25" i="25" s="1"/>
  <c r="AC19" i="25"/>
  <c r="AC25" i="25" s="1"/>
  <c r="P19" i="25"/>
  <c r="P25" i="25" s="1"/>
  <c r="Q18" i="25"/>
  <c r="Q27" i="25" s="1"/>
  <c r="C19" i="25"/>
  <c r="C25" i="25" s="1"/>
  <c r="D17" i="25"/>
  <c r="D26" i="25" s="1"/>
  <c r="Q17" i="25"/>
  <c r="Q26" i="25" s="1"/>
  <c r="BD19" i="25"/>
  <c r="BD28" i="25" s="1"/>
  <c r="AQ19" i="25"/>
  <c r="AQ28" i="25" s="1"/>
  <c r="Q19" i="25"/>
  <c r="D19" i="25"/>
  <c r="D28" i="25" s="1"/>
  <c r="AD18" i="25"/>
  <c r="AD27" i="25" s="1"/>
  <c r="P18" i="25"/>
  <c r="P24" i="25" s="1"/>
  <c r="AC18" i="25"/>
  <c r="AC24" i="25" s="1"/>
  <c r="AQ18" i="25"/>
  <c r="AQ27" i="25" s="1"/>
  <c r="AP18" i="25"/>
  <c r="AP24" i="25" s="1"/>
  <c r="BC18" i="25"/>
  <c r="BC24" i="25" s="1"/>
  <c r="BD18" i="25"/>
  <c r="BD27" i="25" s="1"/>
  <c r="C18" i="25"/>
  <c r="C24" i="25" s="1"/>
  <c r="D18" i="25"/>
  <c r="D27" i="25" s="1"/>
  <c r="BD17" i="25"/>
  <c r="BD26" i="25" s="1"/>
  <c r="AQ17" i="25"/>
  <c r="AQ26" i="25" s="1"/>
  <c r="AD17" i="25"/>
  <c r="AD26" i="25" s="1"/>
  <c r="AP19" i="24"/>
  <c r="AP25" i="24" s="1"/>
  <c r="C19" i="24"/>
  <c r="C25" i="24" s="1"/>
  <c r="P19" i="24"/>
  <c r="P25" i="24" s="1"/>
  <c r="AC19" i="24"/>
  <c r="AC25" i="24" s="1"/>
  <c r="BC19" i="24"/>
  <c r="BC25" i="24" s="1"/>
  <c r="BD18" i="24"/>
  <c r="BD27" i="24" s="1"/>
  <c r="BD17" i="24"/>
  <c r="BD26" i="24" s="1"/>
  <c r="D19" i="24"/>
  <c r="D28" i="24" s="1"/>
  <c r="Q19" i="24"/>
  <c r="AD19" i="24"/>
  <c r="AD28" i="24" s="1"/>
  <c r="AQ19" i="24"/>
  <c r="AQ28" i="24" s="1"/>
  <c r="BD19" i="24"/>
  <c r="BD28" i="24" s="1"/>
  <c r="BC18" i="24"/>
  <c r="BC24" i="24" s="1"/>
  <c r="AP18" i="24"/>
  <c r="AP24" i="24" s="1"/>
  <c r="AQ18" i="24"/>
  <c r="AQ27" i="24" s="1"/>
  <c r="AC18" i="24"/>
  <c r="AC24" i="24" s="1"/>
  <c r="AD18" i="24"/>
  <c r="AD27" i="24" s="1"/>
  <c r="P18" i="24"/>
  <c r="P24" i="24" s="1"/>
  <c r="Q18" i="24"/>
  <c r="Q27" i="24" s="1"/>
  <c r="C18" i="24"/>
  <c r="C24" i="24" s="1"/>
  <c r="D18" i="24"/>
  <c r="D27" i="24" s="1"/>
  <c r="D17" i="24"/>
  <c r="D26" i="24" s="1"/>
  <c r="AD17" i="24"/>
  <c r="AD26" i="24" s="1"/>
  <c r="AQ17" i="24"/>
  <c r="AQ26" i="24" s="1"/>
  <c r="Q17" i="24"/>
  <c r="Q26" i="24" s="1"/>
  <c r="Q29" i="26"/>
  <c r="Q28" i="26"/>
  <c r="Q17" i="26"/>
  <c r="Q26" i="26" s="1"/>
  <c r="AC17" i="26"/>
  <c r="AC23" i="26" s="1"/>
  <c r="AP17" i="26"/>
  <c r="AP23" i="26" s="1"/>
  <c r="BC17" i="26"/>
  <c r="BC23" i="26" s="1"/>
  <c r="Q29" i="25"/>
  <c r="Q28" i="25"/>
  <c r="C17" i="25"/>
  <c r="C23" i="25" s="1"/>
  <c r="P17" i="25"/>
  <c r="P23" i="25" s="1"/>
  <c r="AC17" i="25"/>
  <c r="AC23" i="25" s="1"/>
  <c r="AP17" i="25"/>
  <c r="AP23" i="25" s="1"/>
  <c r="BC17" i="25"/>
  <c r="BC23" i="25" s="1"/>
  <c r="Q29" i="24"/>
  <c r="Q28" i="24"/>
  <c r="C17" i="24"/>
  <c r="C23" i="24" s="1"/>
  <c r="P17" i="24"/>
  <c r="P23" i="24" s="1"/>
  <c r="AC17" i="24"/>
  <c r="AC23" i="24" s="1"/>
  <c r="AP17" i="24"/>
  <c r="AP23" i="24" s="1"/>
  <c r="BC17" i="24"/>
  <c r="BC23" i="24" s="1"/>
  <c r="M14" i="2"/>
  <c r="D20" i="2" s="1"/>
  <c r="D29" i="2" s="1"/>
  <c r="BQ7" i="2" l="1"/>
  <c r="AO7" i="2"/>
  <c r="AO14" i="2"/>
  <c r="AD20" i="2" s="1"/>
  <c r="AD29" i="2" s="1"/>
  <c r="AO13" i="2"/>
  <c r="AO12" i="2"/>
  <c r="AO11" i="2"/>
  <c r="AO9" i="2"/>
  <c r="AO8" i="2"/>
  <c r="AO6" i="2"/>
  <c r="AO5" i="2"/>
  <c r="AA14" i="2"/>
  <c r="Q20" i="2" s="1"/>
  <c r="AA13" i="2"/>
  <c r="AA12" i="2"/>
  <c r="AA11" i="2"/>
  <c r="AA9" i="2"/>
  <c r="AA8" i="2"/>
  <c r="AA7" i="2"/>
  <c r="AA6" i="2"/>
  <c r="AA5" i="2"/>
  <c r="BC14" i="2"/>
  <c r="AQ20" i="2" s="1"/>
  <c r="AQ29" i="2" s="1"/>
  <c r="BC13" i="2"/>
  <c r="BC12" i="2"/>
  <c r="BC11" i="2"/>
  <c r="BC9" i="2"/>
  <c r="BC8" i="2"/>
  <c r="BC7" i="2"/>
  <c r="BC6" i="2"/>
  <c r="BC5" i="2"/>
  <c r="M7" i="2"/>
  <c r="M13" i="2"/>
  <c r="M12" i="2"/>
  <c r="M11" i="2"/>
  <c r="M9" i="2"/>
  <c r="M8" i="2"/>
  <c r="M6" i="2"/>
  <c r="M5" i="2"/>
  <c r="M15" i="2" l="1"/>
  <c r="AO15" i="2"/>
  <c r="BC15" i="2"/>
  <c r="AA15" i="2"/>
  <c r="Q28" i="2"/>
  <c r="Q29" i="2"/>
  <c r="AP19" i="2"/>
  <c r="AP25" i="2" s="1"/>
  <c r="AC19" i="2"/>
  <c r="AC25" i="2" s="1"/>
  <c r="P19" i="2"/>
  <c r="P25" i="2" s="1"/>
  <c r="C19" i="2"/>
  <c r="C25" i="2" s="1"/>
  <c r="AQ19" i="2"/>
  <c r="AQ28" i="2" s="1"/>
  <c r="AD19" i="2"/>
  <c r="AD28" i="2" s="1"/>
  <c r="Q19" i="2"/>
  <c r="D19" i="2"/>
  <c r="D28" i="2" s="1"/>
  <c r="AQ18" i="2"/>
  <c r="AQ27" i="2" s="1"/>
  <c r="AP18" i="2"/>
  <c r="AP24" i="2" s="1"/>
  <c r="AD18" i="2"/>
  <c r="AD27" i="2" s="1"/>
  <c r="AC18" i="2"/>
  <c r="AC24" i="2" s="1"/>
  <c r="Q18" i="2"/>
  <c r="Q27" i="2" s="1"/>
  <c r="P18" i="2"/>
  <c r="P24" i="2" s="1"/>
  <c r="C18" i="2"/>
  <c r="C24" i="2" s="1"/>
  <c r="D18" i="2"/>
  <c r="D27" i="2" s="1"/>
  <c r="D17" i="2"/>
  <c r="D26" i="2" s="1"/>
  <c r="AD17" i="2"/>
  <c r="AD26" i="2" s="1"/>
  <c r="AQ17" i="2"/>
  <c r="AQ26" i="2" s="1"/>
  <c r="Q17" i="2"/>
  <c r="Q26" i="2" s="1"/>
  <c r="AC17" i="2"/>
  <c r="AC23" i="2" s="1"/>
  <c r="C17" i="2"/>
  <c r="C23" i="2" s="1"/>
  <c r="P17" i="2"/>
  <c r="P23" i="2" s="1"/>
  <c r="AP17" i="2"/>
  <c r="AP23" i="2" s="1"/>
  <c r="N5" i="2"/>
  <c r="AP7" i="2"/>
  <c r="BD7" i="2"/>
  <c r="BR7" i="2"/>
  <c r="N7" i="2"/>
  <c r="BR14" i="2" l="1"/>
  <c r="BQ14" i="2"/>
  <c r="BD20" i="2" s="1"/>
  <c r="BD29" i="2" s="1"/>
  <c r="BR13" i="2"/>
  <c r="BQ13" i="2"/>
  <c r="BR12" i="2"/>
  <c r="BQ12" i="2"/>
  <c r="BR11" i="2"/>
  <c r="BQ11" i="2"/>
  <c r="BR10" i="2"/>
  <c r="BQ10" i="2"/>
  <c r="BR9" i="2"/>
  <c r="BQ9" i="2"/>
  <c r="BR8" i="2"/>
  <c r="BQ8" i="2"/>
  <c r="BR6" i="2"/>
  <c r="BQ6" i="2"/>
  <c r="BR5" i="2"/>
  <c r="BQ5" i="2"/>
  <c r="BQ15" i="2" l="1"/>
  <c r="BD19" i="2"/>
  <c r="BD28" i="2" s="1"/>
  <c r="BC19" i="2"/>
  <c r="BC25" i="2" s="1"/>
  <c r="BD18" i="2"/>
  <c r="BD27" i="2" s="1"/>
  <c r="BC18" i="2"/>
  <c r="BC24" i="2" s="1"/>
  <c r="BC17" i="2"/>
  <c r="BC23" i="2" s="1"/>
  <c r="BD17" i="2"/>
  <c r="BD26" i="2" s="1"/>
  <c r="BD14" i="2"/>
  <c r="AP14" i="2"/>
  <c r="AB14" i="2"/>
  <c r="N14" i="2"/>
  <c r="AP13" i="2" l="1"/>
  <c r="N13" i="2"/>
  <c r="AP12" i="2"/>
  <c r="AP11" i="2"/>
  <c r="AP8" i="2"/>
  <c r="AP6" i="2"/>
  <c r="AP5" i="2"/>
  <c r="BD13" i="2"/>
  <c r="BD12" i="2"/>
  <c r="BD11" i="2"/>
  <c r="BD9" i="2"/>
  <c r="BD8" i="2"/>
  <c r="BD6" i="2"/>
  <c r="BD5" i="2"/>
  <c r="AB13" i="2"/>
  <c r="AB12" i="2"/>
  <c r="AB11" i="2"/>
  <c r="AB9" i="2"/>
  <c r="AB8" i="2"/>
  <c r="AB7" i="2"/>
  <c r="AB6" i="2"/>
  <c r="AB5" i="2"/>
  <c r="N6" i="2"/>
  <c r="N8" i="2"/>
  <c r="N9" i="2"/>
  <c r="N11" i="2"/>
  <c r="N12" i="2"/>
</calcChain>
</file>

<file path=xl/sharedStrings.xml><?xml version="1.0" encoding="utf-8"?>
<sst xmlns="http://schemas.openxmlformats.org/spreadsheetml/2006/main" count="956" uniqueCount="61">
  <si>
    <t>Factor</t>
  </si>
  <si>
    <t>Trial</t>
  </si>
  <si>
    <t>Ave</t>
  </si>
  <si>
    <t>Std</t>
  </si>
  <si>
    <t>(ppm)</t>
  </si>
  <si>
    <t>(W)</t>
  </si>
  <si>
    <t>(mm/s)</t>
  </si>
  <si>
    <r>
      <rPr>
        <sz val="12"/>
        <color theme="1"/>
        <rFont val="DFKai-SB"/>
        <family val="4"/>
        <charset val="136"/>
      </rPr>
      <t>第一批</t>
    </r>
  </si>
  <si>
    <r>
      <rPr>
        <sz val="12"/>
        <color theme="1"/>
        <rFont val="DFKai-SB"/>
        <family val="4"/>
        <charset val="136"/>
      </rPr>
      <t>氧濃度</t>
    </r>
  </si>
  <si>
    <r>
      <rPr>
        <sz val="12"/>
        <color theme="1"/>
        <rFont val="DFKai-SB"/>
        <family val="4"/>
        <charset val="136"/>
      </rPr>
      <t>雷射掃描速度</t>
    </r>
  </si>
  <si>
    <t>Hm = 2500A/m</t>
    <phoneticPr fontId="1" type="noConversion"/>
  </si>
  <si>
    <t>最小值</t>
    <phoneticPr fontId="1" type="noConversion"/>
  </si>
  <si>
    <t>最大值</t>
    <phoneticPr fontId="1" type="noConversion"/>
  </si>
  <si>
    <r>
      <t>最大磁通密度</t>
    </r>
    <r>
      <rPr>
        <sz val="12"/>
        <color theme="1"/>
        <rFont val="Times New Roman"/>
        <family val="1"/>
      </rPr>
      <t>Bm</t>
    </r>
    <phoneticPr fontId="1" type="noConversion"/>
  </si>
  <si>
    <r>
      <rPr>
        <sz val="12"/>
        <color theme="1"/>
        <rFont val="標楷體"/>
        <family val="4"/>
        <charset val="136"/>
      </rPr>
      <t>矯頑力</t>
    </r>
    <r>
      <rPr>
        <sz val="12"/>
        <color theme="1"/>
        <rFont val="Times New Roman"/>
        <family val="1"/>
      </rPr>
      <t>Hc</t>
    </r>
    <phoneticPr fontId="1" type="noConversion"/>
  </si>
  <si>
    <r>
      <t>剩磁</t>
    </r>
    <r>
      <rPr>
        <sz val="12"/>
        <color theme="1"/>
        <rFont val="Times New Roman"/>
        <family val="1"/>
      </rPr>
      <t>Br</t>
    </r>
    <phoneticPr fontId="1" type="noConversion"/>
  </si>
  <si>
    <r>
      <t>體積比功耗</t>
    </r>
    <r>
      <rPr>
        <sz val="12"/>
        <color theme="1"/>
        <rFont val="Times New Roman"/>
        <family val="1"/>
      </rPr>
      <t>Pcv</t>
    </r>
    <phoneticPr fontId="1" type="noConversion"/>
  </si>
  <si>
    <t>O</t>
    <phoneticPr fontId="1" type="noConversion"/>
  </si>
  <si>
    <t>N</t>
    <phoneticPr fontId="1" type="noConversion"/>
  </si>
  <si>
    <t>雷射功率</t>
    <phoneticPr fontId="1" type="noConversion"/>
  </si>
  <si>
    <t>O</t>
    <phoneticPr fontId="1" type="noConversion"/>
  </si>
  <si>
    <t>N</t>
    <phoneticPr fontId="1" type="noConversion"/>
  </si>
  <si>
    <t>離群值( 不採計)</t>
    <phoneticPr fontId="1" type="noConversion"/>
  </si>
  <si>
    <t>A1</t>
    <phoneticPr fontId="1" type="noConversion"/>
  </si>
  <si>
    <t>A</t>
    <phoneticPr fontId="1" type="noConversion"/>
  </si>
  <si>
    <t>B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</si>
  <si>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</si>
  <si>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</si>
  <si>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</si>
  <si>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r>
      <rPr>
        <sz val="12"/>
        <color theme="1"/>
        <rFont val="微軟正黑體"/>
        <family val="2"/>
        <charset val="136"/>
      </rPr>
      <t>兩個因子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共有三個水準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外加一個</t>
    </r>
    <r>
      <rPr>
        <sz val="12"/>
        <color theme="1"/>
        <rFont val="Calibri"/>
        <family val="2"/>
      </rPr>
      <t>B4</t>
    </r>
    <phoneticPr fontId="1" type="noConversion"/>
  </si>
  <si>
    <t>掃描速度</t>
    <phoneticPr fontId="1" type="noConversion"/>
  </si>
  <si>
    <t>功率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</si>
  <si>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</si>
  <si>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</si>
  <si>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</si>
  <si>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</si>
  <si>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2500 A/m</t>
    <phoneticPr fontId="1" type="noConversion"/>
  </si>
  <si>
    <t>A3</t>
    <phoneticPr fontId="1" type="noConversion"/>
  </si>
  <si>
    <t>B3</t>
    <phoneticPr fontId="1" type="noConversion"/>
  </si>
  <si>
    <t>B4</t>
    <phoneticPr fontId="1" type="noConversion"/>
  </si>
  <si>
    <r>
      <rPr>
        <sz val="12"/>
        <color theme="1"/>
        <rFont val="DFKai-SB"/>
        <family val="4"/>
        <charset val="136"/>
      </rPr>
      <t>磁導率</t>
    </r>
    <r>
      <rPr>
        <sz val="12"/>
        <color theme="1"/>
        <rFont val="Calibri"/>
        <family val="4"/>
        <charset val="161"/>
      </rPr>
      <t>μ</t>
    </r>
    <r>
      <rPr>
        <sz val="12"/>
        <color theme="1"/>
        <rFont val="Calibri"/>
        <family val="1"/>
      </rPr>
      <t>a</t>
    </r>
    <phoneticPr fontId="1" type="noConversion"/>
  </si>
  <si>
    <r>
      <rPr>
        <sz val="12"/>
        <color theme="1"/>
        <rFont val="微軟正黑體"/>
        <family val="2"/>
        <charset val="136"/>
      </rPr>
      <t>掃描速度</t>
    </r>
    <r>
      <rPr>
        <sz val="12"/>
        <color theme="1"/>
        <rFont val="Calibri"/>
        <family val="2"/>
      </rPr>
      <t>1000(mm/s)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A1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500 (mm/s)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A2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300 (mm/s)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A3</t>
    </r>
    <r>
      <rPr>
        <sz val="12"/>
        <color theme="1"/>
        <rFont val="微軟正黑體"/>
        <family val="2"/>
        <charset val="136"/>
      </rPr>
      <t>；雷射速率</t>
    </r>
    <r>
      <rPr>
        <sz val="12"/>
        <color theme="1"/>
        <rFont val="Calibri"/>
        <family val="2"/>
      </rPr>
      <t>150(W)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B1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200 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B2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250 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B3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225 (W)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alibri"/>
        <family val="2"/>
      </rPr>
      <t>B4</t>
    </r>
    <phoneticPr fontId="1" type="noConversion"/>
  </si>
  <si>
    <t>~0為A1、500為A2、300為A3；雷射速率150W為B1、200W為B2、250W為B3</t>
  </si>
  <si>
    <t>~0</t>
  </si>
  <si>
    <r>
      <rPr>
        <sz val="12"/>
        <color theme="1"/>
        <rFont val="微軟正黑體"/>
        <family val="2"/>
        <charset val="136"/>
      </rPr>
      <t>全部平均值</t>
    </r>
    <r>
      <rPr>
        <sz val="12"/>
        <color theme="1"/>
        <rFont val="Calibri"/>
        <family val="2"/>
      </rPr>
      <t>:</t>
    </r>
    <phoneticPr fontId="1" type="noConversion"/>
  </si>
  <si>
    <t>全部平均值</t>
    <phoneticPr fontId="1" type="noConversion"/>
  </si>
  <si>
    <t>線間距</t>
    <phoneticPr fontId="1" type="noConversion"/>
  </si>
  <si>
    <t>能量密度</t>
    <phoneticPr fontId="1" type="noConversion"/>
  </si>
  <si>
    <t>(mm)</t>
    <phoneticPr fontId="1" type="noConversion"/>
  </si>
  <si>
    <t>(J/mm^3)</t>
    <phoneticPr fontId="1" type="noConversion"/>
  </si>
  <si>
    <t>編號</t>
  </si>
  <si>
    <r>
      <t>氧濃度</t>
    </r>
    <r>
      <rPr>
        <b/>
        <sz val="10.5"/>
        <color rgb="FFFFFFFF"/>
        <rFont val="Times New Roman"/>
        <family val="1"/>
      </rPr>
      <t>(ppm)</t>
    </r>
  </si>
  <si>
    <r>
      <t>雷射功率</t>
    </r>
    <r>
      <rPr>
        <b/>
        <sz val="10.5"/>
        <color rgb="FFFFFFFF"/>
        <rFont val="Times New Roman"/>
        <family val="1"/>
      </rPr>
      <t>(W)</t>
    </r>
  </si>
  <si>
    <r>
      <t>掃描速度</t>
    </r>
    <r>
      <rPr>
        <b/>
        <sz val="10.5"/>
        <color rgb="FFFFFFFF"/>
        <rFont val="Times New Roman"/>
        <family val="1"/>
      </rPr>
      <t>(mm/s)</t>
    </r>
  </si>
  <si>
    <t>線間距</t>
  </si>
  <si>
    <t>(mm)</t>
  </si>
  <si>
    <t>粉末粒徑</t>
  </si>
  <si>
    <r>
      <t>(</t>
    </r>
    <r>
      <rPr>
        <sz val="10.5"/>
        <color rgb="FFFFFFFF"/>
        <rFont val="Times New Roman"/>
        <family val="1"/>
      </rPr>
      <t>µm</t>
    </r>
    <r>
      <rPr>
        <b/>
        <sz val="10.5"/>
        <color rgb="FFFFFFFF"/>
        <rFont val="Times New Roman"/>
        <family val="1"/>
      </rPr>
      <t>)</t>
    </r>
  </si>
  <si>
    <t>能量密度</t>
  </si>
  <si>
    <t>(J/mm^3)</t>
  </si>
  <si>
    <t>層高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</si>
</sst>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_);[Red]\(0.00\)"/>
  </numFmts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DFKai-SB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Calibri"/>
      <family val="4"/>
      <charset val="136"/>
    </font>
    <font>
      <sz val="12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4"/>
      <charset val="161"/>
    </font>
    <font>
      <sz val="12"/>
      <color rgb="FFFF0000"/>
      <name val="Calibri"/>
      <family val="2"/>
    </font>
    <font>
      <sz val="12"/>
      <color theme="1"/>
      <name val="微軟正黑體"/>
      <family val="2"/>
      <charset val="136"/>
    </font>
    <font>
      <sz val="12"/>
      <color rgb="FFFF0000"/>
      <name val="標楷體"/>
      <family val="4"/>
      <charset val="136"/>
    </font>
    <font>
      <sz val="12"/>
      <color theme="1"/>
      <name val="Calibri"/>
      <family val="1"/>
    </font>
    <font>
      <sz val="12"/>
      <name val="微軟正黑體"/>
      <family val="2"/>
      <charset val="136"/>
    </font>
    <font>
      <b/>
      <sz val="13.5"/>
      <color rgb="FFFFFFFF"/>
      <name val="Times New Roman"/>
      <family val="1"/>
    </font>
    <font>
      <sz val="13.5"/>
      <color rgb="FF000000"/>
      <name val="Times New Roman"/>
      <family val="1"/>
    </font>
    <font>
      <b/>
      <sz val="13.5"/>
      <color rgb="FFFFFFFF"/>
      <name val="標楷體"/>
      <family val="4"/>
      <charset val="136"/>
    </font>
    <font>
      <b/>
      <sz val="10.5"/>
      <color rgb="FFFFFFFF"/>
      <name val="標楷體"/>
      <family val="4"/>
      <charset val="136"/>
    </font>
    <font>
      <b/>
      <sz val="10.5"/>
      <color rgb="FFFFFFFF"/>
      <name val="Times New Roman"/>
      <family val="1"/>
    </font>
    <font>
      <sz val="10.5"/>
      <color rgb="FFFFFFFF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2" fontId="2" fillId="0" borderId="0" xfId="0" applyNumberFormat="1" applyFont="1" applyFill="1">
      <alignment vertical="center"/>
    </xf>
    <xf numFmtId="0" fontId="13" fillId="0" borderId="0" xfId="0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8" fillId="5" borderId="33" xfId="0" applyFont="1" applyFill="1" applyBorder="1" applyAlignment="1">
      <alignment horizontal="center" vertical="center" wrapText="1" readingOrder="1"/>
    </xf>
    <xf numFmtId="0" fontId="18" fillId="6" borderId="34" xfId="0" applyFont="1" applyFill="1" applyBorder="1" applyAlignment="1">
      <alignment horizontal="center" vertical="center" wrapText="1" readingOrder="1"/>
    </xf>
    <xf numFmtId="0" fontId="18" fillId="5" borderId="34" xfId="0" applyFont="1" applyFill="1" applyBorder="1" applyAlignment="1">
      <alignment horizontal="center" vertical="center" wrapText="1" readingOrder="1"/>
    </xf>
    <xf numFmtId="0" fontId="20" fillId="4" borderId="35" xfId="0" applyFont="1" applyFill="1" applyBorder="1" applyAlignment="1">
      <alignment horizontal="center" vertical="center" wrapText="1" readingOrder="1"/>
    </xf>
    <xf numFmtId="0" fontId="21" fillId="4" borderId="36" xfId="0" applyFont="1" applyFill="1" applyBorder="1" applyAlignment="1">
      <alignment horizontal="center" vertical="center" wrapText="1" readingOrder="1"/>
    </xf>
    <xf numFmtId="0" fontId="18" fillId="7" borderId="33" xfId="0" applyFont="1" applyFill="1" applyBorder="1" applyAlignment="1">
      <alignment horizontal="center" vertical="center" wrapText="1" readingOrder="1"/>
    </xf>
    <xf numFmtId="0" fontId="18" fillId="8" borderId="34" xfId="0" applyFont="1" applyFill="1" applyBorder="1" applyAlignment="1">
      <alignment horizontal="center" vertical="center" wrapText="1" readingOrder="1"/>
    </xf>
    <xf numFmtId="0" fontId="18" fillId="7" borderId="34" xfId="0" applyFont="1" applyFill="1" applyBorder="1" applyAlignment="1">
      <alignment horizontal="center" vertical="center" wrapText="1" readingOrder="1"/>
    </xf>
    <xf numFmtId="0" fontId="17" fillId="9" borderId="32" xfId="0" applyFont="1" applyFill="1" applyBorder="1" applyAlignment="1">
      <alignment horizontal="center" vertical="center" wrapText="1" readingOrder="1"/>
    </xf>
    <xf numFmtId="0" fontId="18" fillId="9" borderId="34" xfId="0" applyFont="1" applyFill="1" applyBorder="1" applyAlignment="1">
      <alignment horizontal="center" vertical="center" wrapText="1" readingOrder="1"/>
    </xf>
    <xf numFmtId="0" fontId="18" fillId="10" borderId="34" xfId="0" applyFont="1" applyFill="1" applyBorder="1" applyAlignment="1">
      <alignment horizontal="center" vertical="center" wrapText="1" readingOrder="1"/>
    </xf>
    <xf numFmtId="0" fontId="18" fillId="11" borderId="34" xfId="0" applyFont="1" applyFill="1" applyBorder="1" applyAlignment="1">
      <alignment horizontal="center" vertical="center" wrapText="1" readingOrder="1"/>
    </xf>
    <xf numFmtId="0" fontId="18" fillId="2" borderId="34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9" fillId="4" borderId="35" xfId="0" applyFont="1" applyFill="1" applyBorder="1" applyAlignment="1">
      <alignment horizontal="center" vertical="center" wrapText="1" readingOrder="1"/>
    </xf>
    <xf numFmtId="0" fontId="19" fillId="4" borderId="36" xfId="0" applyFont="1" applyFill="1" applyBorder="1" applyAlignment="1">
      <alignment horizontal="center" vertical="center" wrapText="1" readingOrder="1"/>
    </xf>
    <xf numFmtId="0" fontId="20" fillId="4" borderId="35" xfId="0" applyFont="1" applyFill="1" applyBorder="1" applyAlignment="1">
      <alignment horizontal="center" vertical="center" wrapText="1" readingOrder="1"/>
    </xf>
    <xf numFmtId="0" fontId="20" fillId="4" borderId="36" xfId="0" applyFont="1" applyFill="1" applyBorder="1" applyAlignment="1">
      <alignment horizontal="center" vertical="center" wrapText="1" readingOrder="1"/>
    </xf>
    <xf numFmtId="0" fontId="5" fillId="0" borderId="1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2" fontId="2" fillId="0" borderId="47" xfId="0" applyNumberFormat="1" applyFont="1" applyBorder="1" applyAlignment="1">
      <alignment horizontal="center" vertical="center" wrapText="1"/>
    </xf>
    <xf numFmtId="177" fontId="2" fillId="0" borderId="38" xfId="0" applyNumberFormat="1" applyFont="1" applyBorder="1" applyAlignment="1">
      <alignment horizontal="center" vertical="center" wrapText="1"/>
    </xf>
    <xf numFmtId="2" fontId="2" fillId="0" borderId="40" xfId="0" applyNumberFormat="1" applyFont="1" applyBorder="1" applyAlignment="1">
      <alignment horizontal="center" vertical="center" wrapText="1"/>
    </xf>
    <xf numFmtId="177" fontId="2" fillId="0" borderId="47" xfId="0" applyNumberFormat="1" applyFont="1" applyBorder="1" applyAlignment="1">
      <alignment horizontal="center" vertical="center" wrapText="1"/>
    </xf>
    <xf numFmtId="2" fontId="2" fillId="0" borderId="49" xfId="0" applyNumberFormat="1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2" fontId="2" fillId="0" borderId="50" xfId="0" applyNumberFormat="1" applyFont="1" applyBorder="1" applyAlignment="1">
      <alignment horizontal="center" vertical="center" wrapText="1"/>
    </xf>
    <xf numFmtId="2" fontId="2" fillId="0" borderId="38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37" xfId="0" applyNumberFormat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177" fontId="2" fillId="2" borderId="47" xfId="0" applyNumberFormat="1" applyFont="1" applyFill="1" applyBorder="1" applyAlignment="1">
      <alignment horizontal="center" vertical="center" wrapText="1"/>
    </xf>
    <xf numFmtId="2" fontId="2" fillId="2" borderId="47" xfId="0" applyNumberFormat="1" applyFont="1" applyFill="1" applyBorder="1" applyAlignment="1">
      <alignment horizontal="center" vertical="center" wrapText="1"/>
    </xf>
    <xf numFmtId="2" fontId="2" fillId="12" borderId="38" xfId="0" applyNumberFormat="1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2" fillId="12" borderId="56" xfId="0" applyNumberFormat="1" applyFont="1" applyFill="1" applyBorder="1" applyAlignment="1">
      <alignment horizontal="center" vertical="center" wrapText="1"/>
    </xf>
    <xf numFmtId="2" fontId="2" fillId="2" borderId="37" xfId="0" applyNumberFormat="1" applyFont="1" applyFill="1" applyBorder="1" applyAlignment="1">
      <alignment horizontal="center" vertical="center" wrapText="1"/>
    </xf>
    <xf numFmtId="177" fontId="2" fillId="2" borderId="3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177" fontId="2" fillId="2" borderId="38" xfId="0" applyNumberFormat="1" applyFont="1" applyFill="1" applyBorder="1" applyAlignment="1">
      <alignment horizontal="center" vertical="center" wrapText="1"/>
    </xf>
    <xf numFmtId="2" fontId="2" fillId="2" borderId="38" xfId="0" applyNumberFormat="1" applyFont="1" applyFill="1" applyBorder="1" applyAlignment="1">
      <alignment horizontal="center" vertical="center" wrapText="1"/>
    </xf>
    <xf numFmtId="2" fontId="2" fillId="13" borderId="3" xfId="0" applyNumberFormat="1" applyFont="1" applyFill="1" applyBorder="1" applyAlignment="1">
      <alignment horizontal="center" vertical="center" wrapText="1"/>
    </xf>
    <xf numFmtId="2" fontId="2" fillId="13" borderId="47" xfId="0" applyNumberFormat="1" applyFont="1" applyFill="1" applyBorder="1" applyAlignment="1">
      <alignment horizontal="center" vertical="center" wrapText="1"/>
    </xf>
    <xf numFmtId="177" fontId="2" fillId="12" borderId="47" xfId="0" applyNumberFormat="1" applyFont="1" applyFill="1" applyBorder="1" applyAlignment="1">
      <alignment horizontal="center" vertical="center" wrapText="1"/>
    </xf>
    <xf numFmtId="2" fontId="2" fillId="13" borderId="56" xfId="0" applyNumberFormat="1" applyFont="1" applyFill="1" applyBorder="1" applyAlignment="1">
      <alignment horizontal="center" vertical="center" wrapText="1"/>
    </xf>
    <xf numFmtId="2" fontId="2" fillId="2" borderId="11" xfId="0" applyNumberFormat="1" applyFont="1" applyFill="1" applyBorder="1" applyAlignment="1">
      <alignment horizontal="center" vertical="center" wrapText="1"/>
    </xf>
    <xf numFmtId="177" fontId="2" fillId="13" borderId="38" xfId="0" applyNumberFormat="1" applyFont="1" applyFill="1" applyBorder="1" applyAlignment="1">
      <alignment horizontal="center" vertical="center" wrapText="1"/>
    </xf>
    <xf numFmtId="2" fontId="2" fillId="13" borderId="38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Hz'!$M$5:$M$14</c:f>
              <c:numCache>
                <c:formatCode>0.00_);[Red]\(0.00\)</c:formatCode>
                <c:ptCount val="10"/>
                <c:pt idx="0">
                  <c:v>1039.42</c:v>
                </c:pt>
                <c:pt idx="1">
                  <c:v>1117.04</c:v>
                </c:pt>
                <c:pt idx="2">
                  <c:v>1170.33</c:v>
                </c:pt>
                <c:pt idx="3">
                  <c:v>1165.06</c:v>
                </c:pt>
                <c:pt idx="4">
                  <c:v>1143.68</c:v>
                </c:pt>
                <c:pt idx="5">
                  <c:v>1152.18</c:v>
                </c:pt>
                <c:pt idx="6">
                  <c:v>1095.54</c:v>
                </c:pt>
                <c:pt idx="7">
                  <c:v>1191.92</c:v>
                </c:pt>
                <c:pt idx="8">
                  <c:v>1161</c:v>
                </c:pt>
                <c:pt idx="9">
                  <c:v>1188.82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A-4033-A7A8-A2EBFD5CA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Hz'!$AA$5:$AA$14</c:f>
              <c:numCache>
                <c:formatCode>0.00</c:formatCode>
                <c:ptCount val="10"/>
                <c:pt idx="0">
                  <c:v>642.16999999999996</c:v>
                </c:pt>
                <c:pt idx="1">
                  <c:v>686.84</c:v>
                </c:pt>
                <c:pt idx="2">
                  <c:v>683.91</c:v>
                </c:pt>
                <c:pt idx="3">
                  <c:v>712.91</c:v>
                </c:pt>
                <c:pt idx="4">
                  <c:v>692.07</c:v>
                </c:pt>
                <c:pt idx="5">
                  <c:v>670.45</c:v>
                </c:pt>
                <c:pt idx="6">
                  <c:v>688.99</c:v>
                </c:pt>
                <c:pt idx="7">
                  <c:v>670.59</c:v>
                </c:pt>
                <c:pt idx="8">
                  <c:v>663.04</c:v>
                </c:pt>
                <c:pt idx="9">
                  <c:v>657.51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4-4A79-A3FB-020D3D1E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50 Hz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Hz'!$BC$5:$BC$14</c:f>
              <c:numCache>
                <c:formatCode>0.00</c:formatCode>
                <c:ptCount val="10"/>
                <c:pt idx="0">
                  <c:v>510.58</c:v>
                </c:pt>
                <c:pt idx="1">
                  <c:v>547.46</c:v>
                </c:pt>
                <c:pt idx="2">
                  <c:v>566.08000000000004</c:v>
                </c:pt>
                <c:pt idx="3">
                  <c:v>580.45000000000005</c:v>
                </c:pt>
                <c:pt idx="4">
                  <c:v>549.92999999999995</c:v>
                </c:pt>
                <c:pt idx="5">
                  <c:v>542.21</c:v>
                </c:pt>
                <c:pt idx="6">
                  <c:v>532.72</c:v>
                </c:pt>
                <c:pt idx="7">
                  <c:v>578.97</c:v>
                </c:pt>
                <c:pt idx="8">
                  <c:v>557.38</c:v>
                </c:pt>
                <c:pt idx="9">
                  <c:v>569.26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9-489D-B526-299CAC313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Hz'!$AO$5:$AO$14</c:f>
              <c:numCache>
                <c:formatCode>0.00</c:formatCode>
                <c:ptCount val="10"/>
                <c:pt idx="0">
                  <c:v>333.7</c:v>
                </c:pt>
                <c:pt idx="1">
                  <c:v>358.35</c:v>
                </c:pt>
                <c:pt idx="2">
                  <c:v>375.82</c:v>
                </c:pt>
                <c:pt idx="3">
                  <c:v>373.85</c:v>
                </c:pt>
                <c:pt idx="4">
                  <c:v>366.48</c:v>
                </c:pt>
                <c:pt idx="5">
                  <c:v>369.99</c:v>
                </c:pt>
                <c:pt idx="6">
                  <c:v>351.96</c:v>
                </c:pt>
                <c:pt idx="7">
                  <c:v>382.02</c:v>
                </c:pt>
                <c:pt idx="8">
                  <c:v>372.77</c:v>
                </c:pt>
                <c:pt idx="9">
                  <c:v>381.79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B-40E8-9AD5-E056CF2B9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Hz'!$BQ$5:$BQ$14</c:f>
              <c:numCache>
                <c:formatCode>0.00</c:formatCode>
                <c:ptCount val="10"/>
                <c:pt idx="0">
                  <c:v>98.276600000000002</c:v>
                </c:pt>
                <c:pt idx="1">
                  <c:v>113.13999999999999</c:v>
                </c:pt>
                <c:pt idx="2">
                  <c:v>118.22499999999999</c:v>
                </c:pt>
                <c:pt idx="3">
                  <c:v>123.23859999999999</c:v>
                </c:pt>
                <c:pt idx="4">
                  <c:v>116.032</c:v>
                </c:pt>
                <c:pt idx="5">
                  <c:v>117.328</c:v>
                </c:pt>
                <c:pt idx="6">
                  <c:v>111.46200000000002</c:v>
                </c:pt>
                <c:pt idx="7">
                  <c:v>120.474</c:v>
                </c:pt>
                <c:pt idx="8">
                  <c:v>115.16</c:v>
                </c:pt>
                <c:pt idx="9" formatCode="General">
                  <c:v>116.95399999999999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9-480E-862C-E067EA3C4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平均最大磁通密度 </a:t>
            </a:r>
            <a:r>
              <a:rPr lang="en-US" altLang="zh-TW" baseline="0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B-41B8-B574-D3C031888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7756432"/>
        <c:axId val="1538466768"/>
      </c:barChart>
      <c:catAx>
        <c:axId val="145775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6768"/>
        <c:crosses val="autoZero"/>
        <c:auto val="1"/>
        <c:lblAlgn val="ctr"/>
        <c:lblOffset val="100"/>
        <c:noMultiLvlLbl val="1"/>
      </c:catAx>
      <c:valAx>
        <c:axId val="15384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775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 </a:t>
            </a:r>
            <a:r>
              <a:rPr lang="zh-TW" altLang="en-US"/>
              <a:t>平均矯頑力 </a:t>
            </a:r>
            <a:r>
              <a:rPr lang="en-US" altLang="zh-TW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D1-4C74-A2F9-743583607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0985360"/>
        <c:axId val="1510998480"/>
      </c:barChart>
      <c:catAx>
        <c:axId val="177098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98480"/>
        <c:crosses val="autoZero"/>
        <c:auto val="1"/>
        <c:lblAlgn val="ctr"/>
        <c:lblOffset val="100"/>
        <c:noMultiLvlLbl val="1"/>
      </c:catAx>
      <c:valAx>
        <c:axId val="151099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8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 </a:t>
            </a:r>
            <a:r>
              <a:rPr lang="zh-TW" altLang="en-US"/>
              <a:t>平均磁導率 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en-US" altLang="zh-TW" baseline="0"/>
              <a:t>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5D-47B0-AF6B-F4508371A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3004960"/>
        <c:axId val="1511007632"/>
      </c:barChart>
      <c:catAx>
        <c:axId val="176300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1007632"/>
        <c:crosses val="autoZero"/>
        <c:auto val="1"/>
        <c:lblAlgn val="ctr"/>
        <c:lblOffset val="100"/>
        <c:noMultiLvlLbl val="1"/>
      </c:catAx>
      <c:valAx>
        <c:axId val="151100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300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平均剩磁 </a:t>
            </a:r>
            <a:r>
              <a:rPr lang="en-US" altLang="zh-TW" baseline="0"/>
              <a:t>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3-4CAB-910F-2D7B63ED8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8542192"/>
        <c:axId val="1769075616"/>
      </c:barChart>
      <c:catAx>
        <c:axId val="168854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5616"/>
        <c:crosses val="autoZero"/>
        <c:auto val="1"/>
        <c:lblAlgn val="ctr"/>
        <c:lblOffset val="100"/>
        <c:noMultiLvlLbl val="1"/>
      </c:catAx>
      <c:valAx>
        <c:axId val="17690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854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en-US" altLang="zh-TW" baseline="0"/>
              <a:t> </a:t>
            </a:r>
            <a:r>
              <a:rPr lang="zh-TW" altLang="en-US" baseline="0"/>
              <a:t>平均鐵損 </a:t>
            </a:r>
            <a:r>
              <a:rPr lang="en-US" altLang="zh-TW" baseline="0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7-4CBD-AC15-FC42E8F3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0581712"/>
        <c:axId val="1769078528"/>
      </c:barChart>
      <c:catAx>
        <c:axId val="176058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8528"/>
        <c:crosses val="autoZero"/>
        <c:auto val="1"/>
        <c:lblAlgn val="ctr"/>
        <c:lblOffset val="100"/>
        <c:noMultiLvlLbl val="1"/>
      </c:catAx>
      <c:valAx>
        <c:axId val="17690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058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平均最大磁通密度 </a:t>
            </a:r>
            <a:r>
              <a:rPr lang="en-US" altLang="zh-TW" baseline="0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E-4117-A5E5-15770D6F9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1759200"/>
        <c:axId val="1538453040"/>
      </c:barChart>
      <c:catAx>
        <c:axId val="15017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53040"/>
        <c:crosses val="autoZero"/>
        <c:auto val="1"/>
        <c:lblAlgn val="ctr"/>
        <c:lblOffset val="100"/>
        <c:noMultiLvlLbl val="1"/>
      </c:catAx>
      <c:valAx>
        <c:axId val="15384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75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平均矯頑力 </a:t>
            </a:r>
            <a:r>
              <a:rPr lang="en-US" altLang="zh-TW" baseline="0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A-477F-8355-6EC009025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9508304"/>
        <c:axId val="1769088928"/>
      </c:barChart>
      <c:catAx>
        <c:axId val="17595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88928"/>
        <c:crosses val="autoZero"/>
        <c:auto val="1"/>
        <c:lblAlgn val="ctr"/>
        <c:lblOffset val="100"/>
        <c:noMultiLvlLbl val="1"/>
      </c:catAx>
      <c:valAx>
        <c:axId val="17690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950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平均磁導率 </a:t>
            </a:r>
            <a:r>
              <a:rPr lang="el-GR" altLang="zh-TW" baseline="0"/>
              <a:t>μ</a:t>
            </a:r>
            <a:r>
              <a:rPr lang="en-US" altLang="zh-TW" baseline="0"/>
              <a:t>a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F-4834-A62D-A5B67F8DD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9477328"/>
        <c:axId val="1769072288"/>
      </c:barChart>
      <c:catAx>
        <c:axId val="175947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2288"/>
        <c:crosses val="autoZero"/>
        <c:auto val="1"/>
        <c:lblAlgn val="ctr"/>
        <c:lblOffset val="100"/>
        <c:noMultiLvlLbl val="1"/>
      </c:catAx>
      <c:valAx>
        <c:axId val="1769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947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 </a:t>
            </a:r>
            <a:r>
              <a:rPr lang="zh-TW" altLang="en-US"/>
              <a:t>平均剩磁</a:t>
            </a:r>
            <a:r>
              <a:rPr lang="en-US" altLang="zh-TW" baseline="0"/>
              <a:t> 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1-44F5-A232-2AEAF17B2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4642592"/>
        <c:axId val="1769081856"/>
      </c:barChart>
      <c:catAx>
        <c:axId val="174464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81856"/>
        <c:crosses val="autoZero"/>
        <c:auto val="1"/>
        <c:lblAlgn val="ctr"/>
        <c:lblOffset val="100"/>
        <c:noMultiLvlLbl val="1"/>
      </c:catAx>
      <c:valAx>
        <c:axId val="17690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464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en-US" altLang="zh-TW" baseline="0"/>
              <a:t> </a:t>
            </a:r>
            <a:r>
              <a:rPr lang="zh-TW" altLang="en-US" baseline="0"/>
              <a:t>平均鐵損 </a:t>
            </a:r>
            <a:r>
              <a:rPr lang="en-US" altLang="zh-TW" baseline="0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2-4704-A1F9-B318051FA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8666112"/>
        <c:axId val="1741246768"/>
      </c:barChart>
      <c:catAx>
        <c:axId val="174866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46768"/>
        <c:crosses val="autoZero"/>
        <c:auto val="1"/>
        <c:lblAlgn val="ctr"/>
        <c:lblOffset val="100"/>
        <c:noMultiLvlLbl val="1"/>
      </c:catAx>
      <c:valAx>
        <c:axId val="17412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86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平均最大磁通密度 </a:t>
            </a:r>
            <a:r>
              <a:rPr lang="en-US" altLang="zh-TW"/>
              <a:t>Bm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3-4B09-BF5F-EF7BE1432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972384"/>
        <c:axId val="1741227216"/>
      </c:barChart>
      <c:catAx>
        <c:axId val="153897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27216"/>
        <c:crosses val="autoZero"/>
        <c:auto val="1"/>
        <c:lblAlgn val="ctr"/>
        <c:lblOffset val="100"/>
        <c:noMultiLvlLbl val="1"/>
      </c:catAx>
      <c:valAx>
        <c:axId val="174122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97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平均矯頑力 </a:t>
            </a:r>
            <a:r>
              <a:rPr lang="en-US" altLang="zh-TW"/>
              <a:t>Hc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4-4FC8-AD7A-AE38C9219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5991120"/>
        <c:axId val="1538463440"/>
      </c:barChart>
      <c:catAx>
        <c:axId val="174599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3440"/>
        <c:crosses val="autoZero"/>
        <c:auto val="1"/>
        <c:lblAlgn val="ctr"/>
        <c:lblOffset val="100"/>
        <c:noMultiLvlLbl val="1"/>
      </c:catAx>
      <c:valAx>
        <c:axId val="15384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599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en-US" altLang="zh-TW" baseline="0"/>
              <a:t> </a:t>
            </a:r>
            <a:r>
              <a:rPr lang="en-US" altLang="zh-TW"/>
              <a:t>Hz</a:t>
            </a:r>
            <a:r>
              <a:rPr lang="zh-TW" altLang="en-US"/>
              <a:t> 平均磁導率 </a:t>
            </a:r>
            <a:r>
              <a:rPr lang="el-GR" altLang="zh-TW" sz="1400" b="0" i="0" u="none" strike="noStrike" baseline="0">
                <a:effectLst/>
              </a:rPr>
              <a:t>μ</a:t>
            </a:r>
            <a:r>
              <a:rPr lang="en-US" altLang="zh-TW" sz="1400" b="0" i="0" u="none" strike="noStrike" baseline="0">
                <a:effectLst/>
              </a:rPr>
              <a:t>a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0-4984-84A5-3C4D72A92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5975120"/>
        <c:axId val="1538460112"/>
      </c:barChart>
      <c:catAx>
        <c:axId val="174597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460112"/>
        <c:crosses val="autoZero"/>
        <c:auto val="1"/>
        <c:lblAlgn val="ctr"/>
        <c:lblOffset val="100"/>
        <c:noMultiLvlLbl val="1"/>
      </c:catAx>
      <c:valAx>
        <c:axId val="15384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59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 </a:t>
            </a:r>
            <a:r>
              <a:rPr lang="zh-TW" altLang="en-US"/>
              <a:t>平均剩磁 </a:t>
            </a:r>
            <a:r>
              <a:rPr lang="en-US" altLang="zh-TW"/>
              <a:t>Br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4-456D-A4C4-451D909C9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7457008"/>
        <c:axId val="1511002640"/>
      </c:barChart>
      <c:catAx>
        <c:axId val="174745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1002640"/>
        <c:crosses val="autoZero"/>
        <c:auto val="1"/>
        <c:lblAlgn val="ctr"/>
        <c:lblOffset val="100"/>
        <c:noMultiLvlLbl val="1"/>
      </c:catAx>
      <c:valAx>
        <c:axId val="151100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4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平均鐵損 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7-4DB2-BDB8-AA509D658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0825904"/>
        <c:axId val="1741200176"/>
      </c:barChart>
      <c:catAx>
        <c:axId val="175082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1200176"/>
        <c:crosses val="autoZero"/>
        <c:auto val="1"/>
        <c:lblAlgn val="ctr"/>
        <c:lblOffset val="100"/>
        <c:noMultiLvlLbl val="1"/>
      </c:catAx>
      <c:valAx>
        <c:axId val="174120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82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Hz'!$C$23:$C$29</c:f>
              <c:numCache>
                <c:formatCode>0.00_);[Red]\(0.00\)</c:formatCode>
                <c:ptCount val="7"/>
                <c:pt idx="0">
                  <c:v>1108.93</c:v>
                </c:pt>
                <c:pt idx="1">
                  <c:v>1153.6400000000001</c:v>
                </c:pt>
                <c:pt idx="2">
                  <c:v>1545.76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F-44C4-9E7D-D0D962CAC41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Hz'!$D$23:$D$29</c:f>
              <c:numCache>
                <c:formatCode>0.00_);[Red]\(0.00\)</c:formatCode>
                <c:ptCount val="7"/>
                <c:pt idx="3">
                  <c:v>1100.0066666666667</c:v>
                </c:pt>
                <c:pt idx="4">
                  <c:v>1150.8800000000001</c:v>
                </c:pt>
                <c:pt idx="5">
                  <c:v>1161.17</c:v>
                </c:pt>
                <c:pt idx="6" formatCode="General">
                  <c:v>1188.82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9F-44C4-9E7D-D0D962CAC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50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Hz'!$P$23:$P$29</c:f>
              <c:numCache>
                <c:formatCode>0.00_);[Red]\(0.00\)</c:formatCode>
                <c:ptCount val="7"/>
                <c:pt idx="0">
                  <c:v>670.97333333333336</c:v>
                </c:pt>
                <c:pt idx="1">
                  <c:v>691.81000000000006</c:v>
                </c:pt>
                <c:pt idx="2">
                  <c:v>893.37666666666667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9-4EDF-9DFA-BB76AC2F727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Hz'!$Q$23:$Q$29</c:f>
              <c:numCache>
                <c:formatCode>0.00_);[Red]\(0.00\)</c:formatCode>
                <c:ptCount val="7"/>
                <c:pt idx="3">
                  <c:v>671.68999999999994</c:v>
                </c:pt>
                <c:pt idx="4">
                  <c:v>683.16666666666663</c:v>
                </c:pt>
                <c:pt idx="5">
                  <c:v>657.51</c:v>
                </c:pt>
                <c:pt idx="6" formatCode="0.00">
                  <c:v>657.51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9-4EDF-9DFA-BB76AC2F72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Hz'!$AC$23:$AC$29</c:f>
              <c:numCache>
                <c:formatCode>0.00_);[Red]\(0.00\)</c:formatCode>
                <c:ptCount val="7"/>
                <c:pt idx="0" formatCode="0.00">
                  <c:v>355.95666666666665</c:v>
                </c:pt>
                <c:pt idx="1">
                  <c:v>370.10666666666674</c:v>
                </c:pt>
                <c:pt idx="2">
                  <c:v>496.18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0-4D72-83B2-F669ABCA479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Hz'!$AD$23:$AD$29</c:f>
              <c:numCache>
                <c:formatCode>General</c:formatCode>
                <c:ptCount val="7"/>
                <c:pt idx="3" formatCode="0.00_);[Red]\(0.00\)">
                  <c:v>353.17</c:v>
                </c:pt>
                <c:pt idx="4" formatCode="0.00_);[Red]\(0.00\)">
                  <c:v>368.95</c:v>
                </c:pt>
                <c:pt idx="5" formatCode="0.00_);[Red]\(0.00\)">
                  <c:v>372.85999999999996</c:v>
                </c:pt>
                <c:pt idx="6" formatCode="0.00">
                  <c:v>381.79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0-4D72-83B2-F669ABCA47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Hz'!$AP$23:$AP$29</c:f>
              <c:numCache>
                <c:formatCode>0.00_);[Red]\(0.00\)</c:formatCode>
                <c:ptCount val="7"/>
                <c:pt idx="0" formatCode="0.00">
                  <c:v>541.37333333333333</c:v>
                </c:pt>
                <c:pt idx="1">
                  <c:v>557.53000000000009</c:v>
                </c:pt>
                <c:pt idx="2">
                  <c:v>746.11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3-4173-8C5D-05A49389FB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Hz'!$AQ$23:$AQ$29</c:f>
              <c:numCache>
                <c:formatCode>General</c:formatCode>
                <c:ptCount val="7"/>
                <c:pt idx="3" formatCode="0.00_);[Red]\(0.00\)">
                  <c:v>541.25</c:v>
                </c:pt>
                <c:pt idx="4" formatCode="0.00_);[Red]\(0.00\)">
                  <c:v>558.78666666666663</c:v>
                </c:pt>
                <c:pt idx="5" formatCode="0.00_);[Red]\(0.00\)">
                  <c:v>555.22333333333336</c:v>
                </c:pt>
                <c:pt idx="6">
                  <c:v>569.26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3-4173-8C5D-05A49389FB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Hz'!$BC$23:$BC$29</c:f>
              <c:numCache>
                <c:formatCode>0.00_);[Red]\(0.00\)</c:formatCode>
                <c:ptCount val="7"/>
                <c:pt idx="0" formatCode="0.00">
                  <c:v>109.88053333333333</c:v>
                </c:pt>
                <c:pt idx="1">
                  <c:v>118.86620000000001</c:v>
                </c:pt>
                <c:pt idx="2">
                  <c:v>154.68333333333334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A-437E-B976-3E77643DCE2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Hz'!$BD$23:$BD$29</c:f>
              <c:numCache>
                <c:formatCode>General</c:formatCode>
                <c:ptCount val="7"/>
                <c:pt idx="3" formatCode="0.00_);[Red]\(0.00\)">
                  <c:v>110.99240000000002</c:v>
                </c:pt>
                <c:pt idx="4" formatCode="0.00_);[Red]\(0.00\)">
                  <c:v>116.54866666666665</c:v>
                </c:pt>
                <c:pt idx="5" formatCode="0.00_);[Red]\(0.00\)">
                  <c:v>116.90433333333333</c:v>
                </c:pt>
                <c:pt idx="6">
                  <c:v>116.95399999999999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A-437E-B976-3E77643DCE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200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'!$P$23:$P$29</c:f>
              <c:numCache>
                <c:formatCode>0.00_);[Red]\(0.00\)</c:formatCode>
                <c:ptCount val="7"/>
                <c:pt idx="0">
                  <c:v>1169.4933333333331</c:v>
                </c:pt>
                <c:pt idx="1">
                  <c:v>1233.4133333333336</c:v>
                </c:pt>
                <c:pt idx="2">
                  <c:v>1603.5933333333332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A-497B-A5A0-188F9DFE57D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'!$Q$23:$Q$29</c:f>
              <c:numCache>
                <c:formatCode>0.00_);[Red]\(0.00\)</c:formatCode>
                <c:ptCount val="7"/>
                <c:pt idx="3">
                  <c:v>1177.7733333333333</c:v>
                </c:pt>
                <c:pt idx="4">
                  <c:v>1211.9000000000001</c:v>
                </c:pt>
                <c:pt idx="5">
                  <c:v>1179.3599999999999</c:v>
                </c:pt>
                <c:pt idx="6" formatCode="0.00">
                  <c:v>1179.3599999999999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CA-497B-A5A0-188F9DFE57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'!$C$23:$C$29</c:f>
              <c:numCache>
                <c:formatCode>0.00_);[Red]\(0.00\)</c:formatCode>
                <c:ptCount val="7"/>
                <c:pt idx="0">
                  <c:v>1090.7666666666667</c:v>
                </c:pt>
                <c:pt idx="1">
                  <c:v>1123.6099999999999</c:v>
                </c:pt>
                <c:pt idx="2">
                  <c:v>1504.8133333333333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2-408D-9B46-D68EECACF17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'!$D$23:$D$29</c:f>
              <c:numCache>
                <c:formatCode>0.00_);[Red]\(0.00\)</c:formatCode>
                <c:ptCount val="7"/>
                <c:pt idx="3">
                  <c:v>1079.8333333333333</c:v>
                </c:pt>
                <c:pt idx="4">
                  <c:v>1122.6333333333334</c:v>
                </c:pt>
                <c:pt idx="5">
                  <c:v>1131.0033333333333</c:v>
                </c:pt>
                <c:pt idx="6" formatCode="General">
                  <c:v>1157.1600000000001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2-408D-9B46-D68EECAC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'!$C$23:$C$29</c:f>
              <c:numCache>
                <c:formatCode>0.00_);[Red]\(0.00\)</c:formatCode>
                <c:ptCount val="7"/>
                <c:pt idx="0">
                  <c:v>963.46</c:v>
                </c:pt>
                <c:pt idx="1">
                  <c:v>954.46</c:v>
                </c:pt>
                <c:pt idx="2">
                  <c:v>1273.4633333333334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30-458C-868F-E2A92725DE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'!$D$23:$D$29</c:f>
              <c:numCache>
                <c:formatCode>0.00_);[Red]\(0.00\)</c:formatCode>
                <c:ptCount val="7"/>
                <c:pt idx="3">
                  <c:v>941.96333333333325</c:v>
                </c:pt>
                <c:pt idx="4">
                  <c:v>960.10333333333335</c:v>
                </c:pt>
                <c:pt idx="5">
                  <c:v>961.3366666666667</c:v>
                </c:pt>
                <c:pt idx="6" formatCode="General">
                  <c:v>983.94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30-458C-868F-E2A92725D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'!$C$23:$C$29</c:f>
              <c:numCache>
                <c:formatCode>0.00_);[Red]\(0.00\)</c:formatCode>
                <c:ptCount val="7"/>
                <c:pt idx="0">
                  <c:v>705.19333333333327</c:v>
                </c:pt>
                <c:pt idx="1">
                  <c:v>681.57333333333327</c:v>
                </c:pt>
                <c:pt idx="2">
                  <c:v>918.48666666666668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6-4A06-A00D-9B0B54C1B63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'!$D$23:$D$29</c:f>
              <c:numCache>
                <c:formatCode>0.00_);[Red]\(0.00\)</c:formatCode>
                <c:ptCount val="7"/>
                <c:pt idx="3">
                  <c:v>685.43</c:v>
                </c:pt>
                <c:pt idx="4">
                  <c:v>691.36</c:v>
                </c:pt>
                <c:pt idx="5">
                  <c:v>692.69999999999993</c:v>
                </c:pt>
                <c:pt idx="6" formatCode="General">
                  <c:v>707.29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06-4A06-A00D-9B0B54C1B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400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'!$P$23:$P$29</c:f>
              <c:numCache>
                <c:formatCode>0.00_);[Red]\(0.00\)</c:formatCode>
                <c:ptCount val="7"/>
                <c:pt idx="0">
                  <c:v>1570.2866666666666</c:v>
                </c:pt>
                <c:pt idx="1">
                  <c:v>1646.4133333333332</c:v>
                </c:pt>
                <c:pt idx="2">
                  <c:v>2130.3066666666668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5C-405D-AC2F-B97C52F432B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'!$Q$23:$Q$29</c:f>
              <c:numCache>
                <c:formatCode>0.00_);[Red]\(0.00\)</c:formatCode>
                <c:ptCount val="7"/>
                <c:pt idx="3">
                  <c:v>1575.6266666666663</c:v>
                </c:pt>
                <c:pt idx="4">
                  <c:v>1618.1666666666667</c:v>
                </c:pt>
                <c:pt idx="5">
                  <c:v>1576.26</c:v>
                </c:pt>
                <c:pt idx="6" formatCode="0.00">
                  <c:v>1576.26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C-405D-AC2F-B97C52F432B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800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'!$P$23:$P$29</c:f>
              <c:numCache>
                <c:formatCode>0.00_);[Red]\(0.00\)</c:formatCode>
                <c:ptCount val="7"/>
                <c:pt idx="0">
                  <c:v>1808.7266666666667</c:v>
                </c:pt>
                <c:pt idx="1">
                  <c:v>1823.36</c:v>
                </c:pt>
                <c:pt idx="2">
                  <c:v>2340.5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B-4B86-9F33-2A8E34BBC01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'!$Q$23:$Q$29</c:f>
              <c:numCache>
                <c:formatCode>0.00_);[Red]\(0.00\)</c:formatCode>
                <c:ptCount val="7"/>
                <c:pt idx="3">
                  <c:v>1792.64</c:v>
                </c:pt>
                <c:pt idx="4">
                  <c:v>1804.08</c:v>
                </c:pt>
                <c:pt idx="5">
                  <c:v>1732.94</c:v>
                </c:pt>
                <c:pt idx="6" formatCode="0.00">
                  <c:v>1732.94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B-4B86-9F33-2A8E34BBC0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'!$AC$23:$AC$29</c:f>
              <c:numCache>
                <c:formatCode>0.00_);[Red]\(0.00\)</c:formatCode>
                <c:ptCount val="7"/>
                <c:pt idx="0" formatCode="0.00">
                  <c:v>347.47333333333336</c:v>
                </c:pt>
                <c:pt idx="1">
                  <c:v>358.26</c:v>
                </c:pt>
                <c:pt idx="2">
                  <c:v>479.33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9-4AFE-8370-993F73A9C7C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'!$AD$23:$AD$29</c:f>
              <c:numCache>
                <c:formatCode>General</c:formatCode>
                <c:ptCount val="7"/>
                <c:pt idx="3" formatCode="0.00_);[Red]\(0.00\)">
                  <c:v>344.16</c:v>
                </c:pt>
                <c:pt idx="4" formatCode="0.00_);[Red]\(0.00\)">
                  <c:v>357.34999999999997</c:v>
                </c:pt>
                <c:pt idx="5" formatCode="0.00_);[Red]\(0.00\)">
                  <c:v>360.55333333333334</c:v>
                </c:pt>
                <c:pt idx="6" formatCode="0.00">
                  <c:v>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9-4AFE-8370-993F73A9C7C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'!$AC$23:$AC$29</c:f>
              <c:numCache>
                <c:formatCode>0.00_);[Red]\(0.00\)</c:formatCode>
                <c:ptCount val="7"/>
                <c:pt idx="0" formatCode="0.00">
                  <c:v>306.1466666666667</c:v>
                </c:pt>
                <c:pt idx="1">
                  <c:v>302.79666666666668</c:v>
                </c:pt>
                <c:pt idx="2">
                  <c:v>405.53999999999996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3-4A45-B3F7-2FA259980C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'!$AD$23:$AD$29</c:f>
              <c:numCache>
                <c:formatCode>General</c:formatCode>
                <c:ptCount val="7"/>
                <c:pt idx="3" formatCode="0.00_);[Red]\(0.00\)">
                  <c:v>299.72000000000003</c:v>
                </c:pt>
                <c:pt idx="4" formatCode="0.00_);[Red]\(0.00\)">
                  <c:v>304.40000000000003</c:v>
                </c:pt>
                <c:pt idx="5" formatCode="0.00_);[Red]\(0.00\)">
                  <c:v>305.92666666666668</c:v>
                </c:pt>
                <c:pt idx="6" formatCode="0.00">
                  <c:v>313.31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53-4A45-B3F7-2FA259980C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'!$AC$23:$AC$29</c:f>
              <c:numCache>
                <c:formatCode>0.00_);[Red]\(0.00\)</c:formatCode>
                <c:ptCount val="7"/>
                <c:pt idx="0" formatCode="0.00">
                  <c:v>223.70333333333335</c:v>
                </c:pt>
                <c:pt idx="1">
                  <c:v>216.97</c:v>
                </c:pt>
                <c:pt idx="2">
                  <c:v>291.82666666666665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4-4628-9DFA-5760C241495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'!$AD$23:$AD$29</c:f>
              <c:numCache>
                <c:formatCode>General</c:formatCode>
                <c:ptCount val="7"/>
                <c:pt idx="3" formatCode="0.00_);[Red]\(0.00\)">
                  <c:v>217.85666666666665</c:v>
                </c:pt>
                <c:pt idx="4" formatCode="0.00_);[Red]\(0.00\)">
                  <c:v>219.75666666666666</c:v>
                </c:pt>
                <c:pt idx="5" formatCode="0.00_);[Red]\(0.00\)">
                  <c:v>219.69666666666669</c:v>
                </c:pt>
                <c:pt idx="6" formatCode="0.00">
                  <c:v>225.57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C4-4628-9DFA-5760C24149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'!$AP$23:$AP$29</c:f>
              <c:numCache>
                <c:formatCode>0.00_);[Red]\(0.00\)</c:formatCode>
                <c:ptCount val="7"/>
                <c:pt idx="0" formatCode="0.00">
                  <c:v>656.70666666666671</c:v>
                </c:pt>
                <c:pt idx="1">
                  <c:v>687.54</c:v>
                </c:pt>
                <c:pt idx="2">
                  <c:v>920.21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B-49A1-A1C2-574ED1E0EF5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'!$AQ$23:$AQ$29</c:f>
              <c:numCache>
                <c:formatCode>General</c:formatCode>
                <c:ptCount val="7"/>
                <c:pt idx="3" formatCode="0.00_);[Red]\(0.00\)">
                  <c:v>656.07333333333338</c:v>
                </c:pt>
                <c:pt idx="4" formatCode="0.00_);[Red]\(0.00\)">
                  <c:v>685.58333333333337</c:v>
                </c:pt>
                <c:pt idx="5" formatCode="0.00_);[Red]\(0.00\)">
                  <c:v>687.94333333333327</c:v>
                </c:pt>
                <c:pt idx="6">
                  <c:v>704.57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B-49A1-A1C2-574ED1E0EF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'!$AP$23:$AP$29</c:f>
              <c:numCache>
                <c:formatCode>0.00_);[Red]\(0.00\)</c:formatCode>
                <c:ptCount val="7"/>
                <c:pt idx="0" formatCode="0.00">
                  <c:v>703.01333333333332</c:v>
                </c:pt>
                <c:pt idx="1">
                  <c:v>722.84</c:v>
                </c:pt>
                <c:pt idx="2">
                  <c:v>962.68666666666661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C-4AD3-B8C2-DB10FA8C67E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'!$AQ$23:$AQ$29</c:f>
              <c:numCache>
                <c:formatCode>General</c:formatCode>
                <c:ptCount val="7"/>
                <c:pt idx="3" formatCode="0.00_);[Red]\(0.00\)">
                  <c:v>696.01333333333332</c:v>
                </c:pt>
                <c:pt idx="4" formatCode="0.00_);[Red]\(0.00\)">
                  <c:v>722.04666666666662</c:v>
                </c:pt>
                <c:pt idx="5" formatCode="0.00_);[Red]\(0.00\)">
                  <c:v>723.61333333333334</c:v>
                </c:pt>
                <c:pt idx="6">
                  <c:v>740.6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1C-4AD3-B8C2-DB10FA8C67E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'!$AP$23:$AP$29</c:f>
              <c:numCache>
                <c:formatCode>0.00_);[Red]\(0.00\)</c:formatCode>
                <c:ptCount val="7"/>
                <c:pt idx="0" formatCode="0.00">
                  <c:v>591.07666666666671</c:v>
                </c:pt>
                <c:pt idx="1">
                  <c:v>572.99666666666678</c:v>
                </c:pt>
                <c:pt idx="2">
                  <c:v>764.42666666666662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AE-4E29-B3A2-CAA7A044348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'!$AQ$23:$AQ$29</c:f>
              <c:numCache>
                <c:formatCode>General</c:formatCode>
                <c:ptCount val="7"/>
                <c:pt idx="3" formatCode="0.00_);[Red]\(0.00\)">
                  <c:v>574.63666666666666</c:v>
                </c:pt>
                <c:pt idx="4" formatCode="0.00_);[Red]\(0.00\)">
                  <c:v>578.56666666666661</c:v>
                </c:pt>
                <c:pt idx="5" formatCode="0.00_);[Red]\(0.00\)">
                  <c:v>578.81333333333339</c:v>
                </c:pt>
                <c:pt idx="6">
                  <c:v>589.45000000000005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AE-4E29-B3A2-CAA7A04434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'!$BC$23:$BC$29</c:f>
              <c:numCache>
                <c:formatCode>0.00_);[Red]\(0.00\)</c:formatCode>
                <c:ptCount val="7"/>
                <c:pt idx="0" formatCode="0.00">
                  <c:v>833.58816666666678</c:v>
                </c:pt>
                <c:pt idx="1">
                  <c:v>906.9996666666666</c:v>
                </c:pt>
                <c:pt idx="2">
                  <c:v>1203.8903333333333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8-4FC9-BA5B-9A43DEBBF1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'!$BD$23:$BD$29</c:f>
              <c:numCache>
                <c:formatCode>General</c:formatCode>
                <c:ptCount val="7"/>
                <c:pt idx="3" formatCode="0.00_);[Red]\(0.00\)">
                  <c:v>842.39666666666665</c:v>
                </c:pt>
                <c:pt idx="4" formatCode="0.00_);[Red]\(0.00\)">
                  <c:v>895.08800000000008</c:v>
                </c:pt>
                <c:pt idx="5" formatCode="0.00_);[Red]\(0.00\)">
                  <c:v>903.41083333333336</c:v>
                </c:pt>
                <c:pt idx="6">
                  <c:v>910.74799999999993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8-4FC9-BA5B-9A43DEBBF1B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'!$BC$23:$BC$29</c:f>
              <c:numCache>
                <c:formatCode>0.00_);[Red]\(0.00\)</c:formatCode>
                <c:ptCount val="7"/>
                <c:pt idx="0" formatCode="0.00">
                  <c:v>2018.7033333333336</c:v>
                </c:pt>
                <c:pt idx="1">
                  <c:v>2095.2233333333329</c:v>
                </c:pt>
                <c:pt idx="2">
                  <c:v>2742.8799999999997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8C-4AE5-A7B5-1BB8D378E7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'!$BD$23:$BD$29</c:f>
              <c:numCache>
                <c:formatCode>General</c:formatCode>
                <c:ptCount val="7"/>
                <c:pt idx="3" formatCode="0.00_);[Red]\(0.00\)">
                  <c:v>1999.593333333333</c:v>
                </c:pt>
                <c:pt idx="4" formatCode="0.00_);[Red]\(0.00\)">
                  <c:v>2080.7066666666665</c:v>
                </c:pt>
                <c:pt idx="5" formatCode="0.00_);[Red]\(0.00\)">
                  <c:v>2075.4733333333334</c:v>
                </c:pt>
                <c:pt idx="6">
                  <c:v>2103.1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8C-4AE5-A7B5-1BB8D378E7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'!$BC$23:$BC$29</c:f>
              <c:numCache>
                <c:formatCode>0.00_);[Red]\(0.00\)</c:formatCode>
                <c:ptCount val="7"/>
                <c:pt idx="0" formatCode="0.00">
                  <c:v>3416.8783333333326</c:v>
                </c:pt>
                <c:pt idx="1">
                  <c:v>3315.6700000000005</c:v>
                </c:pt>
                <c:pt idx="2">
                  <c:v>4356.3266666666668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3-4E40-9861-F9D8B8DDE5A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'!$BD$23:$BD$29</c:f>
              <c:numCache>
                <c:formatCode>General</c:formatCode>
                <c:ptCount val="7"/>
                <c:pt idx="3" formatCode="0.00_);[Red]\(0.00\)">
                  <c:v>3311.72</c:v>
                </c:pt>
                <c:pt idx="4" formatCode="0.00_);[Red]\(0.00\)">
                  <c:v>3344.0066666666667</c:v>
                </c:pt>
                <c:pt idx="5" formatCode="0.00_);[Red]\(0.00\)">
                  <c:v>3325.9816666666666</c:v>
                </c:pt>
                <c:pt idx="6">
                  <c:v>3321.5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3-4E40-9861-F9D8B8DDE5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Hz'!$M$5:$M$14</c:f>
              <c:numCache>
                <c:formatCode>0.00_);[Red]\(0.00\)</c:formatCode>
                <c:ptCount val="10"/>
                <c:pt idx="0">
                  <c:v>1039.42</c:v>
                </c:pt>
                <c:pt idx="1">
                  <c:v>1117.04</c:v>
                </c:pt>
                <c:pt idx="2">
                  <c:v>1170.33</c:v>
                </c:pt>
                <c:pt idx="3">
                  <c:v>1165.06</c:v>
                </c:pt>
                <c:pt idx="4">
                  <c:v>1143.68</c:v>
                </c:pt>
                <c:pt idx="5">
                  <c:v>1152.18</c:v>
                </c:pt>
                <c:pt idx="6">
                  <c:v>1095.54</c:v>
                </c:pt>
                <c:pt idx="7">
                  <c:v>1191.92</c:v>
                </c:pt>
                <c:pt idx="8">
                  <c:v>1161</c:v>
                </c:pt>
                <c:pt idx="9">
                  <c:v>1188.82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5-40A8-8B67-67B9B110F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Hz'!$AA$5:$AA$14</c:f>
              <c:numCache>
                <c:formatCode>0.00</c:formatCode>
                <c:ptCount val="10"/>
                <c:pt idx="0">
                  <c:v>642.16999999999996</c:v>
                </c:pt>
                <c:pt idx="1">
                  <c:v>686.84</c:v>
                </c:pt>
                <c:pt idx="2">
                  <c:v>683.91</c:v>
                </c:pt>
                <c:pt idx="3">
                  <c:v>712.91</c:v>
                </c:pt>
                <c:pt idx="4">
                  <c:v>692.07</c:v>
                </c:pt>
                <c:pt idx="5">
                  <c:v>670.45</c:v>
                </c:pt>
                <c:pt idx="6">
                  <c:v>688.99</c:v>
                </c:pt>
                <c:pt idx="7">
                  <c:v>670.59</c:v>
                </c:pt>
                <c:pt idx="8">
                  <c:v>663.04</c:v>
                </c:pt>
                <c:pt idx="9">
                  <c:v>657.51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C-40F8-A5CF-925D3CFC0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Hz'!$AO$5:$AO$14</c:f>
              <c:numCache>
                <c:formatCode>0.00</c:formatCode>
                <c:ptCount val="10"/>
                <c:pt idx="0">
                  <c:v>333.7</c:v>
                </c:pt>
                <c:pt idx="1">
                  <c:v>358.35</c:v>
                </c:pt>
                <c:pt idx="2">
                  <c:v>375.82</c:v>
                </c:pt>
                <c:pt idx="3">
                  <c:v>373.85</c:v>
                </c:pt>
                <c:pt idx="4">
                  <c:v>366.48</c:v>
                </c:pt>
                <c:pt idx="5">
                  <c:v>369.99</c:v>
                </c:pt>
                <c:pt idx="6">
                  <c:v>351.96</c:v>
                </c:pt>
                <c:pt idx="7">
                  <c:v>382.02</c:v>
                </c:pt>
                <c:pt idx="8">
                  <c:v>372.77</c:v>
                </c:pt>
                <c:pt idx="9">
                  <c:v>381.79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9-4831-9F5F-900CEBB20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50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 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Hz 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Hz'!$BC$5:$BC$14</c:f>
              <c:numCache>
                <c:formatCode>0.00</c:formatCode>
                <c:ptCount val="10"/>
                <c:pt idx="0">
                  <c:v>510.58</c:v>
                </c:pt>
                <c:pt idx="1">
                  <c:v>547.46</c:v>
                </c:pt>
                <c:pt idx="2">
                  <c:v>566.08000000000004</c:v>
                </c:pt>
                <c:pt idx="3">
                  <c:v>580.45000000000005</c:v>
                </c:pt>
                <c:pt idx="4">
                  <c:v>549.92999999999995</c:v>
                </c:pt>
                <c:pt idx="5">
                  <c:v>542.21</c:v>
                </c:pt>
                <c:pt idx="6">
                  <c:v>532.72</c:v>
                </c:pt>
                <c:pt idx="7">
                  <c:v>578.97</c:v>
                </c:pt>
                <c:pt idx="8">
                  <c:v>557.38</c:v>
                </c:pt>
                <c:pt idx="9">
                  <c:v>569.26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5-4873-AFBB-1FE3049CA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50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'50 Hz'!$BQ$5:$BQ$14</c:f>
              <c:numCache>
                <c:formatCode>0.00</c:formatCode>
                <c:ptCount val="10"/>
                <c:pt idx="0">
                  <c:v>98.276600000000002</c:v>
                </c:pt>
                <c:pt idx="1">
                  <c:v>113.13999999999999</c:v>
                </c:pt>
                <c:pt idx="2">
                  <c:v>118.22499999999999</c:v>
                </c:pt>
                <c:pt idx="3">
                  <c:v>123.23859999999999</c:v>
                </c:pt>
                <c:pt idx="4">
                  <c:v>116.032</c:v>
                </c:pt>
                <c:pt idx="5">
                  <c:v>117.328</c:v>
                </c:pt>
                <c:pt idx="6">
                  <c:v>111.46200000000002</c:v>
                </c:pt>
                <c:pt idx="7">
                  <c:v>120.474</c:v>
                </c:pt>
                <c:pt idx="8">
                  <c:v>115.16</c:v>
                </c:pt>
                <c:pt idx="9" formatCode="General">
                  <c:v>116.95399999999999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8-49BB-BBA9-C7509DBB9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Hz'!$C$23:$C$29</c:f>
              <c:numCache>
                <c:formatCode>0.00_);[Red]\(0.00\)</c:formatCode>
                <c:ptCount val="7"/>
                <c:pt idx="0">
                  <c:v>1108.93</c:v>
                </c:pt>
                <c:pt idx="1">
                  <c:v>1153.6400000000001</c:v>
                </c:pt>
                <c:pt idx="2">
                  <c:v>1545.76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E-4984-9F95-FDEDF4E7754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Hz'!$D$23:$D$29</c:f>
              <c:numCache>
                <c:formatCode>0.00_);[Red]\(0.00\)</c:formatCode>
                <c:ptCount val="7"/>
                <c:pt idx="3">
                  <c:v>1100.0066666666667</c:v>
                </c:pt>
                <c:pt idx="4">
                  <c:v>1150.8800000000001</c:v>
                </c:pt>
                <c:pt idx="5">
                  <c:v>1161.17</c:v>
                </c:pt>
                <c:pt idx="6" formatCode="General">
                  <c:v>1188.82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E-4984-9F95-FDEDF4E77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50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Hz'!$P$23:$P$29</c:f>
              <c:numCache>
                <c:formatCode>0.00_);[Red]\(0.00\)</c:formatCode>
                <c:ptCount val="7"/>
                <c:pt idx="0">
                  <c:v>670.97333333333336</c:v>
                </c:pt>
                <c:pt idx="1">
                  <c:v>691.81000000000006</c:v>
                </c:pt>
                <c:pt idx="2">
                  <c:v>893.37666666666667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E-4977-8DB4-DB25811F165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Hz'!$Q$23:$Q$29</c:f>
              <c:numCache>
                <c:formatCode>0.00_);[Red]\(0.00\)</c:formatCode>
                <c:ptCount val="7"/>
                <c:pt idx="3">
                  <c:v>671.68999999999994</c:v>
                </c:pt>
                <c:pt idx="4">
                  <c:v>683.16666666666663</c:v>
                </c:pt>
                <c:pt idx="5">
                  <c:v>657.51</c:v>
                </c:pt>
                <c:pt idx="6" formatCode="0.00">
                  <c:v>657.51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E-4977-8DB4-DB25811F16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Hz'!$AC$23:$AC$29</c:f>
              <c:numCache>
                <c:formatCode>0.00_);[Red]\(0.00\)</c:formatCode>
                <c:ptCount val="7"/>
                <c:pt idx="0" formatCode="0.00">
                  <c:v>355.95666666666665</c:v>
                </c:pt>
                <c:pt idx="1">
                  <c:v>370.10666666666674</c:v>
                </c:pt>
                <c:pt idx="2">
                  <c:v>496.18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8-4F6D-9C30-567D2A307B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Hz'!$AD$23:$AD$29</c:f>
              <c:numCache>
                <c:formatCode>General</c:formatCode>
                <c:ptCount val="7"/>
                <c:pt idx="3" formatCode="0.00_);[Red]\(0.00\)">
                  <c:v>353.17</c:v>
                </c:pt>
                <c:pt idx="4" formatCode="0.00_);[Red]\(0.00\)">
                  <c:v>368.95</c:v>
                </c:pt>
                <c:pt idx="5" formatCode="0.00_);[Red]\(0.00\)">
                  <c:v>372.85999999999996</c:v>
                </c:pt>
                <c:pt idx="6" formatCode="0.00">
                  <c:v>381.79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8-4F6D-9C30-567D2A307B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Hz'!$AP$23:$AP$29</c:f>
              <c:numCache>
                <c:formatCode>0.00_);[Red]\(0.00\)</c:formatCode>
                <c:ptCount val="7"/>
                <c:pt idx="0" formatCode="0.00">
                  <c:v>541.37333333333333</c:v>
                </c:pt>
                <c:pt idx="1">
                  <c:v>557.53000000000009</c:v>
                </c:pt>
                <c:pt idx="2">
                  <c:v>746.11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3-4CDB-8292-0DBA882FF7A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Hz'!$AQ$23:$AQ$29</c:f>
              <c:numCache>
                <c:formatCode>General</c:formatCode>
                <c:ptCount val="7"/>
                <c:pt idx="3" formatCode="0.00_);[Red]\(0.00\)">
                  <c:v>541.25</c:v>
                </c:pt>
                <c:pt idx="4" formatCode="0.00_);[Red]\(0.00\)">
                  <c:v>558.78666666666663</c:v>
                </c:pt>
                <c:pt idx="5" formatCode="0.00_);[Red]\(0.00\)">
                  <c:v>555.22333333333336</c:v>
                </c:pt>
                <c:pt idx="6">
                  <c:v>569.26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3-4CDB-8292-0DBA882FF7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50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Hz'!$BC$23:$BC$29</c:f>
              <c:numCache>
                <c:formatCode>0.00_);[Red]\(0.00\)</c:formatCode>
                <c:ptCount val="7"/>
                <c:pt idx="0" formatCode="0.00">
                  <c:v>109.88053333333333</c:v>
                </c:pt>
                <c:pt idx="1">
                  <c:v>118.86620000000001</c:v>
                </c:pt>
                <c:pt idx="2">
                  <c:v>154.68333333333334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7-4511-8DA0-019124D7A3C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'50 Hz'!$BB$23:$BB$29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'50 Hz'!$BD$23:$BD$29</c:f>
              <c:numCache>
                <c:formatCode>General</c:formatCode>
                <c:ptCount val="7"/>
                <c:pt idx="3" formatCode="0.00_);[Red]\(0.00\)">
                  <c:v>110.99240000000002</c:v>
                </c:pt>
                <c:pt idx="4" formatCode="0.00_);[Red]\(0.00\)">
                  <c:v>116.54866666666665</c:v>
                </c:pt>
                <c:pt idx="5" formatCode="0.00_);[Red]\(0.00\)">
                  <c:v>116.90433333333333</c:v>
                </c:pt>
                <c:pt idx="6">
                  <c:v>116.95399999999999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D7-4511-8DA0-019124D7A3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200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'200 Hz '!$M$5:$M$14</c:f>
              <c:numCache>
                <c:formatCode>0.00_);[Red]\(0.00\)</c:formatCode>
                <c:ptCount val="10"/>
                <c:pt idx="0">
                  <c:v>1032.3800000000001</c:v>
                </c:pt>
                <c:pt idx="1">
                  <c:v>1097.52</c:v>
                </c:pt>
                <c:pt idx="2">
                  <c:v>1142.4000000000001</c:v>
                </c:pt>
                <c:pt idx="3">
                  <c:v>1135.56</c:v>
                </c:pt>
                <c:pt idx="4">
                  <c:v>1114.94</c:v>
                </c:pt>
                <c:pt idx="5">
                  <c:v>1120.33</c:v>
                </c:pt>
                <c:pt idx="6">
                  <c:v>1071.56</c:v>
                </c:pt>
                <c:pt idx="7">
                  <c:v>1155.44</c:v>
                </c:pt>
                <c:pt idx="8">
                  <c:v>1130.28</c:v>
                </c:pt>
                <c:pt idx="9">
                  <c:v>1157.1600000000001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0-41E5-A35D-EDB6020BE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200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'200 Hz '!$AA$5:$AA$14</c:f>
              <c:numCache>
                <c:formatCode>0.00</c:formatCode>
                <c:ptCount val="10"/>
                <c:pt idx="0">
                  <c:v>1091.3</c:v>
                </c:pt>
                <c:pt idx="1">
                  <c:v>1194.98</c:v>
                </c:pt>
                <c:pt idx="2">
                  <c:v>1222.2</c:v>
                </c:pt>
                <c:pt idx="3">
                  <c:v>1265.9000000000001</c:v>
                </c:pt>
                <c:pt idx="4">
                  <c:v>1231.7</c:v>
                </c:pt>
                <c:pt idx="5">
                  <c:v>1202.6400000000001</c:v>
                </c:pt>
                <c:pt idx="6">
                  <c:v>1219.82</c:v>
                </c:pt>
                <c:pt idx="7">
                  <c:v>1209.02</c:v>
                </c:pt>
                <c:pt idx="8">
                  <c:v>1202.58</c:v>
                </c:pt>
                <c:pt idx="9">
                  <c:v>1179.3599999999999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7-4157-93B4-B2024CCF3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200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'200 Hz '!$AO$5:$AO$14</c:f>
              <c:numCache>
                <c:formatCode>0.00</c:formatCode>
                <c:ptCount val="10"/>
                <c:pt idx="0">
                  <c:v>328.97</c:v>
                </c:pt>
                <c:pt idx="1">
                  <c:v>349.28</c:v>
                </c:pt>
                <c:pt idx="2">
                  <c:v>364.17</c:v>
                </c:pt>
                <c:pt idx="3">
                  <c:v>362.05</c:v>
                </c:pt>
                <c:pt idx="4">
                  <c:v>355.04</c:v>
                </c:pt>
                <c:pt idx="5">
                  <c:v>357.69</c:v>
                </c:pt>
                <c:pt idx="6">
                  <c:v>341.46</c:v>
                </c:pt>
                <c:pt idx="7">
                  <c:v>367.73</c:v>
                </c:pt>
                <c:pt idx="8">
                  <c:v>359.8</c:v>
                </c:pt>
                <c:pt idx="9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F-4C65-B933-C68B8EBF5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200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 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Hz 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'200 Hz '!$BC$5:$BC$14</c:f>
              <c:numCache>
                <c:formatCode>0.00</c:formatCode>
                <c:ptCount val="10"/>
                <c:pt idx="0">
                  <c:v>608.46</c:v>
                </c:pt>
                <c:pt idx="1">
                  <c:v>663.36</c:v>
                </c:pt>
                <c:pt idx="2">
                  <c:v>698.3</c:v>
                </c:pt>
                <c:pt idx="3">
                  <c:v>706.99</c:v>
                </c:pt>
                <c:pt idx="4">
                  <c:v>678.74</c:v>
                </c:pt>
                <c:pt idx="5">
                  <c:v>676.89</c:v>
                </c:pt>
                <c:pt idx="6">
                  <c:v>652.77</c:v>
                </c:pt>
                <c:pt idx="7">
                  <c:v>714.65</c:v>
                </c:pt>
                <c:pt idx="8">
                  <c:v>688.64</c:v>
                </c:pt>
                <c:pt idx="9">
                  <c:v>704.57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0-4E09-93E6-8E8474049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200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'200 Hz '!$BQ$5:$BQ$14</c:f>
              <c:numCache>
                <c:formatCode>0.00</c:formatCode>
                <c:ptCount val="10"/>
                <c:pt idx="0">
                  <c:v>732.17000000000007</c:v>
                </c:pt>
                <c:pt idx="1">
                  <c:v>854.13199999999995</c:v>
                </c:pt>
                <c:pt idx="2">
                  <c:v>914.46249999999998</c:v>
                </c:pt>
                <c:pt idx="3">
                  <c:v>937.88199999999995</c:v>
                </c:pt>
                <c:pt idx="4">
                  <c:v>896.50200000000007</c:v>
                </c:pt>
                <c:pt idx="5">
                  <c:v>886.61500000000001</c:v>
                </c:pt>
                <c:pt idx="6">
                  <c:v>857.13799999999992</c:v>
                </c:pt>
                <c:pt idx="7">
                  <c:v>934.62999999999988</c:v>
                </c:pt>
                <c:pt idx="8">
                  <c:v>909.15499999999997</c:v>
                </c:pt>
                <c:pt idx="9" formatCode="General">
                  <c:v>910.74799999999993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1-43D3-AE27-219EABA9F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'!$C$23:$C$29</c:f>
              <c:numCache>
                <c:formatCode>0.00_);[Red]\(0.00\)</c:formatCode>
                <c:ptCount val="7"/>
                <c:pt idx="0">
                  <c:v>1090.7666666666667</c:v>
                </c:pt>
                <c:pt idx="1">
                  <c:v>1123.6099999999999</c:v>
                </c:pt>
                <c:pt idx="2">
                  <c:v>1504.8133333333333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F4-42BD-9871-44394BFE5B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'!$D$23:$D$29</c:f>
              <c:numCache>
                <c:formatCode>0.00_);[Red]\(0.00\)</c:formatCode>
                <c:ptCount val="7"/>
                <c:pt idx="3">
                  <c:v>1079.8333333333333</c:v>
                </c:pt>
                <c:pt idx="4">
                  <c:v>1122.6333333333334</c:v>
                </c:pt>
                <c:pt idx="5">
                  <c:v>1131.0033333333333</c:v>
                </c:pt>
                <c:pt idx="6" formatCode="General">
                  <c:v>1157.1600000000001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F4-42BD-9871-44394BFE5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200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'!$P$23:$P$29</c:f>
              <c:numCache>
                <c:formatCode>0.00_);[Red]\(0.00\)</c:formatCode>
                <c:ptCount val="7"/>
                <c:pt idx="0">
                  <c:v>1169.4933333333331</c:v>
                </c:pt>
                <c:pt idx="1">
                  <c:v>1233.4133333333336</c:v>
                </c:pt>
                <c:pt idx="2">
                  <c:v>1603.5933333333332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3B-4BE4-A2F5-A61913D9138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'!$Q$23:$Q$29</c:f>
              <c:numCache>
                <c:formatCode>0.00_);[Red]\(0.00\)</c:formatCode>
                <c:ptCount val="7"/>
                <c:pt idx="3">
                  <c:v>1177.7733333333333</c:v>
                </c:pt>
                <c:pt idx="4">
                  <c:v>1211.9000000000001</c:v>
                </c:pt>
                <c:pt idx="5">
                  <c:v>1179.3599999999999</c:v>
                </c:pt>
                <c:pt idx="6" formatCode="0.00">
                  <c:v>1179.3599999999999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3B-4BE4-A2F5-A61913D9138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'!$AC$23:$AC$29</c:f>
              <c:numCache>
                <c:formatCode>0.00_);[Red]\(0.00\)</c:formatCode>
                <c:ptCount val="7"/>
                <c:pt idx="0" formatCode="0.00">
                  <c:v>347.47333333333336</c:v>
                </c:pt>
                <c:pt idx="1">
                  <c:v>358.26</c:v>
                </c:pt>
                <c:pt idx="2">
                  <c:v>479.33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95-4872-9F50-E88F705CF7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'!$AD$23:$AD$29</c:f>
              <c:numCache>
                <c:formatCode>General</c:formatCode>
                <c:ptCount val="7"/>
                <c:pt idx="3" formatCode="0.00_);[Red]\(0.00\)">
                  <c:v>344.16</c:v>
                </c:pt>
                <c:pt idx="4" formatCode="0.00_);[Red]\(0.00\)">
                  <c:v>357.34999999999997</c:v>
                </c:pt>
                <c:pt idx="5" formatCode="0.00_);[Red]\(0.00\)">
                  <c:v>360.55333333333334</c:v>
                </c:pt>
                <c:pt idx="6" formatCode="0.00">
                  <c:v>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95-4872-9F50-E88F705CF73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'!$AP$23:$AP$29</c:f>
              <c:numCache>
                <c:formatCode>0.00_);[Red]\(0.00\)</c:formatCode>
                <c:ptCount val="7"/>
                <c:pt idx="0" formatCode="0.00">
                  <c:v>656.70666666666671</c:v>
                </c:pt>
                <c:pt idx="1">
                  <c:v>687.54</c:v>
                </c:pt>
                <c:pt idx="2">
                  <c:v>920.21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B-45BE-9B1C-26286DDD1C7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'!$AQ$23:$AQ$29</c:f>
              <c:numCache>
                <c:formatCode>General</c:formatCode>
                <c:ptCount val="7"/>
                <c:pt idx="3" formatCode="0.00_);[Red]\(0.00\)">
                  <c:v>656.07333333333338</c:v>
                </c:pt>
                <c:pt idx="4" formatCode="0.00_);[Red]\(0.00\)">
                  <c:v>685.58333333333337</c:v>
                </c:pt>
                <c:pt idx="5" formatCode="0.00_);[Red]\(0.00\)">
                  <c:v>687.94333333333327</c:v>
                </c:pt>
                <c:pt idx="6">
                  <c:v>704.57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B-45BE-9B1C-26286DDD1C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'!$BC$23:$BC$29</c:f>
              <c:numCache>
                <c:formatCode>0.00_);[Red]\(0.00\)</c:formatCode>
                <c:ptCount val="7"/>
                <c:pt idx="0" formatCode="0.00">
                  <c:v>833.58816666666678</c:v>
                </c:pt>
                <c:pt idx="1">
                  <c:v>906.9996666666666</c:v>
                </c:pt>
                <c:pt idx="2">
                  <c:v>1203.8903333333333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6-4BE1-8E7C-F54471BBEB9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'200 Hz '!$BD$23:$BD$29</c:f>
              <c:numCache>
                <c:formatCode>General</c:formatCode>
                <c:ptCount val="7"/>
                <c:pt idx="3" formatCode="0.00_);[Red]\(0.00\)">
                  <c:v>842.39666666666665</c:v>
                </c:pt>
                <c:pt idx="4" formatCode="0.00_);[Red]\(0.00\)">
                  <c:v>895.08800000000008</c:v>
                </c:pt>
                <c:pt idx="5" formatCode="0.00_);[Red]\(0.00\)">
                  <c:v>903.41083333333336</c:v>
                </c:pt>
                <c:pt idx="6">
                  <c:v>910.74799999999993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6-4BE1-8E7C-F54471BBEB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400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'400 Hz  '!$M$5:$M$14</c:f>
              <c:numCache>
                <c:formatCode>0.00_);[Red]\(0.00\)</c:formatCode>
                <c:ptCount val="10"/>
                <c:pt idx="0">
                  <c:v>951.5</c:v>
                </c:pt>
                <c:pt idx="1">
                  <c:v>962.72</c:v>
                </c:pt>
                <c:pt idx="2">
                  <c:v>976.16</c:v>
                </c:pt>
                <c:pt idx="3">
                  <c:v>962.31</c:v>
                </c:pt>
                <c:pt idx="4">
                  <c:v>949.49</c:v>
                </c:pt>
                <c:pt idx="5">
                  <c:v>951.58</c:v>
                </c:pt>
                <c:pt idx="6">
                  <c:v>912.08</c:v>
                </c:pt>
                <c:pt idx="7">
                  <c:v>968.1</c:v>
                </c:pt>
                <c:pt idx="8">
                  <c:v>956.27</c:v>
                </c:pt>
                <c:pt idx="9">
                  <c:v>983.94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8-46F9-963B-7DBAC5F81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400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'400 Hz  '!$AA$5:$AA$14</c:f>
              <c:numCache>
                <c:formatCode>0.00</c:formatCode>
                <c:ptCount val="10"/>
                <c:pt idx="0">
                  <c:v>1472.56</c:v>
                </c:pt>
                <c:pt idx="1">
                  <c:v>1604.58</c:v>
                </c:pt>
                <c:pt idx="2">
                  <c:v>1633.72</c:v>
                </c:pt>
                <c:pt idx="3">
                  <c:v>1680.12</c:v>
                </c:pt>
                <c:pt idx="4">
                  <c:v>1648.56</c:v>
                </c:pt>
                <c:pt idx="5">
                  <c:v>1610.56</c:v>
                </c:pt>
                <c:pt idx="6">
                  <c:v>1620.6</c:v>
                </c:pt>
                <c:pt idx="7">
                  <c:v>1601.36</c:v>
                </c:pt>
                <c:pt idx="8">
                  <c:v>1592.7</c:v>
                </c:pt>
                <c:pt idx="9">
                  <c:v>1576.26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1-49E1-9479-7BB8A80DA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400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'400 Hz  '!$AO$5:$AO$14</c:f>
              <c:numCache>
                <c:formatCode>0.00</c:formatCode>
                <c:ptCount val="10"/>
                <c:pt idx="0">
                  <c:v>302.95</c:v>
                </c:pt>
                <c:pt idx="1">
                  <c:v>304.57</c:v>
                </c:pt>
                <c:pt idx="2">
                  <c:v>310.92</c:v>
                </c:pt>
                <c:pt idx="3">
                  <c:v>305.8</c:v>
                </c:pt>
                <c:pt idx="4">
                  <c:v>300.32</c:v>
                </c:pt>
                <c:pt idx="5">
                  <c:v>302.27</c:v>
                </c:pt>
                <c:pt idx="6">
                  <c:v>290.41000000000003</c:v>
                </c:pt>
                <c:pt idx="7">
                  <c:v>308.31</c:v>
                </c:pt>
                <c:pt idx="8">
                  <c:v>304.58999999999997</c:v>
                </c:pt>
                <c:pt idx="9">
                  <c:v>313.31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8-403F-ABFE-8C5855D11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400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 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Hz 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'400 Hz  '!$BC$5:$BC$14</c:f>
              <c:numCache>
                <c:formatCode>0.00</c:formatCode>
                <c:ptCount val="10"/>
                <c:pt idx="0">
                  <c:v>662.66</c:v>
                </c:pt>
                <c:pt idx="1">
                  <c:v>709.31</c:v>
                </c:pt>
                <c:pt idx="2">
                  <c:v>737.07</c:v>
                </c:pt>
                <c:pt idx="3">
                  <c:v>738.35</c:v>
                </c:pt>
                <c:pt idx="4">
                  <c:v>716.48</c:v>
                </c:pt>
                <c:pt idx="5">
                  <c:v>713.69</c:v>
                </c:pt>
                <c:pt idx="6">
                  <c:v>687.03</c:v>
                </c:pt>
                <c:pt idx="7">
                  <c:v>740.35</c:v>
                </c:pt>
                <c:pt idx="8">
                  <c:v>720.08</c:v>
                </c:pt>
                <c:pt idx="9">
                  <c:v>740.6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9-45B7-9C6A-294547CEB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400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'400 Hz  '!$BQ$5:$BQ$14</c:f>
              <c:numCache>
                <c:formatCode>0.00</c:formatCode>
                <c:ptCount val="10"/>
                <c:pt idx="0">
                  <c:v>1873.0399999999997</c:v>
                </c:pt>
                <c:pt idx="1">
                  <c:v>2056.12</c:v>
                </c:pt>
                <c:pt idx="2">
                  <c:v>2126.9500000000003</c:v>
                </c:pt>
                <c:pt idx="3">
                  <c:v>2146.14</c:v>
                </c:pt>
                <c:pt idx="4">
                  <c:v>2084.4799999999996</c:v>
                </c:pt>
                <c:pt idx="5">
                  <c:v>2055.0500000000002</c:v>
                </c:pt>
                <c:pt idx="6">
                  <c:v>1979.6</c:v>
                </c:pt>
                <c:pt idx="7">
                  <c:v>2101.52</c:v>
                </c:pt>
                <c:pt idx="8">
                  <c:v>2044.42</c:v>
                </c:pt>
                <c:pt idx="9" formatCode="General">
                  <c:v>2103.1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F0-430B-965E-5A130F690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'!$C$23:$C$29</c:f>
              <c:numCache>
                <c:formatCode>0.00_);[Red]\(0.00\)</c:formatCode>
                <c:ptCount val="7"/>
                <c:pt idx="0">
                  <c:v>963.46</c:v>
                </c:pt>
                <c:pt idx="1">
                  <c:v>954.46</c:v>
                </c:pt>
                <c:pt idx="2">
                  <c:v>1273.4633333333334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78-48ED-9916-75C2C6D16CA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'!$D$23:$D$29</c:f>
              <c:numCache>
                <c:formatCode>0.00_);[Red]\(0.00\)</c:formatCode>
                <c:ptCount val="7"/>
                <c:pt idx="3">
                  <c:v>941.96333333333325</c:v>
                </c:pt>
                <c:pt idx="4">
                  <c:v>960.10333333333335</c:v>
                </c:pt>
                <c:pt idx="5">
                  <c:v>961.3366666666667</c:v>
                </c:pt>
                <c:pt idx="6" formatCode="General">
                  <c:v>983.94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78-48ED-9916-75C2C6D16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400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'!$P$23:$P$29</c:f>
              <c:numCache>
                <c:formatCode>0.00_);[Red]\(0.00\)</c:formatCode>
                <c:ptCount val="7"/>
                <c:pt idx="0">
                  <c:v>1570.2866666666666</c:v>
                </c:pt>
                <c:pt idx="1">
                  <c:v>1646.4133333333332</c:v>
                </c:pt>
                <c:pt idx="2">
                  <c:v>2130.3066666666668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B-4804-98EB-8050AF04FD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'!$Q$23:$Q$29</c:f>
              <c:numCache>
                <c:formatCode>0.00_);[Red]\(0.00\)</c:formatCode>
                <c:ptCount val="7"/>
                <c:pt idx="3">
                  <c:v>1575.6266666666663</c:v>
                </c:pt>
                <c:pt idx="4">
                  <c:v>1618.1666666666667</c:v>
                </c:pt>
                <c:pt idx="5">
                  <c:v>1576.26</c:v>
                </c:pt>
                <c:pt idx="6" formatCode="0.00">
                  <c:v>1576.26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CB-4804-98EB-8050AF04FD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'!$AC$23:$AC$29</c:f>
              <c:numCache>
                <c:formatCode>0.00_);[Red]\(0.00\)</c:formatCode>
                <c:ptCount val="7"/>
                <c:pt idx="0" formatCode="0.00">
                  <c:v>306.1466666666667</c:v>
                </c:pt>
                <c:pt idx="1">
                  <c:v>302.79666666666668</c:v>
                </c:pt>
                <c:pt idx="2">
                  <c:v>405.53999999999996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C-4C60-B3B5-164BB7FD843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'!$AD$23:$AD$29</c:f>
              <c:numCache>
                <c:formatCode>General</c:formatCode>
                <c:ptCount val="7"/>
                <c:pt idx="3" formatCode="0.00_);[Red]\(0.00\)">
                  <c:v>299.72000000000003</c:v>
                </c:pt>
                <c:pt idx="4" formatCode="0.00_);[Red]\(0.00\)">
                  <c:v>304.40000000000003</c:v>
                </c:pt>
                <c:pt idx="5" formatCode="0.00_);[Red]\(0.00\)">
                  <c:v>305.92666666666668</c:v>
                </c:pt>
                <c:pt idx="6" formatCode="0.00">
                  <c:v>313.31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1C-4C60-B3B5-164BB7FD843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'!$AP$23:$AP$29</c:f>
              <c:numCache>
                <c:formatCode>0.00_);[Red]\(0.00\)</c:formatCode>
                <c:ptCount val="7"/>
                <c:pt idx="0" formatCode="0.00">
                  <c:v>703.01333333333332</c:v>
                </c:pt>
                <c:pt idx="1">
                  <c:v>722.84</c:v>
                </c:pt>
                <c:pt idx="2">
                  <c:v>962.68666666666661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17-4DFD-8178-DC20F207A78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'!$AQ$23:$AQ$29</c:f>
              <c:numCache>
                <c:formatCode>General</c:formatCode>
                <c:ptCount val="7"/>
                <c:pt idx="3" formatCode="0.00_);[Red]\(0.00\)">
                  <c:v>696.01333333333332</c:v>
                </c:pt>
                <c:pt idx="4" formatCode="0.00_);[Red]\(0.00\)">
                  <c:v>722.04666666666662</c:v>
                </c:pt>
                <c:pt idx="5" formatCode="0.00_);[Red]\(0.00\)">
                  <c:v>723.61333333333334</c:v>
                </c:pt>
                <c:pt idx="6">
                  <c:v>740.6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17-4DFD-8178-DC20F207A78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400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'!$BC$23:$BC$29</c:f>
              <c:numCache>
                <c:formatCode>0.00_);[Red]\(0.00\)</c:formatCode>
                <c:ptCount val="7"/>
                <c:pt idx="0" formatCode="0.00">
                  <c:v>2018.7033333333336</c:v>
                </c:pt>
                <c:pt idx="1">
                  <c:v>2095.2233333333329</c:v>
                </c:pt>
                <c:pt idx="2">
                  <c:v>2742.8799999999997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C1-44EB-8A64-3650FF42AA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'400 Hz 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'400 Hz  '!$BD$23:$BD$29</c:f>
              <c:numCache>
                <c:formatCode>General</c:formatCode>
                <c:ptCount val="7"/>
                <c:pt idx="3" formatCode="0.00_);[Red]\(0.00\)">
                  <c:v>1999.593333333333</c:v>
                </c:pt>
                <c:pt idx="4" formatCode="0.00_);[Red]\(0.00\)">
                  <c:v>2080.7066666666665</c:v>
                </c:pt>
                <c:pt idx="5" formatCode="0.00_);[Red]\(0.00\)">
                  <c:v>2075.4733333333334</c:v>
                </c:pt>
                <c:pt idx="6">
                  <c:v>2103.1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C1-44EB-8A64-3650FF42AA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800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平均最大磁通密度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Bm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'800 Hz '!$M$5:$M$14</c:f>
              <c:numCache>
                <c:formatCode>0.00_);[Red]\(0.00\)</c:formatCode>
                <c:ptCount val="10"/>
                <c:pt idx="0">
                  <c:v>719.56</c:v>
                </c:pt>
                <c:pt idx="1">
                  <c:v>695.08</c:v>
                </c:pt>
                <c:pt idx="2">
                  <c:v>700.94</c:v>
                </c:pt>
                <c:pt idx="3">
                  <c:v>686.81</c:v>
                </c:pt>
                <c:pt idx="4">
                  <c:v>675.62</c:v>
                </c:pt>
                <c:pt idx="5">
                  <c:v>682.29</c:v>
                </c:pt>
                <c:pt idx="6">
                  <c:v>649.91999999999996</c:v>
                </c:pt>
                <c:pt idx="7">
                  <c:v>703.38</c:v>
                </c:pt>
                <c:pt idx="8">
                  <c:v>694.87</c:v>
                </c:pt>
                <c:pt idx="9">
                  <c:v>707.29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7-466A-BC33-6870C611A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489664"/>
        <c:axId val="1537978688"/>
      </c:barChart>
      <c:catAx>
        <c:axId val="15244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78688"/>
        <c:crosses val="autoZero"/>
        <c:auto val="1"/>
        <c:lblAlgn val="ctr"/>
        <c:lblOffset val="100"/>
        <c:noMultiLvlLbl val="1"/>
      </c:catAx>
      <c:valAx>
        <c:axId val="15379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44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800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平均矯頑力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'800 Hz '!$AA$5:$AA$14</c:f>
              <c:numCache>
                <c:formatCode>0.00</c:formatCode>
                <c:ptCount val="10"/>
                <c:pt idx="0">
                  <c:v>1769.24</c:v>
                </c:pt>
                <c:pt idx="1">
                  <c:v>1826.38</c:v>
                </c:pt>
                <c:pt idx="2">
                  <c:v>1830.56</c:v>
                </c:pt>
                <c:pt idx="3">
                  <c:v>1858.26</c:v>
                </c:pt>
                <c:pt idx="4">
                  <c:v>1825.62</c:v>
                </c:pt>
                <c:pt idx="5">
                  <c:v>1786.2</c:v>
                </c:pt>
                <c:pt idx="6">
                  <c:v>1778.12</c:v>
                </c:pt>
                <c:pt idx="7">
                  <c:v>1760.24</c:v>
                </c:pt>
                <c:pt idx="8">
                  <c:v>1750.2</c:v>
                </c:pt>
                <c:pt idx="9">
                  <c:v>1732.94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D-4D89-B7DA-68A09288B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4390912"/>
        <c:axId val="1537987008"/>
      </c:barChart>
      <c:catAx>
        <c:axId val="168439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7987008"/>
        <c:crosses val="autoZero"/>
        <c:auto val="1"/>
        <c:lblAlgn val="ctr"/>
        <c:lblOffset val="100"/>
        <c:noMultiLvlLbl val="1"/>
      </c:catAx>
      <c:valAx>
        <c:axId val="15379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800 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平均磁導率 </a:t>
            </a:r>
            <a:r>
              <a:rPr lang="el-GR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μ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61456692913386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'800 Hz '!$AO$5:$AO$14</c:f>
              <c:numCache>
                <c:formatCode>0.00</c:formatCode>
                <c:ptCount val="10"/>
                <c:pt idx="0">
                  <c:v>228.57</c:v>
                </c:pt>
                <c:pt idx="1">
                  <c:v>220.53</c:v>
                </c:pt>
                <c:pt idx="2">
                  <c:v>222.01</c:v>
                </c:pt>
                <c:pt idx="3">
                  <c:v>218.45</c:v>
                </c:pt>
                <c:pt idx="4">
                  <c:v>215.34</c:v>
                </c:pt>
                <c:pt idx="5">
                  <c:v>217.12</c:v>
                </c:pt>
                <c:pt idx="6">
                  <c:v>206.55</c:v>
                </c:pt>
                <c:pt idx="7">
                  <c:v>223.4</c:v>
                </c:pt>
                <c:pt idx="8">
                  <c:v>219.96</c:v>
                </c:pt>
                <c:pt idx="9">
                  <c:v>225.57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D-4DA8-B6E1-2C3382A1E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1539872"/>
        <c:axId val="1510981840"/>
      </c:barChart>
      <c:catAx>
        <c:axId val="176153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0981840"/>
        <c:crosses val="autoZero"/>
        <c:auto val="1"/>
        <c:lblAlgn val="ctr"/>
        <c:lblOffset val="100"/>
        <c:noMultiLvlLbl val="1"/>
      </c:catAx>
      <c:valAx>
        <c:axId val="15109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15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800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 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Hz </a:t>
            </a:r>
            <a:r>
              <a:rPr lang="zh-TW" altLang="en-US" baseline="0">
                <a:latin typeface="Times New Roman" panose="02020603050405020304" pitchFamily="18" charset="0"/>
                <a:ea typeface="標楷體" panose="03000509000000000000" pitchFamily="65" charset="-120"/>
              </a:rPr>
              <a:t>平均剩磁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</a:rPr>
              <a:t>Br</a:t>
            </a:r>
            <a:endParaRPr lang="zh-TW" altLang="en-US" baseline="0">
              <a:latin typeface="Times New Roman" panose="02020603050405020304" pitchFamily="18" charset="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'800 Hz '!$BC$5:$BC$14</c:f>
              <c:numCache>
                <c:formatCode>0.00</c:formatCode>
                <c:ptCount val="10"/>
                <c:pt idx="0">
                  <c:v>597.15</c:v>
                </c:pt>
                <c:pt idx="1">
                  <c:v>585.17999999999995</c:v>
                </c:pt>
                <c:pt idx="2">
                  <c:v>590.9</c:v>
                </c:pt>
                <c:pt idx="3">
                  <c:v>582.65</c:v>
                </c:pt>
                <c:pt idx="4">
                  <c:v>567.69000000000005</c:v>
                </c:pt>
                <c:pt idx="5">
                  <c:v>568.65</c:v>
                </c:pt>
                <c:pt idx="6">
                  <c:v>544.11</c:v>
                </c:pt>
                <c:pt idx="7">
                  <c:v>582.83000000000004</c:v>
                </c:pt>
                <c:pt idx="8">
                  <c:v>576.89</c:v>
                </c:pt>
                <c:pt idx="9">
                  <c:v>589.45000000000005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D6-481F-AE7C-2A08F2455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064544"/>
        <c:axId val="1538006976"/>
      </c:barChart>
      <c:catAx>
        <c:axId val="17660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38006976"/>
        <c:crosses val="autoZero"/>
        <c:auto val="1"/>
        <c:lblAlgn val="ctr"/>
        <c:lblOffset val="100"/>
        <c:noMultiLvlLbl val="1"/>
      </c:catAx>
      <c:valAx>
        <c:axId val="1538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606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800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Hz </a:t>
            </a:r>
            <a:r>
              <a:rPr lang="zh-TW" altLang="en-US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平均鐵損</a:t>
            </a:r>
            <a:r>
              <a:rPr lang="en-US" altLang="zh-TW" baseline="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Pcv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/>
              </a:solidFill>
            </a:ln>
            <a:effectLst/>
          </c:spPr>
          <c:invertIfNegative val="0"/>
          <c:val>
            <c:numRef>
              <c:f>'800 Hz '!$BQ$5:$BQ$14</c:f>
              <c:numCache>
                <c:formatCode>0.00</c:formatCode>
                <c:ptCount val="10"/>
                <c:pt idx="0">
                  <c:v>3429.2400000000002</c:v>
                </c:pt>
                <c:pt idx="1">
                  <c:v>3394.3199999999997</c:v>
                </c:pt>
                <c:pt idx="2">
                  <c:v>3427.0749999999998</c:v>
                </c:pt>
                <c:pt idx="3">
                  <c:v>3392.94</c:v>
                </c:pt>
                <c:pt idx="4">
                  <c:v>3292.0200000000004</c:v>
                </c:pt>
                <c:pt idx="5">
                  <c:v>3262.05</c:v>
                </c:pt>
                <c:pt idx="6">
                  <c:v>3112.98</c:v>
                </c:pt>
                <c:pt idx="7">
                  <c:v>3345.6800000000003</c:v>
                </c:pt>
                <c:pt idx="8">
                  <c:v>3288.8200000000006</c:v>
                </c:pt>
                <c:pt idx="9" formatCode="General">
                  <c:v>3321.5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5-487A-8A51-77F9CBF32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10112"/>
        <c:axId val="1769076032"/>
      </c:barChart>
      <c:catAx>
        <c:axId val="14580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9076032"/>
        <c:crosses val="autoZero"/>
        <c:auto val="1"/>
        <c:lblAlgn val="ctr"/>
        <c:lblOffset val="100"/>
        <c:noMultiLvlLbl val="1"/>
      </c:catAx>
      <c:valAx>
        <c:axId val="17690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01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</a:t>
            </a:r>
            <a:r>
              <a:rPr lang="zh-TW" altLang="en-US"/>
              <a:t> </a:t>
            </a:r>
            <a:r>
              <a:rPr lang="en-US" altLang="zh-TW"/>
              <a:t>Hz</a:t>
            </a:r>
            <a:r>
              <a:rPr lang="en-US" altLang="zh-TW" baseline="0"/>
              <a:t> </a:t>
            </a:r>
            <a:r>
              <a:rPr lang="zh-TW" altLang="en-US" baseline="0"/>
              <a:t>最大磁通密度</a:t>
            </a:r>
            <a:r>
              <a:rPr lang="en-US" altLang="zh-TW" baseline="0"/>
              <a:t>Bm</a:t>
            </a:r>
            <a:r>
              <a:rPr lang="zh-TW" altLang="en-US" baseline="0"/>
              <a:t>因子反應圖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'!$C$23:$C$29</c:f>
              <c:numCache>
                <c:formatCode>0.00_);[Red]\(0.00\)</c:formatCode>
                <c:ptCount val="7"/>
                <c:pt idx="0">
                  <c:v>705.19333333333327</c:v>
                </c:pt>
                <c:pt idx="1">
                  <c:v>681.57333333333327</c:v>
                </c:pt>
                <c:pt idx="2">
                  <c:v>918.48666666666668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C-4D87-878C-20ECD81847D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'!$B$23:$B$29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'!$D$23:$D$29</c:f>
              <c:numCache>
                <c:formatCode>0.00_);[Red]\(0.00\)</c:formatCode>
                <c:ptCount val="7"/>
                <c:pt idx="3">
                  <c:v>685.43</c:v>
                </c:pt>
                <c:pt idx="4">
                  <c:v>691.36</c:v>
                </c:pt>
                <c:pt idx="5">
                  <c:v>692.69999999999993</c:v>
                </c:pt>
                <c:pt idx="6" formatCode="General">
                  <c:v>707.29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8C-4D87-878C-20ECD8184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852943"/>
        <c:axId val="2029723855"/>
      </c:lineChart>
      <c:catAx>
        <c:axId val="19848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29723855"/>
        <c:crosses val="autoZero"/>
        <c:auto val="1"/>
        <c:lblAlgn val="ctr"/>
        <c:lblOffset val="100"/>
        <c:noMultiLvlLbl val="0"/>
      </c:catAx>
      <c:valAx>
        <c:axId val="202972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48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800</a:t>
            </a:r>
            <a:r>
              <a:rPr lang="zh-TW" altLang="zh-TW" sz="1800" b="0" i="0" baseline="0">
                <a:effectLst/>
              </a:rPr>
              <a:t> </a:t>
            </a:r>
            <a:r>
              <a:rPr lang="en-US" altLang="zh-TW" sz="1800" b="0" i="0" baseline="0">
                <a:effectLst/>
              </a:rPr>
              <a:t>Hz </a:t>
            </a:r>
            <a:r>
              <a:rPr lang="zh-TW" altLang="en-US" sz="1800" b="0" i="0" baseline="0">
                <a:effectLst/>
              </a:rPr>
              <a:t>矯頑力</a:t>
            </a:r>
            <a:r>
              <a:rPr lang="en-US" altLang="zh-TW" sz="1800" b="0" i="0" baseline="0">
                <a:effectLst/>
              </a:rPr>
              <a:t>Hc</a:t>
            </a:r>
            <a:r>
              <a:rPr lang="zh-TW" altLang="zh-TW" sz="1800" b="0" i="0" baseline="0">
                <a:effectLst/>
              </a:rPr>
              <a:t>因子反應圖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'!$P$23:$P$29</c:f>
              <c:numCache>
                <c:formatCode>0.00_);[Red]\(0.00\)</c:formatCode>
                <c:ptCount val="7"/>
                <c:pt idx="0">
                  <c:v>1808.7266666666667</c:v>
                </c:pt>
                <c:pt idx="1">
                  <c:v>1823.36</c:v>
                </c:pt>
                <c:pt idx="2">
                  <c:v>2340.5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38-4A86-A8F7-305FC6D06EA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'!$O$23:$O$29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'!$Q$23:$Q$29</c:f>
              <c:numCache>
                <c:formatCode>0.00_);[Red]\(0.00\)</c:formatCode>
                <c:ptCount val="7"/>
                <c:pt idx="3">
                  <c:v>1792.64</c:v>
                </c:pt>
                <c:pt idx="4">
                  <c:v>1804.08</c:v>
                </c:pt>
                <c:pt idx="5">
                  <c:v>1732.94</c:v>
                </c:pt>
                <c:pt idx="6" formatCode="0.00">
                  <c:v>1732.94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38-4A86-A8F7-305FC6D06EA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1239503"/>
        <c:axId val="1899844383"/>
      </c:lineChart>
      <c:catAx>
        <c:axId val="18412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9844383"/>
        <c:crosses val="autoZero"/>
        <c:auto val="1"/>
        <c:lblAlgn val="ctr"/>
        <c:lblOffset val="100"/>
        <c:noMultiLvlLbl val="0"/>
      </c:catAx>
      <c:valAx>
        <c:axId val="18998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123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磁導率</a:t>
            </a:r>
            <a:r>
              <a:rPr lang="el-GR" altLang="zh-TW"/>
              <a:t>μ</a:t>
            </a:r>
            <a:r>
              <a:rPr lang="en-US" altLang="zh-TW"/>
              <a:t>a</a:t>
            </a:r>
            <a:r>
              <a:rPr lang="zh-TW" altLang="en-US"/>
              <a:t> 因子反應圖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'!$AC$23:$AC$29</c:f>
              <c:numCache>
                <c:formatCode>0.00_);[Red]\(0.00\)</c:formatCode>
                <c:ptCount val="7"/>
                <c:pt idx="0" formatCode="0.00">
                  <c:v>223.70333333333335</c:v>
                </c:pt>
                <c:pt idx="1">
                  <c:v>216.97</c:v>
                </c:pt>
                <c:pt idx="2">
                  <c:v>291.82666666666665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6D-4E2D-8163-9C6BEAB3D9E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'!$AB$23:$AB$29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'!$AD$23:$AD$29</c:f>
              <c:numCache>
                <c:formatCode>General</c:formatCode>
                <c:ptCount val="7"/>
                <c:pt idx="3" formatCode="0.00_);[Red]\(0.00\)">
                  <c:v>217.85666666666665</c:v>
                </c:pt>
                <c:pt idx="4" formatCode="0.00_);[Red]\(0.00\)">
                  <c:v>219.75666666666666</c:v>
                </c:pt>
                <c:pt idx="5" formatCode="0.00_);[Red]\(0.00\)">
                  <c:v>219.69666666666669</c:v>
                </c:pt>
                <c:pt idx="6" formatCode="0.00">
                  <c:v>225.57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6D-4E2D-8163-9C6BEAB3D9E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6479231"/>
        <c:axId val="2089217199"/>
      </c:lineChart>
      <c:catAx>
        <c:axId val="2164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89217199"/>
        <c:crosses val="autoZero"/>
        <c:auto val="1"/>
        <c:lblAlgn val="ctr"/>
        <c:lblOffset val="100"/>
        <c:noMultiLvlLbl val="0"/>
      </c:catAx>
      <c:valAx>
        <c:axId val="20892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64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剩磁 </a:t>
            </a:r>
            <a:r>
              <a:rPr lang="en-US" altLang="zh-TW"/>
              <a:t>Br</a:t>
            </a:r>
            <a:r>
              <a:rPr lang="zh-TW" altLang="en-US"/>
              <a:t> 因子反應圖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'!$AP$23:$AP$29</c:f>
              <c:numCache>
                <c:formatCode>0.00_);[Red]\(0.00\)</c:formatCode>
                <c:ptCount val="7"/>
                <c:pt idx="0" formatCode="0.00">
                  <c:v>591.07666666666671</c:v>
                </c:pt>
                <c:pt idx="1">
                  <c:v>572.99666666666678</c:v>
                </c:pt>
                <c:pt idx="2">
                  <c:v>764.42666666666662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6-4EF8-93F0-51309B47A12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'!$AO$23:$AO$29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'!$AQ$23:$AQ$29</c:f>
              <c:numCache>
                <c:formatCode>General</c:formatCode>
                <c:ptCount val="7"/>
                <c:pt idx="3" formatCode="0.00_);[Red]\(0.00\)">
                  <c:v>574.63666666666666</c:v>
                </c:pt>
                <c:pt idx="4" formatCode="0.00_);[Red]\(0.00\)">
                  <c:v>578.56666666666661</c:v>
                </c:pt>
                <c:pt idx="5" formatCode="0.00_);[Red]\(0.00\)">
                  <c:v>578.81333333333339</c:v>
                </c:pt>
                <c:pt idx="6">
                  <c:v>589.45000000000005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96-4EF8-93F0-51309B47A1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0671727"/>
        <c:axId val="2045424639"/>
      </c:lineChart>
      <c:catAx>
        <c:axId val="2206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5424639"/>
        <c:crosses val="autoZero"/>
        <c:auto val="1"/>
        <c:lblAlgn val="ctr"/>
        <c:lblOffset val="100"/>
        <c:noMultiLvlLbl val="0"/>
      </c:catAx>
      <c:valAx>
        <c:axId val="20454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20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800 Hz</a:t>
            </a:r>
            <a:r>
              <a:rPr lang="zh-TW" altLang="en-US"/>
              <a:t> 鐵損</a:t>
            </a:r>
            <a:r>
              <a:rPr lang="en-US" altLang="zh-TW"/>
              <a:t>Pcv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622053602536531"/>
          <c:y val="0.15097214199443368"/>
          <c:w val="0.81591754727919896"/>
          <c:h val="0.7439964816467993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'!$BC$23:$BC$29</c:f>
              <c:numCache>
                <c:formatCode>0.00_);[Red]\(0.00\)</c:formatCode>
                <c:ptCount val="7"/>
                <c:pt idx="0" formatCode="0.00">
                  <c:v>3416.8783333333326</c:v>
                </c:pt>
                <c:pt idx="1">
                  <c:v>3315.6700000000005</c:v>
                </c:pt>
                <c:pt idx="2">
                  <c:v>4356.3266666666668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8-418C-BA06-E4147E51577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'800 Hz '!$BB$23:$BB$29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B4</c:v>
                </c:pt>
              </c:strCache>
            </c:strRef>
          </c:cat>
          <c:val>
            <c:numRef>
              <c:f>'800 Hz '!$BD$23:$BD$29</c:f>
              <c:numCache>
                <c:formatCode>General</c:formatCode>
                <c:ptCount val="7"/>
                <c:pt idx="3" formatCode="0.00_);[Red]\(0.00\)">
                  <c:v>3311.72</c:v>
                </c:pt>
                <c:pt idx="4" formatCode="0.00_);[Red]\(0.00\)">
                  <c:v>3344.0066666666667</c:v>
                </c:pt>
                <c:pt idx="5" formatCode="0.00_);[Red]\(0.00\)">
                  <c:v>3325.9816666666666</c:v>
                </c:pt>
                <c:pt idx="6">
                  <c:v>3321.5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8-418C-BA06-E4147E5157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7226991"/>
        <c:axId val="287049055"/>
      </c:lineChart>
      <c:catAx>
        <c:axId val="25722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7049055"/>
        <c:crosses val="autoZero"/>
        <c:auto val="1"/>
        <c:lblAlgn val="ctr"/>
        <c:lblOffset val="100"/>
        <c:noMultiLvlLbl val="0"/>
      </c:catAx>
      <c:valAx>
        <c:axId val="2870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72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10" Type="http://schemas.openxmlformats.org/officeDocument/2006/relationships/chart" Target="../charts/chart50.xml"/><Relationship Id="rId4" Type="http://schemas.openxmlformats.org/officeDocument/2006/relationships/chart" Target="../charts/chart44.xml"/><Relationship Id="rId9" Type="http://schemas.openxmlformats.org/officeDocument/2006/relationships/chart" Target="../charts/chart4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8.xml"/><Relationship Id="rId3" Type="http://schemas.openxmlformats.org/officeDocument/2006/relationships/chart" Target="../charts/chart63.xml"/><Relationship Id="rId7" Type="http://schemas.openxmlformats.org/officeDocument/2006/relationships/chart" Target="../charts/chart67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6.xml"/><Relationship Id="rId5" Type="http://schemas.openxmlformats.org/officeDocument/2006/relationships/chart" Target="../charts/chart65.xml"/><Relationship Id="rId10" Type="http://schemas.openxmlformats.org/officeDocument/2006/relationships/chart" Target="../charts/chart70.xml"/><Relationship Id="rId4" Type="http://schemas.openxmlformats.org/officeDocument/2006/relationships/chart" Target="../charts/chart64.xml"/><Relationship Id="rId9" Type="http://schemas.openxmlformats.org/officeDocument/2006/relationships/chart" Target="../charts/chart6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8.xml"/><Relationship Id="rId3" Type="http://schemas.openxmlformats.org/officeDocument/2006/relationships/chart" Target="../charts/chart73.xml"/><Relationship Id="rId7" Type="http://schemas.openxmlformats.org/officeDocument/2006/relationships/chart" Target="../charts/chart77.xml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6.xml"/><Relationship Id="rId5" Type="http://schemas.openxmlformats.org/officeDocument/2006/relationships/chart" Target="../charts/chart75.xml"/><Relationship Id="rId10" Type="http://schemas.openxmlformats.org/officeDocument/2006/relationships/chart" Target="../charts/chart80.xml"/><Relationship Id="rId4" Type="http://schemas.openxmlformats.org/officeDocument/2006/relationships/chart" Target="../charts/chart74.xml"/><Relationship Id="rId9" Type="http://schemas.openxmlformats.org/officeDocument/2006/relationships/chart" Target="../charts/chart7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6</xdr:col>
      <xdr:colOff>476250</xdr:colOff>
      <xdr:row>14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654D78E-6931-41FF-8241-4556F854E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0</xdr:row>
      <xdr:rowOff>200025</xdr:rowOff>
    </xdr:from>
    <xdr:to>
      <xdr:col>13</xdr:col>
      <xdr:colOff>466725</xdr:colOff>
      <xdr:row>14</xdr:row>
      <xdr:rowOff>9525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823AEA2-2004-4949-9A0A-A879E2F03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0</xdr:row>
      <xdr:rowOff>200025</xdr:rowOff>
    </xdr:from>
    <xdr:to>
      <xdr:col>27</xdr:col>
      <xdr:colOff>457200</xdr:colOff>
      <xdr:row>14</xdr:row>
      <xdr:rowOff>9525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7C9C3B4-7330-459B-BBCF-B77D58EBC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9525</xdr:colOff>
      <xdr:row>1</xdr:row>
      <xdr:rowOff>0</xdr:rowOff>
    </xdr:from>
    <xdr:to>
      <xdr:col>20</xdr:col>
      <xdr:colOff>466725</xdr:colOff>
      <xdr:row>14</xdr:row>
      <xdr:rowOff>19050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576E73F-DDDD-4320-947F-25DA860A2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0</xdr:row>
      <xdr:rowOff>200025</xdr:rowOff>
    </xdr:from>
    <xdr:to>
      <xdr:col>34</xdr:col>
      <xdr:colOff>457200</xdr:colOff>
      <xdr:row>14</xdr:row>
      <xdr:rowOff>9525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F581BB7-885C-470A-90EB-EAA2E4B0B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28575</xdr:colOff>
      <xdr:row>15</xdr:row>
      <xdr:rowOff>9525</xdr:rowOff>
    </xdr:from>
    <xdr:to>
      <xdr:col>6</xdr:col>
      <xdr:colOff>485775</xdr:colOff>
      <xdr:row>28</xdr:row>
      <xdr:rowOff>28575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4B5D077-C85B-4839-9D23-9CEBE80BF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9525</xdr:colOff>
      <xdr:row>14</xdr:row>
      <xdr:rowOff>200025</xdr:rowOff>
    </xdr:from>
    <xdr:to>
      <xdr:col>13</xdr:col>
      <xdr:colOff>466725</xdr:colOff>
      <xdr:row>28</xdr:row>
      <xdr:rowOff>9525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748B8EE-999B-4841-B062-738CBE9B8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457200</xdr:colOff>
      <xdr:row>28</xdr:row>
      <xdr:rowOff>19050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27D3BF7F-E08A-415C-8A76-C2305C710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676275</xdr:colOff>
      <xdr:row>15</xdr:row>
      <xdr:rowOff>0</xdr:rowOff>
    </xdr:from>
    <xdr:to>
      <xdr:col>27</xdr:col>
      <xdr:colOff>447675</xdr:colOff>
      <xdr:row>28</xdr:row>
      <xdr:rowOff>19050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85B387BF-D0B4-4AF3-AEB4-9D5066AC6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9525</xdr:colOff>
      <xdr:row>14</xdr:row>
      <xdr:rowOff>200025</xdr:rowOff>
    </xdr:from>
    <xdr:to>
      <xdr:col>34</xdr:col>
      <xdr:colOff>466725</xdr:colOff>
      <xdr:row>28</xdr:row>
      <xdr:rowOff>9525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00555B0B-D50B-467B-B23C-A59E6E6C7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6</xdr:col>
      <xdr:colOff>457200</xdr:colOff>
      <xdr:row>42</xdr:row>
      <xdr:rowOff>19050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CB80D73C-ACEE-4C08-9F1C-911F9B2C8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600075</xdr:colOff>
      <xdr:row>28</xdr:row>
      <xdr:rowOff>190500</xdr:rowOff>
    </xdr:from>
    <xdr:to>
      <xdr:col>13</xdr:col>
      <xdr:colOff>371475</xdr:colOff>
      <xdr:row>42</xdr:row>
      <xdr:rowOff>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831087E0-34A3-460F-B216-D4A24BF638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590550</xdr:colOff>
      <xdr:row>29</xdr:row>
      <xdr:rowOff>0</xdr:rowOff>
    </xdr:from>
    <xdr:to>
      <xdr:col>20</xdr:col>
      <xdr:colOff>361950</xdr:colOff>
      <xdr:row>42</xdr:row>
      <xdr:rowOff>19050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C7049006-04B1-4804-8147-EF87E6D1B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571500</xdr:colOff>
      <xdr:row>29</xdr:row>
      <xdr:rowOff>9525</xdr:rowOff>
    </xdr:from>
    <xdr:to>
      <xdr:col>27</xdr:col>
      <xdr:colOff>342900</xdr:colOff>
      <xdr:row>42</xdr:row>
      <xdr:rowOff>28575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6BF12CD6-B97E-4325-B0CD-537017843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27</xdr:col>
      <xdr:colOff>628650</xdr:colOff>
      <xdr:row>29</xdr:row>
      <xdr:rowOff>9525</xdr:rowOff>
    </xdr:from>
    <xdr:to>
      <xdr:col>34</xdr:col>
      <xdr:colOff>400050</xdr:colOff>
      <xdr:row>42</xdr:row>
      <xdr:rowOff>28575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6D991840-D310-44D2-B57F-2434F94DE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19050</xdr:colOff>
      <xdr:row>43</xdr:row>
      <xdr:rowOff>0</xdr:rowOff>
    </xdr:from>
    <xdr:to>
      <xdr:col>6</xdr:col>
      <xdr:colOff>476250</xdr:colOff>
      <xdr:row>56</xdr:row>
      <xdr:rowOff>19050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EE6B7C25-2427-4E83-9366-17FBA3777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609600</xdr:colOff>
      <xdr:row>43</xdr:row>
      <xdr:rowOff>9525</xdr:rowOff>
    </xdr:from>
    <xdr:to>
      <xdr:col>13</xdr:col>
      <xdr:colOff>381000</xdr:colOff>
      <xdr:row>56</xdr:row>
      <xdr:rowOff>28575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4386469A-B221-4189-9273-6975C1CBE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609600</xdr:colOff>
      <xdr:row>43</xdr:row>
      <xdr:rowOff>19050</xdr:rowOff>
    </xdr:from>
    <xdr:to>
      <xdr:col>20</xdr:col>
      <xdr:colOff>381000</xdr:colOff>
      <xdr:row>56</xdr:row>
      <xdr:rowOff>38100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7D61837A-3AA9-41D3-B2E1-3727A62BA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561975</xdr:colOff>
      <xdr:row>43</xdr:row>
      <xdr:rowOff>9525</xdr:rowOff>
    </xdr:from>
    <xdr:to>
      <xdr:col>27</xdr:col>
      <xdr:colOff>333375</xdr:colOff>
      <xdr:row>56</xdr:row>
      <xdr:rowOff>28575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EC62B486-3F00-4576-8ABD-231A75BD7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27</xdr:col>
      <xdr:colOff>514350</xdr:colOff>
      <xdr:row>43</xdr:row>
      <xdr:rowOff>9525</xdr:rowOff>
    </xdr:from>
    <xdr:to>
      <xdr:col>34</xdr:col>
      <xdr:colOff>285750</xdr:colOff>
      <xdr:row>56</xdr:row>
      <xdr:rowOff>28575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CE1280EA-7544-422E-960A-4AC5DAD6B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11205</xdr:colOff>
      <xdr:row>59</xdr:row>
      <xdr:rowOff>1</xdr:rowOff>
    </xdr:from>
    <xdr:to>
      <xdr:col>9</xdr:col>
      <xdr:colOff>683558</xdr:colOff>
      <xdr:row>78</xdr:row>
      <xdr:rowOff>11207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D1FB19A0-F08A-47B3-B0F1-B03024670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10</xdr:col>
      <xdr:colOff>22412</xdr:colOff>
      <xdr:row>99</xdr:row>
      <xdr:rowOff>0</xdr:rowOff>
    </xdr:to>
    <xdr:graphicFrame macro="">
      <xdr:nvGraphicFramePr>
        <xdr:cNvPr id="26" name="圖表 25">
          <a:extLst>
            <a:ext uri="{FF2B5EF4-FFF2-40B4-BE49-F238E27FC236}">
              <a16:creationId xmlns:a16="http://schemas.microsoft.com/office/drawing/2014/main" id="{3440945C-6EC2-4AE7-A8AE-95FAE5D6E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</xdr:col>
      <xdr:colOff>0</xdr:colOff>
      <xdr:row>101</xdr:row>
      <xdr:rowOff>0</xdr:rowOff>
    </xdr:from>
    <xdr:to>
      <xdr:col>9</xdr:col>
      <xdr:colOff>675410</xdr:colOff>
      <xdr:row>118</xdr:row>
      <xdr:rowOff>138546</xdr:rowOff>
    </xdr:to>
    <xdr:graphicFrame macro="">
      <xdr:nvGraphicFramePr>
        <xdr:cNvPr id="31" name="圖表 30">
          <a:extLst>
            <a:ext uri="{FF2B5EF4-FFF2-40B4-BE49-F238E27FC236}">
              <a16:creationId xmlns:a16="http://schemas.microsoft.com/office/drawing/2014/main" id="{BE82D234-DE71-4277-B90C-88F3BD6018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692726</xdr:colOff>
      <xdr:row>121</xdr:row>
      <xdr:rowOff>17319</xdr:rowOff>
    </xdr:from>
    <xdr:to>
      <xdr:col>9</xdr:col>
      <xdr:colOff>672352</xdr:colOff>
      <xdr:row>139</xdr:row>
      <xdr:rowOff>1</xdr:rowOff>
    </xdr:to>
    <xdr:graphicFrame macro="">
      <xdr:nvGraphicFramePr>
        <xdr:cNvPr id="35" name="圖表 34">
          <a:extLst>
            <a:ext uri="{FF2B5EF4-FFF2-40B4-BE49-F238E27FC236}">
              <a16:creationId xmlns:a16="http://schemas.microsoft.com/office/drawing/2014/main" id="{A66BAB8C-79C3-47A8-B3A9-B24E489F9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684069</xdr:colOff>
      <xdr:row>141</xdr:row>
      <xdr:rowOff>51953</xdr:rowOff>
    </xdr:from>
    <xdr:to>
      <xdr:col>9</xdr:col>
      <xdr:colOff>668916</xdr:colOff>
      <xdr:row>159</xdr:row>
      <xdr:rowOff>190499</xdr:rowOff>
    </xdr:to>
    <xdr:graphicFrame macro="">
      <xdr:nvGraphicFramePr>
        <xdr:cNvPr id="39" name="圖表 38">
          <a:extLst>
            <a:ext uri="{FF2B5EF4-FFF2-40B4-BE49-F238E27FC236}">
              <a16:creationId xmlns:a16="http://schemas.microsoft.com/office/drawing/2014/main" id="{68706694-DF5E-4E47-9420-819658237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11</xdr:col>
      <xdr:colOff>17318</xdr:colOff>
      <xdr:row>80</xdr:row>
      <xdr:rowOff>34636</xdr:rowOff>
    </xdr:from>
    <xdr:to>
      <xdr:col>20</xdr:col>
      <xdr:colOff>606137</xdr:colOff>
      <xdr:row>100</xdr:row>
      <xdr:rowOff>0</xdr:rowOff>
    </xdr:to>
    <xdr:graphicFrame macro="">
      <xdr:nvGraphicFramePr>
        <xdr:cNvPr id="43" name="圖表 42">
          <a:extLst>
            <a:ext uri="{FF2B5EF4-FFF2-40B4-BE49-F238E27FC236}">
              <a16:creationId xmlns:a16="http://schemas.microsoft.com/office/drawing/2014/main" id="{5C012F3A-E7C4-414C-9658-6A9AFD70B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11</xdr:col>
      <xdr:colOff>0</xdr:colOff>
      <xdr:row>59</xdr:row>
      <xdr:rowOff>0</xdr:rowOff>
    </xdr:from>
    <xdr:to>
      <xdr:col>20</xdr:col>
      <xdr:colOff>640773</xdr:colOff>
      <xdr:row>78</xdr:row>
      <xdr:rowOff>69273</xdr:rowOff>
    </xdr:to>
    <xdr:graphicFrame macro="">
      <xdr:nvGraphicFramePr>
        <xdr:cNvPr id="44" name="圖表 43">
          <a:extLst>
            <a:ext uri="{FF2B5EF4-FFF2-40B4-BE49-F238E27FC236}">
              <a16:creationId xmlns:a16="http://schemas.microsoft.com/office/drawing/2014/main" id="{FCA446F9-1F16-448B-B2C2-EE108B1D6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22</xdr:col>
      <xdr:colOff>0</xdr:colOff>
      <xdr:row>59</xdr:row>
      <xdr:rowOff>1</xdr:rowOff>
    </xdr:from>
    <xdr:to>
      <xdr:col>31</xdr:col>
      <xdr:colOff>51955</xdr:colOff>
      <xdr:row>78</xdr:row>
      <xdr:rowOff>51956</xdr:rowOff>
    </xdr:to>
    <xdr:graphicFrame macro="">
      <xdr:nvGraphicFramePr>
        <xdr:cNvPr id="45" name="圖表 44">
          <a:extLst>
            <a:ext uri="{FF2B5EF4-FFF2-40B4-BE49-F238E27FC236}">
              <a16:creationId xmlns:a16="http://schemas.microsoft.com/office/drawing/2014/main" id="{8FA04584-F163-45F8-9626-80B18F86A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32</xdr:col>
      <xdr:colOff>51954</xdr:colOff>
      <xdr:row>59</xdr:row>
      <xdr:rowOff>1</xdr:rowOff>
    </xdr:from>
    <xdr:to>
      <xdr:col>40</xdr:col>
      <xdr:colOff>666241</xdr:colOff>
      <xdr:row>78</xdr:row>
      <xdr:rowOff>51956</xdr:rowOff>
    </xdr:to>
    <xdr:graphicFrame macro="">
      <xdr:nvGraphicFramePr>
        <xdr:cNvPr id="46" name="圖表 45">
          <a:extLst>
            <a:ext uri="{FF2B5EF4-FFF2-40B4-BE49-F238E27FC236}">
              <a16:creationId xmlns:a16="http://schemas.microsoft.com/office/drawing/2014/main" id="{6366EC48-77DD-41E2-9174-2333A8C7C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22</xdr:col>
      <xdr:colOff>1</xdr:colOff>
      <xdr:row>80</xdr:row>
      <xdr:rowOff>-1</xdr:rowOff>
    </xdr:from>
    <xdr:to>
      <xdr:col>31</xdr:col>
      <xdr:colOff>34638</xdr:colOff>
      <xdr:row>99</xdr:row>
      <xdr:rowOff>207817</xdr:rowOff>
    </xdr:to>
    <xdr:graphicFrame macro="">
      <xdr:nvGraphicFramePr>
        <xdr:cNvPr id="47" name="圖表 46">
          <a:extLst>
            <a:ext uri="{FF2B5EF4-FFF2-40B4-BE49-F238E27FC236}">
              <a16:creationId xmlns:a16="http://schemas.microsoft.com/office/drawing/2014/main" id="{0F18F976-D9C3-4C0D-AB81-29BFF2E39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32</xdr:col>
      <xdr:colOff>0</xdr:colOff>
      <xdr:row>80</xdr:row>
      <xdr:rowOff>-1</xdr:rowOff>
    </xdr:from>
    <xdr:to>
      <xdr:col>40</xdr:col>
      <xdr:colOff>640773</xdr:colOff>
      <xdr:row>100</xdr:row>
      <xdr:rowOff>17317</xdr:rowOff>
    </xdr:to>
    <xdr:graphicFrame macro="">
      <xdr:nvGraphicFramePr>
        <xdr:cNvPr id="48" name="圖表 47">
          <a:extLst>
            <a:ext uri="{FF2B5EF4-FFF2-40B4-BE49-F238E27FC236}">
              <a16:creationId xmlns:a16="http://schemas.microsoft.com/office/drawing/2014/main" id="{0BBD8E7B-9934-4FAB-9B32-BDC295229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10</xdr:col>
      <xdr:colOff>692726</xdr:colOff>
      <xdr:row>100</xdr:row>
      <xdr:rowOff>207817</xdr:rowOff>
    </xdr:from>
    <xdr:to>
      <xdr:col>21</xdr:col>
      <xdr:colOff>-1</xdr:colOff>
      <xdr:row>118</xdr:row>
      <xdr:rowOff>190500</xdr:rowOff>
    </xdr:to>
    <xdr:graphicFrame macro="">
      <xdr:nvGraphicFramePr>
        <xdr:cNvPr id="49" name="圖表 48">
          <a:extLst>
            <a:ext uri="{FF2B5EF4-FFF2-40B4-BE49-F238E27FC236}">
              <a16:creationId xmlns:a16="http://schemas.microsoft.com/office/drawing/2014/main" id="{ED160F04-B04A-4726-A820-C38D391A77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21</xdr:col>
      <xdr:colOff>692726</xdr:colOff>
      <xdr:row>101</xdr:row>
      <xdr:rowOff>0</xdr:rowOff>
    </xdr:from>
    <xdr:to>
      <xdr:col>30</xdr:col>
      <xdr:colOff>692726</xdr:colOff>
      <xdr:row>118</xdr:row>
      <xdr:rowOff>190500</xdr:rowOff>
    </xdr:to>
    <xdr:graphicFrame macro="">
      <xdr:nvGraphicFramePr>
        <xdr:cNvPr id="50" name="圖表 49">
          <a:extLst>
            <a:ext uri="{FF2B5EF4-FFF2-40B4-BE49-F238E27FC236}">
              <a16:creationId xmlns:a16="http://schemas.microsoft.com/office/drawing/2014/main" id="{B17CCB1F-D619-4C37-9ACD-2D4459611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32</xdr:col>
      <xdr:colOff>-1</xdr:colOff>
      <xdr:row>101</xdr:row>
      <xdr:rowOff>0</xdr:rowOff>
    </xdr:from>
    <xdr:to>
      <xdr:col>40</xdr:col>
      <xdr:colOff>675408</xdr:colOff>
      <xdr:row>119</xdr:row>
      <xdr:rowOff>69272</xdr:rowOff>
    </xdr:to>
    <xdr:graphicFrame macro="">
      <xdr:nvGraphicFramePr>
        <xdr:cNvPr id="51" name="圖表 50">
          <a:extLst>
            <a:ext uri="{FF2B5EF4-FFF2-40B4-BE49-F238E27FC236}">
              <a16:creationId xmlns:a16="http://schemas.microsoft.com/office/drawing/2014/main" id="{5D53B695-89DB-41A3-8DAD-BACBC7E58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11</xdr:col>
      <xdr:colOff>0</xdr:colOff>
      <xdr:row>121</xdr:row>
      <xdr:rowOff>34636</xdr:rowOff>
    </xdr:from>
    <xdr:to>
      <xdr:col>20</xdr:col>
      <xdr:colOff>658091</xdr:colOff>
      <xdr:row>139</xdr:row>
      <xdr:rowOff>51955</xdr:rowOff>
    </xdr:to>
    <xdr:graphicFrame macro="">
      <xdr:nvGraphicFramePr>
        <xdr:cNvPr id="52" name="圖表 51">
          <a:extLst>
            <a:ext uri="{FF2B5EF4-FFF2-40B4-BE49-F238E27FC236}">
              <a16:creationId xmlns:a16="http://schemas.microsoft.com/office/drawing/2014/main" id="{B78CABED-4822-4DC2-97DD-1B0ABA794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22</xdr:col>
      <xdr:colOff>0</xdr:colOff>
      <xdr:row>121</xdr:row>
      <xdr:rowOff>0</xdr:rowOff>
    </xdr:from>
    <xdr:to>
      <xdr:col>30</xdr:col>
      <xdr:colOff>640773</xdr:colOff>
      <xdr:row>138</xdr:row>
      <xdr:rowOff>173182</xdr:rowOff>
    </xdr:to>
    <xdr:graphicFrame macro="">
      <xdr:nvGraphicFramePr>
        <xdr:cNvPr id="53" name="圖表 52">
          <a:extLst>
            <a:ext uri="{FF2B5EF4-FFF2-40B4-BE49-F238E27FC236}">
              <a16:creationId xmlns:a16="http://schemas.microsoft.com/office/drawing/2014/main" id="{874D858E-CEEC-4669-A1A0-EE4C1143B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32</xdr:col>
      <xdr:colOff>0</xdr:colOff>
      <xdr:row>120</xdr:row>
      <xdr:rowOff>207817</xdr:rowOff>
    </xdr:from>
    <xdr:to>
      <xdr:col>41</xdr:col>
      <xdr:colOff>0</xdr:colOff>
      <xdr:row>139</xdr:row>
      <xdr:rowOff>17317</xdr:rowOff>
    </xdr:to>
    <xdr:graphicFrame macro="">
      <xdr:nvGraphicFramePr>
        <xdr:cNvPr id="54" name="圖表 53">
          <a:extLst>
            <a:ext uri="{FF2B5EF4-FFF2-40B4-BE49-F238E27FC236}">
              <a16:creationId xmlns:a16="http://schemas.microsoft.com/office/drawing/2014/main" id="{96958578-F39A-4D11-AC07-414420C95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11</xdr:col>
      <xdr:colOff>0</xdr:colOff>
      <xdr:row>141</xdr:row>
      <xdr:rowOff>-1</xdr:rowOff>
    </xdr:from>
    <xdr:to>
      <xdr:col>21</xdr:col>
      <xdr:colOff>17318</xdr:colOff>
      <xdr:row>159</xdr:row>
      <xdr:rowOff>155863</xdr:rowOff>
    </xdr:to>
    <xdr:graphicFrame macro="">
      <xdr:nvGraphicFramePr>
        <xdr:cNvPr id="55" name="圖表 54">
          <a:extLst>
            <a:ext uri="{FF2B5EF4-FFF2-40B4-BE49-F238E27FC236}">
              <a16:creationId xmlns:a16="http://schemas.microsoft.com/office/drawing/2014/main" id="{CEC04143-3B7E-4886-90A7-DACBC4435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22</xdr:col>
      <xdr:colOff>1</xdr:colOff>
      <xdr:row>141</xdr:row>
      <xdr:rowOff>-1</xdr:rowOff>
    </xdr:from>
    <xdr:to>
      <xdr:col>31</xdr:col>
      <xdr:colOff>34638</xdr:colOff>
      <xdr:row>159</xdr:row>
      <xdr:rowOff>190499</xdr:rowOff>
    </xdr:to>
    <xdr:graphicFrame macro="">
      <xdr:nvGraphicFramePr>
        <xdr:cNvPr id="56" name="圖表 55">
          <a:extLst>
            <a:ext uri="{FF2B5EF4-FFF2-40B4-BE49-F238E27FC236}">
              <a16:creationId xmlns:a16="http://schemas.microsoft.com/office/drawing/2014/main" id="{65D51CF0-445E-4692-A70F-C12A88652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32</xdr:col>
      <xdr:colOff>0</xdr:colOff>
      <xdr:row>141</xdr:row>
      <xdr:rowOff>-1</xdr:rowOff>
    </xdr:from>
    <xdr:to>
      <xdr:col>41</xdr:col>
      <xdr:colOff>173182</xdr:colOff>
      <xdr:row>160</xdr:row>
      <xdr:rowOff>17317</xdr:rowOff>
    </xdr:to>
    <xdr:graphicFrame macro="">
      <xdr:nvGraphicFramePr>
        <xdr:cNvPr id="57" name="圖表 56">
          <a:extLst>
            <a:ext uri="{FF2B5EF4-FFF2-40B4-BE49-F238E27FC236}">
              <a16:creationId xmlns:a16="http://schemas.microsoft.com/office/drawing/2014/main" id="{C842B49C-FBA7-42FF-A2DB-416613A04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200026</xdr:rowOff>
    </xdr:from>
    <xdr:to>
      <xdr:col>6</xdr:col>
      <xdr:colOff>57150</xdr:colOff>
      <xdr:row>52</xdr:row>
      <xdr:rowOff>123827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20F8C54-05B7-4631-BE50-B400960C3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38</xdr:row>
      <xdr:rowOff>190501</xdr:rowOff>
    </xdr:from>
    <xdr:to>
      <xdr:col>12</xdr:col>
      <xdr:colOff>590550</xdr:colOff>
      <xdr:row>52</xdr:row>
      <xdr:rowOff>114302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B55E74-A237-43CC-B64E-8CFFA1369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142875</xdr:colOff>
      <xdr:row>38</xdr:row>
      <xdr:rowOff>167368</xdr:rowOff>
    </xdr:from>
    <xdr:to>
      <xdr:col>19</xdr:col>
      <xdr:colOff>114300</xdr:colOff>
      <xdr:row>52</xdr:row>
      <xdr:rowOff>95252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4DD74D12-C0C3-42C7-853B-2DE330734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447675</xdr:colOff>
      <xdr:row>38</xdr:row>
      <xdr:rowOff>176893</xdr:rowOff>
    </xdr:from>
    <xdr:to>
      <xdr:col>26</xdr:col>
      <xdr:colOff>609600</xdr:colOff>
      <xdr:row>52</xdr:row>
      <xdr:rowOff>104777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989A07E1-82CA-4E67-B8D1-C3F7F5C8C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180975</xdr:colOff>
      <xdr:row>38</xdr:row>
      <xdr:rowOff>200026</xdr:rowOff>
    </xdr:from>
    <xdr:to>
      <xdr:col>33</xdr:col>
      <xdr:colOff>142875</xdr:colOff>
      <xdr:row>52</xdr:row>
      <xdr:rowOff>123827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E6445080-0FF1-4540-ACBC-E1D8FCFD5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268940</xdr:colOff>
      <xdr:row>15</xdr:row>
      <xdr:rowOff>180412</xdr:rowOff>
    </xdr:from>
    <xdr:to>
      <xdr:col>12</xdr:col>
      <xdr:colOff>33617</xdr:colOff>
      <xdr:row>35</xdr:row>
      <xdr:rowOff>145676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41A1C6A9-A730-4705-AD49-AB833D7D9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448235</xdr:colOff>
      <xdr:row>16</xdr:row>
      <xdr:rowOff>23530</xdr:rowOff>
    </xdr:from>
    <xdr:to>
      <xdr:col>25</xdr:col>
      <xdr:colOff>22412</xdr:colOff>
      <xdr:row>35</xdr:row>
      <xdr:rowOff>134471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BBE53176-BC9C-4B3A-AE1E-089ED3CAD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748392</xdr:colOff>
      <xdr:row>16</xdr:row>
      <xdr:rowOff>1119</xdr:rowOff>
    </xdr:from>
    <xdr:to>
      <xdr:col>37</xdr:col>
      <xdr:colOff>672352</xdr:colOff>
      <xdr:row>30</xdr:row>
      <xdr:rowOff>123264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6F93870F-CDCE-40E6-A884-36EF9B0D0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257734</xdr:colOff>
      <xdr:row>16</xdr:row>
      <xdr:rowOff>1119</xdr:rowOff>
    </xdr:from>
    <xdr:to>
      <xdr:col>51</xdr:col>
      <xdr:colOff>504265</xdr:colOff>
      <xdr:row>34</xdr:row>
      <xdr:rowOff>33618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0FD58FE9-731F-4DE8-9325-A2A17BA54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347381</xdr:colOff>
      <xdr:row>16</xdr:row>
      <xdr:rowOff>23532</xdr:rowOff>
    </xdr:from>
    <xdr:to>
      <xdr:col>64</xdr:col>
      <xdr:colOff>179294</xdr:colOff>
      <xdr:row>34</xdr:row>
      <xdr:rowOff>100853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32AB8FC4-EBE0-4FF3-AF38-90F887878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200026</xdr:rowOff>
    </xdr:from>
    <xdr:to>
      <xdr:col>6</xdr:col>
      <xdr:colOff>57150</xdr:colOff>
      <xdr:row>52</xdr:row>
      <xdr:rowOff>123827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AFEAB35-9749-46E7-9284-B02DB95E2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38</xdr:row>
      <xdr:rowOff>190501</xdr:rowOff>
    </xdr:from>
    <xdr:to>
      <xdr:col>12</xdr:col>
      <xdr:colOff>590550</xdr:colOff>
      <xdr:row>52</xdr:row>
      <xdr:rowOff>114302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656425B-8970-4B31-BB2F-B1F5E8244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142875</xdr:colOff>
      <xdr:row>38</xdr:row>
      <xdr:rowOff>167368</xdr:rowOff>
    </xdr:from>
    <xdr:to>
      <xdr:col>19</xdr:col>
      <xdr:colOff>114300</xdr:colOff>
      <xdr:row>52</xdr:row>
      <xdr:rowOff>95252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05FAF5-83D7-4BD3-8423-8B15E9D31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447675</xdr:colOff>
      <xdr:row>38</xdr:row>
      <xdr:rowOff>176893</xdr:rowOff>
    </xdr:from>
    <xdr:to>
      <xdr:col>26</xdr:col>
      <xdr:colOff>609600</xdr:colOff>
      <xdr:row>52</xdr:row>
      <xdr:rowOff>104777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E33C97E-9A3A-46C5-8553-6BE0B504E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180975</xdr:colOff>
      <xdr:row>38</xdr:row>
      <xdr:rowOff>200026</xdr:rowOff>
    </xdr:from>
    <xdr:to>
      <xdr:col>33</xdr:col>
      <xdr:colOff>142875</xdr:colOff>
      <xdr:row>52</xdr:row>
      <xdr:rowOff>123827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37C9B80-2D92-4F06-A9FA-D337D5958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268940</xdr:colOff>
      <xdr:row>15</xdr:row>
      <xdr:rowOff>180412</xdr:rowOff>
    </xdr:from>
    <xdr:to>
      <xdr:col>12</xdr:col>
      <xdr:colOff>33617</xdr:colOff>
      <xdr:row>35</xdr:row>
      <xdr:rowOff>145676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66FEE0D-8FA3-4D47-91E9-C81A30432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448235</xdr:colOff>
      <xdr:row>16</xdr:row>
      <xdr:rowOff>23530</xdr:rowOff>
    </xdr:from>
    <xdr:to>
      <xdr:col>25</xdr:col>
      <xdr:colOff>22412</xdr:colOff>
      <xdr:row>35</xdr:row>
      <xdr:rowOff>134471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7D75F63B-0B0D-464E-9BFD-5BC361D9E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748392</xdr:colOff>
      <xdr:row>16</xdr:row>
      <xdr:rowOff>1119</xdr:rowOff>
    </xdr:from>
    <xdr:to>
      <xdr:col>37</xdr:col>
      <xdr:colOff>672352</xdr:colOff>
      <xdr:row>30</xdr:row>
      <xdr:rowOff>123264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AF90447F-EC9C-45F2-9694-668A0E01F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257734</xdr:colOff>
      <xdr:row>16</xdr:row>
      <xdr:rowOff>1119</xdr:rowOff>
    </xdr:from>
    <xdr:to>
      <xdr:col>51</xdr:col>
      <xdr:colOff>504265</xdr:colOff>
      <xdr:row>34</xdr:row>
      <xdr:rowOff>33618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6CEF46A7-BC55-4932-97BF-F9CB83BB2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347381</xdr:colOff>
      <xdr:row>16</xdr:row>
      <xdr:rowOff>23532</xdr:rowOff>
    </xdr:from>
    <xdr:to>
      <xdr:col>64</xdr:col>
      <xdr:colOff>179294</xdr:colOff>
      <xdr:row>34</xdr:row>
      <xdr:rowOff>100853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9C04B368-C6D2-4B63-BC96-E4DE70975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200026</xdr:rowOff>
    </xdr:from>
    <xdr:to>
      <xdr:col>6</xdr:col>
      <xdr:colOff>57150</xdr:colOff>
      <xdr:row>52</xdr:row>
      <xdr:rowOff>123827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384FA7-FDAA-4BCD-816C-DC20B646A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38</xdr:row>
      <xdr:rowOff>190501</xdr:rowOff>
    </xdr:from>
    <xdr:to>
      <xdr:col>12</xdr:col>
      <xdr:colOff>590550</xdr:colOff>
      <xdr:row>52</xdr:row>
      <xdr:rowOff>114302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94A76D2-B027-414B-BD62-8A6374F58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142875</xdr:colOff>
      <xdr:row>38</xdr:row>
      <xdr:rowOff>167368</xdr:rowOff>
    </xdr:from>
    <xdr:to>
      <xdr:col>19</xdr:col>
      <xdr:colOff>114300</xdr:colOff>
      <xdr:row>52</xdr:row>
      <xdr:rowOff>95252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7EE9100-2665-4FF3-9268-82181B158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447675</xdr:colOff>
      <xdr:row>38</xdr:row>
      <xdr:rowOff>176893</xdr:rowOff>
    </xdr:from>
    <xdr:to>
      <xdr:col>26</xdr:col>
      <xdr:colOff>609600</xdr:colOff>
      <xdr:row>52</xdr:row>
      <xdr:rowOff>104777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793F02D-E9A3-4F4A-B451-C1A234DA3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180975</xdr:colOff>
      <xdr:row>38</xdr:row>
      <xdr:rowOff>200026</xdr:rowOff>
    </xdr:from>
    <xdr:to>
      <xdr:col>33</xdr:col>
      <xdr:colOff>142875</xdr:colOff>
      <xdr:row>52</xdr:row>
      <xdr:rowOff>123827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D464C5E-8B6D-47EE-950B-B874F3D1C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268940</xdr:colOff>
      <xdr:row>15</xdr:row>
      <xdr:rowOff>180412</xdr:rowOff>
    </xdr:from>
    <xdr:to>
      <xdr:col>12</xdr:col>
      <xdr:colOff>33617</xdr:colOff>
      <xdr:row>35</xdr:row>
      <xdr:rowOff>145676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A8446AB-F860-4165-ADC2-4B116FC0D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448235</xdr:colOff>
      <xdr:row>16</xdr:row>
      <xdr:rowOff>23530</xdr:rowOff>
    </xdr:from>
    <xdr:to>
      <xdr:col>25</xdr:col>
      <xdr:colOff>22412</xdr:colOff>
      <xdr:row>35</xdr:row>
      <xdr:rowOff>134471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C93BE15-9568-4489-8C98-896AB439E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748392</xdr:colOff>
      <xdr:row>16</xdr:row>
      <xdr:rowOff>1119</xdr:rowOff>
    </xdr:from>
    <xdr:to>
      <xdr:col>38</xdr:col>
      <xdr:colOff>470647</xdr:colOff>
      <xdr:row>33</xdr:row>
      <xdr:rowOff>112059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19640ED6-5736-473D-AE33-423F06415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257734</xdr:colOff>
      <xdr:row>16</xdr:row>
      <xdr:rowOff>1119</xdr:rowOff>
    </xdr:from>
    <xdr:to>
      <xdr:col>51</xdr:col>
      <xdr:colOff>504265</xdr:colOff>
      <xdr:row>34</xdr:row>
      <xdr:rowOff>33618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0F9F39F-D500-4495-A84D-71E7E9BC5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347381</xdr:colOff>
      <xdr:row>16</xdr:row>
      <xdr:rowOff>23532</xdr:rowOff>
    </xdr:from>
    <xdr:to>
      <xdr:col>64</xdr:col>
      <xdr:colOff>179294</xdr:colOff>
      <xdr:row>34</xdr:row>
      <xdr:rowOff>100853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DC3BED9D-CC37-45C0-993C-6F75892372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200026</xdr:rowOff>
    </xdr:from>
    <xdr:to>
      <xdr:col>6</xdr:col>
      <xdr:colOff>57150</xdr:colOff>
      <xdr:row>52</xdr:row>
      <xdr:rowOff>123827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F8947D7-51A4-4A0B-9A86-29FAAFFF5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38</xdr:row>
      <xdr:rowOff>190501</xdr:rowOff>
    </xdr:from>
    <xdr:to>
      <xdr:col>12</xdr:col>
      <xdr:colOff>590550</xdr:colOff>
      <xdr:row>52</xdr:row>
      <xdr:rowOff>114302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3612ED6-8B0A-4DD7-BA4E-C26541BA1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142875</xdr:colOff>
      <xdr:row>38</xdr:row>
      <xdr:rowOff>167368</xdr:rowOff>
    </xdr:from>
    <xdr:to>
      <xdr:col>19</xdr:col>
      <xdr:colOff>114300</xdr:colOff>
      <xdr:row>52</xdr:row>
      <xdr:rowOff>95252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FD9A58A-5B38-467F-9E27-85D380686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447675</xdr:colOff>
      <xdr:row>38</xdr:row>
      <xdr:rowOff>176893</xdr:rowOff>
    </xdr:from>
    <xdr:to>
      <xdr:col>26</xdr:col>
      <xdr:colOff>609600</xdr:colOff>
      <xdr:row>52</xdr:row>
      <xdr:rowOff>104777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8F2BEB3-E5DD-4C56-BFD8-5B1219A59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180975</xdr:colOff>
      <xdr:row>38</xdr:row>
      <xdr:rowOff>200026</xdr:rowOff>
    </xdr:from>
    <xdr:to>
      <xdr:col>33</xdr:col>
      <xdr:colOff>142875</xdr:colOff>
      <xdr:row>52</xdr:row>
      <xdr:rowOff>123827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81E93A8-4DE7-4600-ACA3-7CA7C88E9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268940</xdr:colOff>
      <xdr:row>15</xdr:row>
      <xdr:rowOff>180412</xdr:rowOff>
    </xdr:from>
    <xdr:to>
      <xdr:col>12</xdr:col>
      <xdr:colOff>33617</xdr:colOff>
      <xdr:row>35</xdr:row>
      <xdr:rowOff>145676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3620102-DAC9-4085-B2E1-B166B7A1E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448235</xdr:colOff>
      <xdr:row>16</xdr:row>
      <xdr:rowOff>23530</xdr:rowOff>
    </xdr:from>
    <xdr:to>
      <xdr:col>25</xdr:col>
      <xdr:colOff>22412</xdr:colOff>
      <xdr:row>35</xdr:row>
      <xdr:rowOff>134471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443B120-E391-40BD-B134-7ECD5E2FD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748392</xdr:colOff>
      <xdr:row>16</xdr:row>
      <xdr:rowOff>1119</xdr:rowOff>
    </xdr:from>
    <xdr:to>
      <xdr:col>37</xdr:col>
      <xdr:colOff>672352</xdr:colOff>
      <xdr:row>30</xdr:row>
      <xdr:rowOff>123264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F2BCFA9-EFBA-4B4A-A0C7-EA883837C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257734</xdr:colOff>
      <xdr:row>16</xdr:row>
      <xdr:rowOff>1119</xdr:rowOff>
    </xdr:from>
    <xdr:to>
      <xdr:col>51</xdr:col>
      <xdr:colOff>504265</xdr:colOff>
      <xdr:row>34</xdr:row>
      <xdr:rowOff>33618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83F1EFB0-BC2F-4AE3-AA1C-404DD2291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347381</xdr:colOff>
      <xdr:row>16</xdr:row>
      <xdr:rowOff>23532</xdr:rowOff>
    </xdr:from>
    <xdr:to>
      <xdr:col>64</xdr:col>
      <xdr:colOff>179294</xdr:colOff>
      <xdr:row>34</xdr:row>
      <xdr:rowOff>100853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5338CB4C-EEB9-4162-B2BD-462490455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FAAA-4574-48A2-93A2-633C0C365853}">
  <dimension ref="M58"/>
  <sheetViews>
    <sheetView topLeftCell="A37" zoomScale="55" zoomScaleNormal="55" workbookViewId="0">
      <selection activeCell="AR142" sqref="AR142"/>
    </sheetView>
  </sheetViews>
  <sheetFormatPr defaultRowHeight="16.5"/>
  <sheetData>
    <row r="58" spans="13:13">
      <c r="M58" s="27" t="s">
        <v>41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78-2456-44EE-9FAF-FBF16CAA4BF6}">
  <dimension ref="A1:BR63"/>
  <sheetViews>
    <sheetView tabSelected="1" zoomScale="85" zoomScaleNormal="85" workbookViewId="0">
      <selection activeCell="A5" sqref="A5"/>
    </sheetView>
  </sheetViews>
  <sheetFormatPr defaultColWidth="9" defaultRowHeight="15.75"/>
  <cols>
    <col min="1" max="1" width="9" style="5"/>
    <col min="2" max="2" width="9.125" style="5" bestFit="1" customWidth="1"/>
    <col min="3" max="3" width="10" style="5" bestFit="1" customWidth="1"/>
    <col min="4" max="4" width="14.5" style="5" bestFit="1" customWidth="1"/>
    <col min="5" max="5" width="9.5" style="5" bestFit="1" customWidth="1"/>
    <col min="6" max="6" width="7.875" style="5" bestFit="1" customWidth="1"/>
    <col min="7" max="7" width="9.5" style="5" bestFit="1" customWidth="1"/>
    <col min="8" max="8" width="17.625" style="5" bestFit="1" customWidth="1"/>
    <col min="9" max="16" width="9.625" style="5" customWidth="1"/>
    <col min="17" max="17" width="8.125" style="5" bestFit="1" customWidth="1"/>
    <col min="18" max="18" width="14.5" style="5" bestFit="1" customWidth="1"/>
    <col min="19" max="19" width="12" style="5" customWidth="1"/>
    <col min="20" max="20" width="9.5" style="5" bestFit="1" customWidth="1"/>
    <col min="21" max="21" width="10" style="5" bestFit="1" customWidth="1"/>
    <col min="22" max="22" width="10.25" style="5" bestFit="1" customWidth="1"/>
    <col min="23" max="23" width="8.75" style="5" bestFit="1" customWidth="1"/>
    <col min="24" max="29" width="9.125" style="5" customWidth="1"/>
    <col min="30" max="30" width="8.125" style="5" bestFit="1" customWidth="1"/>
    <col min="31" max="31" width="9.875" style="5" customWidth="1"/>
    <col min="32" max="32" width="14.5" style="5" bestFit="1" customWidth="1"/>
    <col min="33" max="35" width="9" style="5"/>
    <col min="36" max="36" width="10.125" style="5" bestFit="1" customWidth="1"/>
    <col min="37" max="42" width="9" style="6"/>
    <col min="43" max="43" width="14.5" style="6" bestFit="1" customWidth="1"/>
    <col min="44" max="44" width="9.5" style="6" bestFit="1" customWidth="1"/>
    <col min="45" max="45" width="9" style="6"/>
    <col min="46" max="46" width="14.5" style="6" bestFit="1" customWidth="1"/>
    <col min="47" max="55" width="9" style="6"/>
    <col min="56" max="56" width="9" style="6" bestFit="1" customWidth="1"/>
    <col min="57" max="57" width="9.5" style="6" bestFit="1" customWidth="1"/>
    <col min="58" max="58" width="7.875" style="6" bestFit="1" customWidth="1"/>
    <col min="59" max="59" width="9" style="6"/>
    <col min="60" max="60" width="14.5" style="6" bestFit="1" customWidth="1"/>
    <col min="61" max="62" width="9" style="6"/>
    <col min="63" max="63" width="10" style="6" bestFit="1" customWidth="1"/>
    <col min="64" max="64" width="14.625" style="6" customWidth="1"/>
    <col min="65" max="16384" width="9" style="6"/>
  </cols>
  <sheetData>
    <row r="1" spans="2:70" ht="16.5" thickBot="1">
      <c r="M1" s="27" t="s">
        <v>42</v>
      </c>
      <c r="S1" s="27" t="s">
        <v>29</v>
      </c>
    </row>
    <row r="2" spans="2:70" ht="17.25" customHeight="1" thickBot="1">
      <c r="B2" s="7" t="s">
        <v>7</v>
      </c>
      <c r="C2" s="78" t="s">
        <v>0</v>
      </c>
      <c r="D2" s="70"/>
      <c r="E2" s="70"/>
      <c r="F2" s="70"/>
      <c r="G2" s="71"/>
      <c r="H2" s="8" t="s">
        <v>13</v>
      </c>
      <c r="I2" s="70" t="s">
        <v>10</v>
      </c>
      <c r="J2" s="70"/>
      <c r="K2" s="70"/>
      <c r="L2" s="70"/>
      <c r="M2" s="70"/>
      <c r="N2" s="71"/>
      <c r="P2" s="7" t="s">
        <v>7</v>
      </c>
      <c r="Q2" s="78" t="s">
        <v>0</v>
      </c>
      <c r="R2" s="70"/>
      <c r="S2" s="70"/>
      <c r="T2" s="70"/>
      <c r="U2" s="71"/>
      <c r="V2" s="9" t="s">
        <v>14</v>
      </c>
      <c r="W2" s="69" t="s">
        <v>10</v>
      </c>
      <c r="X2" s="70"/>
      <c r="Y2" s="70"/>
      <c r="Z2" s="70"/>
      <c r="AA2" s="70"/>
      <c r="AB2" s="71"/>
      <c r="AD2" s="7" t="s">
        <v>7</v>
      </c>
      <c r="AE2" s="78" t="s">
        <v>0</v>
      </c>
      <c r="AF2" s="70"/>
      <c r="AG2" s="70"/>
      <c r="AH2" s="70"/>
      <c r="AI2" s="71"/>
      <c r="AJ2" s="10" t="s">
        <v>40</v>
      </c>
      <c r="AK2" s="69" t="s">
        <v>10</v>
      </c>
      <c r="AL2" s="70"/>
      <c r="AM2" s="70"/>
      <c r="AN2" s="70"/>
      <c r="AO2" s="70"/>
      <c r="AP2" s="71"/>
      <c r="AR2" s="7" t="s">
        <v>7</v>
      </c>
      <c r="AS2" s="78" t="s">
        <v>0</v>
      </c>
      <c r="AT2" s="70"/>
      <c r="AU2" s="70"/>
      <c r="AV2" s="70"/>
      <c r="AW2" s="71"/>
      <c r="AX2" s="24" t="s">
        <v>15</v>
      </c>
      <c r="AY2" s="69" t="s">
        <v>10</v>
      </c>
      <c r="AZ2" s="70"/>
      <c r="BA2" s="70"/>
      <c r="BB2" s="70"/>
      <c r="BC2" s="70"/>
      <c r="BD2" s="71"/>
      <c r="BF2" s="7" t="s">
        <v>7</v>
      </c>
      <c r="BG2" s="78" t="s">
        <v>0</v>
      </c>
      <c r="BH2" s="70"/>
      <c r="BI2" s="70"/>
      <c r="BJ2" s="70"/>
      <c r="BK2" s="71"/>
      <c r="BL2" s="24" t="s">
        <v>16</v>
      </c>
      <c r="BM2" s="69" t="s">
        <v>10</v>
      </c>
      <c r="BN2" s="70"/>
      <c r="BO2" s="70"/>
      <c r="BP2" s="70"/>
      <c r="BQ2" s="70"/>
      <c r="BR2" s="71"/>
    </row>
    <row r="3" spans="2:70" ht="18.75" customHeight="1">
      <c r="B3" s="67" t="s">
        <v>1</v>
      </c>
      <c r="C3" s="14" t="s">
        <v>8</v>
      </c>
      <c r="D3" s="15" t="s">
        <v>9</v>
      </c>
      <c r="E3" s="53" t="s">
        <v>19</v>
      </c>
      <c r="F3" s="46" t="s">
        <v>46</v>
      </c>
      <c r="G3" s="47" t="s">
        <v>47</v>
      </c>
      <c r="H3" s="72">
        <v>1</v>
      </c>
      <c r="I3" s="72">
        <v>2</v>
      </c>
      <c r="J3" s="72">
        <v>3</v>
      </c>
      <c r="K3" s="72">
        <v>4</v>
      </c>
      <c r="L3" s="74">
        <v>5</v>
      </c>
      <c r="M3" s="76" t="s">
        <v>2</v>
      </c>
      <c r="N3" s="76" t="s">
        <v>3</v>
      </c>
      <c r="P3" s="67" t="s">
        <v>1</v>
      </c>
      <c r="Q3" s="14" t="s">
        <v>8</v>
      </c>
      <c r="R3" s="15" t="s">
        <v>9</v>
      </c>
      <c r="S3" s="53" t="s">
        <v>19</v>
      </c>
      <c r="T3" s="46" t="s">
        <v>46</v>
      </c>
      <c r="U3" s="47" t="s">
        <v>47</v>
      </c>
      <c r="V3" s="79">
        <v>1</v>
      </c>
      <c r="W3" s="72">
        <v>2</v>
      </c>
      <c r="X3" s="72">
        <v>3</v>
      </c>
      <c r="Y3" s="72">
        <v>4</v>
      </c>
      <c r="Z3" s="74">
        <v>5</v>
      </c>
      <c r="AA3" s="76" t="s">
        <v>2</v>
      </c>
      <c r="AB3" s="76" t="s">
        <v>3</v>
      </c>
      <c r="AD3" s="87" t="s">
        <v>1</v>
      </c>
      <c r="AE3" s="14" t="s">
        <v>8</v>
      </c>
      <c r="AF3" s="15" t="s">
        <v>9</v>
      </c>
      <c r="AG3" s="53" t="s">
        <v>19</v>
      </c>
      <c r="AH3" s="46" t="s">
        <v>46</v>
      </c>
      <c r="AI3" s="47" t="s">
        <v>47</v>
      </c>
      <c r="AJ3" s="79">
        <v>1</v>
      </c>
      <c r="AK3" s="72">
        <v>2</v>
      </c>
      <c r="AL3" s="72">
        <v>3</v>
      </c>
      <c r="AM3" s="72">
        <v>4</v>
      </c>
      <c r="AN3" s="74">
        <v>5</v>
      </c>
      <c r="AO3" s="76" t="s">
        <v>2</v>
      </c>
      <c r="AP3" s="76" t="s">
        <v>3</v>
      </c>
      <c r="AR3" s="67" t="s">
        <v>1</v>
      </c>
      <c r="AS3" s="14" t="s">
        <v>8</v>
      </c>
      <c r="AT3" s="15" t="s">
        <v>9</v>
      </c>
      <c r="AU3" s="53" t="s">
        <v>19</v>
      </c>
      <c r="AV3" s="46" t="s">
        <v>46</v>
      </c>
      <c r="AW3" s="47" t="s">
        <v>47</v>
      </c>
      <c r="AX3" s="79">
        <v>1</v>
      </c>
      <c r="AY3" s="72">
        <v>2</v>
      </c>
      <c r="AZ3" s="72">
        <v>3</v>
      </c>
      <c r="BA3" s="72">
        <v>4</v>
      </c>
      <c r="BB3" s="74">
        <v>5</v>
      </c>
      <c r="BC3" s="76" t="s">
        <v>2</v>
      </c>
      <c r="BD3" s="76" t="s">
        <v>3</v>
      </c>
      <c r="BF3" s="67" t="s">
        <v>1</v>
      </c>
      <c r="BG3" s="14" t="s">
        <v>8</v>
      </c>
      <c r="BH3" s="15" t="s">
        <v>9</v>
      </c>
      <c r="BI3" s="53" t="s">
        <v>19</v>
      </c>
      <c r="BJ3" s="46" t="s">
        <v>46</v>
      </c>
      <c r="BK3" s="47" t="s">
        <v>47</v>
      </c>
      <c r="BL3" s="79">
        <v>1</v>
      </c>
      <c r="BM3" s="72">
        <v>2</v>
      </c>
      <c r="BN3" s="72">
        <v>3</v>
      </c>
      <c r="BO3" s="72">
        <v>4</v>
      </c>
      <c r="BP3" s="74">
        <v>5</v>
      </c>
      <c r="BQ3" s="76" t="s">
        <v>2</v>
      </c>
      <c r="BR3" s="76" t="s">
        <v>3</v>
      </c>
    </row>
    <row r="4" spans="2:70" ht="17.25" customHeight="1" thickBot="1">
      <c r="B4" s="68"/>
      <c r="C4" s="11" t="s">
        <v>4</v>
      </c>
      <c r="D4" s="12" t="s">
        <v>6</v>
      </c>
      <c r="E4" s="12" t="s">
        <v>5</v>
      </c>
      <c r="F4" s="48" t="s">
        <v>48</v>
      </c>
      <c r="G4" s="49" t="s">
        <v>49</v>
      </c>
      <c r="H4" s="73"/>
      <c r="I4" s="73"/>
      <c r="J4" s="73"/>
      <c r="K4" s="73"/>
      <c r="L4" s="75"/>
      <c r="M4" s="100"/>
      <c r="N4" s="100"/>
      <c r="P4" s="68"/>
      <c r="Q4" s="11" t="s">
        <v>4</v>
      </c>
      <c r="R4" s="12" t="s">
        <v>6</v>
      </c>
      <c r="S4" s="12" t="s">
        <v>5</v>
      </c>
      <c r="T4" s="48" t="s">
        <v>48</v>
      </c>
      <c r="U4" s="49" t="s">
        <v>49</v>
      </c>
      <c r="V4" s="80"/>
      <c r="W4" s="73"/>
      <c r="X4" s="73"/>
      <c r="Y4" s="73"/>
      <c r="Z4" s="75"/>
      <c r="AA4" s="100"/>
      <c r="AB4" s="100"/>
      <c r="AD4" s="88"/>
      <c r="AE4" s="11" t="s">
        <v>4</v>
      </c>
      <c r="AF4" s="12" t="s">
        <v>6</v>
      </c>
      <c r="AG4" s="12" t="s">
        <v>5</v>
      </c>
      <c r="AH4" s="48" t="s">
        <v>48</v>
      </c>
      <c r="AI4" s="49" t="s">
        <v>49</v>
      </c>
      <c r="AJ4" s="80"/>
      <c r="AK4" s="73"/>
      <c r="AL4" s="73"/>
      <c r="AM4" s="73"/>
      <c r="AN4" s="75"/>
      <c r="AO4" s="100"/>
      <c r="AP4" s="100"/>
      <c r="AR4" s="68"/>
      <c r="AS4" s="11" t="s">
        <v>4</v>
      </c>
      <c r="AT4" s="12" t="s">
        <v>6</v>
      </c>
      <c r="AU4" s="12" t="s">
        <v>5</v>
      </c>
      <c r="AV4" s="48" t="s">
        <v>48</v>
      </c>
      <c r="AW4" s="49" t="s">
        <v>49</v>
      </c>
      <c r="AX4" s="80"/>
      <c r="AY4" s="73"/>
      <c r="AZ4" s="73"/>
      <c r="BA4" s="73"/>
      <c r="BB4" s="75"/>
      <c r="BC4" s="100"/>
      <c r="BD4" s="100"/>
      <c r="BF4" s="68"/>
      <c r="BG4" s="11" t="s">
        <v>4</v>
      </c>
      <c r="BH4" s="12" t="s">
        <v>6</v>
      </c>
      <c r="BI4" s="12" t="s">
        <v>5</v>
      </c>
      <c r="BJ4" s="48" t="s">
        <v>48</v>
      </c>
      <c r="BK4" s="49" t="s">
        <v>49</v>
      </c>
      <c r="BL4" s="80"/>
      <c r="BM4" s="73"/>
      <c r="BN4" s="73"/>
      <c r="BO4" s="73"/>
      <c r="BP4" s="75"/>
      <c r="BQ4" s="100"/>
      <c r="BR4" s="100"/>
    </row>
    <row r="5" spans="2:70">
      <c r="B5" s="13">
        <v>1</v>
      </c>
      <c r="C5" s="90" t="s">
        <v>43</v>
      </c>
      <c r="D5" s="91">
        <v>1000</v>
      </c>
      <c r="E5" s="91">
        <v>150</v>
      </c>
      <c r="F5" s="92">
        <v>0.1</v>
      </c>
      <c r="G5" s="93">
        <f>ROUND(E5/D5/F5/25*1000,2)</f>
        <v>60</v>
      </c>
      <c r="H5" s="17">
        <v>1045.3</v>
      </c>
      <c r="I5" s="25">
        <v>1037.5999999999999</v>
      </c>
      <c r="J5" s="15">
        <v>1033.5999999999999</v>
      </c>
      <c r="K5" s="15">
        <v>1040.9000000000001</v>
      </c>
      <c r="L5" s="96">
        <v>1039.7</v>
      </c>
      <c r="M5" s="162">
        <f>ROUND(AVERAGE(H5:L5),2)</f>
        <v>1039.42</v>
      </c>
      <c r="N5" s="103">
        <f>STDEV(H5:L5)</f>
        <v>4.3019762900323251</v>
      </c>
      <c r="P5" s="13">
        <v>1</v>
      </c>
      <c r="Q5" s="90" t="s">
        <v>43</v>
      </c>
      <c r="R5" s="91">
        <v>1000</v>
      </c>
      <c r="S5" s="91">
        <v>150</v>
      </c>
      <c r="T5" s="92">
        <v>0.1</v>
      </c>
      <c r="U5" s="93">
        <f>ROUND(S5/R5/T5/25*1000,2)</f>
        <v>60</v>
      </c>
      <c r="V5" s="7">
        <v>632.65</v>
      </c>
      <c r="W5" s="110">
        <v>643.29</v>
      </c>
      <c r="X5" s="91">
        <v>646.48</v>
      </c>
      <c r="Y5" s="91">
        <v>633.08000000000004</v>
      </c>
      <c r="Z5" s="111">
        <v>655.37</v>
      </c>
      <c r="AA5" s="147">
        <f>ROUND(AVERAGE(V5:Z5),2)</f>
        <v>642.16999999999996</v>
      </c>
      <c r="AB5" s="103">
        <f>STDEV(V5:Z5)</f>
        <v>9.5829134400765614</v>
      </c>
      <c r="AD5" s="13">
        <v>1</v>
      </c>
      <c r="AE5" s="90" t="s">
        <v>43</v>
      </c>
      <c r="AF5" s="91">
        <v>1000</v>
      </c>
      <c r="AG5" s="91">
        <v>150</v>
      </c>
      <c r="AH5" s="92">
        <v>0.1</v>
      </c>
      <c r="AI5" s="93">
        <f>ROUND(AG5/AF5/AH5/25*1000,2)</f>
        <v>60</v>
      </c>
      <c r="AJ5" s="7">
        <v>335.16</v>
      </c>
      <c r="AK5" s="110">
        <v>333.1</v>
      </c>
      <c r="AL5" s="91">
        <v>331.88</v>
      </c>
      <c r="AM5" s="91">
        <v>334.35</v>
      </c>
      <c r="AN5" s="111">
        <v>333.99</v>
      </c>
      <c r="AO5" s="163">
        <f>ROUND(AVERAGE(AJ5:AN5),2)</f>
        <v>333.7</v>
      </c>
      <c r="AP5" s="103">
        <f>STDEV(AJ5:AN5)</f>
        <v>1.2560374198247537</v>
      </c>
      <c r="AR5" s="13">
        <v>1</v>
      </c>
      <c r="AS5" s="90" t="s">
        <v>43</v>
      </c>
      <c r="AT5" s="91">
        <v>1000</v>
      </c>
      <c r="AU5" s="91">
        <v>150</v>
      </c>
      <c r="AV5" s="92">
        <v>0.1</v>
      </c>
      <c r="AW5" s="93">
        <f>ROUND(AU5/AT5/AV5/25*1000,2)</f>
        <v>60</v>
      </c>
      <c r="AX5" s="7">
        <v>510.17</v>
      </c>
      <c r="AY5" s="110">
        <v>511.03</v>
      </c>
      <c r="AZ5" s="91">
        <v>509.86</v>
      </c>
      <c r="BA5" s="91">
        <v>507.65</v>
      </c>
      <c r="BB5" s="111">
        <v>514.17999999999995</v>
      </c>
      <c r="BC5" s="147">
        <f>ROUND(AVERAGE(AX5:BB5),2)</f>
        <v>510.58</v>
      </c>
      <c r="BD5" s="103">
        <f>STDEV(AX5:BB5)</f>
        <v>2.3682208511876439</v>
      </c>
      <c r="BF5" s="13">
        <v>1</v>
      </c>
      <c r="BG5" s="90" t="s">
        <v>43</v>
      </c>
      <c r="BH5" s="91">
        <v>1000</v>
      </c>
      <c r="BI5" s="91">
        <v>150</v>
      </c>
      <c r="BJ5" s="92">
        <v>0.1</v>
      </c>
      <c r="BK5" s="93">
        <f>ROUND(BI5/BH5/BJ5/25*1000,2)</f>
        <v>60</v>
      </c>
      <c r="BL5" s="17">
        <v>97.745000000000005</v>
      </c>
      <c r="BM5" s="25">
        <v>98.287000000000006</v>
      </c>
      <c r="BN5" s="15">
        <v>98.355999999999995</v>
      </c>
      <c r="BO5" s="15">
        <v>97.04</v>
      </c>
      <c r="BP5" s="96">
        <v>99.954999999999998</v>
      </c>
      <c r="BQ5" s="147">
        <f t="shared" ref="BQ5:BQ13" si="0">AVERAGE(BL5:BP5)</f>
        <v>98.276600000000002</v>
      </c>
      <c r="BR5" s="103">
        <f t="shared" ref="BR5:BR13" si="1">STDEV(BL5:BP5)</f>
        <v>1.0764777285201925</v>
      </c>
    </row>
    <row r="6" spans="2:70">
      <c r="B6" s="18">
        <v>2</v>
      </c>
      <c r="C6" s="14" t="s">
        <v>43</v>
      </c>
      <c r="D6" s="15">
        <v>1000</v>
      </c>
      <c r="E6" s="3">
        <v>200</v>
      </c>
      <c r="F6" s="51">
        <v>0.1</v>
      </c>
      <c r="G6" s="94">
        <f t="shared" ref="G6:G14" si="2">ROUND(E6/D6/F6/25*1000,2)</f>
        <v>80</v>
      </c>
      <c r="H6" s="4">
        <v>1109.2</v>
      </c>
      <c r="I6" s="3">
        <v>1101.8</v>
      </c>
      <c r="J6" s="3">
        <v>1126.5</v>
      </c>
      <c r="K6" s="39">
        <v>1122.5999999999999</v>
      </c>
      <c r="L6" s="97">
        <v>1125.0999999999999</v>
      </c>
      <c r="M6" s="104">
        <f>ROUND(AVERAGE(H6:L6),2)</f>
        <v>1117.04</v>
      </c>
      <c r="N6" s="105">
        <f t="shared" ref="N6:N13" si="3">STDEV(H6:L6)</f>
        <v>10.944085160487356</v>
      </c>
      <c r="P6" s="18">
        <v>2</v>
      </c>
      <c r="Q6" s="14" t="s">
        <v>43</v>
      </c>
      <c r="R6" s="15">
        <v>1000</v>
      </c>
      <c r="S6" s="3">
        <v>200</v>
      </c>
      <c r="T6" s="51">
        <v>0.1</v>
      </c>
      <c r="U6" s="94">
        <f t="shared" ref="U6:U14" si="4">ROUND(S6/R6/T6/25*1000,2)</f>
        <v>80</v>
      </c>
      <c r="V6" s="112">
        <v>684.94</v>
      </c>
      <c r="W6" s="3">
        <v>688.6</v>
      </c>
      <c r="X6" s="3">
        <v>687.44</v>
      </c>
      <c r="Y6" s="39">
        <v>684.72</v>
      </c>
      <c r="Z6" s="113">
        <v>688.48</v>
      </c>
      <c r="AA6" s="101">
        <f>ROUND(AVERAGE(V6:Z6),2)</f>
        <v>686.84</v>
      </c>
      <c r="AB6" s="105">
        <f>STDEV(V6:Z6)</f>
        <v>1.8875592705925743</v>
      </c>
      <c r="AD6" s="18">
        <v>2</v>
      </c>
      <c r="AE6" s="14" t="s">
        <v>43</v>
      </c>
      <c r="AF6" s="15">
        <v>1000</v>
      </c>
      <c r="AG6" s="3">
        <v>200</v>
      </c>
      <c r="AH6" s="51">
        <v>0.1</v>
      </c>
      <c r="AI6" s="94">
        <f t="shared" ref="AI6:AI14" si="5">ROUND(AG6/AF6/AH6/25*1000,2)</f>
        <v>80</v>
      </c>
      <c r="AJ6" s="112">
        <v>355.93</v>
      </c>
      <c r="AK6" s="3">
        <v>353.81</v>
      </c>
      <c r="AL6" s="3">
        <v>361.46</v>
      </c>
      <c r="AM6" s="39">
        <v>359.44</v>
      </c>
      <c r="AN6" s="113">
        <v>361.09</v>
      </c>
      <c r="AO6" s="101">
        <f>ROUND(AVERAGE(AJ6:AN6),2)</f>
        <v>358.35</v>
      </c>
      <c r="AP6" s="105">
        <f>STDEV(AJ6:AN6)</f>
        <v>3.3479740142360606</v>
      </c>
      <c r="AR6" s="18">
        <v>2</v>
      </c>
      <c r="AS6" s="14" t="s">
        <v>43</v>
      </c>
      <c r="AT6" s="15">
        <v>1000</v>
      </c>
      <c r="AU6" s="3">
        <v>200</v>
      </c>
      <c r="AV6" s="51">
        <v>0.1</v>
      </c>
      <c r="AW6" s="94">
        <f t="shared" ref="AW6:AW14" si="6">ROUND(AU6/AT6/AV6/25*1000,2)</f>
        <v>80</v>
      </c>
      <c r="AX6" s="112">
        <v>542.99</v>
      </c>
      <c r="AY6" s="3">
        <v>538.04999999999995</v>
      </c>
      <c r="AZ6" s="3">
        <v>552.94000000000005</v>
      </c>
      <c r="BA6" s="114">
        <v>550.89</v>
      </c>
      <c r="BB6" s="113">
        <v>552.41</v>
      </c>
      <c r="BC6" s="101">
        <f>ROUND(AVERAGE(AX6:BB6),2)</f>
        <v>547.46</v>
      </c>
      <c r="BD6" s="105">
        <f>STDEV(AX6:BB6)</f>
        <v>6.6111027824410842</v>
      </c>
      <c r="BF6" s="18">
        <v>2</v>
      </c>
      <c r="BG6" s="14" t="s">
        <v>43</v>
      </c>
      <c r="BH6" s="15">
        <v>1000</v>
      </c>
      <c r="BI6" s="3">
        <v>200</v>
      </c>
      <c r="BJ6" s="51">
        <v>0.1</v>
      </c>
      <c r="BK6" s="94">
        <f t="shared" ref="BK6:BK14" si="7">ROUND(BI6/BH6/BJ6/25*1000,2)</f>
        <v>80</v>
      </c>
      <c r="BL6" s="4">
        <v>112.02</v>
      </c>
      <c r="BM6" s="3">
        <v>111.54</v>
      </c>
      <c r="BN6" s="3">
        <v>114.45</v>
      </c>
      <c r="BO6" s="3">
        <v>113.58</v>
      </c>
      <c r="BP6" s="97">
        <v>114.11</v>
      </c>
      <c r="BQ6" s="101">
        <f t="shared" si="0"/>
        <v>113.13999999999999</v>
      </c>
      <c r="BR6" s="105">
        <f t="shared" si="1"/>
        <v>1.2908330643425581</v>
      </c>
    </row>
    <row r="7" spans="2:70">
      <c r="B7" s="18">
        <v>3</v>
      </c>
      <c r="C7" s="14" t="s">
        <v>43</v>
      </c>
      <c r="D7" s="15">
        <v>1000</v>
      </c>
      <c r="E7" s="3">
        <v>250</v>
      </c>
      <c r="F7" s="51">
        <v>0.1</v>
      </c>
      <c r="G7" s="94">
        <f t="shared" si="2"/>
        <v>100</v>
      </c>
      <c r="H7" s="38">
        <v>1177.2</v>
      </c>
      <c r="I7" s="3">
        <v>1181.5</v>
      </c>
      <c r="J7" s="3">
        <v>1170.3</v>
      </c>
      <c r="K7" s="3">
        <v>1148</v>
      </c>
      <c r="L7" s="97">
        <v>1181.5</v>
      </c>
      <c r="M7" s="104">
        <f>ROUND(AVERAGE(I7:L7),2)</f>
        <v>1170.33</v>
      </c>
      <c r="N7" s="105">
        <f>STDEV(I7:L7)</f>
        <v>15.792060241357575</v>
      </c>
      <c r="P7" s="18">
        <v>3</v>
      </c>
      <c r="Q7" s="14" t="s">
        <v>43</v>
      </c>
      <c r="R7" s="15">
        <v>1000</v>
      </c>
      <c r="S7" s="3">
        <v>250</v>
      </c>
      <c r="T7" s="51">
        <v>0.1</v>
      </c>
      <c r="U7" s="94">
        <f t="shared" si="4"/>
        <v>100</v>
      </c>
      <c r="V7" s="112">
        <v>682.58</v>
      </c>
      <c r="W7" s="3">
        <v>685</v>
      </c>
      <c r="X7" s="3">
        <v>683.56</v>
      </c>
      <c r="Y7" s="3">
        <v>681.5</v>
      </c>
      <c r="Z7" s="113">
        <v>686.93</v>
      </c>
      <c r="AA7" s="101">
        <f>ROUND(AVERAGE(V7:Z7),2)</f>
        <v>683.91</v>
      </c>
      <c r="AB7" s="105">
        <f>STDEV(V7:Z7)</f>
        <v>2.1217869827105424</v>
      </c>
      <c r="AD7" s="18">
        <v>3</v>
      </c>
      <c r="AE7" s="14" t="s">
        <v>43</v>
      </c>
      <c r="AF7" s="15">
        <v>1000</v>
      </c>
      <c r="AG7" s="3">
        <v>250</v>
      </c>
      <c r="AH7" s="51">
        <v>0.1</v>
      </c>
      <c r="AI7" s="94">
        <f t="shared" si="5"/>
        <v>100</v>
      </c>
      <c r="AJ7" s="112">
        <v>378.04</v>
      </c>
      <c r="AK7" s="3">
        <v>379.49</v>
      </c>
      <c r="AL7" s="3">
        <v>375.81</v>
      </c>
      <c r="AM7" s="3">
        <v>368.85</v>
      </c>
      <c r="AN7" s="113">
        <v>379.14</v>
      </c>
      <c r="AO7" s="101">
        <f>ROUND(AVERAGE(AK7:AN7),2)</f>
        <v>375.82</v>
      </c>
      <c r="AP7" s="105">
        <f>STDEV(AK7:AN7)</f>
        <v>4.935324204143015</v>
      </c>
      <c r="AR7" s="18">
        <v>3</v>
      </c>
      <c r="AS7" s="14" t="s">
        <v>43</v>
      </c>
      <c r="AT7" s="15">
        <v>1000</v>
      </c>
      <c r="AU7" s="3">
        <v>250</v>
      </c>
      <c r="AV7" s="51">
        <v>0.1</v>
      </c>
      <c r="AW7" s="94">
        <f t="shared" si="6"/>
        <v>100</v>
      </c>
      <c r="AX7" s="122">
        <v>568.83000000000004</v>
      </c>
      <c r="AY7" s="3">
        <v>572.58000000000004</v>
      </c>
      <c r="AZ7" s="3">
        <v>564.04999999999995</v>
      </c>
      <c r="BA7" s="3">
        <v>553.66999999999996</v>
      </c>
      <c r="BB7" s="113">
        <v>574</v>
      </c>
      <c r="BC7" s="101">
        <f>ROUND(AVERAGE(AY7:BB7),2)</f>
        <v>566.08000000000004</v>
      </c>
      <c r="BD7" s="105">
        <f>STDEV(AY7:BB7)</f>
        <v>9.3649221388470316</v>
      </c>
      <c r="BF7" s="18">
        <v>3</v>
      </c>
      <c r="BG7" s="14" t="s">
        <v>43</v>
      </c>
      <c r="BH7" s="15">
        <v>1000</v>
      </c>
      <c r="BI7" s="3">
        <v>250</v>
      </c>
      <c r="BJ7" s="51">
        <v>0.1</v>
      </c>
      <c r="BK7" s="94">
        <f t="shared" si="7"/>
        <v>100</v>
      </c>
      <c r="BL7" s="38">
        <v>118.71</v>
      </c>
      <c r="BM7" s="3">
        <v>119.61</v>
      </c>
      <c r="BN7" s="3">
        <v>117.91</v>
      </c>
      <c r="BO7" s="3">
        <v>115.49</v>
      </c>
      <c r="BP7" s="97">
        <v>119.89</v>
      </c>
      <c r="BQ7" s="101">
        <f>AVERAGE(BM7:BP7)</f>
        <v>118.22499999999999</v>
      </c>
      <c r="BR7" s="105">
        <f>STDEV(BM7:BP7)</f>
        <v>2.0223666004626057</v>
      </c>
    </row>
    <row r="8" spans="2:70">
      <c r="B8" s="18">
        <v>4</v>
      </c>
      <c r="C8" s="14" t="s">
        <v>43</v>
      </c>
      <c r="D8" s="3">
        <v>500</v>
      </c>
      <c r="E8" s="3">
        <v>150</v>
      </c>
      <c r="F8" s="51">
        <v>0.1</v>
      </c>
      <c r="G8" s="94">
        <f t="shared" si="2"/>
        <v>120</v>
      </c>
      <c r="H8" s="4">
        <v>1175.9000000000001</v>
      </c>
      <c r="I8" s="5">
        <v>1145.4000000000001</v>
      </c>
      <c r="J8" s="3">
        <v>1171.9000000000001</v>
      </c>
      <c r="K8" s="3">
        <v>1161.3</v>
      </c>
      <c r="L8" s="97">
        <v>1170.8</v>
      </c>
      <c r="M8" s="104">
        <f t="shared" ref="M8:M13" si="8">ROUND(AVERAGE(H8:L8),2)</f>
        <v>1165.06</v>
      </c>
      <c r="N8" s="105">
        <f t="shared" si="3"/>
        <v>12.225915098674612</v>
      </c>
      <c r="P8" s="18">
        <v>4</v>
      </c>
      <c r="Q8" s="14" t="s">
        <v>43</v>
      </c>
      <c r="R8" s="3">
        <v>500</v>
      </c>
      <c r="S8" s="3">
        <v>150</v>
      </c>
      <c r="T8" s="51">
        <v>0.1</v>
      </c>
      <c r="U8" s="94">
        <f t="shared" si="4"/>
        <v>120</v>
      </c>
      <c r="V8" s="112">
        <v>707.91</v>
      </c>
      <c r="W8" s="114">
        <v>716.07</v>
      </c>
      <c r="X8" s="3">
        <v>711.19</v>
      </c>
      <c r="Y8" s="3">
        <v>712.75</v>
      </c>
      <c r="Z8" s="113">
        <v>716.61</v>
      </c>
      <c r="AA8" s="146">
        <f>ROUND(AVERAGE(V8:Z8),2)</f>
        <v>712.91</v>
      </c>
      <c r="AB8" s="105">
        <f>STDEV(V8:Z8)</f>
        <v>3.5937278694970964</v>
      </c>
      <c r="AD8" s="18">
        <v>4</v>
      </c>
      <c r="AE8" s="14" t="s">
        <v>43</v>
      </c>
      <c r="AF8" s="3">
        <v>500</v>
      </c>
      <c r="AG8" s="3">
        <v>150</v>
      </c>
      <c r="AH8" s="51">
        <v>0.1</v>
      </c>
      <c r="AI8" s="94">
        <f t="shared" si="5"/>
        <v>120</v>
      </c>
      <c r="AJ8" s="112">
        <v>376.96</v>
      </c>
      <c r="AK8" s="119">
        <v>367.5</v>
      </c>
      <c r="AL8" s="3">
        <v>376.09</v>
      </c>
      <c r="AM8" s="3">
        <v>372.76</v>
      </c>
      <c r="AN8" s="113">
        <v>375.92</v>
      </c>
      <c r="AO8" s="101">
        <f>ROUND(AVERAGE(AJ8:AN8),2)</f>
        <v>373.85</v>
      </c>
      <c r="AP8" s="105">
        <f>STDEV(AJ8:AN8)</f>
        <v>3.8886090058014267</v>
      </c>
      <c r="AR8" s="18">
        <v>4</v>
      </c>
      <c r="AS8" s="14" t="s">
        <v>43</v>
      </c>
      <c r="AT8" s="3">
        <v>500</v>
      </c>
      <c r="AU8" s="3">
        <v>150</v>
      </c>
      <c r="AV8" s="51">
        <v>0.1</v>
      </c>
      <c r="AW8" s="94">
        <f t="shared" si="6"/>
        <v>120</v>
      </c>
      <c r="AX8" s="112">
        <v>586.30999999999995</v>
      </c>
      <c r="AY8" s="114">
        <v>569.51</v>
      </c>
      <c r="AZ8" s="3">
        <v>583.92999999999995</v>
      </c>
      <c r="BA8" s="3">
        <v>578.37</v>
      </c>
      <c r="BB8" s="113">
        <v>584.15</v>
      </c>
      <c r="BC8" s="146">
        <f>ROUND(AVERAGE(AX8:BB8),2)</f>
        <v>580.45000000000005</v>
      </c>
      <c r="BD8" s="105">
        <f>STDEV(AX8:BB8)</f>
        <v>6.785092482788996</v>
      </c>
      <c r="BF8" s="18">
        <v>4</v>
      </c>
      <c r="BG8" s="14" t="s">
        <v>43</v>
      </c>
      <c r="BH8" s="3">
        <v>500</v>
      </c>
      <c r="BI8" s="3">
        <v>150</v>
      </c>
      <c r="BJ8" s="51">
        <v>0.1</v>
      </c>
      <c r="BK8" s="94">
        <f t="shared" si="7"/>
        <v>120</v>
      </c>
      <c r="BL8" s="4">
        <v>124.31</v>
      </c>
      <c r="BM8" s="5">
        <v>121.37</v>
      </c>
      <c r="BN8" s="3">
        <v>123.81</v>
      </c>
      <c r="BO8" s="3">
        <v>122.59</v>
      </c>
      <c r="BP8" s="97">
        <v>124.113</v>
      </c>
      <c r="BQ8" s="146">
        <f t="shared" si="0"/>
        <v>123.23859999999999</v>
      </c>
      <c r="BR8" s="105">
        <f t="shared" si="1"/>
        <v>1.2400926578284368</v>
      </c>
    </row>
    <row r="9" spans="2:70">
      <c r="B9" s="18">
        <v>5</v>
      </c>
      <c r="C9" s="14" t="s">
        <v>43</v>
      </c>
      <c r="D9" s="3">
        <v>500</v>
      </c>
      <c r="E9" s="3">
        <v>200</v>
      </c>
      <c r="F9" s="51">
        <v>0.1</v>
      </c>
      <c r="G9" s="94">
        <f t="shared" si="2"/>
        <v>160</v>
      </c>
      <c r="H9" s="4">
        <v>1142</v>
      </c>
      <c r="I9" s="3">
        <v>1155.4000000000001</v>
      </c>
      <c r="J9" s="3">
        <v>1154.5</v>
      </c>
      <c r="K9" s="3">
        <v>1120.5999999999999</v>
      </c>
      <c r="L9" s="97">
        <v>1145.9000000000001</v>
      </c>
      <c r="M9" s="104">
        <f t="shared" si="8"/>
        <v>1143.68</v>
      </c>
      <c r="N9" s="105">
        <f t="shared" si="3"/>
        <v>14.096701741896991</v>
      </c>
      <c r="P9" s="18">
        <v>5</v>
      </c>
      <c r="Q9" s="14" t="s">
        <v>43</v>
      </c>
      <c r="R9" s="3">
        <v>500</v>
      </c>
      <c r="S9" s="3">
        <v>200</v>
      </c>
      <c r="T9" s="51">
        <v>0.1</v>
      </c>
      <c r="U9" s="94">
        <f t="shared" si="4"/>
        <v>160</v>
      </c>
      <c r="V9" s="112">
        <v>694.31</v>
      </c>
      <c r="W9" s="3">
        <v>692.75</v>
      </c>
      <c r="X9" s="3">
        <v>693.74</v>
      </c>
      <c r="Y9" s="3">
        <v>693.05</v>
      </c>
      <c r="Z9" s="113">
        <v>686.5</v>
      </c>
      <c r="AA9" s="101">
        <f>ROUND(AVERAGE(V9:Z9),2)</f>
        <v>692.07</v>
      </c>
      <c r="AB9" s="105">
        <f>STDEV(V9:Z9)</f>
        <v>3.1723098839804291</v>
      </c>
      <c r="AD9" s="18">
        <v>5</v>
      </c>
      <c r="AE9" s="14" t="s">
        <v>43</v>
      </c>
      <c r="AF9" s="3">
        <v>500</v>
      </c>
      <c r="AG9" s="3">
        <v>200</v>
      </c>
      <c r="AH9" s="51">
        <v>0.1</v>
      </c>
      <c r="AI9" s="94">
        <f t="shared" si="5"/>
        <v>160</v>
      </c>
      <c r="AJ9" s="112">
        <v>366.75</v>
      </c>
      <c r="AK9" s="3">
        <v>368.06</v>
      </c>
      <c r="AL9" s="29">
        <v>370.36</v>
      </c>
      <c r="AM9" s="3">
        <v>359.68</v>
      </c>
      <c r="AN9" s="113">
        <v>367.53</v>
      </c>
      <c r="AO9" s="101">
        <f>ROUND(AVERAGE(AJ9:AN9),2)</f>
        <v>366.48</v>
      </c>
      <c r="AP9" s="105">
        <f>STDEV(AK9:AN9)</f>
        <v>4.6501711438039193</v>
      </c>
      <c r="AR9" s="18">
        <v>5</v>
      </c>
      <c r="AS9" s="14" t="s">
        <v>43</v>
      </c>
      <c r="AT9" s="3">
        <v>500</v>
      </c>
      <c r="AU9" s="3">
        <v>200</v>
      </c>
      <c r="AV9" s="51">
        <v>0.1</v>
      </c>
      <c r="AW9" s="94">
        <f t="shared" si="6"/>
        <v>160</v>
      </c>
      <c r="AX9" s="112">
        <v>548.41</v>
      </c>
      <c r="AY9" s="3">
        <v>555.4</v>
      </c>
      <c r="AZ9" s="3">
        <v>557.88</v>
      </c>
      <c r="BA9" s="3">
        <v>538.16999999999996</v>
      </c>
      <c r="BB9" s="113">
        <v>549.77</v>
      </c>
      <c r="BC9" s="101">
        <f>ROUND(AVERAGE(AX9:BB9),2)</f>
        <v>549.92999999999995</v>
      </c>
      <c r="BD9" s="105">
        <f>STDEV(AX9:BB9)</f>
        <v>7.6445555789725397</v>
      </c>
      <c r="BF9" s="18">
        <v>5</v>
      </c>
      <c r="BG9" s="14" t="s">
        <v>43</v>
      </c>
      <c r="BH9" s="3">
        <v>500</v>
      </c>
      <c r="BI9" s="3">
        <v>200</v>
      </c>
      <c r="BJ9" s="51">
        <v>0.1</v>
      </c>
      <c r="BK9" s="94">
        <f t="shared" si="7"/>
        <v>160</v>
      </c>
      <c r="BL9" s="4">
        <v>116.02</v>
      </c>
      <c r="BM9" s="3">
        <v>117.43</v>
      </c>
      <c r="BN9" s="3">
        <v>117.86</v>
      </c>
      <c r="BO9" s="3">
        <v>113.68</v>
      </c>
      <c r="BP9" s="97">
        <v>115.17</v>
      </c>
      <c r="BQ9" s="101">
        <f t="shared" si="0"/>
        <v>116.032</v>
      </c>
      <c r="BR9" s="105">
        <f t="shared" si="1"/>
        <v>1.700814510756536</v>
      </c>
    </row>
    <row r="10" spans="2:70">
      <c r="B10" s="18">
        <v>6</v>
      </c>
      <c r="C10" s="14" t="s">
        <v>43</v>
      </c>
      <c r="D10" s="3">
        <v>500</v>
      </c>
      <c r="E10" s="3">
        <v>250</v>
      </c>
      <c r="F10" s="51">
        <v>0.1</v>
      </c>
      <c r="G10" s="94">
        <f t="shared" si="2"/>
        <v>200</v>
      </c>
      <c r="H10" s="30">
        <v>1352.6</v>
      </c>
      <c r="I10" s="3">
        <v>1158.7</v>
      </c>
      <c r="J10" s="3">
        <v>1151.3</v>
      </c>
      <c r="K10" s="3">
        <v>1136.9000000000001</v>
      </c>
      <c r="L10" s="97">
        <v>1161.8</v>
      </c>
      <c r="M10" s="104">
        <f>ROUND(AVERAGE(I10:L10),2)</f>
        <v>1152.18</v>
      </c>
      <c r="N10" s="105">
        <f>STDEV(I10:L10)</f>
        <v>11.095156600967785</v>
      </c>
      <c r="P10" s="18">
        <v>6</v>
      </c>
      <c r="Q10" s="14" t="s">
        <v>43</v>
      </c>
      <c r="R10" s="3">
        <v>500</v>
      </c>
      <c r="S10" s="3">
        <v>250</v>
      </c>
      <c r="T10" s="51">
        <v>0.1</v>
      </c>
      <c r="U10" s="94">
        <f t="shared" si="4"/>
        <v>200</v>
      </c>
      <c r="V10" s="112">
        <v>668.61</v>
      </c>
      <c r="W10" s="40">
        <v>545.41</v>
      </c>
      <c r="X10" s="3">
        <v>669.93</v>
      </c>
      <c r="Y10" s="3">
        <v>672.06</v>
      </c>
      <c r="Z10" s="113">
        <v>671.18</v>
      </c>
      <c r="AA10" s="101">
        <f>ROUND(AVERAGE(V10,X10:Z10),2)</f>
        <v>670.45</v>
      </c>
      <c r="AB10" s="105">
        <f>STDEV(V10,X10:Z10)</f>
        <v>1.5034294130420347</v>
      </c>
      <c r="AD10" s="18">
        <v>6</v>
      </c>
      <c r="AE10" s="14" t="s">
        <v>43</v>
      </c>
      <c r="AF10" s="3">
        <v>500</v>
      </c>
      <c r="AG10" s="3">
        <v>250</v>
      </c>
      <c r="AH10" s="51">
        <v>0.1</v>
      </c>
      <c r="AI10" s="94">
        <f t="shared" si="5"/>
        <v>200</v>
      </c>
      <c r="AJ10" s="120">
        <v>434.1</v>
      </c>
      <c r="AK10" s="3">
        <v>372.02</v>
      </c>
      <c r="AL10" s="3">
        <v>369.64</v>
      </c>
      <c r="AM10" s="3">
        <v>364.95</v>
      </c>
      <c r="AN10" s="113">
        <v>373.33</v>
      </c>
      <c r="AO10" s="101">
        <f>ROUND(AVERAGE(AK10:AN10),2)</f>
        <v>369.99</v>
      </c>
      <c r="AP10" s="105">
        <f>STDEV(AK10:AN10)</f>
        <v>3.6878403797706114</v>
      </c>
      <c r="AR10" s="18">
        <v>6</v>
      </c>
      <c r="AS10" s="14" t="s">
        <v>43</v>
      </c>
      <c r="AT10" s="3">
        <v>500</v>
      </c>
      <c r="AU10" s="3">
        <v>250</v>
      </c>
      <c r="AV10" s="51">
        <v>0.1</v>
      </c>
      <c r="AW10" s="94">
        <f t="shared" si="6"/>
        <v>200</v>
      </c>
      <c r="AX10" s="120">
        <v>635.94000000000005</v>
      </c>
      <c r="AY10" s="3">
        <v>545.41</v>
      </c>
      <c r="AZ10" s="3">
        <v>542.99</v>
      </c>
      <c r="BA10" s="3">
        <v>532.34</v>
      </c>
      <c r="BB10" s="113">
        <v>548.09</v>
      </c>
      <c r="BC10" s="101">
        <f>ROUND(AVERAGE(AY10:BB10),2)</f>
        <v>542.21</v>
      </c>
      <c r="BD10" s="105">
        <f>STDEV(AY10:BB10)</f>
        <v>6.900233691694786</v>
      </c>
      <c r="BF10" s="18">
        <v>6</v>
      </c>
      <c r="BG10" s="14" t="s">
        <v>43</v>
      </c>
      <c r="BH10" s="3">
        <v>500</v>
      </c>
      <c r="BI10" s="3">
        <v>250</v>
      </c>
      <c r="BJ10" s="51">
        <v>0.1</v>
      </c>
      <c r="BK10" s="94">
        <f t="shared" si="7"/>
        <v>200</v>
      </c>
      <c r="BL10" s="38">
        <v>132.99</v>
      </c>
      <c r="BM10" s="3">
        <v>113.32</v>
      </c>
      <c r="BN10" s="3">
        <v>113.59</v>
      </c>
      <c r="BO10" s="3">
        <v>111.84</v>
      </c>
      <c r="BP10" s="97">
        <v>114.9</v>
      </c>
      <c r="BQ10" s="101">
        <f t="shared" si="0"/>
        <v>117.328</v>
      </c>
      <c r="BR10" s="105">
        <f t="shared" si="1"/>
        <v>8.8225319495029346</v>
      </c>
    </row>
    <row r="11" spans="2:70">
      <c r="B11" s="18">
        <v>7</v>
      </c>
      <c r="C11" s="14" t="s">
        <v>43</v>
      </c>
      <c r="D11" s="3">
        <v>300</v>
      </c>
      <c r="E11" s="3">
        <v>150</v>
      </c>
      <c r="F11" s="51">
        <v>0.1</v>
      </c>
      <c r="G11" s="94">
        <f t="shared" si="2"/>
        <v>200</v>
      </c>
      <c r="H11" s="4">
        <v>1096.7</v>
      </c>
      <c r="I11" s="3">
        <v>1076</v>
      </c>
      <c r="J11" s="3">
        <v>1107.4000000000001</v>
      </c>
      <c r="K11" s="3">
        <v>1089.4000000000001</v>
      </c>
      <c r="L11" s="97">
        <v>1108.2</v>
      </c>
      <c r="M11" s="104">
        <f t="shared" si="8"/>
        <v>1095.54</v>
      </c>
      <c r="N11" s="105">
        <f t="shared" si="3"/>
        <v>13.433093463532538</v>
      </c>
      <c r="P11" s="18">
        <v>7</v>
      </c>
      <c r="Q11" s="14" t="s">
        <v>43</v>
      </c>
      <c r="R11" s="3">
        <v>300</v>
      </c>
      <c r="S11" s="3">
        <v>150</v>
      </c>
      <c r="T11" s="51">
        <v>0.1</v>
      </c>
      <c r="U11" s="94">
        <f t="shared" si="4"/>
        <v>200</v>
      </c>
      <c r="V11" s="112">
        <v>691.91</v>
      </c>
      <c r="W11" s="3">
        <v>687.1</v>
      </c>
      <c r="X11" s="3">
        <v>692.3</v>
      </c>
      <c r="Y11" s="3">
        <v>684.54</v>
      </c>
      <c r="Z11" s="115">
        <v>689.1</v>
      </c>
      <c r="AA11" s="101">
        <f>ROUND(AVERAGE(V11:Z11),2)</f>
        <v>688.99</v>
      </c>
      <c r="AB11" s="105">
        <f>STDEV(V11:Z11)</f>
        <v>3.2737287609085666</v>
      </c>
      <c r="AD11" s="18">
        <v>7</v>
      </c>
      <c r="AE11" s="14" t="s">
        <v>43</v>
      </c>
      <c r="AF11" s="3">
        <v>300</v>
      </c>
      <c r="AG11" s="3">
        <v>150</v>
      </c>
      <c r="AH11" s="51">
        <v>0.1</v>
      </c>
      <c r="AI11" s="94">
        <f t="shared" si="5"/>
        <v>200</v>
      </c>
      <c r="AJ11" s="112">
        <v>352.16</v>
      </c>
      <c r="AK11" s="3">
        <v>345.74</v>
      </c>
      <c r="AL11" s="3">
        <v>355.52</v>
      </c>
      <c r="AM11" s="3">
        <v>350.19</v>
      </c>
      <c r="AN11" s="113">
        <v>356.19</v>
      </c>
      <c r="AO11" s="101">
        <f>ROUND(AVERAGE(AJ11:AN11),2)</f>
        <v>351.96</v>
      </c>
      <c r="AP11" s="105">
        <f>STDEV(AJ11:AN11)</f>
        <v>4.2552261984529025</v>
      </c>
      <c r="AR11" s="18">
        <v>7</v>
      </c>
      <c r="AS11" s="14" t="s">
        <v>43</v>
      </c>
      <c r="AT11" s="3">
        <v>300</v>
      </c>
      <c r="AU11" s="3">
        <v>150</v>
      </c>
      <c r="AV11" s="51">
        <v>0.1</v>
      </c>
      <c r="AW11" s="94">
        <f t="shared" si="6"/>
        <v>200</v>
      </c>
      <c r="AX11" s="112">
        <v>535.19000000000005</v>
      </c>
      <c r="AY11" s="3">
        <v>520.87</v>
      </c>
      <c r="AZ11" s="3">
        <v>538.34</v>
      </c>
      <c r="BA11" s="3">
        <v>530.15</v>
      </c>
      <c r="BB11" s="113">
        <v>539.04999999999995</v>
      </c>
      <c r="BC11" s="101">
        <f>ROUND(AVERAGE(AX11:BB11),2)</f>
        <v>532.72</v>
      </c>
      <c r="BD11" s="105">
        <f>STDEV(AX11:BB11)</f>
        <v>7.4963591162643759</v>
      </c>
      <c r="BF11" s="18">
        <v>7</v>
      </c>
      <c r="BG11" s="14" t="s">
        <v>43</v>
      </c>
      <c r="BH11" s="3">
        <v>300</v>
      </c>
      <c r="BI11" s="3">
        <v>150</v>
      </c>
      <c r="BJ11" s="51">
        <v>0.1</v>
      </c>
      <c r="BK11" s="94">
        <f t="shared" si="7"/>
        <v>200</v>
      </c>
      <c r="BL11" s="4">
        <v>112.5</v>
      </c>
      <c r="BM11" s="3">
        <v>108.98</v>
      </c>
      <c r="BN11" s="3">
        <v>113.31</v>
      </c>
      <c r="BO11" s="3">
        <v>109.76</v>
      </c>
      <c r="BP11" s="97">
        <v>112.76</v>
      </c>
      <c r="BQ11" s="101">
        <f t="shared" si="0"/>
        <v>111.46200000000002</v>
      </c>
      <c r="BR11" s="105">
        <f t="shared" si="1"/>
        <v>1.9515685998703698</v>
      </c>
    </row>
    <row r="12" spans="2:70">
      <c r="B12" s="18">
        <v>8</v>
      </c>
      <c r="C12" s="14" t="s">
        <v>43</v>
      </c>
      <c r="D12" s="3">
        <v>300</v>
      </c>
      <c r="E12" s="3">
        <v>200</v>
      </c>
      <c r="F12" s="51">
        <v>0.1</v>
      </c>
      <c r="G12" s="94">
        <f t="shared" si="2"/>
        <v>266.67</v>
      </c>
      <c r="H12" s="4">
        <v>1185.9000000000001</v>
      </c>
      <c r="I12" s="3">
        <v>1203</v>
      </c>
      <c r="J12" s="3">
        <v>1200.2</v>
      </c>
      <c r="K12" s="3">
        <v>1171.8</v>
      </c>
      <c r="L12" s="97">
        <v>1198.7</v>
      </c>
      <c r="M12" s="145">
        <f t="shared" si="8"/>
        <v>1191.92</v>
      </c>
      <c r="N12" s="105">
        <f t="shared" si="3"/>
        <v>13.022557352532587</v>
      </c>
      <c r="P12" s="18">
        <v>8</v>
      </c>
      <c r="Q12" s="14" t="s">
        <v>43</v>
      </c>
      <c r="R12" s="3">
        <v>300</v>
      </c>
      <c r="S12" s="3">
        <v>200</v>
      </c>
      <c r="T12" s="51">
        <v>0.1</v>
      </c>
      <c r="U12" s="94">
        <f t="shared" si="4"/>
        <v>266.67</v>
      </c>
      <c r="V12" s="112">
        <v>668.83</v>
      </c>
      <c r="W12" s="3">
        <v>672.68</v>
      </c>
      <c r="X12" s="3">
        <v>670.99</v>
      </c>
      <c r="Y12" s="3">
        <v>674.55</v>
      </c>
      <c r="Z12" s="113">
        <v>665.9</v>
      </c>
      <c r="AA12" s="101">
        <f>ROUND(AVERAGE(V12:Z12),2)</f>
        <v>670.59</v>
      </c>
      <c r="AB12" s="105">
        <f>STDEV(V12:Z12)</f>
        <v>3.3653900219736608</v>
      </c>
      <c r="AD12" s="18">
        <v>8</v>
      </c>
      <c r="AE12" s="14" t="s">
        <v>43</v>
      </c>
      <c r="AF12" s="3">
        <v>300</v>
      </c>
      <c r="AG12" s="3">
        <v>200</v>
      </c>
      <c r="AH12" s="51">
        <v>0.1</v>
      </c>
      <c r="AI12" s="94">
        <f t="shared" si="5"/>
        <v>266.67</v>
      </c>
      <c r="AJ12" s="112">
        <v>380.79</v>
      </c>
      <c r="AK12" s="3">
        <v>383.17</v>
      </c>
      <c r="AL12" s="3">
        <v>385.56</v>
      </c>
      <c r="AM12" s="3">
        <v>375.98</v>
      </c>
      <c r="AN12" s="113">
        <v>384.59</v>
      </c>
      <c r="AO12" s="146">
        <f>ROUND(AVERAGE(AJ12:AN12),2)</f>
        <v>382.02</v>
      </c>
      <c r="AP12" s="105">
        <f>STDEV(AJ12:AN12)</f>
        <v>3.8227437790152656</v>
      </c>
      <c r="AR12" s="18">
        <v>8</v>
      </c>
      <c r="AS12" s="14" t="s">
        <v>43</v>
      </c>
      <c r="AT12" s="3">
        <v>300</v>
      </c>
      <c r="AU12" s="3">
        <v>200</v>
      </c>
      <c r="AV12" s="51">
        <v>0.1</v>
      </c>
      <c r="AW12" s="94">
        <f t="shared" si="6"/>
        <v>266.67</v>
      </c>
      <c r="AX12" s="112">
        <v>574.97</v>
      </c>
      <c r="AY12" s="3">
        <v>581.61</v>
      </c>
      <c r="AZ12" s="3">
        <v>582.26</v>
      </c>
      <c r="BA12" s="3">
        <v>571.17999999999995</v>
      </c>
      <c r="BB12" s="113">
        <v>584.85</v>
      </c>
      <c r="BC12" s="101">
        <f>ROUND(AVERAGE(AX12:BB12),2)</f>
        <v>578.97</v>
      </c>
      <c r="BD12" s="105">
        <f>STDEV(AX12:BB12)</f>
        <v>5.6800554574757642</v>
      </c>
      <c r="BF12" s="18">
        <v>8</v>
      </c>
      <c r="BG12" s="14" t="s">
        <v>43</v>
      </c>
      <c r="BH12" s="3">
        <v>300</v>
      </c>
      <c r="BI12" s="3">
        <v>200</v>
      </c>
      <c r="BJ12" s="51">
        <v>0.1</v>
      </c>
      <c r="BK12" s="94">
        <f t="shared" si="7"/>
        <v>266.67</v>
      </c>
      <c r="BL12" s="4">
        <v>119.61</v>
      </c>
      <c r="BM12" s="3">
        <v>121.66</v>
      </c>
      <c r="BN12" s="3">
        <v>121.5</v>
      </c>
      <c r="BO12" s="3">
        <v>118.79</v>
      </c>
      <c r="BP12" s="97">
        <v>120.81</v>
      </c>
      <c r="BQ12" s="101">
        <f t="shared" si="0"/>
        <v>120.474</v>
      </c>
      <c r="BR12" s="105">
        <f t="shared" si="1"/>
        <v>1.240415253050362</v>
      </c>
    </row>
    <row r="13" spans="2:70">
      <c r="B13" s="19" t="s">
        <v>17</v>
      </c>
      <c r="C13" s="20" t="s">
        <v>43</v>
      </c>
      <c r="D13" s="21">
        <v>300</v>
      </c>
      <c r="E13" s="21">
        <v>250</v>
      </c>
      <c r="F13" s="51">
        <v>0.1</v>
      </c>
      <c r="G13" s="94">
        <f t="shared" si="2"/>
        <v>333.33</v>
      </c>
      <c r="H13" s="22">
        <v>1168.8</v>
      </c>
      <c r="I13" s="21">
        <v>1168.9000000000001</v>
      </c>
      <c r="J13" s="21">
        <v>1170.2</v>
      </c>
      <c r="K13" s="21">
        <v>1133.4000000000001</v>
      </c>
      <c r="L13" s="98">
        <v>1163.7</v>
      </c>
      <c r="M13" s="104">
        <f t="shared" si="8"/>
        <v>1161</v>
      </c>
      <c r="N13" s="105">
        <f t="shared" si="3"/>
        <v>15.628019708203571</v>
      </c>
      <c r="P13" s="19" t="s">
        <v>17</v>
      </c>
      <c r="Q13" s="20" t="s">
        <v>43</v>
      </c>
      <c r="R13" s="21">
        <v>300</v>
      </c>
      <c r="S13" s="21">
        <v>250</v>
      </c>
      <c r="T13" s="51">
        <v>0.1</v>
      </c>
      <c r="U13" s="94">
        <f t="shared" si="4"/>
        <v>333.33</v>
      </c>
      <c r="V13" s="116">
        <v>670.47</v>
      </c>
      <c r="W13" s="21">
        <v>674.53</v>
      </c>
      <c r="X13" s="21">
        <v>670.49</v>
      </c>
      <c r="Y13" s="21">
        <v>639.27</v>
      </c>
      <c r="Z13" s="117">
        <v>660.42</v>
      </c>
      <c r="AA13" s="101">
        <f>ROUND(AVERAGE(V13:Z13),2)</f>
        <v>663.04</v>
      </c>
      <c r="AB13" s="105">
        <f>STDEV(V13:Z13)</f>
        <v>14.27064049018124</v>
      </c>
      <c r="AD13" s="19" t="s">
        <v>17</v>
      </c>
      <c r="AE13" s="20" t="s">
        <v>43</v>
      </c>
      <c r="AF13" s="21">
        <v>300</v>
      </c>
      <c r="AG13" s="21">
        <v>250</v>
      </c>
      <c r="AH13" s="51">
        <v>0.1</v>
      </c>
      <c r="AI13" s="94">
        <f t="shared" si="5"/>
        <v>333.33</v>
      </c>
      <c r="AJ13" s="121">
        <v>375.42</v>
      </c>
      <c r="AK13" s="3">
        <v>375.25</v>
      </c>
      <c r="AL13" s="3">
        <v>375.57</v>
      </c>
      <c r="AM13" s="3">
        <v>364.04</v>
      </c>
      <c r="AN13" s="113">
        <v>373.57</v>
      </c>
      <c r="AO13" s="101">
        <f>ROUND(AVERAGE(AJ13:AN13),2)</f>
        <v>372.77</v>
      </c>
      <c r="AP13" s="105">
        <f>STDEV(AJ12,AN13)</f>
        <v>5.1053109601668929</v>
      </c>
      <c r="AR13" s="19" t="s">
        <v>17</v>
      </c>
      <c r="AS13" s="20" t="s">
        <v>43</v>
      </c>
      <c r="AT13" s="21">
        <v>300</v>
      </c>
      <c r="AU13" s="21">
        <v>250</v>
      </c>
      <c r="AV13" s="51">
        <v>0.1</v>
      </c>
      <c r="AW13" s="94">
        <f t="shared" si="6"/>
        <v>333.33</v>
      </c>
      <c r="AX13" s="116">
        <v>561.53</v>
      </c>
      <c r="AY13" s="21">
        <v>560.4</v>
      </c>
      <c r="AZ13" s="21">
        <v>563.46</v>
      </c>
      <c r="BA13" s="21">
        <v>542.62</v>
      </c>
      <c r="BB13" s="117">
        <v>558.89</v>
      </c>
      <c r="BC13" s="101">
        <f>ROUND(AVERAGE(AX13:BB13),2)</f>
        <v>557.38</v>
      </c>
      <c r="BD13" s="105">
        <f>STDEV(AX13:BB13)</f>
        <v>8.4179421475797742</v>
      </c>
      <c r="BF13" s="19" t="s">
        <v>20</v>
      </c>
      <c r="BG13" s="20" t="s">
        <v>43</v>
      </c>
      <c r="BH13" s="21">
        <v>300</v>
      </c>
      <c r="BI13" s="21">
        <v>250</v>
      </c>
      <c r="BJ13" s="51">
        <v>0.1</v>
      </c>
      <c r="BK13" s="94">
        <f t="shared" si="7"/>
        <v>333.33</v>
      </c>
      <c r="BL13" s="22">
        <v>117.24</v>
      </c>
      <c r="BM13" s="21">
        <v>117.66</v>
      </c>
      <c r="BN13" s="21">
        <v>117.52</v>
      </c>
      <c r="BO13" s="21">
        <v>108.16</v>
      </c>
      <c r="BP13" s="98">
        <v>115.22</v>
      </c>
      <c r="BQ13" s="101">
        <f t="shared" si="0"/>
        <v>115.16</v>
      </c>
      <c r="BR13" s="105">
        <f t="shared" si="1"/>
        <v>4.0357651071389178</v>
      </c>
    </row>
    <row r="14" spans="2:70" ht="16.5" thickBot="1">
      <c r="B14" s="23" t="s">
        <v>18</v>
      </c>
      <c r="C14" s="11" t="s">
        <v>43</v>
      </c>
      <c r="D14" s="12">
        <v>300</v>
      </c>
      <c r="E14" s="12">
        <v>225</v>
      </c>
      <c r="F14" s="52">
        <v>0.1</v>
      </c>
      <c r="G14" s="95">
        <f t="shared" si="2"/>
        <v>300</v>
      </c>
      <c r="H14" s="89">
        <v>1177.4000000000001</v>
      </c>
      <c r="I14" s="12">
        <v>1188.8</v>
      </c>
      <c r="J14" s="12">
        <v>1188.5999999999999</v>
      </c>
      <c r="K14" s="12">
        <v>1181</v>
      </c>
      <c r="L14" s="99">
        <v>1208.3</v>
      </c>
      <c r="M14" s="106">
        <f>ROUND(AVERAGE(H14:L14),2)</f>
        <v>1188.82</v>
      </c>
      <c r="N14" s="107">
        <f>STDEV(H14:L14)</f>
        <v>11.948723781224464</v>
      </c>
      <c r="P14" s="23" t="s">
        <v>18</v>
      </c>
      <c r="Q14" s="11" t="s">
        <v>43</v>
      </c>
      <c r="R14" s="12">
        <v>300</v>
      </c>
      <c r="S14" s="12">
        <v>225</v>
      </c>
      <c r="T14" s="52">
        <v>0.1</v>
      </c>
      <c r="U14" s="95">
        <f t="shared" si="4"/>
        <v>300</v>
      </c>
      <c r="V14" s="11">
        <v>652.9</v>
      </c>
      <c r="W14" s="12">
        <v>658.23</v>
      </c>
      <c r="X14" s="12">
        <v>656.41</v>
      </c>
      <c r="Y14" s="12">
        <v>660.84</v>
      </c>
      <c r="Z14" s="118">
        <v>659.19</v>
      </c>
      <c r="AA14" s="109">
        <f>ROUND(AVERAGE(V14:Z14),2)</f>
        <v>657.51</v>
      </c>
      <c r="AB14" s="107">
        <f>STDEV(V14:Z14)</f>
        <v>3.0369277238683465</v>
      </c>
      <c r="AD14" s="23" t="s">
        <v>18</v>
      </c>
      <c r="AE14" s="11" t="s">
        <v>43</v>
      </c>
      <c r="AF14" s="12">
        <v>300</v>
      </c>
      <c r="AG14" s="12">
        <v>225</v>
      </c>
      <c r="AH14" s="52">
        <v>0.1</v>
      </c>
      <c r="AI14" s="95">
        <f t="shared" si="5"/>
        <v>300</v>
      </c>
      <c r="AJ14" s="11">
        <v>378.06</v>
      </c>
      <c r="AK14" s="12">
        <v>381.91</v>
      </c>
      <c r="AL14" s="12">
        <v>381.62</v>
      </c>
      <c r="AM14" s="12">
        <v>379.28</v>
      </c>
      <c r="AN14" s="118">
        <v>388.1</v>
      </c>
      <c r="AO14" s="109">
        <f>ROUND(AVERAGE(AJ14:AN14),2)</f>
        <v>381.79</v>
      </c>
      <c r="AP14" s="107">
        <f>STDEV(AJ14:AN14)</f>
        <v>3.8753167612467632</v>
      </c>
      <c r="AR14" s="23" t="s">
        <v>18</v>
      </c>
      <c r="AS14" s="11" t="s">
        <v>43</v>
      </c>
      <c r="AT14" s="12">
        <v>300</v>
      </c>
      <c r="AU14" s="12">
        <v>225</v>
      </c>
      <c r="AV14" s="52">
        <v>0.1</v>
      </c>
      <c r="AW14" s="95">
        <f t="shared" si="6"/>
        <v>300</v>
      </c>
      <c r="AX14" s="11">
        <v>561.61</v>
      </c>
      <c r="AY14" s="12">
        <v>567.47</v>
      </c>
      <c r="AZ14" s="12">
        <v>569.91</v>
      </c>
      <c r="BA14" s="12">
        <v>566.1</v>
      </c>
      <c r="BB14" s="118">
        <v>581.22</v>
      </c>
      <c r="BC14" s="109">
        <f>ROUND(AVERAGE(AX14:BB14),2)</f>
        <v>569.26</v>
      </c>
      <c r="BD14" s="107">
        <f>STDEV(AX14:BB14)</f>
        <v>7.3344440825464092</v>
      </c>
      <c r="BF14" s="23" t="s">
        <v>21</v>
      </c>
      <c r="BG14" s="11" t="s">
        <v>43</v>
      </c>
      <c r="BH14" s="12">
        <v>300</v>
      </c>
      <c r="BI14" s="12">
        <v>225</v>
      </c>
      <c r="BJ14" s="52">
        <v>0.1</v>
      </c>
      <c r="BK14" s="95">
        <f t="shared" si="7"/>
        <v>300</v>
      </c>
      <c r="BL14" s="89">
        <v>115.09</v>
      </c>
      <c r="BM14" s="12">
        <v>116.81</v>
      </c>
      <c r="BN14" s="12">
        <v>116.95</v>
      </c>
      <c r="BO14" s="12">
        <v>116.66</v>
      </c>
      <c r="BP14" s="99">
        <v>119.26</v>
      </c>
      <c r="BQ14" s="11">
        <f>AVERAGE(BL14:BP14)</f>
        <v>116.95399999999999</v>
      </c>
      <c r="BR14" s="107">
        <f>STDEV(BL14:BP14)</f>
        <v>1.4915864037996602</v>
      </c>
    </row>
    <row r="15" spans="2:70">
      <c r="L15" s="43" t="s">
        <v>45</v>
      </c>
      <c r="M15" s="44">
        <f>AVERAGE(M5:M14)</f>
        <v>1142.4990000000003</v>
      </c>
      <c r="Z15" s="43" t="s">
        <v>45</v>
      </c>
      <c r="AA15" s="45">
        <f>AVERAGE(AA5:AA14)</f>
        <v>676.84800000000007</v>
      </c>
      <c r="AK15" s="5"/>
      <c r="AL15" s="5"/>
      <c r="AM15" s="5"/>
      <c r="AN15" s="41" t="s">
        <v>44</v>
      </c>
      <c r="AO15" s="42">
        <f>AVERAGE(AO5:AO14)</f>
        <v>366.67299999999994</v>
      </c>
      <c r="BB15" s="43" t="s">
        <v>45</v>
      </c>
      <c r="BC15" s="42">
        <f>AVERAGE(BC5:BC14)</f>
        <v>553.50400000000002</v>
      </c>
      <c r="BP15" s="41" t="s">
        <v>44</v>
      </c>
      <c r="BQ15" s="42">
        <f>AVERAGE(BQ5:BQ14)</f>
        <v>115.02901999999999</v>
      </c>
    </row>
    <row r="16" spans="2:70">
      <c r="B16" s="33" t="s">
        <v>36</v>
      </c>
      <c r="C16" s="34" t="s">
        <v>30</v>
      </c>
      <c r="D16" s="34" t="s">
        <v>31</v>
      </c>
      <c r="O16" s="33" t="s">
        <v>36</v>
      </c>
      <c r="P16" s="34" t="s">
        <v>30</v>
      </c>
      <c r="Q16" s="34" t="s">
        <v>31</v>
      </c>
      <c r="AB16" s="33" t="s">
        <v>36</v>
      </c>
      <c r="AC16" s="34" t="s">
        <v>30</v>
      </c>
      <c r="AD16" s="34" t="s">
        <v>31</v>
      </c>
      <c r="AK16" s="5"/>
      <c r="AL16" s="5"/>
      <c r="AO16" s="33" t="s">
        <v>36</v>
      </c>
      <c r="AP16" s="34" t="s">
        <v>30</v>
      </c>
      <c r="AQ16" s="34" t="s">
        <v>31</v>
      </c>
      <c r="BB16" s="33" t="s">
        <v>36</v>
      </c>
      <c r="BC16" s="34" t="s">
        <v>30</v>
      </c>
      <c r="BD16" s="34" t="s">
        <v>31</v>
      </c>
    </row>
    <row r="17" spans="2:56" ht="17.25" customHeight="1">
      <c r="B17" s="33" t="s">
        <v>32</v>
      </c>
      <c r="C17" s="35">
        <f>SUM(M5:M7)/3</f>
        <v>1108.93</v>
      </c>
      <c r="D17" s="36">
        <f>SUM(M5,M8,M11)/3</f>
        <v>1100.0066666666667</v>
      </c>
      <c r="O17" s="33" t="s">
        <v>32</v>
      </c>
      <c r="P17" s="35">
        <f>SUM(AA5:AA7)/3</f>
        <v>670.97333333333336</v>
      </c>
      <c r="Q17" s="36">
        <f>SUM(AA5,AA7,AA11)/3</f>
        <v>671.68999999999994</v>
      </c>
      <c r="AB17" s="33" t="s">
        <v>32</v>
      </c>
      <c r="AC17" s="35">
        <f>SUM(AO5:AO7)/3</f>
        <v>355.95666666666665</v>
      </c>
      <c r="AD17" s="36">
        <f>SUM(AO5,AO8,AO11)/3</f>
        <v>353.17</v>
      </c>
      <c r="AK17" s="5"/>
      <c r="AL17" s="5"/>
      <c r="AO17" s="33" t="s">
        <v>32</v>
      </c>
      <c r="AP17" s="35">
        <f>SUM(BC5:BC7)/3</f>
        <v>541.37333333333333</v>
      </c>
      <c r="AQ17" s="36">
        <f>SUM(BC5,BC8,BC11)/3</f>
        <v>541.25</v>
      </c>
      <c r="BB17" s="33" t="s">
        <v>32</v>
      </c>
      <c r="BC17" s="35">
        <f>SUM(BQ5:BQ7)/3</f>
        <v>109.88053333333333</v>
      </c>
      <c r="BD17" s="36">
        <f>SUM(BQ5,BQ8,BQ11)/3</f>
        <v>110.99240000000002</v>
      </c>
    </row>
    <row r="18" spans="2:56" ht="16.5">
      <c r="B18" s="33" t="s">
        <v>33</v>
      </c>
      <c r="C18" s="36">
        <f>SUM(M8:M10)/3</f>
        <v>1153.6400000000001</v>
      </c>
      <c r="D18" s="36">
        <f>SUM(M6,M9,M12)/3</f>
        <v>1150.8800000000001</v>
      </c>
      <c r="M18" s="1" t="s">
        <v>12</v>
      </c>
      <c r="N18" s="31" t="s">
        <v>22</v>
      </c>
      <c r="O18" s="33" t="s">
        <v>33</v>
      </c>
      <c r="P18" s="36">
        <f>SUM(AA8:AA10)/3</f>
        <v>691.81000000000006</v>
      </c>
      <c r="Q18" s="36">
        <f>SUM(AA6,AA9,AA12)/3</f>
        <v>683.16666666666663</v>
      </c>
      <c r="AB18" s="33" t="s">
        <v>33</v>
      </c>
      <c r="AC18" s="36">
        <f>SUM(AO8:AO10)/3</f>
        <v>370.10666666666674</v>
      </c>
      <c r="AD18" s="36">
        <f>SUM(AO6,AO9,AO12)/3</f>
        <v>368.95</v>
      </c>
      <c r="AK18" s="5"/>
      <c r="AL18" s="5"/>
      <c r="AO18" s="33" t="s">
        <v>33</v>
      </c>
      <c r="AP18" s="36">
        <f>SUM(BC8:BC10)/3</f>
        <v>557.53000000000009</v>
      </c>
      <c r="AQ18" s="36">
        <f>SUM(BC6,BC9,BC12)/3</f>
        <v>558.78666666666663</v>
      </c>
      <c r="BB18" s="33" t="s">
        <v>33</v>
      </c>
      <c r="BC18" s="36">
        <f>SUM(BQ8:BQ10)/3</f>
        <v>118.86620000000001</v>
      </c>
      <c r="BD18" s="36">
        <f>SUM(BQ6,BQ9,BQ12)/3</f>
        <v>116.54866666666665</v>
      </c>
    </row>
    <row r="19" spans="2:56" ht="16.5" customHeight="1" thickBot="1">
      <c r="B19" s="33" t="s">
        <v>34</v>
      </c>
      <c r="C19" s="36">
        <f>SUM(M11:M14)/3</f>
        <v>1545.76</v>
      </c>
      <c r="D19" s="36">
        <f>SUM(M7,M10,M13)/3</f>
        <v>1161.17</v>
      </c>
      <c r="M19" s="2" t="s">
        <v>11</v>
      </c>
      <c r="O19" s="33" t="s">
        <v>34</v>
      </c>
      <c r="P19" s="36">
        <f>SUM(AA11:AA14)/3</f>
        <v>893.37666666666667</v>
      </c>
      <c r="Q19" s="36">
        <f>SUM(AA7,AA10,AA13)/3</f>
        <v>672.4666666666667</v>
      </c>
      <c r="AB19" s="33" t="s">
        <v>34</v>
      </c>
      <c r="AC19" s="36">
        <f>SUM(AO11:AO14)/3</f>
        <v>496.18</v>
      </c>
      <c r="AD19" s="36">
        <f>SUM(AO7,AO10,AO13)/3</f>
        <v>372.85999999999996</v>
      </c>
      <c r="AK19" s="5"/>
      <c r="AL19" s="5"/>
      <c r="AO19" s="33" t="s">
        <v>34</v>
      </c>
      <c r="AP19" s="36">
        <f>SUM(BC11:BC14)/3</f>
        <v>746.11</v>
      </c>
      <c r="AQ19" s="36">
        <f>SUM(BC7,BC10,BC13)/3</f>
        <v>555.22333333333336</v>
      </c>
      <c r="BB19" s="33" t="s">
        <v>34</v>
      </c>
      <c r="BC19" s="36">
        <f>SUM(BQ11:BQ14)/3</f>
        <v>154.68333333333334</v>
      </c>
      <c r="BD19" s="36">
        <f>SUM(BQ7,BQ10,BQ13)/3</f>
        <v>116.90433333333333</v>
      </c>
    </row>
    <row r="20" spans="2:56">
      <c r="B20" s="33" t="s">
        <v>35</v>
      </c>
      <c r="C20" s="33"/>
      <c r="D20" s="36">
        <f>M14</f>
        <v>1188.82</v>
      </c>
      <c r="O20" s="33" t="s">
        <v>35</v>
      </c>
      <c r="P20" s="33"/>
      <c r="Q20" s="16">
        <f>AA14</f>
        <v>657.51</v>
      </c>
      <c r="AB20" s="33" t="s">
        <v>35</v>
      </c>
      <c r="AC20" s="33"/>
      <c r="AD20" s="35">
        <f>AO14</f>
        <v>381.79</v>
      </c>
      <c r="AK20" s="5"/>
      <c r="AL20" s="5"/>
      <c r="AO20" s="33" t="s">
        <v>35</v>
      </c>
      <c r="AP20" s="33"/>
      <c r="AQ20" s="35">
        <f>BC14</f>
        <v>569.26</v>
      </c>
      <c r="BB20" s="33" t="s">
        <v>35</v>
      </c>
      <c r="BC20" s="33"/>
      <c r="BD20" s="33">
        <f>BQ14</f>
        <v>116.95399999999999</v>
      </c>
    </row>
    <row r="21" spans="2:56">
      <c r="AK21" s="5"/>
      <c r="AL21" s="5"/>
      <c r="AO21" s="5"/>
      <c r="AP21" s="5"/>
      <c r="AQ21" s="5"/>
      <c r="BB21" s="5"/>
      <c r="BC21" s="5"/>
      <c r="BD21" s="5"/>
    </row>
    <row r="22" spans="2:56">
      <c r="C22" s="5" t="s">
        <v>24</v>
      </c>
      <c r="D22" s="5" t="s">
        <v>25</v>
      </c>
      <c r="P22" s="5" t="s">
        <v>24</v>
      </c>
      <c r="Q22" s="5" t="s">
        <v>25</v>
      </c>
      <c r="AC22" s="5" t="s">
        <v>24</v>
      </c>
      <c r="AD22" s="5" t="s">
        <v>25</v>
      </c>
      <c r="AK22" s="5"/>
      <c r="AL22" s="5"/>
      <c r="AO22" s="5"/>
      <c r="AP22" s="5" t="s">
        <v>24</v>
      </c>
      <c r="AQ22" s="5" t="s">
        <v>25</v>
      </c>
      <c r="BB22" s="5"/>
      <c r="BC22" s="5" t="s">
        <v>24</v>
      </c>
      <c r="BD22" s="5" t="s">
        <v>25</v>
      </c>
    </row>
    <row r="23" spans="2:56">
      <c r="B23" s="5" t="s">
        <v>23</v>
      </c>
      <c r="C23" s="32">
        <f>C17</f>
        <v>1108.93</v>
      </c>
      <c r="D23" s="32"/>
      <c r="O23" s="5" t="s">
        <v>23</v>
      </c>
      <c r="P23" s="36">
        <f>P17</f>
        <v>670.97333333333336</v>
      </c>
      <c r="Q23" s="32"/>
      <c r="AB23" s="5" t="s">
        <v>23</v>
      </c>
      <c r="AC23" s="35">
        <f>AC17</f>
        <v>355.95666666666665</v>
      </c>
      <c r="AK23" s="5"/>
      <c r="AL23" s="5"/>
      <c r="AO23" s="5" t="s">
        <v>23</v>
      </c>
      <c r="AP23" s="35">
        <f>AP17</f>
        <v>541.37333333333333</v>
      </c>
      <c r="AQ23" s="5"/>
      <c r="BB23" s="5" t="s">
        <v>23</v>
      </c>
      <c r="BC23" s="35">
        <f>BC17</f>
        <v>109.88053333333333</v>
      </c>
      <c r="BD23" s="5"/>
    </row>
    <row r="24" spans="2:56">
      <c r="B24" s="5" t="s">
        <v>26</v>
      </c>
      <c r="C24" s="32">
        <f>C18</f>
        <v>1153.6400000000001</v>
      </c>
      <c r="D24" s="32"/>
      <c r="O24" s="5" t="s">
        <v>26</v>
      </c>
      <c r="P24" s="36">
        <f>P18</f>
        <v>691.81000000000006</v>
      </c>
      <c r="Q24" s="32"/>
      <c r="AB24" s="5" t="s">
        <v>26</v>
      </c>
      <c r="AC24" s="36">
        <f>AC18</f>
        <v>370.10666666666674</v>
      </c>
      <c r="AK24" s="5"/>
      <c r="AL24" s="5"/>
      <c r="AO24" s="5" t="s">
        <v>26</v>
      </c>
      <c r="AP24" s="36">
        <f>AP18</f>
        <v>557.53000000000009</v>
      </c>
      <c r="AQ24" s="5"/>
      <c r="BB24" s="5" t="s">
        <v>26</v>
      </c>
      <c r="BC24" s="36">
        <f>BC18</f>
        <v>118.86620000000001</v>
      </c>
      <c r="BD24" s="5"/>
    </row>
    <row r="25" spans="2:56">
      <c r="B25" s="5" t="s">
        <v>37</v>
      </c>
      <c r="C25" s="32">
        <f>C19</f>
        <v>1545.76</v>
      </c>
      <c r="D25" s="32"/>
      <c r="O25" s="5" t="s">
        <v>37</v>
      </c>
      <c r="P25" s="36">
        <f>P19</f>
        <v>893.37666666666667</v>
      </c>
      <c r="Q25" s="32"/>
      <c r="AB25" s="5" t="s">
        <v>37</v>
      </c>
      <c r="AC25" s="36">
        <f>AC19</f>
        <v>496.18</v>
      </c>
      <c r="AK25" s="5"/>
      <c r="AL25" s="5"/>
      <c r="AO25" s="5" t="s">
        <v>37</v>
      </c>
      <c r="AP25" s="36">
        <f>AP19</f>
        <v>746.11</v>
      </c>
      <c r="AQ25" s="5"/>
      <c r="BB25" s="5" t="s">
        <v>37</v>
      </c>
      <c r="BC25" s="36">
        <f>BC19</f>
        <v>154.68333333333334</v>
      </c>
      <c r="BD25" s="5"/>
    </row>
    <row r="26" spans="2:56">
      <c r="B26" s="5" t="s">
        <v>27</v>
      </c>
      <c r="C26" s="32"/>
      <c r="D26" s="32">
        <f>D17</f>
        <v>1100.0066666666667</v>
      </c>
      <c r="O26" s="5" t="s">
        <v>27</v>
      </c>
      <c r="P26" s="32"/>
      <c r="Q26" s="32">
        <f>Q17</f>
        <v>671.68999999999994</v>
      </c>
      <c r="AB26" s="5" t="s">
        <v>27</v>
      </c>
      <c r="AD26" s="32">
        <f>AD17</f>
        <v>353.17</v>
      </c>
      <c r="AK26" s="5"/>
      <c r="AL26" s="5"/>
      <c r="AO26" s="5" t="s">
        <v>27</v>
      </c>
      <c r="AP26" s="5"/>
      <c r="AQ26" s="32">
        <f>AQ17</f>
        <v>541.25</v>
      </c>
      <c r="BB26" s="5" t="s">
        <v>27</v>
      </c>
      <c r="BC26" s="5"/>
      <c r="BD26" s="32">
        <f>BD17</f>
        <v>110.99240000000002</v>
      </c>
    </row>
    <row r="27" spans="2:56">
      <c r="B27" s="5" t="s">
        <v>28</v>
      </c>
      <c r="C27" s="32"/>
      <c r="D27" s="32">
        <f>D18</f>
        <v>1150.8800000000001</v>
      </c>
      <c r="O27" s="5" t="s">
        <v>28</v>
      </c>
      <c r="P27" s="32"/>
      <c r="Q27" s="32">
        <f>Q18</f>
        <v>683.16666666666663</v>
      </c>
      <c r="AB27" s="5" t="s">
        <v>28</v>
      </c>
      <c r="AD27" s="32">
        <f>AD18</f>
        <v>368.95</v>
      </c>
      <c r="AK27" s="5"/>
      <c r="AL27" s="5"/>
      <c r="AO27" s="5" t="s">
        <v>28</v>
      </c>
      <c r="AP27" s="5"/>
      <c r="AQ27" s="32">
        <f>AQ18</f>
        <v>558.78666666666663</v>
      </c>
      <c r="BB27" s="5" t="s">
        <v>28</v>
      </c>
      <c r="BC27" s="5"/>
      <c r="BD27" s="32">
        <f>BD18</f>
        <v>116.54866666666665</v>
      </c>
    </row>
    <row r="28" spans="2:56" ht="16.5" thickBot="1">
      <c r="B28" s="5" t="s">
        <v>38</v>
      </c>
      <c r="C28" s="32"/>
      <c r="D28" s="32">
        <f>D19</f>
        <v>1161.17</v>
      </c>
      <c r="O28" s="5" t="s">
        <v>38</v>
      </c>
      <c r="P28" s="32"/>
      <c r="Q28" s="32">
        <f>Q20</f>
        <v>657.51</v>
      </c>
      <c r="AB28" s="5" t="s">
        <v>38</v>
      </c>
      <c r="AD28" s="32">
        <f>AD19</f>
        <v>372.85999999999996</v>
      </c>
      <c r="AK28" s="5"/>
      <c r="AL28" s="5"/>
      <c r="AO28" s="5" t="s">
        <v>38</v>
      </c>
      <c r="AP28" s="5"/>
      <c r="AQ28" s="32">
        <f>AQ19</f>
        <v>555.22333333333336</v>
      </c>
      <c r="BB28" s="5" t="s">
        <v>38</v>
      </c>
      <c r="BC28" s="5"/>
      <c r="BD28" s="32">
        <f>BD19</f>
        <v>116.90433333333333</v>
      </c>
    </row>
    <row r="29" spans="2:56">
      <c r="B29" s="5" t="s">
        <v>39</v>
      </c>
      <c r="C29" s="32"/>
      <c r="D29" s="33">
        <f>D20</f>
        <v>1188.82</v>
      </c>
      <c r="O29" s="5" t="s">
        <v>39</v>
      </c>
      <c r="P29" s="32"/>
      <c r="Q29" s="16">
        <f>Q20</f>
        <v>657.51</v>
      </c>
      <c r="AB29" s="5" t="s">
        <v>39</v>
      </c>
      <c r="AD29" s="35">
        <f>AD20</f>
        <v>381.79</v>
      </c>
      <c r="AK29" s="5"/>
      <c r="AL29" s="5"/>
      <c r="AO29" s="5" t="s">
        <v>39</v>
      </c>
      <c r="AP29" s="5"/>
      <c r="AQ29" s="33">
        <f>AQ20</f>
        <v>569.26</v>
      </c>
      <c r="BB29" s="5" t="s">
        <v>39</v>
      </c>
      <c r="BC29" s="5"/>
      <c r="BD29" s="33">
        <f>BD20</f>
        <v>116.95399999999999</v>
      </c>
    </row>
    <row r="31" spans="2:56">
      <c r="Y31" s="26"/>
    </row>
    <row r="32" spans="2:56">
      <c r="Y32" s="26"/>
    </row>
    <row r="33" spans="25:46" ht="16.5" customHeight="1">
      <c r="Y33" s="26"/>
    </row>
    <row r="34" spans="25:46" ht="17.25" customHeight="1"/>
    <row r="40" spans="25:46" ht="16.5" thickBot="1"/>
    <row r="41" spans="25:46" ht="15.75" customHeight="1">
      <c r="AM41" s="81" t="s">
        <v>50</v>
      </c>
      <c r="AN41" s="83" t="s">
        <v>51</v>
      </c>
      <c r="AO41" s="83" t="s">
        <v>52</v>
      </c>
      <c r="AP41" s="83" t="s">
        <v>53</v>
      </c>
      <c r="AQ41" s="57" t="s">
        <v>54</v>
      </c>
      <c r="AR41" s="57" t="s">
        <v>56</v>
      </c>
      <c r="AS41" s="83" t="s">
        <v>60</v>
      </c>
      <c r="AT41" s="57" t="s">
        <v>58</v>
      </c>
    </row>
    <row r="42" spans="25:46" ht="16.5" customHeight="1" thickBot="1">
      <c r="AM42" s="82"/>
      <c r="AN42" s="84"/>
      <c r="AO42" s="84"/>
      <c r="AP42" s="84"/>
      <c r="AQ42" s="58" t="s">
        <v>55</v>
      </c>
      <c r="AR42" s="58" t="s">
        <v>57</v>
      </c>
      <c r="AS42" s="84"/>
      <c r="AT42" s="58" t="s">
        <v>59</v>
      </c>
    </row>
    <row r="43" spans="25:46" ht="18.75" thickTop="1" thickBot="1">
      <c r="AM43" s="54">
        <v>1</v>
      </c>
      <c r="AN43" s="62" t="s">
        <v>43</v>
      </c>
      <c r="AO43" s="62">
        <v>100</v>
      </c>
      <c r="AP43" s="62">
        <v>300</v>
      </c>
      <c r="AQ43" s="62">
        <v>7.0000000000000007E-2</v>
      </c>
      <c r="AR43" s="62">
        <v>25</v>
      </c>
      <c r="AS43" s="62">
        <v>20</v>
      </c>
      <c r="AT43" s="54">
        <f>ROUND(AO43/AP43/AQ43/AS43*1000,2)</f>
        <v>238.1</v>
      </c>
    </row>
    <row r="44" spans="25:46" ht="18.75" thickTop="1" thickBot="1">
      <c r="AM44" s="54">
        <v>2</v>
      </c>
      <c r="AN44" s="59" t="s">
        <v>43</v>
      </c>
      <c r="AO44" s="59">
        <v>150</v>
      </c>
      <c r="AP44" s="59">
        <v>700</v>
      </c>
      <c r="AQ44" s="59">
        <v>0.1</v>
      </c>
      <c r="AR44" s="59">
        <v>25</v>
      </c>
      <c r="AS44" s="59">
        <v>20</v>
      </c>
      <c r="AT44" s="54">
        <f t="shared" ref="AT44:AT58" si="9">ROUND(AO44/AP44/AQ44/AS44*1000,2)</f>
        <v>107.14</v>
      </c>
    </row>
    <row r="45" spans="25:46" ht="18.75" thickTop="1" thickBot="1">
      <c r="Y45" s="26"/>
      <c r="AM45" s="55">
        <v>3</v>
      </c>
      <c r="AN45" s="60" t="s">
        <v>43</v>
      </c>
      <c r="AO45" s="60">
        <v>200</v>
      </c>
      <c r="AP45" s="60">
        <v>1000</v>
      </c>
      <c r="AQ45" s="60">
        <v>0.13</v>
      </c>
      <c r="AR45" s="60">
        <v>25</v>
      </c>
      <c r="AS45" s="60">
        <v>20</v>
      </c>
      <c r="AT45" s="54">
        <f t="shared" si="9"/>
        <v>76.92</v>
      </c>
    </row>
    <row r="46" spans="25:46" ht="18.75" thickTop="1" thickBot="1">
      <c r="Y46" s="26"/>
      <c r="AM46" s="56">
        <v>4</v>
      </c>
      <c r="AN46" s="63" t="s">
        <v>43</v>
      </c>
      <c r="AO46" s="63">
        <v>250</v>
      </c>
      <c r="AP46" s="63">
        <v>1500</v>
      </c>
      <c r="AQ46" s="63">
        <v>0.15</v>
      </c>
      <c r="AR46" s="63">
        <v>25</v>
      </c>
      <c r="AS46" s="63">
        <v>20</v>
      </c>
      <c r="AT46" s="54">
        <f t="shared" si="9"/>
        <v>55.56</v>
      </c>
    </row>
    <row r="47" spans="25:46" ht="18.75" thickTop="1" thickBot="1">
      <c r="Y47" s="26"/>
      <c r="AM47" s="55">
        <v>5</v>
      </c>
      <c r="AN47" s="64">
        <v>1000</v>
      </c>
      <c r="AO47" s="64">
        <v>100</v>
      </c>
      <c r="AP47" s="64">
        <v>700</v>
      </c>
      <c r="AQ47" s="64">
        <v>0.13</v>
      </c>
      <c r="AR47" s="64">
        <v>25</v>
      </c>
      <c r="AS47" s="64">
        <v>20</v>
      </c>
      <c r="AT47" s="54">
        <f t="shared" si="9"/>
        <v>54.95</v>
      </c>
    </row>
    <row r="48" spans="25:46" ht="18.75" thickTop="1" thickBot="1">
      <c r="AM48" s="56">
        <v>6</v>
      </c>
      <c r="AN48" s="61">
        <v>1000</v>
      </c>
      <c r="AO48" s="61">
        <v>150</v>
      </c>
      <c r="AP48" s="61">
        <v>300</v>
      </c>
      <c r="AQ48" s="61">
        <v>0.15</v>
      </c>
      <c r="AR48" s="61">
        <v>25</v>
      </c>
      <c r="AS48" s="61">
        <v>20</v>
      </c>
      <c r="AT48" s="54">
        <f t="shared" si="9"/>
        <v>166.67</v>
      </c>
    </row>
    <row r="49" spans="4:46" ht="18.75" thickTop="1" thickBot="1">
      <c r="AM49" s="55">
        <v>7</v>
      </c>
      <c r="AN49" s="60">
        <v>1000</v>
      </c>
      <c r="AO49" s="60">
        <v>200</v>
      </c>
      <c r="AP49" s="60">
        <v>1500</v>
      </c>
      <c r="AQ49" s="60">
        <v>7.0000000000000007E-2</v>
      </c>
      <c r="AR49" s="60">
        <v>25</v>
      </c>
      <c r="AS49" s="60">
        <v>20</v>
      </c>
      <c r="AT49" s="54">
        <f t="shared" si="9"/>
        <v>95.24</v>
      </c>
    </row>
    <row r="50" spans="4:46" ht="18.75" thickTop="1" thickBot="1">
      <c r="AM50" s="56">
        <v>8</v>
      </c>
      <c r="AN50" s="64">
        <v>1000</v>
      </c>
      <c r="AO50" s="64">
        <v>250</v>
      </c>
      <c r="AP50" s="64">
        <v>1000</v>
      </c>
      <c r="AQ50" s="64">
        <v>0.1</v>
      </c>
      <c r="AR50" s="64">
        <v>25</v>
      </c>
      <c r="AS50" s="64">
        <v>20</v>
      </c>
      <c r="AT50" s="54">
        <f t="shared" si="9"/>
        <v>125</v>
      </c>
    </row>
    <row r="51" spans="4:46" ht="18.75" thickTop="1" thickBot="1">
      <c r="AM51" s="55">
        <v>9</v>
      </c>
      <c r="AN51" s="60">
        <v>3000</v>
      </c>
      <c r="AO51" s="60">
        <v>100</v>
      </c>
      <c r="AP51" s="60">
        <v>1000</v>
      </c>
      <c r="AQ51" s="60">
        <v>0.15</v>
      </c>
      <c r="AR51" s="60">
        <v>25</v>
      </c>
      <c r="AS51" s="60">
        <v>20</v>
      </c>
      <c r="AT51" s="54">
        <f t="shared" si="9"/>
        <v>33.33</v>
      </c>
    </row>
    <row r="52" spans="4:46" ht="18.75" thickTop="1" thickBot="1">
      <c r="AM52" s="56">
        <v>10</v>
      </c>
      <c r="AN52" s="65">
        <v>3000</v>
      </c>
      <c r="AO52" s="65">
        <v>150</v>
      </c>
      <c r="AP52" s="65">
        <v>1500</v>
      </c>
      <c r="AQ52" s="65">
        <v>0.13</v>
      </c>
      <c r="AR52" s="65">
        <v>25</v>
      </c>
      <c r="AS52" s="65">
        <v>20</v>
      </c>
      <c r="AT52" s="54">
        <f t="shared" si="9"/>
        <v>38.46</v>
      </c>
    </row>
    <row r="53" spans="4:46" ht="18.75" thickTop="1" thickBot="1">
      <c r="AM53" s="55">
        <v>11</v>
      </c>
      <c r="AN53" s="65">
        <v>3000</v>
      </c>
      <c r="AO53" s="65">
        <v>200</v>
      </c>
      <c r="AP53" s="65">
        <v>300</v>
      </c>
      <c r="AQ53" s="65">
        <v>0.1</v>
      </c>
      <c r="AR53" s="65">
        <v>25</v>
      </c>
      <c r="AS53" s="65">
        <v>20</v>
      </c>
      <c r="AT53" s="54">
        <f t="shared" si="9"/>
        <v>333.33</v>
      </c>
    </row>
    <row r="54" spans="4:46" ht="18.75" thickTop="1" thickBot="1">
      <c r="AM54" s="56">
        <v>12</v>
      </c>
      <c r="AN54" s="61">
        <v>3000</v>
      </c>
      <c r="AO54" s="61">
        <v>250</v>
      </c>
      <c r="AP54" s="61">
        <v>700</v>
      </c>
      <c r="AQ54" s="61">
        <v>7.0000000000000007E-2</v>
      </c>
      <c r="AR54" s="61">
        <v>25</v>
      </c>
      <c r="AS54" s="61">
        <v>20</v>
      </c>
      <c r="AT54" s="54">
        <f t="shared" si="9"/>
        <v>255.1</v>
      </c>
    </row>
    <row r="55" spans="4:46" ht="18.75" thickTop="1" thickBot="1">
      <c r="AM55" s="55">
        <v>13</v>
      </c>
      <c r="AN55" s="60">
        <v>5000</v>
      </c>
      <c r="AO55" s="60">
        <v>100</v>
      </c>
      <c r="AP55" s="60">
        <v>1500</v>
      </c>
      <c r="AQ55" s="60">
        <v>0.1</v>
      </c>
      <c r="AR55" s="60">
        <v>25</v>
      </c>
      <c r="AS55" s="60">
        <v>20</v>
      </c>
      <c r="AT55" s="54">
        <f t="shared" si="9"/>
        <v>33.33</v>
      </c>
    </row>
    <row r="56" spans="4:46" ht="18.75" thickTop="1" thickBot="1">
      <c r="AM56" s="56">
        <v>14</v>
      </c>
      <c r="AN56" s="66">
        <v>5000</v>
      </c>
      <c r="AO56" s="66">
        <v>150</v>
      </c>
      <c r="AP56" s="66">
        <v>1000</v>
      </c>
      <c r="AQ56" s="66">
        <v>7.0000000000000007E-2</v>
      </c>
      <c r="AR56" s="66">
        <v>25</v>
      </c>
      <c r="AS56" s="66">
        <v>20</v>
      </c>
      <c r="AT56" s="54">
        <f t="shared" si="9"/>
        <v>107.14</v>
      </c>
    </row>
    <row r="57" spans="4:46" ht="18.75" thickTop="1" thickBot="1">
      <c r="AM57" s="55">
        <v>15</v>
      </c>
      <c r="AN57" s="66">
        <v>5000</v>
      </c>
      <c r="AO57" s="66">
        <v>200</v>
      </c>
      <c r="AP57" s="66">
        <v>700</v>
      </c>
      <c r="AQ57" s="66">
        <v>0.15</v>
      </c>
      <c r="AR57" s="66">
        <v>25</v>
      </c>
      <c r="AS57" s="66">
        <v>20</v>
      </c>
      <c r="AT57" s="54">
        <f t="shared" si="9"/>
        <v>95.24</v>
      </c>
    </row>
    <row r="58" spans="4:46" ht="18.75" thickTop="1" thickBot="1">
      <c r="AM58" s="56">
        <v>16</v>
      </c>
      <c r="AN58" s="61">
        <v>5000</v>
      </c>
      <c r="AO58" s="61">
        <v>250</v>
      </c>
      <c r="AP58" s="61">
        <v>300</v>
      </c>
      <c r="AQ58" s="61">
        <v>0.13</v>
      </c>
      <c r="AR58" s="61">
        <v>25</v>
      </c>
      <c r="AS58" s="61">
        <v>20</v>
      </c>
      <c r="AT58" s="54">
        <f t="shared" si="9"/>
        <v>320.51</v>
      </c>
    </row>
    <row r="63" spans="4:46">
      <c r="D63" s="27"/>
    </row>
  </sheetData>
  <mergeCells count="55">
    <mergeCell ref="BB3:BB4"/>
    <mergeCell ref="BC3:BC4"/>
    <mergeCell ref="BD3:BD4"/>
    <mergeCell ref="AS2:AW2"/>
    <mergeCell ref="AM41:AM42"/>
    <mergeCell ref="AN41:AN42"/>
    <mergeCell ref="AO41:AO42"/>
    <mergeCell ref="AP41:AP42"/>
    <mergeCell ref="AS41:AS42"/>
    <mergeCell ref="AY2:BD2"/>
    <mergeCell ref="AR3:AR4"/>
    <mergeCell ref="AX3:AX4"/>
    <mergeCell ref="AY3:AY4"/>
    <mergeCell ref="AZ3:AZ4"/>
    <mergeCell ref="BA3:BA4"/>
    <mergeCell ref="AK2:AP2"/>
    <mergeCell ref="BM2:BR2"/>
    <mergeCell ref="BF3:BF4"/>
    <mergeCell ref="BL3:BL4"/>
    <mergeCell ref="BR3:BR4"/>
    <mergeCell ref="BM3:BM4"/>
    <mergeCell ref="BN3:BN4"/>
    <mergeCell ref="BO3:BO4"/>
    <mergeCell ref="BP3:BP4"/>
    <mergeCell ref="BQ3:BQ4"/>
    <mergeCell ref="BG2:BK2"/>
    <mergeCell ref="AE2:AI2"/>
    <mergeCell ref="Q2:U2"/>
    <mergeCell ref="V3:V4"/>
    <mergeCell ref="W3:W4"/>
    <mergeCell ref="X3:X4"/>
    <mergeCell ref="Y3:Y4"/>
    <mergeCell ref="AD3:AD4"/>
    <mergeCell ref="AO3:AO4"/>
    <mergeCell ref="AP3:AP4"/>
    <mergeCell ref="Z3:Z4"/>
    <mergeCell ref="AA3:AA4"/>
    <mergeCell ref="AB3:AB4"/>
    <mergeCell ref="AJ3:AJ4"/>
    <mergeCell ref="AK3:AK4"/>
    <mergeCell ref="AL3:AL4"/>
    <mergeCell ref="AM3:AM4"/>
    <mergeCell ref="AN3:AN4"/>
    <mergeCell ref="P3:P4"/>
    <mergeCell ref="W2:AB2"/>
    <mergeCell ref="B3:B4"/>
    <mergeCell ref="I2:N2"/>
    <mergeCell ref="H3:H4"/>
    <mergeCell ref="I3:I4"/>
    <mergeCell ref="J3:J4"/>
    <mergeCell ref="K3:K4"/>
    <mergeCell ref="L3:L4"/>
    <mergeCell ref="M3:M4"/>
    <mergeCell ref="N3:N4"/>
    <mergeCell ref="C2:G2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CA36-F8F9-45F5-B85D-6F5CFA85A81C}">
  <dimension ref="A1:BR63"/>
  <sheetViews>
    <sheetView zoomScale="85" zoomScaleNormal="85" workbookViewId="0">
      <selection activeCell="A5" sqref="A5"/>
    </sheetView>
  </sheetViews>
  <sheetFormatPr defaultColWidth="9" defaultRowHeight="15.75"/>
  <cols>
    <col min="1" max="1" width="9" style="5"/>
    <col min="2" max="2" width="9.125" style="5" bestFit="1" customWidth="1"/>
    <col min="3" max="3" width="10" style="5" bestFit="1" customWidth="1"/>
    <col min="4" max="4" width="14.5" style="5" bestFit="1" customWidth="1"/>
    <col min="5" max="5" width="9.5" style="5" bestFit="1" customWidth="1"/>
    <col min="6" max="6" width="10.25" style="5" customWidth="1"/>
    <col min="7" max="7" width="9.5" style="5" bestFit="1" customWidth="1"/>
    <col min="8" max="8" width="17.625" style="5" bestFit="1" customWidth="1"/>
    <col min="9" max="16" width="9.625" style="5" customWidth="1"/>
    <col min="17" max="17" width="14.5" style="5" bestFit="1" customWidth="1"/>
    <col min="18" max="18" width="14.875" style="5" bestFit="1" customWidth="1"/>
    <col min="19" max="19" width="9.625" style="5" customWidth="1"/>
    <col min="20" max="20" width="9.5" style="5" bestFit="1" customWidth="1"/>
    <col min="21" max="23" width="8.75" style="5" bestFit="1" customWidth="1"/>
    <col min="24" max="29" width="9.125" style="5" customWidth="1"/>
    <col min="30" max="30" width="8.125" style="5" bestFit="1" customWidth="1"/>
    <col min="31" max="31" width="9.875" style="5" customWidth="1"/>
    <col min="32" max="32" width="10.875" style="5" bestFit="1" customWidth="1"/>
    <col min="33" max="35" width="9" style="5"/>
    <col min="36" max="36" width="10.125" style="5" bestFit="1" customWidth="1"/>
    <col min="37" max="42" width="9" style="6"/>
    <col min="43" max="43" width="14.5" style="6" bestFit="1" customWidth="1"/>
    <col min="44" max="44" width="9.5" style="6" bestFit="1" customWidth="1"/>
    <col min="45" max="45" width="9" style="6"/>
    <col min="46" max="46" width="14.5" style="6" bestFit="1" customWidth="1"/>
    <col min="47" max="55" width="9" style="6"/>
    <col min="56" max="56" width="9" style="6" bestFit="1" customWidth="1"/>
    <col min="57" max="57" width="9.5" style="6" bestFit="1" customWidth="1"/>
    <col min="58" max="58" width="7.875" style="5" bestFit="1" customWidth="1"/>
    <col min="59" max="59" width="9" style="6"/>
    <col min="60" max="60" width="14.5" style="6" bestFit="1" customWidth="1"/>
    <col min="61" max="63" width="9" style="6"/>
    <col min="64" max="64" width="15.75" style="6" customWidth="1"/>
    <col min="65" max="16384" width="9" style="6"/>
  </cols>
  <sheetData>
    <row r="1" spans="2:70" ht="16.5" thickBot="1">
      <c r="M1" s="27" t="s">
        <v>42</v>
      </c>
      <c r="S1" s="27" t="s">
        <v>29</v>
      </c>
    </row>
    <row r="2" spans="2:70" ht="17.25" customHeight="1" thickBot="1">
      <c r="B2" s="7" t="s">
        <v>7</v>
      </c>
      <c r="C2" s="78" t="s">
        <v>0</v>
      </c>
      <c r="D2" s="70"/>
      <c r="E2" s="70"/>
      <c r="F2" s="70"/>
      <c r="G2" s="71"/>
      <c r="H2" s="8" t="s">
        <v>13</v>
      </c>
      <c r="I2" s="70" t="s">
        <v>10</v>
      </c>
      <c r="J2" s="70"/>
      <c r="K2" s="70"/>
      <c r="L2" s="70"/>
      <c r="M2" s="70"/>
      <c r="N2" s="71"/>
      <c r="P2" s="7" t="s">
        <v>7</v>
      </c>
      <c r="Q2" s="78" t="s">
        <v>0</v>
      </c>
      <c r="R2" s="70"/>
      <c r="S2" s="70"/>
      <c r="T2" s="70"/>
      <c r="U2" s="71"/>
      <c r="V2" s="9" t="s">
        <v>14</v>
      </c>
      <c r="W2" s="69" t="s">
        <v>10</v>
      </c>
      <c r="X2" s="70"/>
      <c r="Y2" s="70"/>
      <c r="Z2" s="70"/>
      <c r="AA2" s="70"/>
      <c r="AB2" s="71"/>
      <c r="AD2" s="7" t="s">
        <v>7</v>
      </c>
      <c r="AE2" s="78" t="s">
        <v>0</v>
      </c>
      <c r="AF2" s="70"/>
      <c r="AG2" s="70"/>
      <c r="AH2" s="70"/>
      <c r="AI2" s="71"/>
      <c r="AJ2" s="10" t="s">
        <v>40</v>
      </c>
      <c r="AK2" s="69" t="s">
        <v>10</v>
      </c>
      <c r="AL2" s="70"/>
      <c r="AM2" s="70"/>
      <c r="AN2" s="70"/>
      <c r="AO2" s="70"/>
      <c r="AP2" s="71"/>
      <c r="AR2" s="7" t="s">
        <v>7</v>
      </c>
      <c r="AS2" s="78" t="s">
        <v>0</v>
      </c>
      <c r="AT2" s="70"/>
      <c r="AU2" s="70"/>
      <c r="AV2" s="70"/>
      <c r="AW2" s="71"/>
      <c r="AX2" s="24" t="s">
        <v>15</v>
      </c>
      <c r="AY2" s="69" t="s">
        <v>10</v>
      </c>
      <c r="AZ2" s="70"/>
      <c r="BA2" s="70"/>
      <c r="BB2" s="70"/>
      <c r="BC2" s="70"/>
      <c r="BD2" s="71"/>
      <c r="BF2" s="7" t="s">
        <v>7</v>
      </c>
      <c r="BG2" s="78" t="s">
        <v>0</v>
      </c>
      <c r="BH2" s="70"/>
      <c r="BI2" s="70"/>
      <c r="BJ2" s="70"/>
      <c r="BK2" s="71"/>
      <c r="BL2" s="24" t="s">
        <v>16</v>
      </c>
      <c r="BM2" s="69" t="s">
        <v>10</v>
      </c>
      <c r="BN2" s="70"/>
      <c r="BO2" s="70"/>
      <c r="BP2" s="70"/>
      <c r="BQ2" s="70"/>
      <c r="BR2" s="71"/>
    </row>
    <row r="3" spans="2:70" ht="33">
      <c r="B3" s="67" t="s">
        <v>1</v>
      </c>
      <c r="C3" s="14" t="s">
        <v>8</v>
      </c>
      <c r="D3" s="15" t="s">
        <v>9</v>
      </c>
      <c r="E3" s="53" t="s">
        <v>19</v>
      </c>
      <c r="F3" s="46" t="s">
        <v>46</v>
      </c>
      <c r="G3" s="47" t="s">
        <v>47</v>
      </c>
      <c r="H3" s="72">
        <v>1</v>
      </c>
      <c r="I3" s="72">
        <v>2</v>
      </c>
      <c r="J3" s="72">
        <v>3</v>
      </c>
      <c r="K3" s="72">
        <v>4</v>
      </c>
      <c r="L3" s="74">
        <v>5</v>
      </c>
      <c r="M3" s="76" t="s">
        <v>2</v>
      </c>
      <c r="N3" s="76" t="s">
        <v>3</v>
      </c>
      <c r="P3" s="67" t="s">
        <v>1</v>
      </c>
      <c r="Q3" s="14" t="s">
        <v>8</v>
      </c>
      <c r="R3" s="15" t="s">
        <v>9</v>
      </c>
      <c r="S3" s="53" t="s">
        <v>19</v>
      </c>
      <c r="T3" s="46" t="s">
        <v>46</v>
      </c>
      <c r="U3" s="47" t="s">
        <v>47</v>
      </c>
      <c r="V3" s="79">
        <v>1</v>
      </c>
      <c r="W3" s="72">
        <v>2</v>
      </c>
      <c r="X3" s="72">
        <v>3</v>
      </c>
      <c r="Y3" s="72">
        <v>4</v>
      </c>
      <c r="Z3" s="74">
        <v>5</v>
      </c>
      <c r="AA3" s="76" t="s">
        <v>2</v>
      </c>
      <c r="AB3" s="76" t="s">
        <v>3</v>
      </c>
      <c r="AD3" s="87" t="s">
        <v>1</v>
      </c>
      <c r="AE3" s="14" t="s">
        <v>8</v>
      </c>
      <c r="AF3" s="15" t="s">
        <v>9</v>
      </c>
      <c r="AG3" s="53" t="s">
        <v>19</v>
      </c>
      <c r="AH3" s="46" t="s">
        <v>46</v>
      </c>
      <c r="AI3" s="47" t="s">
        <v>47</v>
      </c>
      <c r="AJ3" s="79">
        <v>1</v>
      </c>
      <c r="AK3" s="72">
        <v>2</v>
      </c>
      <c r="AL3" s="72">
        <v>3</v>
      </c>
      <c r="AM3" s="72">
        <v>4</v>
      </c>
      <c r="AN3" s="74">
        <v>5</v>
      </c>
      <c r="AO3" s="76" t="s">
        <v>2</v>
      </c>
      <c r="AP3" s="76" t="s">
        <v>3</v>
      </c>
      <c r="AR3" s="67" t="s">
        <v>1</v>
      </c>
      <c r="AS3" s="14" t="s">
        <v>8</v>
      </c>
      <c r="AT3" s="15" t="s">
        <v>9</v>
      </c>
      <c r="AU3" s="53" t="s">
        <v>19</v>
      </c>
      <c r="AV3" s="46" t="s">
        <v>46</v>
      </c>
      <c r="AW3" s="47" t="s">
        <v>47</v>
      </c>
      <c r="AX3" s="79">
        <v>1</v>
      </c>
      <c r="AY3" s="72">
        <v>2</v>
      </c>
      <c r="AZ3" s="72">
        <v>3</v>
      </c>
      <c r="BA3" s="72">
        <v>4</v>
      </c>
      <c r="BB3" s="74">
        <v>5</v>
      </c>
      <c r="BC3" s="76" t="s">
        <v>2</v>
      </c>
      <c r="BD3" s="76" t="s">
        <v>3</v>
      </c>
      <c r="BF3" s="67" t="s">
        <v>1</v>
      </c>
      <c r="BG3" s="14" t="s">
        <v>8</v>
      </c>
      <c r="BH3" s="15" t="s">
        <v>9</v>
      </c>
      <c r="BI3" s="53" t="s">
        <v>19</v>
      </c>
      <c r="BJ3" s="46" t="s">
        <v>46</v>
      </c>
      <c r="BK3" s="47" t="s">
        <v>47</v>
      </c>
      <c r="BL3" s="76">
        <v>1</v>
      </c>
      <c r="BM3" s="85">
        <v>2</v>
      </c>
      <c r="BN3" s="72">
        <v>3</v>
      </c>
      <c r="BO3" s="72">
        <v>4</v>
      </c>
      <c r="BP3" s="74">
        <v>5</v>
      </c>
      <c r="BQ3" s="76" t="s">
        <v>2</v>
      </c>
      <c r="BR3" s="76" t="s">
        <v>3</v>
      </c>
    </row>
    <row r="4" spans="2:70" ht="17.25" customHeight="1" thickBot="1">
      <c r="B4" s="68"/>
      <c r="C4" s="11" t="s">
        <v>4</v>
      </c>
      <c r="D4" s="12" t="s">
        <v>6</v>
      </c>
      <c r="E4" s="12" t="s">
        <v>5</v>
      </c>
      <c r="F4" s="48" t="s">
        <v>48</v>
      </c>
      <c r="G4" s="49" t="s">
        <v>49</v>
      </c>
      <c r="H4" s="73"/>
      <c r="I4" s="73"/>
      <c r="J4" s="73"/>
      <c r="K4" s="73"/>
      <c r="L4" s="75"/>
      <c r="M4" s="100"/>
      <c r="N4" s="100"/>
      <c r="P4" s="68"/>
      <c r="Q4" s="11" t="s">
        <v>4</v>
      </c>
      <c r="R4" s="12" t="s">
        <v>6</v>
      </c>
      <c r="S4" s="12" t="s">
        <v>5</v>
      </c>
      <c r="T4" s="48" t="s">
        <v>48</v>
      </c>
      <c r="U4" s="49" t="s">
        <v>49</v>
      </c>
      <c r="V4" s="127"/>
      <c r="W4" s="128"/>
      <c r="X4" s="128"/>
      <c r="Y4" s="128"/>
      <c r="Z4" s="129"/>
      <c r="AA4" s="100"/>
      <c r="AB4" s="100"/>
      <c r="AD4" s="88"/>
      <c r="AE4" s="11" t="s">
        <v>4</v>
      </c>
      <c r="AF4" s="12" t="s">
        <v>6</v>
      </c>
      <c r="AG4" s="12" t="s">
        <v>5</v>
      </c>
      <c r="AH4" s="48" t="s">
        <v>48</v>
      </c>
      <c r="AI4" s="49" t="s">
        <v>49</v>
      </c>
      <c r="AJ4" s="127"/>
      <c r="AK4" s="128"/>
      <c r="AL4" s="128"/>
      <c r="AM4" s="128"/>
      <c r="AN4" s="129"/>
      <c r="AO4" s="100"/>
      <c r="AP4" s="100"/>
      <c r="AR4" s="68"/>
      <c r="AS4" s="11" t="s">
        <v>4</v>
      </c>
      <c r="AT4" s="12" t="s">
        <v>6</v>
      </c>
      <c r="AU4" s="12" t="s">
        <v>5</v>
      </c>
      <c r="AV4" s="48" t="s">
        <v>48</v>
      </c>
      <c r="AW4" s="49" t="s">
        <v>49</v>
      </c>
      <c r="AX4" s="127"/>
      <c r="AY4" s="128"/>
      <c r="AZ4" s="128"/>
      <c r="BA4" s="128"/>
      <c r="BB4" s="129"/>
      <c r="BC4" s="100"/>
      <c r="BD4" s="100"/>
      <c r="BF4" s="68"/>
      <c r="BG4" s="11" t="s">
        <v>4</v>
      </c>
      <c r="BH4" s="12" t="s">
        <v>6</v>
      </c>
      <c r="BI4" s="12" t="s">
        <v>5</v>
      </c>
      <c r="BJ4" s="48" t="s">
        <v>48</v>
      </c>
      <c r="BK4" s="49" t="s">
        <v>49</v>
      </c>
      <c r="BL4" s="77"/>
      <c r="BM4" s="86"/>
      <c r="BN4" s="73"/>
      <c r="BO4" s="73"/>
      <c r="BP4" s="75"/>
      <c r="BQ4" s="100"/>
      <c r="BR4" s="100"/>
    </row>
    <row r="5" spans="2:70">
      <c r="B5" s="13">
        <v>1</v>
      </c>
      <c r="C5" s="90" t="s">
        <v>43</v>
      </c>
      <c r="D5" s="91">
        <v>1000</v>
      </c>
      <c r="E5" s="91">
        <v>150</v>
      </c>
      <c r="F5" s="92">
        <v>0.1</v>
      </c>
      <c r="G5" s="93">
        <f t="shared" ref="G5:G14" si="0">ROUND(E5/D5/F5/25*1000,2)</f>
        <v>60</v>
      </c>
      <c r="H5" s="17">
        <v>1038.3</v>
      </c>
      <c r="I5" s="25">
        <v>1030.0999999999999</v>
      </c>
      <c r="J5" s="15">
        <v>1026</v>
      </c>
      <c r="K5" s="15">
        <v>1034.8</v>
      </c>
      <c r="L5" s="123">
        <v>1032.7</v>
      </c>
      <c r="M5" s="162">
        <f>ROUND(AVERAGE(H5:L5),2)</f>
        <v>1032.3800000000001</v>
      </c>
      <c r="N5" s="103">
        <f>STDEV(H5:L5)</f>
        <v>4.6612230154756507</v>
      </c>
      <c r="P5" s="13">
        <v>1</v>
      </c>
      <c r="Q5" s="90" t="s">
        <v>43</v>
      </c>
      <c r="R5" s="91">
        <v>1000</v>
      </c>
      <c r="S5" s="91">
        <v>150</v>
      </c>
      <c r="T5" s="92">
        <v>0.1</v>
      </c>
      <c r="U5" s="93">
        <f t="shared" ref="U5:U14" si="1">ROUND(S5/R5/T5/25*1000,2)</f>
        <v>60</v>
      </c>
      <c r="V5" s="90">
        <v>1083.5999999999999</v>
      </c>
      <c r="W5" s="110">
        <v>1092.2</v>
      </c>
      <c r="X5" s="91">
        <v>1095.9000000000001</v>
      </c>
      <c r="Y5" s="91">
        <v>1074.2</v>
      </c>
      <c r="Z5" s="111">
        <v>1110.5999999999999</v>
      </c>
      <c r="AA5" s="151">
        <f>ROUND(AVERAGE(V5:Z5),2)</f>
        <v>1091.3</v>
      </c>
      <c r="AB5" s="103">
        <f>STDEV(V5:Z5)</f>
        <v>13.657964709282249</v>
      </c>
      <c r="AD5" s="13">
        <v>1</v>
      </c>
      <c r="AE5" s="90" t="s">
        <v>43</v>
      </c>
      <c r="AF5" s="91">
        <v>1000</v>
      </c>
      <c r="AG5" s="91">
        <v>150</v>
      </c>
      <c r="AH5" s="92">
        <v>0.1</v>
      </c>
      <c r="AI5" s="93">
        <f>ROUND(AG5/AF5/AH5/25*1000,2)</f>
        <v>60</v>
      </c>
      <c r="AJ5" s="90">
        <v>330.47</v>
      </c>
      <c r="AK5" s="110">
        <v>328.7</v>
      </c>
      <c r="AL5" s="91">
        <v>327.5</v>
      </c>
      <c r="AM5" s="91">
        <v>329.42</v>
      </c>
      <c r="AN5" s="111">
        <v>328.77</v>
      </c>
      <c r="AO5" s="160">
        <f>ROUND(AVERAGE(AJ5:AN5),2)</f>
        <v>328.97</v>
      </c>
      <c r="AP5" s="103">
        <f>STDEV(AJ5:AN5)</f>
        <v>1.087000459981516</v>
      </c>
      <c r="AR5" s="13">
        <v>1</v>
      </c>
      <c r="AS5" s="90" t="s">
        <v>43</v>
      </c>
      <c r="AT5" s="91">
        <v>1000</v>
      </c>
      <c r="AU5" s="91">
        <v>150</v>
      </c>
      <c r="AV5" s="92">
        <v>0.1</v>
      </c>
      <c r="AW5" s="93">
        <f>ROUND(AU5/AT5/AV5/25*1000,2)</f>
        <v>60</v>
      </c>
      <c r="AX5" s="4">
        <v>610.46</v>
      </c>
      <c r="AY5" s="33">
        <v>608.28</v>
      </c>
      <c r="AZ5" s="3">
        <v>606.80999999999995</v>
      </c>
      <c r="BA5" s="3">
        <v>605.1</v>
      </c>
      <c r="BB5" s="97">
        <v>611.66999999999996</v>
      </c>
      <c r="BC5" s="147">
        <f>ROUND(AVERAGE(AX5:BB5),2)</f>
        <v>608.46</v>
      </c>
      <c r="BD5" s="103">
        <f>STDEV(AX5:BB5)</f>
        <v>2.6621664110269254</v>
      </c>
      <c r="BF5" s="13">
        <v>1</v>
      </c>
      <c r="BG5" s="90" t="s">
        <v>43</v>
      </c>
      <c r="BH5" s="91">
        <v>1000</v>
      </c>
      <c r="BI5" s="91">
        <v>150</v>
      </c>
      <c r="BJ5" s="92">
        <v>0.1</v>
      </c>
      <c r="BK5" s="93">
        <f>ROUND(BI5/BH5/BJ5/25*1000,2)</f>
        <v>60</v>
      </c>
      <c r="BL5" s="124">
        <v>732.61</v>
      </c>
      <c r="BM5" s="25">
        <v>731.29</v>
      </c>
      <c r="BN5" s="15">
        <v>731.11</v>
      </c>
      <c r="BO5" s="15">
        <v>722.98</v>
      </c>
      <c r="BP5" s="123">
        <v>742.86</v>
      </c>
      <c r="BQ5" s="147">
        <f>AVERAGE(BL5:BP5)</f>
        <v>732.17000000000007</v>
      </c>
      <c r="BR5" s="103">
        <f>STDEV(BL5:BP5)</f>
        <v>7.0856157107198525</v>
      </c>
    </row>
    <row r="6" spans="2:70">
      <c r="B6" s="18">
        <v>2</v>
      </c>
      <c r="C6" s="14" t="s">
        <v>43</v>
      </c>
      <c r="D6" s="15">
        <v>1000</v>
      </c>
      <c r="E6" s="3">
        <v>200</v>
      </c>
      <c r="F6" s="51">
        <v>0.1</v>
      </c>
      <c r="G6" s="94">
        <f t="shared" si="0"/>
        <v>80</v>
      </c>
      <c r="H6" s="5">
        <v>1089.9000000000001</v>
      </c>
      <c r="I6" s="3">
        <v>1082.5</v>
      </c>
      <c r="J6" s="3">
        <v>1106.8</v>
      </c>
      <c r="K6" s="3">
        <v>1101.3</v>
      </c>
      <c r="L6" s="97">
        <v>1107.0999999999999</v>
      </c>
      <c r="M6" s="104">
        <f>ROUND(AVERAGE(H6:L6),2)</f>
        <v>1097.52</v>
      </c>
      <c r="N6" s="105">
        <f t="shared" ref="N6:N13" si="2">STDEV(H6:L6)</f>
        <v>10.906970248423661</v>
      </c>
      <c r="P6" s="18">
        <v>2</v>
      </c>
      <c r="Q6" s="14" t="s">
        <v>43</v>
      </c>
      <c r="R6" s="15">
        <v>1000</v>
      </c>
      <c r="S6" s="3">
        <v>200</v>
      </c>
      <c r="T6" s="51">
        <v>0.1</v>
      </c>
      <c r="U6" s="94">
        <f t="shared" si="1"/>
        <v>80</v>
      </c>
      <c r="V6" s="132">
        <v>1193.2</v>
      </c>
      <c r="W6" s="3">
        <v>1197.9000000000001</v>
      </c>
      <c r="X6" s="3">
        <v>1197.3</v>
      </c>
      <c r="Y6" s="3">
        <v>1188.7</v>
      </c>
      <c r="Z6" s="113">
        <v>1197.8</v>
      </c>
      <c r="AA6" s="125">
        <f t="shared" ref="AA6:AA14" si="3">ROUND(AVERAGE(V6:Z6),2)</f>
        <v>1194.98</v>
      </c>
      <c r="AB6" s="105">
        <f t="shared" ref="AB6:AB14" si="4">STDEV(V6:Z6)</f>
        <v>4.0145983609820588</v>
      </c>
      <c r="AD6" s="18">
        <v>2</v>
      </c>
      <c r="AE6" s="14" t="s">
        <v>43</v>
      </c>
      <c r="AF6" s="15">
        <v>1000</v>
      </c>
      <c r="AG6" s="3">
        <v>200</v>
      </c>
      <c r="AH6" s="51">
        <v>0.1</v>
      </c>
      <c r="AI6" s="94">
        <f t="shared" ref="AI6:AI14" si="5">ROUND(AG6/AF6/AH6/25*1000,2)</f>
        <v>80</v>
      </c>
      <c r="AJ6" s="132">
        <v>346.86</v>
      </c>
      <c r="AK6" s="3">
        <v>344.52</v>
      </c>
      <c r="AL6" s="3">
        <v>352.15</v>
      </c>
      <c r="AM6" s="3">
        <v>350.55</v>
      </c>
      <c r="AN6" s="113">
        <v>352.32</v>
      </c>
      <c r="AO6" s="125">
        <f>ROUND(AVERAGE(AJ6:AN6),2)</f>
        <v>349.28</v>
      </c>
      <c r="AP6" s="105">
        <f>STDEV(AJ6:AN6)</f>
        <v>3.4498333293073729</v>
      </c>
      <c r="AR6" s="18">
        <v>2</v>
      </c>
      <c r="AS6" s="14" t="s">
        <v>43</v>
      </c>
      <c r="AT6" s="15">
        <v>1000</v>
      </c>
      <c r="AU6" s="3">
        <v>200</v>
      </c>
      <c r="AV6" s="51">
        <v>0.1</v>
      </c>
      <c r="AW6" s="94">
        <f t="shared" ref="AW6:AW14" si="6">ROUND(AU6/AT6/AV6/25*1000,2)</f>
        <v>80</v>
      </c>
      <c r="AX6" s="4">
        <v>658.68</v>
      </c>
      <c r="AY6" s="3">
        <v>652.75</v>
      </c>
      <c r="AZ6" s="3">
        <v>669.92</v>
      </c>
      <c r="BA6" s="33">
        <v>666.01</v>
      </c>
      <c r="BB6" s="130">
        <v>669.43</v>
      </c>
      <c r="BC6" s="101">
        <f>ROUND(AVERAGE(AX6:BB6),2)</f>
        <v>663.36</v>
      </c>
      <c r="BD6" s="105">
        <f>STDEV(AX6:BB6)</f>
        <v>7.439346073412624</v>
      </c>
      <c r="BF6" s="18">
        <v>2</v>
      </c>
      <c r="BG6" s="14" t="s">
        <v>43</v>
      </c>
      <c r="BH6" s="15">
        <v>1000</v>
      </c>
      <c r="BI6" s="3">
        <v>200</v>
      </c>
      <c r="BJ6" s="51">
        <v>0.1</v>
      </c>
      <c r="BK6" s="94">
        <f t="shared" ref="BK6:BK14" si="7">ROUND(BI6/BH6/BJ6/25*1000,2)</f>
        <v>80</v>
      </c>
      <c r="BL6" s="5">
        <v>847.23</v>
      </c>
      <c r="BM6" s="3">
        <v>842.64</v>
      </c>
      <c r="BN6" s="3">
        <v>862.63</v>
      </c>
      <c r="BO6" s="3">
        <v>853.9</v>
      </c>
      <c r="BP6" s="97">
        <v>864.26</v>
      </c>
      <c r="BQ6" s="101">
        <f t="shared" ref="BQ6:BQ12" si="8">AVERAGE(BL6:BP6)</f>
        <v>854.13199999999995</v>
      </c>
      <c r="BR6" s="105">
        <f t="shared" ref="BR6:BR12" si="9">STDEV(BL6:BP6)</f>
        <v>9.4147474740430486</v>
      </c>
    </row>
    <row r="7" spans="2:70">
      <c r="B7" s="18">
        <v>3</v>
      </c>
      <c r="C7" s="14" t="s">
        <v>43</v>
      </c>
      <c r="D7" s="15">
        <v>1000</v>
      </c>
      <c r="E7" s="3">
        <v>250</v>
      </c>
      <c r="F7" s="51">
        <v>0.1</v>
      </c>
      <c r="G7" s="94">
        <f t="shared" si="0"/>
        <v>100</v>
      </c>
      <c r="H7" s="38">
        <v>1147.7</v>
      </c>
      <c r="I7" s="3">
        <v>1151.8</v>
      </c>
      <c r="J7" s="3">
        <v>1140.9000000000001</v>
      </c>
      <c r="K7" s="3">
        <v>1122.5</v>
      </c>
      <c r="L7" s="97">
        <v>1154.4000000000001</v>
      </c>
      <c r="M7" s="104">
        <f>ROUND(AVERAGE(I7:L7),2)</f>
        <v>1142.4000000000001</v>
      </c>
      <c r="N7" s="105">
        <f>STDEV(I7:L7)</f>
        <v>14.498505670125699</v>
      </c>
      <c r="P7" s="18">
        <v>3</v>
      </c>
      <c r="Q7" s="14" t="s">
        <v>43</v>
      </c>
      <c r="R7" s="15">
        <v>1000</v>
      </c>
      <c r="S7" s="3">
        <v>250</v>
      </c>
      <c r="T7" s="51">
        <v>0.1</v>
      </c>
      <c r="U7" s="94">
        <f t="shared" si="1"/>
        <v>100</v>
      </c>
      <c r="V7" s="112">
        <v>1221.5999999999999</v>
      </c>
      <c r="W7" s="3">
        <v>1224.2</v>
      </c>
      <c r="X7" s="3">
        <v>1222.3</v>
      </c>
      <c r="Y7" s="3">
        <v>1217.3</v>
      </c>
      <c r="Z7" s="113">
        <v>1225.5999999999999</v>
      </c>
      <c r="AA7" s="125">
        <f t="shared" si="3"/>
        <v>1222.2</v>
      </c>
      <c r="AB7" s="105">
        <f t="shared" si="4"/>
        <v>3.1599050618649964</v>
      </c>
      <c r="AD7" s="18">
        <v>3</v>
      </c>
      <c r="AE7" s="14" t="s">
        <v>43</v>
      </c>
      <c r="AF7" s="15">
        <v>1000</v>
      </c>
      <c r="AG7" s="3">
        <v>250</v>
      </c>
      <c r="AH7" s="51">
        <v>0.1</v>
      </c>
      <c r="AI7" s="94">
        <f t="shared" si="5"/>
        <v>100</v>
      </c>
      <c r="AJ7" s="122">
        <v>366.53</v>
      </c>
      <c r="AK7" s="3">
        <v>368.07</v>
      </c>
      <c r="AL7" s="3">
        <v>364.57</v>
      </c>
      <c r="AM7" s="3">
        <v>356.82</v>
      </c>
      <c r="AN7" s="113">
        <v>367.22</v>
      </c>
      <c r="AO7" s="125">
        <f>ROUND(AVERAGE(AK7:AN7),2)</f>
        <v>364.17</v>
      </c>
      <c r="AP7" s="105">
        <f>STDEV(AK7:AN7)</f>
        <v>5.1216859203456373</v>
      </c>
      <c r="AR7" s="18">
        <v>3</v>
      </c>
      <c r="AS7" s="14" t="s">
        <v>43</v>
      </c>
      <c r="AT7" s="15">
        <v>1000</v>
      </c>
      <c r="AU7" s="3">
        <v>250</v>
      </c>
      <c r="AV7" s="51">
        <v>0.1</v>
      </c>
      <c r="AW7" s="94">
        <f t="shared" si="6"/>
        <v>100</v>
      </c>
      <c r="AX7" s="38">
        <v>702.49</v>
      </c>
      <c r="AY7" s="3">
        <v>705.73</v>
      </c>
      <c r="AZ7" s="3">
        <v>697.29</v>
      </c>
      <c r="BA7" s="3">
        <v>683.7</v>
      </c>
      <c r="BB7" s="97">
        <v>706.46</v>
      </c>
      <c r="BC7" s="101">
        <f>ROUND(AVERAGE(AY7:BB7),2)</f>
        <v>698.3</v>
      </c>
      <c r="BD7" s="105">
        <f>STDEV(AY7:BB7)</f>
        <v>10.582540652729218</v>
      </c>
      <c r="BF7" s="18">
        <v>3</v>
      </c>
      <c r="BG7" s="14" t="s">
        <v>43</v>
      </c>
      <c r="BH7" s="15">
        <v>1000</v>
      </c>
      <c r="BI7" s="3">
        <v>250</v>
      </c>
      <c r="BJ7" s="51">
        <v>0.1</v>
      </c>
      <c r="BK7" s="94">
        <f t="shared" si="7"/>
        <v>100</v>
      </c>
      <c r="BL7" s="38">
        <v>918.89</v>
      </c>
      <c r="BM7" s="3">
        <v>923.42</v>
      </c>
      <c r="BN7" s="3">
        <v>913.06</v>
      </c>
      <c r="BO7" s="3">
        <v>895.25</v>
      </c>
      <c r="BP7" s="97">
        <v>926.12</v>
      </c>
      <c r="BQ7" s="101">
        <f>AVERAGE(BM7:BP7)</f>
        <v>914.46249999999998</v>
      </c>
      <c r="BR7" s="105">
        <f>STDEV(BM7:BP7)</f>
        <v>13.990726392864662</v>
      </c>
    </row>
    <row r="8" spans="2:70">
      <c r="B8" s="18">
        <v>4</v>
      </c>
      <c r="C8" s="14" t="s">
        <v>43</v>
      </c>
      <c r="D8" s="3">
        <v>500</v>
      </c>
      <c r="E8" s="3">
        <v>150</v>
      </c>
      <c r="F8" s="51">
        <v>0.1</v>
      </c>
      <c r="G8" s="94">
        <f t="shared" si="0"/>
        <v>120</v>
      </c>
      <c r="H8" s="4">
        <v>1141.0999999999999</v>
      </c>
      <c r="I8" s="5">
        <v>1117.8</v>
      </c>
      <c r="J8" s="3">
        <v>1142.3</v>
      </c>
      <c r="K8" s="3">
        <v>1133.4000000000001</v>
      </c>
      <c r="L8" s="97">
        <v>1143.2</v>
      </c>
      <c r="M8" s="104">
        <f t="shared" ref="M8:M13" si="10">ROUND(AVERAGE(H8:L8),2)</f>
        <v>1135.56</v>
      </c>
      <c r="N8" s="105">
        <f t="shared" si="2"/>
        <v>10.66034708628195</v>
      </c>
      <c r="P8" s="18">
        <v>4</v>
      </c>
      <c r="Q8" s="14" t="s">
        <v>43</v>
      </c>
      <c r="R8" s="3">
        <v>500</v>
      </c>
      <c r="S8" s="3">
        <v>150</v>
      </c>
      <c r="T8" s="51">
        <v>0.1</v>
      </c>
      <c r="U8" s="94">
        <f t="shared" si="1"/>
        <v>120</v>
      </c>
      <c r="V8" s="112">
        <v>1256.5</v>
      </c>
      <c r="W8" s="33">
        <v>1270.8</v>
      </c>
      <c r="X8" s="3">
        <v>1266.3</v>
      </c>
      <c r="Y8" s="3">
        <v>1266.7</v>
      </c>
      <c r="Z8" s="113">
        <v>1269.2</v>
      </c>
      <c r="AA8" s="161">
        <f t="shared" si="3"/>
        <v>1265.9000000000001</v>
      </c>
      <c r="AB8" s="105">
        <f t="shared" si="4"/>
        <v>5.569111239686273</v>
      </c>
      <c r="AD8" s="18">
        <v>4</v>
      </c>
      <c r="AE8" s="14" t="s">
        <v>43</v>
      </c>
      <c r="AF8" s="3">
        <v>500</v>
      </c>
      <c r="AG8" s="3">
        <v>150</v>
      </c>
      <c r="AH8" s="51">
        <v>0.1</v>
      </c>
      <c r="AI8" s="94">
        <f t="shared" si="5"/>
        <v>120</v>
      </c>
      <c r="AJ8" s="112">
        <v>366.89</v>
      </c>
      <c r="AK8" s="131">
        <v>355.44</v>
      </c>
      <c r="AL8" s="3">
        <v>363.62</v>
      </c>
      <c r="AM8" s="3">
        <v>360.58</v>
      </c>
      <c r="AN8" s="113">
        <v>363.73</v>
      </c>
      <c r="AO8" s="125">
        <f t="shared" ref="AO8:AO14" si="11">ROUND(AVERAGE(AJ8:AN8),2)</f>
        <v>362.05</v>
      </c>
      <c r="AP8" s="105">
        <f>STDEV(AJ8:AN8)</f>
        <v>4.3175768667158669</v>
      </c>
      <c r="AR8" s="18">
        <v>4</v>
      </c>
      <c r="AS8" s="14" t="s">
        <v>43</v>
      </c>
      <c r="AT8" s="3">
        <v>500</v>
      </c>
      <c r="AU8" s="3">
        <v>150</v>
      </c>
      <c r="AV8" s="51">
        <v>0.1</v>
      </c>
      <c r="AW8" s="94">
        <f t="shared" si="6"/>
        <v>120</v>
      </c>
      <c r="AX8" s="4">
        <v>713.25</v>
      </c>
      <c r="AY8" s="33">
        <v>693.87</v>
      </c>
      <c r="AZ8" s="3">
        <v>712.09</v>
      </c>
      <c r="BA8" s="3">
        <v>705.21</v>
      </c>
      <c r="BB8" s="97">
        <v>710.52</v>
      </c>
      <c r="BC8" s="101">
        <f t="shared" ref="BC8:BC14" si="12">ROUND(AVERAGE(AX8:BB8),2)</f>
        <v>706.99</v>
      </c>
      <c r="BD8" s="105">
        <f>STDEV(AX8:BB8)</f>
        <v>7.9523782606211579</v>
      </c>
      <c r="BF8" s="18">
        <v>4</v>
      </c>
      <c r="BG8" s="14" t="s">
        <v>43</v>
      </c>
      <c r="BH8" s="3">
        <v>500</v>
      </c>
      <c r="BI8" s="3">
        <v>150</v>
      </c>
      <c r="BJ8" s="51">
        <v>0.1</v>
      </c>
      <c r="BK8" s="94">
        <f t="shared" si="7"/>
        <v>120</v>
      </c>
      <c r="BL8" s="4">
        <v>939.17</v>
      </c>
      <c r="BM8" s="5">
        <v>924.3</v>
      </c>
      <c r="BN8" s="3">
        <v>944.87</v>
      </c>
      <c r="BO8" s="3">
        <v>936.54</v>
      </c>
      <c r="BP8" s="97">
        <v>944.53</v>
      </c>
      <c r="BQ8" s="146">
        <f t="shared" si="8"/>
        <v>937.88199999999995</v>
      </c>
      <c r="BR8" s="105">
        <f t="shared" si="9"/>
        <v>8.3809110483288283</v>
      </c>
    </row>
    <row r="9" spans="2:70">
      <c r="B9" s="18">
        <v>5</v>
      </c>
      <c r="C9" s="14" t="s">
        <v>43</v>
      </c>
      <c r="D9" s="3">
        <v>500</v>
      </c>
      <c r="E9" s="3">
        <v>200</v>
      </c>
      <c r="F9" s="51">
        <v>0.1</v>
      </c>
      <c r="G9" s="94">
        <f t="shared" si="0"/>
        <v>160</v>
      </c>
      <c r="H9" s="4">
        <v>1111.8</v>
      </c>
      <c r="I9" s="3">
        <v>1123.9000000000001</v>
      </c>
      <c r="J9" s="3">
        <v>1124.8</v>
      </c>
      <c r="K9" s="3">
        <v>1094.5</v>
      </c>
      <c r="L9" s="97">
        <v>1119.7</v>
      </c>
      <c r="M9" s="104">
        <f t="shared" si="10"/>
        <v>1114.94</v>
      </c>
      <c r="N9" s="105">
        <f t="shared" si="2"/>
        <v>12.528088441578003</v>
      </c>
      <c r="P9" s="18">
        <v>5</v>
      </c>
      <c r="Q9" s="14" t="s">
        <v>43</v>
      </c>
      <c r="R9" s="3">
        <v>500</v>
      </c>
      <c r="S9" s="3">
        <v>200</v>
      </c>
      <c r="T9" s="51">
        <v>0.1</v>
      </c>
      <c r="U9" s="94">
        <f t="shared" si="1"/>
        <v>160</v>
      </c>
      <c r="V9" s="112">
        <v>1237.8</v>
      </c>
      <c r="W9" s="3">
        <v>1232.0999999999999</v>
      </c>
      <c r="X9" s="3">
        <v>1238.9000000000001</v>
      </c>
      <c r="Y9" s="3">
        <v>1232.4000000000001</v>
      </c>
      <c r="Z9" s="113">
        <v>1217.3</v>
      </c>
      <c r="AA9" s="125">
        <f t="shared" si="3"/>
        <v>1231.7</v>
      </c>
      <c r="AB9" s="105">
        <f t="shared" si="4"/>
        <v>8.6177143141322876</v>
      </c>
      <c r="AD9" s="18">
        <v>5</v>
      </c>
      <c r="AE9" s="14" t="s">
        <v>43</v>
      </c>
      <c r="AF9" s="3">
        <v>500</v>
      </c>
      <c r="AG9" s="3">
        <v>200</v>
      </c>
      <c r="AH9" s="51">
        <v>0.1</v>
      </c>
      <c r="AI9" s="94">
        <f t="shared" si="5"/>
        <v>160</v>
      </c>
      <c r="AJ9" s="112">
        <v>355.17</v>
      </c>
      <c r="AK9" s="3">
        <v>357.68</v>
      </c>
      <c r="AL9" s="29">
        <v>358</v>
      </c>
      <c r="AM9" s="3">
        <v>347.99</v>
      </c>
      <c r="AN9" s="113">
        <v>356.36</v>
      </c>
      <c r="AO9" s="125">
        <f t="shared" si="11"/>
        <v>355.04</v>
      </c>
      <c r="AP9" s="105">
        <f>STDEV(AJ9:AN9)</f>
        <v>4.0985668226832637</v>
      </c>
      <c r="AR9" s="18">
        <v>5</v>
      </c>
      <c r="AS9" s="14" t="s">
        <v>43</v>
      </c>
      <c r="AT9" s="3">
        <v>500</v>
      </c>
      <c r="AU9" s="3">
        <v>200</v>
      </c>
      <c r="AV9" s="51">
        <v>0.1</v>
      </c>
      <c r="AW9" s="94">
        <f t="shared" si="6"/>
        <v>160</v>
      </c>
      <c r="AX9" s="4">
        <v>678.17</v>
      </c>
      <c r="AY9" s="3">
        <v>685.09</v>
      </c>
      <c r="AZ9" s="3">
        <v>688.31</v>
      </c>
      <c r="BA9" s="3">
        <v>664.35</v>
      </c>
      <c r="BB9" s="97">
        <v>677.76</v>
      </c>
      <c r="BC9" s="101">
        <f t="shared" si="12"/>
        <v>678.74</v>
      </c>
      <c r="BD9" s="105">
        <f>STDEV(AX9:BB9)</f>
        <v>9.2231328733787468</v>
      </c>
      <c r="BF9" s="18">
        <v>5</v>
      </c>
      <c r="BG9" s="14" t="s">
        <v>43</v>
      </c>
      <c r="BH9" s="3">
        <v>500</v>
      </c>
      <c r="BI9" s="3">
        <v>200</v>
      </c>
      <c r="BJ9" s="51">
        <v>0.1</v>
      </c>
      <c r="BK9" s="94">
        <f t="shared" si="7"/>
        <v>160</v>
      </c>
      <c r="BL9" s="4">
        <v>897.75</v>
      </c>
      <c r="BM9" s="3">
        <v>904.79</v>
      </c>
      <c r="BN9" s="3">
        <v>911.15</v>
      </c>
      <c r="BO9" s="3">
        <v>879.29</v>
      </c>
      <c r="BP9" s="97">
        <v>889.53</v>
      </c>
      <c r="BQ9" s="101">
        <f t="shared" si="8"/>
        <v>896.50200000000007</v>
      </c>
      <c r="BR9" s="105">
        <f t="shared" si="9"/>
        <v>12.546653737152392</v>
      </c>
    </row>
    <row r="10" spans="2:70">
      <c r="B10" s="18">
        <v>6</v>
      </c>
      <c r="C10" s="14" t="s">
        <v>43</v>
      </c>
      <c r="D10" s="3">
        <v>500</v>
      </c>
      <c r="E10" s="3">
        <v>250</v>
      </c>
      <c r="F10" s="51">
        <v>0.1</v>
      </c>
      <c r="G10" s="94">
        <f t="shared" si="0"/>
        <v>200</v>
      </c>
      <c r="H10" s="30">
        <v>1314.3</v>
      </c>
      <c r="I10" s="3">
        <v>1128</v>
      </c>
      <c r="J10" s="3">
        <v>1118.5999999999999</v>
      </c>
      <c r="K10" s="3">
        <v>1105.0999999999999</v>
      </c>
      <c r="L10" s="97">
        <v>1129.5999999999999</v>
      </c>
      <c r="M10" s="104">
        <f>ROUND(AVERAGE(I10:L10),2)</f>
        <v>1120.33</v>
      </c>
      <c r="N10" s="105">
        <f>STDEV(I10:L10)</f>
        <v>11.250296292394575</v>
      </c>
      <c r="P10" s="18">
        <v>6</v>
      </c>
      <c r="Q10" s="14" t="s">
        <v>43</v>
      </c>
      <c r="R10" s="3">
        <v>500</v>
      </c>
      <c r="S10" s="3">
        <v>250</v>
      </c>
      <c r="T10" s="51">
        <v>0.1</v>
      </c>
      <c r="U10" s="94">
        <f t="shared" si="1"/>
        <v>200</v>
      </c>
      <c r="V10" s="112">
        <v>1204.0999999999999</v>
      </c>
      <c r="W10" s="3">
        <v>1190.2</v>
      </c>
      <c r="X10" s="3">
        <v>1207.4000000000001</v>
      </c>
      <c r="Y10" s="3">
        <v>1206.0999999999999</v>
      </c>
      <c r="Z10" s="113">
        <v>1205.4000000000001</v>
      </c>
      <c r="AA10" s="125">
        <f t="shared" si="3"/>
        <v>1202.6400000000001</v>
      </c>
      <c r="AB10" s="105">
        <f t="shared" si="4"/>
        <v>7.0557069100126206</v>
      </c>
      <c r="AD10" s="18">
        <v>6</v>
      </c>
      <c r="AE10" s="14" t="s">
        <v>43</v>
      </c>
      <c r="AF10" s="3">
        <v>500</v>
      </c>
      <c r="AG10" s="3">
        <v>250</v>
      </c>
      <c r="AH10" s="51">
        <v>0.1</v>
      </c>
      <c r="AI10" s="94">
        <f t="shared" si="5"/>
        <v>200</v>
      </c>
      <c r="AJ10" s="120">
        <v>419.76</v>
      </c>
      <c r="AK10" s="3">
        <v>360.21</v>
      </c>
      <c r="AL10" s="3">
        <v>357.26</v>
      </c>
      <c r="AM10" s="3">
        <v>352.91</v>
      </c>
      <c r="AN10" s="113">
        <v>360.36</v>
      </c>
      <c r="AO10" s="125">
        <f>ROUND(AVERAGE(AK10:AN10),2)</f>
        <v>357.69</v>
      </c>
      <c r="AP10" s="105">
        <f>STDEV(AK10:AN10)</f>
        <v>3.4886721447182807</v>
      </c>
      <c r="AR10" s="18">
        <v>6</v>
      </c>
      <c r="AS10" s="14" t="s">
        <v>43</v>
      </c>
      <c r="AT10" s="3">
        <v>500</v>
      </c>
      <c r="AU10" s="3">
        <v>250</v>
      </c>
      <c r="AV10" s="51">
        <v>0.1</v>
      </c>
      <c r="AW10" s="94">
        <f t="shared" si="6"/>
        <v>200</v>
      </c>
      <c r="AX10" s="30">
        <v>794.96</v>
      </c>
      <c r="AY10" s="3">
        <v>679.33</v>
      </c>
      <c r="AZ10" s="3">
        <v>678.65</v>
      </c>
      <c r="BA10" s="3">
        <v>666.08</v>
      </c>
      <c r="BB10" s="97">
        <v>683.51</v>
      </c>
      <c r="BC10" s="101">
        <f>ROUND(AVERAGE(AY10:BB10),2)</f>
        <v>676.89</v>
      </c>
      <c r="BD10" s="105">
        <f>STDEV(AY10:BB10)</f>
        <v>7.5217833656653328</v>
      </c>
      <c r="BF10" s="18">
        <v>6</v>
      </c>
      <c r="BG10" s="14" t="s">
        <v>43</v>
      </c>
      <c r="BH10" s="3">
        <v>500</v>
      </c>
      <c r="BI10" s="3">
        <v>250</v>
      </c>
      <c r="BJ10" s="51">
        <v>0.1</v>
      </c>
      <c r="BK10" s="94">
        <f t="shared" si="7"/>
        <v>200</v>
      </c>
      <c r="BL10" s="30">
        <v>1041.9000000000001</v>
      </c>
      <c r="BM10" s="3">
        <v>884.23</v>
      </c>
      <c r="BN10" s="3">
        <v>889.84</v>
      </c>
      <c r="BO10" s="3">
        <v>875.34</v>
      </c>
      <c r="BP10" s="97">
        <v>897.05</v>
      </c>
      <c r="BQ10" s="101">
        <f>AVERAGE(BM10:BP10)</f>
        <v>886.61500000000001</v>
      </c>
      <c r="BR10" s="105">
        <f>STDEV(BM10:BP10)</f>
        <v>9.1670369622177343</v>
      </c>
    </row>
    <row r="11" spans="2:70">
      <c r="B11" s="18">
        <v>7</v>
      </c>
      <c r="C11" s="14" t="s">
        <v>43</v>
      </c>
      <c r="D11" s="3">
        <v>300</v>
      </c>
      <c r="E11" s="3">
        <v>150</v>
      </c>
      <c r="F11" s="51">
        <v>0.1</v>
      </c>
      <c r="G11" s="94">
        <f t="shared" si="0"/>
        <v>200</v>
      </c>
      <c r="H11" s="4">
        <v>1071.4000000000001</v>
      </c>
      <c r="I11" s="3">
        <v>1052.0999999999999</v>
      </c>
      <c r="J11" s="3">
        <v>1082</v>
      </c>
      <c r="K11" s="3">
        <v>1069.7</v>
      </c>
      <c r="L11" s="97">
        <v>1082.5999999999999</v>
      </c>
      <c r="M11" s="104">
        <f t="shared" si="10"/>
        <v>1071.56</v>
      </c>
      <c r="N11" s="105">
        <f t="shared" si="2"/>
        <v>12.379943457059904</v>
      </c>
      <c r="P11" s="18">
        <v>7</v>
      </c>
      <c r="Q11" s="14" t="s">
        <v>43</v>
      </c>
      <c r="R11" s="3">
        <v>300</v>
      </c>
      <c r="S11" s="3">
        <v>150</v>
      </c>
      <c r="T11" s="51">
        <v>0.1</v>
      </c>
      <c r="U11" s="94">
        <f t="shared" si="1"/>
        <v>200</v>
      </c>
      <c r="V11" s="112">
        <v>1229.2</v>
      </c>
      <c r="W11" s="3">
        <v>1214</v>
      </c>
      <c r="X11" s="3">
        <v>1230.7</v>
      </c>
      <c r="Y11" s="3">
        <v>1203.5999999999999</v>
      </c>
      <c r="Z11" s="133">
        <v>1221.5999999999999</v>
      </c>
      <c r="AA11" s="125">
        <f t="shared" si="3"/>
        <v>1219.82</v>
      </c>
      <c r="AB11" s="105">
        <f t="shared" si="4"/>
        <v>11.252644133713691</v>
      </c>
      <c r="AD11" s="18">
        <v>7</v>
      </c>
      <c r="AE11" s="14" t="s">
        <v>43</v>
      </c>
      <c r="AF11" s="3">
        <v>300</v>
      </c>
      <c r="AG11" s="3">
        <v>150</v>
      </c>
      <c r="AH11" s="51">
        <v>0.1</v>
      </c>
      <c r="AI11" s="94">
        <f t="shared" si="5"/>
        <v>200</v>
      </c>
      <c r="AJ11" s="112">
        <v>341.03</v>
      </c>
      <c r="AK11" s="3">
        <v>336.09</v>
      </c>
      <c r="AL11" s="3">
        <v>344.07</v>
      </c>
      <c r="AM11" s="3">
        <v>340.47</v>
      </c>
      <c r="AN11" s="113">
        <v>345.63</v>
      </c>
      <c r="AO11" s="125">
        <f t="shared" si="11"/>
        <v>341.46</v>
      </c>
      <c r="AP11" s="105">
        <f>STDEV(AJ11:AN11)</f>
        <v>3.6811302612105483</v>
      </c>
      <c r="AR11" s="18">
        <v>7</v>
      </c>
      <c r="AS11" s="14" t="s">
        <v>43</v>
      </c>
      <c r="AT11" s="3">
        <v>300</v>
      </c>
      <c r="AU11" s="3">
        <v>150</v>
      </c>
      <c r="AV11" s="51">
        <v>0.1</v>
      </c>
      <c r="AW11" s="94">
        <f t="shared" si="6"/>
        <v>200</v>
      </c>
      <c r="AX11" s="4">
        <v>656.14</v>
      </c>
      <c r="AY11" s="3">
        <v>638.75</v>
      </c>
      <c r="AZ11" s="3">
        <v>661.25</v>
      </c>
      <c r="BA11" s="3">
        <v>647.01</v>
      </c>
      <c r="BB11" s="97">
        <v>660.72</v>
      </c>
      <c r="BC11" s="101">
        <f t="shared" si="12"/>
        <v>652.77</v>
      </c>
      <c r="BD11" s="105">
        <f>STDEV(AX11:BB11)</f>
        <v>9.6980374303257939</v>
      </c>
      <c r="BF11" s="18">
        <v>7</v>
      </c>
      <c r="BG11" s="14" t="s">
        <v>43</v>
      </c>
      <c r="BH11" s="3">
        <v>300</v>
      </c>
      <c r="BI11" s="3">
        <v>150</v>
      </c>
      <c r="BJ11" s="51">
        <v>0.1</v>
      </c>
      <c r="BK11" s="94">
        <f t="shared" si="7"/>
        <v>200</v>
      </c>
      <c r="BL11" s="4">
        <v>865.53</v>
      </c>
      <c r="BM11" s="3">
        <v>837.17</v>
      </c>
      <c r="BN11" s="3">
        <v>873.73</v>
      </c>
      <c r="BO11" s="3">
        <v>842.09</v>
      </c>
      <c r="BP11" s="97">
        <v>867.17</v>
      </c>
      <c r="BQ11" s="101">
        <f t="shared" si="8"/>
        <v>857.13799999999992</v>
      </c>
      <c r="BR11" s="105">
        <f t="shared" si="9"/>
        <v>16.367074265121424</v>
      </c>
    </row>
    <row r="12" spans="2:70">
      <c r="B12" s="18">
        <v>8</v>
      </c>
      <c r="C12" s="14" t="s">
        <v>43</v>
      </c>
      <c r="D12" s="3">
        <v>300</v>
      </c>
      <c r="E12" s="3">
        <v>200</v>
      </c>
      <c r="F12" s="51">
        <v>0.1</v>
      </c>
      <c r="G12" s="94">
        <f t="shared" si="0"/>
        <v>266.67</v>
      </c>
      <c r="H12" s="4">
        <v>1147.8</v>
      </c>
      <c r="I12" s="3">
        <v>1163.4000000000001</v>
      </c>
      <c r="J12" s="3">
        <v>1162.9000000000001</v>
      </c>
      <c r="K12" s="3">
        <v>1139.2</v>
      </c>
      <c r="L12" s="97">
        <v>1163.9000000000001</v>
      </c>
      <c r="M12" s="104">
        <f t="shared" si="10"/>
        <v>1155.44</v>
      </c>
      <c r="N12" s="105">
        <f t="shared" si="2"/>
        <v>11.321351509426817</v>
      </c>
      <c r="P12" s="18">
        <v>8</v>
      </c>
      <c r="Q12" s="14" t="s">
        <v>43</v>
      </c>
      <c r="R12" s="3">
        <v>300</v>
      </c>
      <c r="S12" s="3">
        <v>200</v>
      </c>
      <c r="T12" s="51">
        <v>0.1</v>
      </c>
      <c r="U12" s="94">
        <f t="shared" si="1"/>
        <v>266.67</v>
      </c>
      <c r="V12" s="112">
        <v>1205.5999999999999</v>
      </c>
      <c r="W12" s="3">
        <v>1209.9000000000001</v>
      </c>
      <c r="X12" s="3">
        <v>1214.8</v>
      </c>
      <c r="Y12" s="3">
        <v>1215.2</v>
      </c>
      <c r="Z12" s="113">
        <v>1199.5999999999999</v>
      </c>
      <c r="AA12" s="125">
        <f t="shared" si="3"/>
        <v>1209.02</v>
      </c>
      <c r="AB12" s="105">
        <f t="shared" si="4"/>
        <v>6.5728228334560059</v>
      </c>
      <c r="AD12" s="18">
        <v>8</v>
      </c>
      <c r="AE12" s="14" t="s">
        <v>43</v>
      </c>
      <c r="AF12" s="3">
        <v>300</v>
      </c>
      <c r="AG12" s="3">
        <v>200</v>
      </c>
      <c r="AH12" s="51">
        <v>0.1</v>
      </c>
      <c r="AI12" s="94">
        <f t="shared" si="5"/>
        <v>266.67</v>
      </c>
      <c r="AJ12" s="112">
        <v>366.55</v>
      </c>
      <c r="AK12" s="3">
        <v>370.29</v>
      </c>
      <c r="AL12" s="3">
        <v>369.76</v>
      </c>
      <c r="AM12" s="3">
        <v>361.72</v>
      </c>
      <c r="AN12" s="113">
        <v>370.33</v>
      </c>
      <c r="AO12" s="125">
        <f t="shared" si="11"/>
        <v>367.73</v>
      </c>
      <c r="AP12" s="105">
        <f>STDEV(AJ12:AN12)</f>
        <v>3.7063121832894632</v>
      </c>
      <c r="AR12" s="18">
        <v>8</v>
      </c>
      <c r="AS12" s="14" t="s">
        <v>43</v>
      </c>
      <c r="AT12" s="3">
        <v>300</v>
      </c>
      <c r="AU12" s="3">
        <v>200</v>
      </c>
      <c r="AV12" s="51">
        <v>0.1</v>
      </c>
      <c r="AW12" s="94">
        <f t="shared" si="6"/>
        <v>266.67</v>
      </c>
      <c r="AX12" s="4">
        <v>710.16</v>
      </c>
      <c r="AY12" s="3">
        <v>718.52</v>
      </c>
      <c r="AZ12" s="3">
        <v>720.18</v>
      </c>
      <c r="BA12" s="3">
        <v>704.06</v>
      </c>
      <c r="BB12" s="97">
        <v>720.33</v>
      </c>
      <c r="BC12" s="146">
        <f t="shared" si="12"/>
        <v>714.65</v>
      </c>
      <c r="BD12" s="105">
        <f>STDEV(AX12:BB12)</f>
        <v>7.247903145048249</v>
      </c>
      <c r="BF12" s="18">
        <v>8</v>
      </c>
      <c r="BG12" s="14" t="s">
        <v>43</v>
      </c>
      <c r="BH12" s="3">
        <v>300</v>
      </c>
      <c r="BI12" s="3">
        <v>200</v>
      </c>
      <c r="BJ12" s="51">
        <v>0.1</v>
      </c>
      <c r="BK12" s="94">
        <f t="shared" si="7"/>
        <v>266.67</v>
      </c>
      <c r="BL12" s="4">
        <v>926.73</v>
      </c>
      <c r="BM12" s="3">
        <v>940.71</v>
      </c>
      <c r="BN12" s="3">
        <v>945.72</v>
      </c>
      <c r="BO12" s="3">
        <v>923.94</v>
      </c>
      <c r="BP12" s="97">
        <v>936.05</v>
      </c>
      <c r="BQ12" s="101">
        <f t="shared" si="8"/>
        <v>934.62999999999988</v>
      </c>
      <c r="BR12" s="105">
        <f t="shared" si="9"/>
        <v>9.2013178403965519</v>
      </c>
    </row>
    <row r="13" spans="2:70">
      <c r="B13" s="19" t="s">
        <v>17</v>
      </c>
      <c r="C13" s="20" t="s">
        <v>43</v>
      </c>
      <c r="D13" s="21">
        <v>300</v>
      </c>
      <c r="E13" s="21">
        <v>250</v>
      </c>
      <c r="F13" s="51">
        <v>0.1</v>
      </c>
      <c r="G13" s="94">
        <f t="shared" si="0"/>
        <v>333.33</v>
      </c>
      <c r="H13" s="22">
        <v>1135.9000000000001</v>
      </c>
      <c r="I13" s="21">
        <v>1134.3</v>
      </c>
      <c r="J13" s="21">
        <v>1136</v>
      </c>
      <c r="K13" s="21">
        <v>1111.5999999999999</v>
      </c>
      <c r="L13" s="98">
        <v>1133.5999999999999</v>
      </c>
      <c r="M13" s="104">
        <f t="shared" si="10"/>
        <v>1130.28</v>
      </c>
      <c r="N13" s="105">
        <f t="shared" si="2"/>
        <v>10.493188266680479</v>
      </c>
      <c r="P13" s="19" t="s">
        <v>17</v>
      </c>
      <c r="Q13" s="20" t="s">
        <v>43</v>
      </c>
      <c r="R13" s="21">
        <v>300</v>
      </c>
      <c r="S13" s="21">
        <v>250</v>
      </c>
      <c r="T13" s="51">
        <v>0.1</v>
      </c>
      <c r="U13" s="94">
        <f t="shared" si="1"/>
        <v>333.33</v>
      </c>
      <c r="V13" s="112">
        <v>1204.3</v>
      </c>
      <c r="W13" s="3">
        <v>1216</v>
      </c>
      <c r="X13" s="3">
        <v>1210.4000000000001</v>
      </c>
      <c r="Y13" s="40">
        <v>1133.4000000000001</v>
      </c>
      <c r="Z13" s="113">
        <v>1179.5999999999999</v>
      </c>
      <c r="AA13" s="125">
        <f>ROUND(AVERAGE(V13:X13,Z13),2)</f>
        <v>1202.58</v>
      </c>
      <c r="AB13" s="105">
        <f>STDEV(V13:X13,Z13)</f>
        <v>16.044599299037309</v>
      </c>
      <c r="AD13" s="19" t="s">
        <v>17</v>
      </c>
      <c r="AE13" s="20" t="s">
        <v>43</v>
      </c>
      <c r="AF13" s="21">
        <v>300</v>
      </c>
      <c r="AG13" s="21">
        <v>250</v>
      </c>
      <c r="AH13" s="51">
        <v>0.1</v>
      </c>
      <c r="AI13" s="94">
        <f t="shared" si="5"/>
        <v>333.33</v>
      </c>
      <c r="AJ13" s="132">
        <v>361.31</v>
      </c>
      <c r="AK13" s="3">
        <v>360.74</v>
      </c>
      <c r="AL13" s="3">
        <v>360.98</v>
      </c>
      <c r="AM13" s="3">
        <v>355.07</v>
      </c>
      <c r="AN13" s="113">
        <v>360.9</v>
      </c>
      <c r="AO13" s="125">
        <f t="shared" si="11"/>
        <v>359.8</v>
      </c>
      <c r="AP13" s="105">
        <f>STDEV(AJ12,AN13)</f>
        <v>3.9951533137040176</v>
      </c>
      <c r="AR13" s="19" t="s">
        <v>17</v>
      </c>
      <c r="AS13" s="20" t="s">
        <v>43</v>
      </c>
      <c r="AT13" s="21">
        <v>300</v>
      </c>
      <c r="AU13" s="21">
        <v>250</v>
      </c>
      <c r="AV13" s="51">
        <v>0.1</v>
      </c>
      <c r="AW13" s="94">
        <f t="shared" si="6"/>
        <v>333.33</v>
      </c>
      <c r="AX13" s="4">
        <v>694.32</v>
      </c>
      <c r="AY13" s="3">
        <v>695</v>
      </c>
      <c r="AZ13" s="3">
        <v>698.58</v>
      </c>
      <c r="BA13" s="3">
        <v>666.7</v>
      </c>
      <c r="BB13" s="97">
        <v>688.61</v>
      </c>
      <c r="BC13" s="101">
        <f t="shared" si="12"/>
        <v>688.64</v>
      </c>
      <c r="BD13" s="105">
        <f>STDEV(AX13:BB13)</f>
        <v>12.775759077252507</v>
      </c>
      <c r="BF13" s="19" t="s">
        <v>17</v>
      </c>
      <c r="BG13" s="20" t="s">
        <v>43</v>
      </c>
      <c r="BH13" s="21">
        <v>300</v>
      </c>
      <c r="BI13" s="21">
        <v>250</v>
      </c>
      <c r="BJ13" s="51">
        <v>0.1</v>
      </c>
      <c r="BK13" s="94">
        <f t="shared" si="7"/>
        <v>333.33</v>
      </c>
      <c r="BL13" s="22">
        <v>910.69</v>
      </c>
      <c r="BM13" s="21">
        <v>916.81</v>
      </c>
      <c r="BN13" s="21">
        <v>916.99</v>
      </c>
      <c r="BO13" s="37">
        <v>838.15</v>
      </c>
      <c r="BP13" s="98">
        <v>892.13</v>
      </c>
      <c r="BQ13" s="101">
        <f>AVERAGE(BL13:BN13,BP13)</f>
        <v>909.15499999999997</v>
      </c>
      <c r="BR13" s="105">
        <f>STDEV(BL13:BN13,BP13)</f>
        <v>11.721676501251853</v>
      </c>
    </row>
    <row r="14" spans="2:70" ht="16.5" thickBot="1">
      <c r="B14" s="23" t="s">
        <v>18</v>
      </c>
      <c r="C14" s="11" t="s">
        <v>43</v>
      </c>
      <c r="D14" s="12">
        <v>300</v>
      </c>
      <c r="E14" s="12">
        <v>225</v>
      </c>
      <c r="F14" s="52">
        <v>0.1</v>
      </c>
      <c r="G14" s="95">
        <f t="shared" si="0"/>
        <v>300</v>
      </c>
      <c r="H14" s="89">
        <v>1146.5</v>
      </c>
      <c r="I14" s="12">
        <v>1157.0999999999999</v>
      </c>
      <c r="J14" s="12">
        <v>1157.4000000000001</v>
      </c>
      <c r="K14" s="12">
        <v>1148.9000000000001</v>
      </c>
      <c r="L14" s="99">
        <v>1175.9000000000001</v>
      </c>
      <c r="M14" s="153">
        <f>ROUND(AVERAGE(H14:L14),2)</f>
        <v>1157.1600000000001</v>
      </c>
      <c r="N14" s="107">
        <f>STDEV(H14:L14)</f>
        <v>11.544609131538429</v>
      </c>
      <c r="P14" s="23" t="s">
        <v>18</v>
      </c>
      <c r="Q14" s="11" t="s">
        <v>43</v>
      </c>
      <c r="R14" s="12">
        <v>300</v>
      </c>
      <c r="S14" s="12">
        <v>225</v>
      </c>
      <c r="T14" s="52">
        <v>0.1</v>
      </c>
      <c r="U14" s="95">
        <f t="shared" si="1"/>
        <v>300</v>
      </c>
      <c r="V14" s="11">
        <v>1172.8</v>
      </c>
      <c r="W14" s="12">
        <v>1178.3</v>
      </c>
      <c r="X14" s="12">
        <v>1178.8</v>
      </c>
      <c r="Y14" s="12">
        <v>1183.5</v>
      </c>
      <c r="Z14" s="118">
        <v>1183.4000000000001</v>
      </c>
      <c r="AA14" s="126">
        <f t="shared" si="3"/>
        <v>1179.3599999999999</v>
      </c>
      <c r="AB14" s="107">
        <f t="shared" si="4"/>
        <v>4.4139551424997929</v>
      </c>
      <c r="AD14" s="23" t="s">
        <v>18</v>
      </c>
      <c r="AE14" s="11" t="s">
        <v>43</v>
      </c>
      <c r="AF14" s="12">
        <v>300</v>
      </c>
      <c r="AG14" s="12">
        <v>225</v>
      </c>
      <c r="AH14" s="52">
        <v>0.1</v>
      </c>
      <c r="AI14" s="95">
        <f t="shared" si="5"/>
        <v>300</v>
      </c>
      <c r="AJ14" s="11">
        <v>364.93</v>
      </c>
      <c r="AK14" s="12">
        <v>369.68</v>
      </c>
      <c r="AL14" s="12">
        <v>368.54</v>
      </c>
      <c r="AM14" s="12">
        <v>366.24</v>
      </c>
      <c r="AN14" s="118">
        <v>375.61</v>
      </c>
      <c r="AO14" s="152">
        <f t="shared" si="11"/>
        <v>369</v>
      </c>
      <c r="AP14" s="107">
        <f>STDEV(AJ14:AN14)</f>
        <v>4.1397040957053939</v>
      </c>
      <c r="AR14" s="23" t="s">
        <v>18</v>
      </c>
      <c r="AS14" s="11" t="s">
        <v>43</v>
      </c>
      <c r="AT14" s="12">
        <v>300</v>
      </c>
      <c r="AU14" s="12">
        <v>225</v>
      </c>
      <c r="AV14" s="52">
        <v>0.1</v>
      </c>
      <c r="AW14" s="95">
        <f t="shared" si="6"/>
        <v>300</v>
      </c>
      <c r="AX14" s="4">
        <v>696.65</v>
      </c>
      <c r="AY14" s="3">
        <v>702.99</v>
      </c>
      <c r="AZ14" s="3">
        <v>704.88</v>
      </c>
      <c r="BA14" s="3">
        <v>699.82</v>
      </c>
      <c r="BB14" s="97">
        <v>718.51</v>
      </c>
      <c r="BC14" s="109">
        <f t="shared" si="12"/>
        <v>704.57</v>
      </c>
      <c r="BD14" s="107">
        <f>STDEV(AX14:BB14)</f>
        <v>8.3994791505187933</v>
      </c>
      <c r="BF14" s="23" t="s">
        <v>18</v>
      </c>
      <c r="BG14" s="11" t="s">
        <v>43</v>
      </c>
      <c r="BH14" s="12">
        <v>300</v>
      </c>
      <c r="BI14" s="12">
        <v>225</v>
      </c>
      <c r="BJ14" s="52">
        <v>0.1</v>
      </c>
      <c r="BK14" s="95">
        <f t="shared" si="7"/>
        <v>300</v>
      </c>
      <c r="BL14" s="89">
        <v>899.23</v>
      </c>
      <c r="BM14" s="12">
        <v>908.02</v>
      </c>
      <c r="BN14" s="12">
        <v>911.53</v>
      </c>
      <c r="BO14" s="12">
        <v>906.72</v>
      </c>
      <c r="BP14" s="99">
        <v>928.24</v>
      </c>
      <c r="BQ14" s="11">
        <f>AVERAGE(BL14:BP14)</f>
        <v>910.74799999999993</v>
      </c>
      <c r="BR14" s="107">
        <f>STDEV(BL14:BP14)</f>
        <v>10.757702821699432</v>
      </c>
    </row>
    <row r="15" spans="2:70">
      <c r="L15" s="43" t="s">
        <v>45</v>
      </c>
      <c r="M15" s="44">
        <f>AVERAGE(M5:M14)</f>
        <v>1115.7570000000001</v>
      </c>
      <c r="Z15" s="43" t="s">
        <v>45</v>
      </c>
      <c r="AA15" s="45">
        <f>AVERAGE(AA5:AA14)</f>
        <v>1201.95</v>
      </c>
      <c r="AK15" s="5"/>
      <c r="AL15" s="5"/>
      <c r="AM15" s="5"/>
      <c r="AN15" s="41" t="s">
        <v>44</v>
      </c>
      <c r="AO15" s="42">
        <f>AVERAGE(AO5:AO14)</f>
        <v>355.51900000000001</v>
      </c>
      <c r="BB15" s="43" t="s">
        <v>45</v>
      </c>
      <c r="BC15" s="42">
        <f>AVERAGE(BC5:BC14)</f>
        <v>679.33699999999999</v>
      </c>
      <c r="BL15" s="5"/>
      <c r="BP15" s="41" t="s">
        <v>44</v>
      </c>
      <c r="BQ15" s="42">
        <f>AVERAGE(BQ5:BQ14)</f>
        <v>883.34344999999996</v>
      </c>
    </row>
    <row r="16" spans="2:70">
      <c r="B16" s="33" t="s">
        <v>36</v>
      </c>
      <c r="C16" s="34" t="s">
        <v>30</v>
      </c>
      <c r="D16" s="34" t="s">
        <v>31</v>
      </c>
      <c r="O16" s="33" t="s">
        <v>36</v>
      </c>
      <c r="P16" s="34" t="s">
        <v>30</v>
      </c>
      <c r="Q16" s="34" t="s">
        <v>31</v>
      </c>
      <c r="AB16" s="33" t="s">
        <v>36</v>
      </c>
      <c r="AC16" s="34" t="s">
        <v>30</v>
      </c>
      <c r="AD16" s="34" t="s">
        <v>31</v>
      </c>
      <c r="AK16" s="5"/>
      <c r="AL16" s="5"/>
      <c r="AO16" s="33" t="s">
        <v>36</v>
      </c>
      <c r="AP16" s="34" t="s">
        <v>30</v>
      </c>
      <c r="AQ16" s="34" t="s">
        <v>31</v>
      </c>
      <c r="BB16" s="33" t="s">
        <v>36</v>
      </c>
      <c r="BC16" s="34" t="s">
        <v>30</v>
      </c>
      <c r="BD16" s="34" t="s">
        <v>31</v>
      </c>
    </row>
    <row r="17" spans="2:56" ht="17.25" customHeight="1">
      <c r="B17" s="33" t="s">
        <v>32</v>
      </c>
      <c r="C17" s="35">
        <f>SUM(M5:M7)/3</f>
        <v>1090.7666666666667</v>
      </c>
      <c r="D17" s="36">
        <f>SUM(M5,M8,M11)/3</f>
        <v>1079.8333333333333</v>
      </c>
      <c r="O17" s="33" t="s">
        <v>32</v>
      </c>
      <c r="P17" s="35">
        <f>SUM(AA5:AA7)/3</f>
        <v>1169.4933333333331</v>
      </c>
      <c r="Q17" s="36">
        <f>SUM(AA5,AA7,AA11)/3</f>
        <v>1177.7733333333333</v>
      </c>
      <c r="AB17" s="33" t="s">
        <v>32</v>
      </c>
      <c r="AC17" s="35">
        <f>SUM(AO5:AO7)/3</f>
        <v>347.47333333333336</v>
      </c>
      <c r="AD17" s="36">
        <f>SUM(AO5,AO8,AO11)/3</f>
        <v>344.16</v>
      </c>
      <c r="AK17" s="5"/>
      <c r="AL17" s="5"/>
      <c r="AO17" s="33" t="s">
        <v>32</v>
      </c>
      <c r="AP17" s="35">
        <f>SUM(BC5:BC7)/3</f>
        <v>656.70666666666671</v>
      </c>
      <c r="AQ17" s="36">
        <f>SUM(BC5,BC8,BC11)/3</f>
        <v>656.07333333333338</v>
      </c>
      <c r="BB17" s="33" t="s">
        <v>32</v>
      </c>
      <c r="BC17" s="35">
        <f>SUM(BQ5:BQ7)/3</f>
        <v>833.58816666666678</v>
      </c>
      <c r="BD17" s="36">
        <f>SUM(BQ5,BQ8,BQ11)/3</f>
        <v>842.39666666666665</v>
      </c>
    </row>
    <row r="18" spans="2:56">
      <c r="B18" s="33" t="s">
        <v>33</v>
      </c>
      <c r="C18" s="36">
        <f>SUM(M8:M10)/3</f>
        <v>1123.6099999999999</v>
      </c>
      <c r="D18" s="36">
        <f>SUM(M6,M9,M12)/3</f>
        <v>1122.6333333333334</v>
      </c>
      <c r="O18" s="33" t="s">
        <v>33</v>
      </c>
      <c r="P18" s="36">
        <f>SUM(AA8:AA10)/3</f>
        <v>1233.4133333333336</v>
      </c>
      <c r="Q18" s="36">
        <f>SUM(AA6,AA9,AA12)/3</f>
        <v>1211.9000000000001</v>
      </c>
      <c r="AB18" s="33" t="s">
        <v>33</v>
      </c>
      <c r="AC18" s="36">
        <f>SUM(AO8:AO10)/3</f>
        <v>358.26</v>
      </c>
      <c r="AD18" s="36">
        <f>SUM(AO6,AO9,AO12)/3</f>
        <v>357.34999999999997</v>
      </c>
      <c r="AK18" s="5"/>
      <c r="AL18" s="5"/>
      <c r="AO18" s="33" t="s">
        <v>33</v>
      </c>
      <c r="AP18" s="36">
        <f>SUM(BC8:BC10)/3</f>
        <v>687.54</v>
      </c>
      <c r="AQ18" s="36">
        <f>SUM(BC6,BC9,BC12)/3</f>
        <v>685.58333333333337</v>
      </c>
      <c r="BB18" s="33" t="s">
        <v>33</v>
      </c>
      <c r="BC18" s="36">
        <f>SUM(BQ8:BQ10)/3</f>
        <v>906.9996666666666</v>
      </c>
      <c r="BD18" s="36">
        <f>SUM(BQ6,BQ9,BQ12)/3</f>
        <v>895.08800000000008</v>
      </c>
    </row>
    <row r="19" spans="2:56" ht="16.5" customHeight="1" thickBot="1">
      <c r="B19" s="33" t="s">
        <v>34</v>
      </c>
      <c r="C19" s="36">
        <f>SUM(M11:M14)/3</f>
        <v>1504.8133333333333</v>
      </c>
      <c r="D19" s="36">
        <f>SUM(M7,M10,M13)/3</f>
        <v>1131.0033333333333</v>
      </c>
      <c r="M19" s="1" t="s">
        <v>12</v>
      </c>
      <c r="N19" s="31" t="s">
        <v>22</v>
      </c>
      <c r="O19" s="33" t="s">
        <v>34</v>
      </c>
      <c r="P19" s="36">
        <f>SUM(AA11:AA14)/3</f>
        <v>1603.5933333333332</v>
      </c>
      <c r="Q19" s="36">
        <f>SUM(AA7,AA10,AA13)/3</f>
        <v>1209.1400000000001</v>
      </c>
      <c r="AB19" s="33" t="s">
        <v>34</v>
      </c>
      <c r="AC19" s="36">
        <f>SUM(AO11:AO14)/3</f>
        <v>479.33</v>
      </c>
      <c r="AD19" s="36">
        <f>SUM(AO7,AO10,AO13)/3</f>
        <v>360.55333333333334</v>
      </c>
      <c r="AK19" s="5"/>
      <c r="AL19" s="5"/>
      <c r="AO19" s="33" t="s">
        <v>34</v>
      </c>
      <c r="AP19" s="36">
        <f>SUM(BC11:BC14)/3</f>
        <v>920.21</v>
      </c>
      <c r="AQ19" s="36">
        <f>SUM(BC7,BC10,BC13)/3</f>
        <v>687.94333333333327</v>
      </c>
      <c r="BB19" s="33" t="s">
        <v>34</v>
      </c>
      <c r="BC19" s="36">
        <f>SUM(BQ11:BQ14)/3</f>
        <v>1203.8903333333333</v>
      </c>
      <c r="BD19" s="36">
        <f>SUM(BQ7,BQ10,BQ13)/3</f>
        <v>903.41083333333336</v>
      </c>
    </row>
    <row r="20" spans="2:56" ht="16.5">
      <c r="B20" s="33" t="s">
        <v>35</v>
      </c>
      <c r="C20" s="33"/>
      <c r="D20" s="36">
        <f>M14</f>
        <v>1157.1600000000001</v>
      </c>
      <c r="M20" s="148" t="s">
        <v>11</v>
      </c>
      <c r="O20" s="33" t="s">
        <v>35</v>
      </c>
      <c r="P20" s="33"/>
      <c r="Q20" s="16">
        <f>AA14</f>
        <v>1179.3599999999999</v>
      </c>
      <c r="AB20" s="33" t="s">
        <v>35</v>
      </c>
      <c r="AC20" s="33"/>
      <c r="AD20" s="35">
        <f>AO14</f>
        <v>369</v>
      </c>
      <c r="AK20" s="5"/>
      <c r="AL20" s="5"/>
      <c r="AO20" s="33" t="s">
        <v>35</v>
      </c>
      <c r="AP20" s="33"/>
      <c r="AQ20" s="35">
        <f>BC14</f>
        <v>704.57</v>
      </c>
      <c r="BB20" s="33" t="s">
        <v>35</v>
      </c>
      <c r="BC20" s="33"/>
      <c r="BD20" s="33">
        <f>BQ14</f>
        <v>910.74799999999993</v>
      </c>
    </row>
    <row r="21" spans="2:56">
      <c r="AK21" s="5"/>
      <c r="AL21" s="5"/>
      <c r="AO21" s="5"/>
      <c r="AP21" s="5"/>
      <c r="AQ21" s="5"/>
      <c r="BB21" s="5"/>
      <c r="BC21" s="5"/>
      <c r="BD21" s="5"/>
    </row>
    <row r="22" spans="2:56">
      <c r="C22" s="5" t="s">
        <v>24</v>
      </c>
      <c r="D22" s="5" t="s">
        <v>25</v>
      </c>
      <c r="P22" s="5" t="s">
        <v>24</v>
      </c>
      <c r="Q22" s="5" t="s">
        <v>25</v>
      </c>
      <c r="AC22" s="5" t="s">
        <v>24</v>
      </c>
      <c r="AD22" s="5" t="s">
        <v>25</v>
      </c>
      <c r="AK22" s="5"/>
      <c r="AL22" s="5"/>
      <c r="AO22" s="5"/>
      <c r="AP22" s="5" t="s">
        <v>24</v>
      </c>
      <c r="AQ22" s="5" t="s">
        <v>25</v>
      </c>
      <c r="BB22" s="5"/>
      <c r="BC22" s="5" t="s">
        <v>24</v>
      </c>
      <c r="BD22" s="5" t="s">
        <v>25</v>
      </c>
    </row>
    <row r="23" spans="2:56">
      <c r="B23" s="5" t="s">
        <v>23</v>
      </c>
      <c r="C23" s="32">
        <f>C17</f>
        <v>1090.7666666666667</v>
      </c>
      <c r="D23" s="32"/>
      <c r="O23" s="5" t="s">
        <v>23</v>
      </c>
      <c r="P23" s="36">
        <f>P17</f>
        <v>1169.4933333333331</v>
      </c>
      <c r="Q23" s="32"/>
      <c r="AB23" s="5" t="s">
        <v>23</v>
      </c>
      <c r="AC23" s="35">
        <f>AC17</f>
        <v>347.47333333333336</v>
      </c>
      <c r="AK23" s="5"/>
      <c r="AL23" s="5"/>
      <c r="AO23" s="5" t="s">
        <v>23</v>
      </c>
      <c r="AP23" s="35">
        <f>AP17</f>
        <v>656.70666666666671</v>
      </c>
      <c r="AQ23" s="5"/>
      <c r="BB23" s="5" t="s">
        <v>23</v>
      </c>
      <c r="BC23" s="35">
        <f>BC17</f>
        <v>833.58816666666678</v>
      </c>
      <c r="BD23" s="5"/>
    </row>
    <row r="24" spans="2:56">
      <c r="B24" s="5" t="s">
        <v>26</v>
      </c>
      <c r="C24" s="32">
        <f>C18</f>
        <v>1123.6099999999999</v>
      </c>
      <c r="D24" s="32"/>
      <c r="O24" s="5" t="s">
        <v>26</v>
      </c>
      <c r="P24" s="36">
        <f>P18</f>
        <v>1233.4133333333336</v>
      </c>
      <c r="Q24" s="32"/>
      <c r="AB24" s="5" t="s">
        <v>26</v>
      </c>
      <c r="AC24" s="36">
        <f>AC18</f>
        <v>358.26</v>
      </c>
      <c r="AK24" s="5"/>
      <c r="AL24" s="5"/>
      <c r="AO24" s="5" t="s">
        <v>26</v>
      </c>
      <c r="AP24" s="36">
        <f>AP18</f>
        <v>687.54</v>
      </c>
      <c r="AQ24" s="5"/>
      <c r="BB24" s="5" t="s">
        <v>26</v>
      </c>
      <c r="BC24" s="36">
        <f>BC18</f>
        <v>906.9996666666666</v>
      </c>
      <c r="BD24" s="5"/>
    </row>
    <row r="25" spans="2:56">
      <c r="B25" s="5" t="s">
        <v>37</v>
      </c>
      <c r="C25" s="32">
        <f>C19</f>
        <v>1504.8133333333333</v>
      </c>
      <c r="D25" s="32"/>
      <c r="O25" s="5" t="s">
        <v>37</v>
      </c>
      <c r="P25" s="36">
        <f>P19</f>
        <v>1603.5933333333332</v>
      </c>
      <c r="Q25" s="32"/>
      <c r="AB25" s="5" t="s">
        <v>37</v>
      </c>
      <c r="AC25" s="36">
        <f>AC19</f>
        <v>479.33</v>
      </c>
      <c r="AK25" s="5"/>
      <c r="AL25" s="5"/>
      <c r="AO25" s="5" t="s">
        <v>37</v>
      </c>
      <c r="AP25" s="36">
        <f>AP19</f>
        <v>920.21</v>
      </c>
      <c r="AQ25" s="5"/>
      <c r="BB25" s="5" t="s">
        <v>37</v>
      </c>
      <c r="BC25" s="36">
        <f>BC19</f>
        <v>1203.8903333333333</v>
      </c>
      <c r="BD25" s="5"/>
    </row>
    <row r="26" spans="2:56">
      <c r="B26" s="5" t="s">
        <v>27</v>
      </c>
      <c r="C26" s="32"/>
      <c r="D26" s="32">
        <f>D17</f>
        <v>1079.8333333333333</v>
      </c>
      <c r="O26" s="5" t="s">
        <v>27</v>
      </c>
      <c r="P26" s="32"/>
      <c r="Q26" s="32">
        <f>Q17</f>
        <v>1177.7733333333333</v>
      </c>
      <c r="AB26" s="5" t="s">
        <v>27</v>
      </c>
      <c r="AD26" s="32">
        <f>AD17</f>
        <v>344.16</v>
      </c>
      <c r="AK26" s="5"/>
      <c r="AL26" s="5"/>
      <c r="AO26" s="5" t="s">
        <v>27</v>
      </c>
      <c r="AP26" s="5"/>
      <c r="AQ26" s="32">
        <f>AQ17</f>
        <v>656.07333333333338</v>
      </c>
      <c r="BB26" s="5" t="s">
        <v>27</v>
      </c>
      <c r="BC26" s="5"/>
      <c r="BD26" s="32">
        <f>BD17</f>
        <v>842.39666666666665</v>
      </c>
    </row>
    <row r="27" spans="2:56">
      <c r="B27" s="5" t="s">
        <v>28</v>
      </c>
      <c r="C27" s="32"/>
      <c r="D27" s="32">
        <f>D18</f>
        <v>1122.6333333333334</v>
      </c>
      <c r="O27" s="5" t="s">
        <v>28</v>
      </c>
      <c r="P27" s="32"/>
      <c r="Q27" s="32">
        <f>Q18</f>
        <v>1211.9000000000001</v>
      </c>
      <c r="AB27" s="5" t="s">
        <v>28</v>
      </c>
      <c r="AD27" s="32">
        <f>AD18</f>
        <v>357.34999999999997</v>
      </c>
      <c r="AK27" s="5"/>
      <c r="AL27" s="5"/>
      <c r="AO27" s="5" t="s">
        <v>28</v>
      </c>
      <c r="AP27" s="5"/>
      <c r="AQ27" s="32">
        <f>AQ18</f>
        <v>685.58333333333337</v>
      </c>
      <c r="BB27" s="5" t="s">
        <v>28</v>
      </c>
      <c r="BC27" s="5"/>
      <c r="BD27" s="32">
        <f>BD18</f>
        <v>895.08800000000008</v>
      </c>
    </row>
    <row r="28" spans="2:56" ht="16.5" thickBot="1">
      <c r="B28" s="5" t="s">
        <v>38</v>
      </c>
      <c r="C28" s="32"/>
      <c r="D28" s="32">
        <f>D19</f>
        <v>1131.0033333333333</v>
      </c>
      <c r="O28" s="5" t="s">
        <v>38</v>
      </c>
      <c r="P28" s="32"/>
      <c r="Q28" s="32">
        <f>Q20</f>
        <v>1179.3599999999999</v>
      </c>
      <c r="AB28" s="5" t="s">
        <v>38</v>
      </c>
      <c r="AD28" s="32">
        <f>AD19</f>
        <v>360.55333333333334</v>
      </c>
      <c r="AK28" s="5"/>
      <c r="AL28" s="5"/>
      <c r="AO28" s="5" t="s">
        <v>38</v>
      </c>
      <c r="AP28" s="5"/>
      <c r="AQ28" s="32">
        <f>AQ19</f>
        <v>687.94333333333327</v>
      </c>
      <c r="BB28" s="5" t="s">
        <v>38</v>
      </c>
      <c r="BC28" s="5"/>
      <c r="BD28" s="32">
        <f>BD19</f>
        <v>903.41083333333336</v>
      </c>
    </row>
    <row r="29" spans="2:56">
      <c r="B29" s="5" t="s">
        <v>39</v>
      </c>
      <c r="C29" s="32"/>
      <c r="D29" s="33">
        <f>D20</f>
        <v>1157.1600000000001</v>
      </c>
      <c r="O29" s="5" t="s">
        <v>39</v>
      </c>
      <c r="P29" s="32"/>
      <c r="Q29" s="16">
        <f>Q20</f>
        <v>1179.3599999999999</v>
      </c>
      <c r="AB29" s="5" t="s">
        <v>39</v>
      </c>
      <c r="AD29" s="35">
        <f>AD20</f>
        <v>369</v>
      </c>
      <c r="AK29" s="5"/>
      <c r="AL29" s="5"/>
      <c r="AO29" s="5" t="s">
        <v>39</v>
      </c>
      <c r="AP29" s="5"/>
      <c r="AQ29" s="33">
        <f>AQ20</f>
        <v>704.57</v>
      </c>
      <c r="BB29" s="5" t="s">
        <v>39</v>
      </c>
      <c r="BC29" s="5"/>
      <c r="BD29" s="33">
        <f>BD20</f>
        <v>910.74799999999993</v>
      </c>
    </row>
    <row r="31" spans="2:56">
      <c r="Y31" s="26"/>
    </row>
    <row r="32" spans="2:56">
      <c r="Y32" s="26"/>
    </row>
    <row r="33" spans="25:25" ht="16.5" customHeight="1">
      <c r="Y33" s="26"/>
    </row>
    <row r="34" spans="25:25" ht="17.25" customHeight="1"/>
    <row r="38" spans="25:25" ht="16.5" customHeight="1"/>
    <row r="45" spans="25:25">
      <c r="Y45" s="26"/>
    </row>
    <row r="46" spans="25:25">
      <c r="Y46" s="26"/>
    </row>
    <row r="47" spans="25:25">
      <c r="Y47" s="26"/>
    </row>
    <row r="63" spans="4:4">
      <c r="D63" s="27"/>
    </row>
  </sheetData>
  <mergeCells count="50">
    <mergeCell ref="AY2:BD2"/>
    <mergeCell ref="BM2:BR2"/>
    <mergeCell ref="B3:B4"/>
    <mergeCell ref="H3:H4"/>
    <mergeCell ref="I3:I4"/>
    <mergeCell ref="J3:J4"/>
    <mergeCell ref="K3:K4"/>
    <mergeCell ref="L3:L4"/>
    <mergeCell ref="I2:N2"/>
    <mergeCell ref="W2:AB2"/>
    <mergeCell ref="AK2:AP2"/>
    <mergeCell ref="BA3:BA4"/>
    <mergeCell ref="BB3:BB4"/>
    <mergeCell ref="AK3:AK4"/>
    <mergeCell ref="M3:M4"/>
    <mergeCell ref="N3:N4"/>
    <mergeCell ref="P3:P4"/>
    <mergeCell ref="V3:V4"/>
    <mergeCell ref="W3:W4"/>
    <mergeCell ref="X3:X4"/>
    <mergeCell ref="Y3:Y4"/>
    <mergeCell ref="Z3:Z4"/>
    <mergeCell ref="AA3:AA4"/>
    <mergeCell ref="AB3:AB4"/>
    <mergeCell ref="AJ3:AJ4"/>
    <mergeCell ref="BQ3:BQ4"/>
    <mergeCell ref="AD3:AD4"/>
    <mergeCell ref="BR3:BR4"/>
    <mergeCell ref="BD3:BD4"/>
    <mergeCell ref="BF3:BF4"/>
    <mergeCell ref="BL3:BL4"/>
    <mergeCell ref="BM3:BM4"/>
    <mergeCell ref="BN3:BN4"/>
    <mergeCell ref="BO3:BO4"/>
    <mergeCell ref="AS2:AW2"/>
    <mergeCell ref="AE2:AI2"/>
    <mergeCell ref="Q2:U2"/>
    <mergeCell ref="C2:G2"/>
    <mergeCell ref="BP3:BP4"/>
    <mergeCell ref="BG2:BK2"/>
    <mergeCell ref="BC3:BC4"/>
    <mergeCell ref="AL3:AL4"/>
    <mergeCell ref="AM3:AM4"/>
    <mergeCell ref="AN3:AN4"/>
    <mergeCell ref="AO3:AO4"/>
    <mergeCell ref="AP3:AP4"/>
    <mergeCell ref="AR3:AR4"/>
    <mergeCell ref="AX3:AX4"/>
    <mergeCell ref="AY3:AY4"/>
    <mergeCell ref="AZ3:AZ4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365F-CB54-4F0F-98D4-C4438A3D77C3}">
  <dimension ref="A1:BR63"/>
  <sheetViews>
    <sheetView topLeftCell="AU1" zoomScale="85" zoomScaleNormal="85" workbookViewId="0">
      <selection activeCell="BQ8" sqref="BQ8"/>
    </sheetView>
  </sheetViews>
  <sheetFormatPr defaultColWidth="9" defaultRowHeight="15.75"/>
  <cols>
    <col min="1" max="1" width="9" style="5"/>
    <col min="2" max="2" width="9.125" style="5" bestFit="1" customWidth="1"/>
    <col min="3" max="3" width="10" style="5" bestFit="1" customWidth="1"/>
    <col min="4" max="4" width="14.5" style="5" bestFit="1" customWidth="1"/>
    <col min="5" max="5" width="9.5" style="5" bestFit="1" customWidth="1"/>
    <col min="6" max="6" width="10.625" style="5" customWidth="1"/>
    <col min="7" max="7" width="9.5" style="5" bestFit="1" customWidth="1"/>
    <col min="8" max="8" width="17.625" style="5" bestFit="1" customWidth="1"/>
    <col min="9" max="16" width="9.625" style="5" customWidth="1"/>
    <col min="17" max="17" width="14.5" style="5" bestFit="1" customWidth="1"/>
    <col min="18" max="18" width="14.875" style="5" bestFit="1" customWidth="1"/>
    <col min="19" max="19" width="11.125" style="5" customWidth="1"/>
    <col min="20" max="21" width="8.75" style="5" bestFit="1" customWidth="1"/>
    <col min="22" max="22" width="10.25" style="5" bestFit="1" customWidth="1"/>
    <col min="23" max="23" width="8.75" style="5" bestFit="1" customWidth="1"/>
    <col min="24" max="29" width="9.125" style="5" customWidth="1"/>
    <col min="30" max="30" width="8.125" style="5" bestFit="1" customWidth="1"/>
    <col min="31" max="31" width="9.875" style="5" customWidth="1"/>
    <col min="32" max="32" width="14.5" style="5" bestFit="1" customWidth="1"/>
    <col min="33" max="35" width="9" style="5"/>
    <col min="36" max="36" width="10.125" style="5" bestFit="1" customWidth="1"/>
    <col min="37" max="42" width="9" style="6"/>
    <col min="43" max="43" width="14.5" style="6" bestFit="1" customWidth="1"/>
    <col min="44" max="44" width="9.5" style="6" bestFit="1" customWidth="1"/>
    <col min="45" max="45" width="9" style="6"/>
    <col min="46" max="46" width="14.5" style="6" bestFit="1" customWidth="1"/>
    <col min="47" max="48" width="9" style="6"/>
    <col min="49" max="49" width="10" style="6" bestFit="1" customWidth="1"/>
    <col min="50" max="55" width="9" style="6"/>
    <col min="56" max="56" width="14.125" style="6" customWidth="1"/>
    <col min="57" max="57" width="9.5" style="6" bestFit="1" customWidth="1"/>
    <col min="58" max="58" width="7.875" style="6" bestFit="1" customWidth="1"/>
    <col min="59" max="59" width="9" style="6"/>
    <col min="60" max="60" width="14.5" style="6" bestFit="1" customWidth="1"/>
    <col min="61" max="63" width="9" style="6"/>
    <col min="64" max="64" width="15.875" style="6" bestFit="1" customWidth="1"/>
    <col min="65" max="16384" width="9" style="6"/>
  </cols>
  <sheetData>
    <row r="1" spans="2:70" ht="16.5" thickBot="1">
      <c r="M1" s="27" t="s">
        <v>42</v>
      </c>
      <c r="S1" s="27" t="s">
        <v>29</v>
      </c>
    </row>
    <row r="2" spans="2:70" ht="17.25" customHeight="1" thickBot="1">
      <c r="B2" s="7" t="s">
        <v>7</v>
      </c>
      <c r="C2" s="78" t="s">
        <v>0</v>
      </c>
      <c r="D2" s="70"/>
      <c r="E2" s="70"/>
      <c r="F2" s="70"/>
      <c r="G2" s="71"/>
      <c r="H2" s="8" t="s">
        <v>13</v>
      </c>
      <c r="I2" s="70" t="s">
        <v>10</v>
      </c>
      <c r="J2" s="70"/>
      <c r="K2" s="70"/>
      <c r="L2" s="70"/>
      <c r="M2" s="70"/>
      <c r="N2" s="71"/>
      <c r="P2" s="7" t="s">
        <v>7</v>
      </c>
      <c r="Q2" s="78" t="s">
        <v>0</v>
      </c>
      <c r="R2" s="70"/>
      <c r="S2" s="70"/>
      <c r="T2" s="70"/>
      <c r="U2" s="71"/>
      <c r="V2" s="9" t="s">
        <v>14</v>
      </c>
      <c r="W2" s="69" t="s">
        <v>10</v>
      </c>
      <c r="X2" s="70"/>
      <c r="Y2" s="70"/>
      <c r="Z2" s="70"/>
      <c r="AA2" s="70"/>
      <c r="AB2" s="71"/>
      <c r="AD2" s="7" t="s">
        <v>7</v>
      </c>
      <c r="AE2" s="136" t="s">
        <v>0</v>
      </c>
      <c r="AF2" s="137"/>
      <c r="AG2" s="137"/>
      <c r="AH2" s="137"/>
      <c r="AI2" s="138"/>
      <c r="AJ2" s="10" t="s">
        <v>40</v>
      </c>
      <c r="AK2" s="69" t="s">
        <v>10</v>
      </c>
      <c r="AL2" s="70"/>
      <c r="AM2" s="70"/>
      <c r="AN2" s="70"/>
      <c r="AO2" s="70"/>
      <c r="AP2" s="71"/>
      <c r="AR2" s="7" t="s">
        <v>7</v>
      </c>
      <c r="AS2" s="78" t="s">
        <v>0</v>
      </c>
      <c r="AT2" s="70"/>
      <c r="AU2" s="70"/>
      <c r="AV2" s="70"/>
      <c r="AW2" s="71"/>
      <c r="AX2" s="24" t="s">
        <v>15</v>
      </c>
      <c r="AY2" s="69" t="s">
        <v>10</v>
      </c>
      <c r="AZ2" s="70"/>
      <c r="BA2" s="70"/>
      <c r="BB2" s="70"/>
      <c r="BC2" s="70"/>
      <c r="BD2" s="71"/>
      <c r="BF2" s="7" t="s">
        <v>7</v>
      </c>
      <c r="BG2" s="78" t="s">
        <v>0</v>
      </c>
      <c r="BH2" s="70"/>
      <c r="BI2" s="70"/>
      <c r="BJ2" s="70"/>
      <c r="BK2" s="71"/>
      <c r="BL2" s="24" t="s">
        <v>16</v>
      </c>
      <c r="BM2" s="69" t="s">
        <v>10</v>
      </c>
      <c r="BN2" s="70"/>
      <c r="BO2" s="70"/>
      <c r="BP2" s="70"/>
      <c r="BQ2" s="70"/>
      <c r="BR2" s="71"/>
    </row>
    <row r="3" spans="2:70" ht="16.5">
      <c r="B3" s="67" t="s">
        <v>1</v>
      </c>
      <c r="C3" s="14" t="s">
        <v>8</v>
      </c>
      <c r="D3" s="15" t="s">
        <v>9</v>
      </c>
      <c r="E3" s="53" t="s">
        <v>19</v>
      </c>
      <c r="F3" s="46" t="s">
        <v>46</v>
      </c>
      <c r="G3" s="47" t="s">
        <v>47</v>
      </c>
      <c r="H3" s="72">
        <v>1</v>
      </c>
      <c r="I3" s="72">
        <v>2</v>
      </c>
      <c r="J3" s="72">
        <v>3</v>
      </c>
      <c r="K3" s="72">
        <v>4</v>
      </c>
      <c r="L3" s="74">
        <v>5</v>
      </c>
      <c r="M3" s="76" t="s">
        <v>2</v>
      </c>
      <c r="N3" s="76" t="s">
        <v>3</v>
      </c>
      <c r="P3" s="67" t="s">
        <v>1</v>
      </c>
      <c r="Q3" s="14" t="s">
        <v>8</v>
      </c>
      <c r="R3" s="15" t="s">
        <v>9</v>
      </c>
      <c r="S3" s="53" t="s">
        <v>19</v>
      </c>
      <c r="T3" s="46" t="s">
        <v>46</v>
      </c>
      <c r="U3" s="47" t="s">
        <v>47</v>
      </c>
      <c r="V3" s="79">
        <v>1</v>
      </c>
      <c r="W3" s="72">
        <v>2</v>
      </c>
      <c r="X3" s="72">
        <v>3</v>
      </c>
      <c r="Y3" s="72">
        <v>4</v>
      </c>
      <c r="Z3" s="74">
        <v>5</v>
      </c>
      <c r="AA3" s="76" t="s">
        <v>2</v>
      </c>
      <c r="AB3" s="76" t="s">
        <v>3</v>
      </c>
      <c r="AD3" s="134" t="s">
        <v>1</v>
      </c>
      <c r="AE3" s="90" t="s">
        <v>8</v>
      </c>
      <c r="AF3" s="91" t="s">
        <v>9</v>
      </c>
      <c r="AG3" s="139" t="s">
        <v>19</v>
      </c>
      <c r="AH3" s="140" t="s">
        <v>46</v>
      </c>
      <c r="AI3" s="141" t="s">
        <v>47</v>
      </c>
      <c r="AJ3" s="85">
        <v>1</v>
      </c>
      <c r="AK3" s="72">
        <v>2</v>
      </c>
      <c r="AL3" s="72">
        <v>3</v>
      </c>
      <c r="AM3" s="72">
        <v>4</v>
      </c>
      <c r="AN3" s="74">
        <v>5</v>
      </c>
      <c r="AO3" s="76" t="s">
        <v>2</v>
      </c>
      <c r="AP3" s="76" t="s">
        <v>3</v>
      </c>
      <c r="AR3" s="67" t="s">
        <v>1</v>
      </c>
      <c r="AS3" s="14" t="s">
        <v>8</v>
      </c>
      <c r="AT3" s="15" t="s">
        <v>9</v>
      </c>
      <c r="AU3" s="53" t="s">
        <v>19</v>
      </c>
      <c r="AV3" s="46" t="s">
        <v>46</v>
      </c>
      <c r="AW3" s="47" t="s">
        <v>47</v>
      </c>
      <c r="AX3" s="79">
        <v>1</v>
      </c>
      <c r="AY3" s="72">
        <v>2</v>
      </c>
      <c r="AZ3" s="72">
        <v>3</v>
      </c>
      <c r="BA3" s="72">
        <v>4</v>
      </c>
      <c r="BB3" s="74">
        <v>5</v>
      </c>
      <c r="BC3" s="76" t="s">
        <v>2</v>
      </c>
      <c r="BD3" s="76" t="s">
        <v>3</v>
      </c>
      <c r="BF3" s="67" t="s">
        <v>1</v>
      </c>
      <c r="BG3" s="14" t="s">
        <v>8</v>
      </c>
      <c r="BH3" s="15" t="s">
        <v>9</v>
      </c>
      <c r="BI3" s="53" t="s">
        <v>19</v>
      </c>
      <c r="BJ3" s="46" t="s">
        <v>46</v>
      </c>
      <c r="BK3" s="47" t="s">
        <v>47</v>
      </c>
      <c r="BL3" s="79">
        <v>1</v>
      </c>
      <c r="BM3" s="72">
        <v>2</v>
      </c>
      <c r="BN3" s="72">
        <v>3</v>
      </c>
      <c r="BO3" s="72">
        <v>4</v>
      </c>
      <c r="BP3" s="74">
        <v>5</v>
      </c>
      <c r="BQ3" s="76" t="s">
        <v>2</v>
      </c>
      <c r="BR3" s="76" t="s">
        <v>3</v>
      </c>
    </row>
    <row r="4" spans="2:70" ht="17.25" customHeight="1" thickBot="1">
      <c r="B4" s="68"/>
      <c r="C4" s="11" t="s">
        <v>4</v>
      </c>
      <c r="D4" s="12" t="s">
        <v>6</v>
      </c>
      <c r="E4" s="12" t="s">
        <v>5</v>
      </c>
      <c r="F4" s="48" t="s">
        <v>48</v>
      </c>
      <c r="G4" s="49" t="s">
        <v>49</v>
      </c>
      <c r="H4" s="73"/>
      <c r="I4" s="73"/>
      <c r="J4" s="73"/>
      <c r="K4" s="73"/>
      <c r="L4" s="75"/>
      <c r="M4" s="100"/>
      <c r="N4" s="100"/>
      <c r="P4" s="68"/>
      <c r="Q4" s="11" t="s">
        <v>4</v>
      </c>
      <c r="R4" s="12" t="s">
        <v>6</v>
      </c>
      <c r="S4" s="12" t="s">
        <v>5</v>
      </c>
      <c r="T4" s="48" t="s">
        <v>48</v>
      </c>
      <c r="U4" s="49" t="s">
        <v>49</v>
      </c>
      <c r="V4" s="80"/>
      <c r="W4" s="73"/>
      <c r="X4" s="73"/>
      <c r="Y4" s="73"/>
      <c r="Z4" s="75"/>
      <c r="AA4" s="100"/>
      <c r="AB4" s="100"/>
      <c r="AD4" s="135"/>
      <c r="AE4" s="11" t="s">
        <v>4</v>
      </c>
      <c r="AF4" s="12" t="s">
        <v>6</v>
      </c>
      <c r="AG4" s="12" t="s">
        <v>5</v>
      </c>
      <c r="AH4" s="48" t="s">
        <v>48</v>
      </c>
      <c r="AI4" s="142" t="s">
        <v>49</v>
      </c>
      <c r="AJ4" s="86"/>
      <c r="AK4" s="73"/>
      <c r="AL4" s="73"/>
      <c r="AM4" s="73"/>
      <c r="AN4" s="75"/>
      <c r="AO4" s="100"/>
      <c r="AP4" s="100"/>
      <c r="AR4" s="68"/>
      <c r="AS4" s="11" t="s">
        <v>4</v>
      </c>
      <c r="AT4" s="12" t="s">
        <v>6</v>
      </c>
      <c r="AU4" s="12" t="s">
        <v>5</v>
      </c>
      <c r="AV4" s="48" t="s">
        <v>48</v>
      </c>
      <c r="AW4" s="49" t="s">
        <v>49</v>
      </c>
      <c r="AX4" s="80"/>
      <c r="AY4" s="73"/>
      <c r="AZ4" s="73"/>
      <c r="BA4" s="73"/>
      <c r="BB4" s="75"/>
      <c r="BC4" s="100"/>
      <c r="BD4" s="100"/>
      <c r="BF4" s="68"/>
      <c r="BG4" s="11" t="s">
        <v>4</v>
      </c>
      <c r="BH4" s="12" t="s">
        <v>6</v>
      </c>
      <c r="BI4" s="12" t="s">
        <v>5</v>
      </c>
      <c r="BJ4" s="48" t="s">
        <v>48</v>
      </c>
      <c r="BK4" s="49" t="s">
        <v>49</v>
      </c>
      <c r="BL4" s="80"/>
      <c r="BM4" s="73"/>
      <c r="BN4" s="73"/>
      <c r="BO4" s="73"/>
      <c r="BP4" s="75"/>
      <c r="BQ4" s="100"/>
      <c r="BR4" s="100"/>
    </row>
    <row r="5" spans="2:70">
      <c r="B5" s="13">
        <v>1</v>
      </c>
      <c r="C5" s="90" t="s">
        <v>43</v>
      </c>
      <c r="D5" s="91">
        <v>1000</v>
      </c>
      <c r="E5" s="91">
        <v>150</v>
      </c>
      <c r="F5" s="92">
        <v>0.1</v>
      </c>
      <c r="G5" s="93">
        <f t="shared" ref="G5:G14" si="0">ROUND(E5/D5/F5/25*1000,2)</f>
        <v>60</v>
      </c>
      <c r="H5" s="17">
        <v>956.98</v>
      </c>
      <c r="I5" s="25">
        <v>950.24</v>
      </c>
      <c r="J5" s="15">
        <v>944.8</v>
      </c>
      <c r="K5" s="15">
        <v>956.92</v>
      </c>
      <c r="L5" s="96">
        <v>948.54</v>
      </c>
      <c r="M5" s="102">
        <f>ROUND(AVERAGE(H5:L5),2)</f>
        <v>951.5</v>
      </c>
      <c r="N5" s="103">
        <f>STDEV(H5:L5)</f>
        <v>5.3536417511821002</v>
      </c>
      <c r="P5" s="13">
        <v>1</v>
      </c>
      <c r="Q5" s="90" t="s">
        <v>43</v>
      </c>
      <c r="R5" s="91">
        <v>1000</v>
      </c>
      <c r="S5" s="91">
        <v>150</v>
      </c>
      <c r="T5" s="92">
        <v>0.1</v>
      </c>
      <c r="U5" s="93">
        <f t="shared" ref="U5:U14" si="1">ROUND(S5/R5/T5/25*1000,2)</f>
        <v>60</v>
      </c>
      <c r="V5" s="17">
        <v>1463.4</v>
      </c>
      <c r="W5" s="25">
        <v>1474</v>
      </c>
      <c r="X5" s="15">
        <v>1479.9</v>
      </c>
      <c r="Y5" s="15">
        <v>1450.4</v>
      </c>
      <c r="Z5" s="96">
        <v>1495.1</v>
      </c>
      <c r="AA5" s="147">
        <f t="shared" ref="AA5:AA12" si="2">ROUND(AVERAGE(V5:Z5),2)</f>
        <v>1472.56</v>
      </c>
      <c r="AB5" s="103">
        <f t="shared" ref="AB5:AB12" si="3">STDEV(V5:Z5)</f>
        <v>16.874329616313588</v>
      </c>
      <c r="AD5" s="13">
        <v>1</v>
      </c>
      <c r="AE5" s="14" t="s">
        <v>43</v>
      </c>
      <c r="AF5" s="15">
        <v>1000</v>
      </c>
      <c r="AG5" s="15">
        <v>150</v>
      </c>
      <c r="AH5" s="50">
        <v>0.1</v>
      </c>
      <c r="AI5" s="94">
        <f>ROUND(AG5/AF5/AH5/25*1000,2)</f>
        <v>60</v>
      </c>
      <c r="AJ5" s="17">
        <v>304.67</v>
      </c>
      <c r="AK5" s="25">
        <v>302.60000000000002</v>
      </c>
      <c r="AL5" s="15">
        <v>300.86</v>
      </c>
      <c r="AM5" s="15">
        <v>304.52999999999997</v>
      </c>
      <c r="AN5" s="96">
        <v>302.10000000000002</v>
      </c>
      <c r="AO5" s="108">
        <f>ROUND(AVERAGE(AJ5:AN5),2)</f>
        <v>302.95</v>
      </c>
      <c r="AP5" s="103">
        <f>STDEV(AJ5:AN5)</f>
        <v>1.6330860357004968</v>
      </c>
      <c r="AR5" s="13">
        <v>1</v>
      </c>
      <c r="AS5" s="90" t="s">
        <v>43</v>
      </c>
      <c r="AT5" s="91">
        <v>1000</v>
      </c>
      <c r="AU5" s="91">
        <v>150</v>
      </c>
      <c r="AV5" s="92">
        <v>0.1</v>
      </c>
      <c r="AW5" s="93">
        <f>ROUND(AU5/AT5/AV5/25*1000,2)</f>
        <v>60</v>
      </c>
      <c r="AX5" s="17">
        <v>665.56</v>
      </c>
      <c r="AY5" s="25">
        <v>662.35</v>
      </c>
      <c r="AZ5" s="15">
        <v>660.47</v>
      </c>
      <c r="BA5" s="15">
        <v>660.21</v>
      </c>
      <c r="BB5" s="96">
        <v>664.72</v>
      </c>
      <c r="BC5" s="147">
        <f>ROUND(AVERAGE(AX5:BB5),2)</f>
        <v>662.66</v>
      </c>
      <c r="BD5" s="103">
        <f>STDEV(AX5:BB5)</f>
        <v>2.4263285020787833</v>
      </c>
      <c r="BF5" s="13">
        <v>1</v>
      </c>
      <c r="BG5" s="90" t="s">
        <v>43</v>
      </c>
      <c r="BH5" s="91">
        <v>1000</v>
      </c>
      <c r="BI5" s="91">
        <v>150</v>
      </c>
      <c r="BJ5" s="92">
        <v>0.1</v>
      </c>
      <c r="BK5" s="93">
        <f>ROUND(BI5/BH5/BJ5/25*1000,2)</f>
        <v>60</v>
      </c>
      <c r="BL5" s="7">
        <v>1873.5</v>
      </c>
      <c r="BM5" s="110">
        <v>1873.2</v>
      </c>
      <c r="BN5" s="91">
        <v>1870.1</v>
      </c>
      <c r="BO5" s="91">
        <v>1859.3</v>
      </c>
      <c r="BP5" s="143">
        <v>1889.1</v>
      </c>
      <c r="BQ5" s="147">
        <f t="shared" ref="BQ5:BQ13" si="4">AVERAGE(BL5:BP5)</f>
        <v>1873.0399999999997</v>
      </c>
      <c r="BR5" s="103">
        <f t="shared" ref="BR5:BR13" si="5">STDEV(BL5:BP5)</f>
        <v>10.672300595466739</v>
      </c>
    </row>
    <row r="6" spans="2:70">
      <c r="B6" s="18">
        <v>2</v>
      </c>
      <c r="C6" s="14" t="s">
        <v>43</v>
      </c>
      <c r="D6" s="15">
        <v>1000</v>
      </c>
      <c r="E6" s="3">
        <v>200</v>
      </c>
      <c r="F6" s="51">
        <v>0.1</v>
      </c>
      <c r="G6" s="94">
        <f t="shared" si="0"/>
        <v>80</v>
      </c>
      <c r="H6" s="4">
        <v>957.15</v>
      </c>
      <c r="I6" s="3">
        <v>949.24</v>
      </c>
      <c r="J6" s="3">
        <v>972.31</v>
      </c>
      <c r="K6" s="3">
        <v>963.29</v>
      </c>
      <c r="L6" s="97">
        <v>971.62</v>
      </c>
      <c r="M6" s="104">
        <f>ROUND(AVERAGE(H6:L6),2)</f>
        <v>962.72</v>
      </c>
      <c r="N6" s="105">
        <f t="shared" ref="N6:N13" si="6">STDEV(H6:L6)</f>
        <v>9.8009984185285806</v>
      </c>
      <c r="P6" s="18">
        <v>2</v>
      </c>
      <c r="Q6" s="14" t="s">
        <v>43</v>
      </c>
      <c r="R6" s="15">
        <v>1000</v>
      </c>
      <c r="S6" s="3">
        <v>200</v>
      </c>
      <c r="T6" s="51">
        <v>0.1</v>
      </c>
      <c r="U6" s="94">
        <f t="shared" si="1"/>
        <v>80</v>
      </c>
      <c r="V6" s="4">
        <v>1604.9</v>
      </c>
      <c r="W6" s="3">
        <v>1608.5</v>
      </c>
      <c r="X6" s="3">
        <v>1610.2</v>
      </c>
      <c r="Y6" s="3">
        <v>1591</v>
      </c>
      <c r="Z6" s="97">
        <v>1608.3</v>
      </c>
      <c r="AA6" s="101">
        <f t="shared" si="2"/>
        <v>1604.58</v>
      </c>
      <c r="AB6" s="105">
        <f t="shared" si="3"/>
        <v>7.8311557256895394</v>
      </c>
      <c r="AD6" s="18">
        <v>2</v>
      </c>
      <c r="AE6" s="14" t="s">
        <v>43</v>
      </c>
      <c r="AF6" s="15">
        <v>1000</v>
      </c>
      <c r="AG6" s="3">
        <v>200</v>
      </c>
      <c r="AH6" s="51">
        <v>0.1</v>
      </c>
      <c r="AI6" s="94">
        <f t="shared" ref="AI6:AI14" si="7">ROUND(AG6/AF6/AH6/25*1000,2)</f>
        <v>80</v>
      </c>
      <c r="AJ6" s="4">
        <v>302.25</v>
      </c>
      <c r="AK6" s="3">
        <v>299.8</v>
      </c>
      <c r="AL6" s="3">
        <v>306.99</v>
      </c>
      <c r="AM6" s="3">
        <v>306.7</v>
      </c>
      <c r="AN6" s="97">
        <v>307.12</v>
      </c>
      <c r="AO6" s="101">
        <f>ROUND(AVERAGE(AJ6:AN6),2)</f>
        <v>304.57</v>
      </c>
      <c r="AP6" s="105">
        <f>STDEV(AJ6:AN6)</f>
        <v>3.3552600495341607</v>
      </c>
      <c r="AR6" s="18">
        <v>2</v>
      </c>
      <c r="AS6" s="14" t="s">
        <v>43</v>
      </c>
      <c r="AT6" s="15">
        <v>1000</v>
      </c>
      <c r="AU6" s="3">
        <v>200</v>
      </c>
      <c r="AV6" s="51">
        <v>0.1</v>
      </c>
      <c r="AW6" s="94">
        <f t="shared" ref="AW6:AW14" si="8">ROUND(AU6/AT6/AV6/25*1000,2)</f>
        <v>80</v>
      </c>
      <c r="AX6" s="4">
        <v>705.16</v>
      </c>
      <c r="AY6" s="3">
        <v>698.39</v>
      </c>
      <c r="AZ6" s="3">
        <v>716.91</v>
      </c>
      <c r="BA6" s="5">
        <v>710.49</v>
      </c>
      <c r="BB6" s="97">
        <v>715.61</v>
      </c>
      <c r="BC6" s="101">
        <f>ROUND(AVERAGE(AX6:BB6),2)</f>
        <v>709.31</v>
      </c>
      <c r="BD6" s="105">
        <f>STDEV(AX6:BB6)</f>
        <v>7.6699295955047768</v>
      </c>
      <c r="BF6" s="18">
        <v>2</v>
      </c>
      <c r="BG6" s="14" t="s">
        <v>43</v>
      </c>
      <c r="BH6" s="15">
        <v>1000</v>
      </c>
      <c r="BI6" s="3">
        <v>200</v>
      </c>
      <c r="BJ6" s="51">
        <v>0.1</v>
      </c>
      <c r="BK6" s="94">
        <f t="shared" ref="BK6:BK14" si="9">ROUND(BI6/BH6/BJ6/25*1000,2)</f>
        <v>80</v>
      </c>
      <c r="BL6" s="112">
        <v>2045.8</v>
      </c>
      <c r="BM6" s="3">
        <v>2029.6</v>
      </c>
      <c r="BN6" s="3">
        <v>2083.1</v>
      </c>
      <c r="BO6" s="3">
        <v>2043.7</v>
      </c>
      <c r="BP6" s="97">
        <v>2078.4</v>
      </c>
      <c r="BQ6" s="101">
        <f t="shared" si="4"/>
        <v>2056.12</v>
      </c>
      <c r="BR6" s="105">
        <f t="shared" si="5"/>
        <v>23.390104745383269</v>
      </c>
    </row>
    <row r="7" spans="2:70">
      <c r="B7" s="18">
        <v>3</v>
      </c>
      <c r="C7" s="14" t="s">
        <v>43</v>
      </c>
      <c r="D7" s="15">
        <v>1000</v>
      </c>
      <c r="E7" s="3">
        <v>250</v>
      </c>
      <c r="F7" s="51">
        <v>0.1</v>
      </c>
      <c r="G7" s="94">
        <f t="shared" si="0"/>
        <v>100</v>
      </c>
      <c r="H7" s="38">
        <v>979.56</v>
      </c>
      <c r="I7" s="3">
        <v>984.43</v>
      </c>
      <c r="J7" s="3">
        <v>973.67</v>
      </c>
      <c r="K7" s="3">
        <v>959.73</v>
      </c>
      <c r="L7" s="97">
        <v>986.82</v>
      </c>
      <c r="M7" s="104">
        <f>ROUND(AVERAGE(I7:L7),2)</f>
        <v>976.16</v>
      </c>
      <c r="N7" s="105">
        <f>STDEV(I7:L7)</f>
        <v>12.358175094514021</v>
      </c>
      <c r="P7" s="18">
        <v>3</v>
      </c>
      <c r="Q7" s="14" t="s">
        <v>43</v>
      </c>
      <c r="R7" s="15">
        <v>1000</v>
      </c>
      <c r="S7" s="3">
        <v>250</v>
      </c>
      <c r="T7" s="51">
        <v>0.1</v>
      </c>
      <c r="U7" s="94">
        <f t="shared" si="1"/>
        <v>100</v>
      </c>
      <c r="V7" s="4">
        <v>1633.8</v>
      </c>
      <c r="W7" s="3">
        <v>1636.5</v>
      </c>
      <c r="X7" s="3">
        <v>1636.4</v>
      </c>
      <c r="Y7" s="3">
        <v>1626.4</v>
      </c>
      <c r="Z7" s="97">
        <v>1635.5</v>
      </c>
      <c r="AA7" s="101">
        <f t="shared" si="2"/>
        <v>1633.72</v>
      </c>
      <c r="AB7" s="105">
        <f t="shared" si="3"/>
        <v>4.2328477411784835</v>
      </c>
      <c r="AD7" s="18">
        <v>3</v>
      </c>
      <c r="AE7" s="14" t="s">
        <v>43</v>
      </c>
      <c r="AF7" s="15">
        <v>1000</v>
      </c>
      <c r="AG7" s="3">
        <v>250</v>
      </c>
      <c r="AH7" s="51">
        <v>0.1</v>
      </c>
      <c r="AI7" s="94">
        <f t="shared" si="7"/>
        <v>100</v>
      </c>
      <c r="AJ7" s="38">
        <v>312.02</v>
      </c>
      <c r="AK7" s="3">
        <v>313.62</v>
      </c>
      <c r="AL7" s="3">
        <v>310.13</v>
      </c>
      <c r="AM7" s="3">
        <v>305.58</v>
      </c>
      <c r="AN7" s="97">
        <v>314.36</v>
      </c>
      <c r="AO7" s="101">
        <f>ROUND(AVERAGE(AK7:AN7),2)</f>
        <v>310.92</v>
      </c>
      <c r="AP7" s="105">
        <f>STDEV(AK7:AN7)</f>
        <v>4.0109547907366681</v>
      </c>
      <c r="AR7" s="18">
        <v>3</v>
      </c>
      <c r="AS7" s="14" t="s">
        <v>43</v>
      </c>
      <c r="AT7" s="15">
        <v>1000</v>
      </c>
      <c r="AU7" s="3">
        <v>250</v>
      </c>
      <c r="AV7" s="51">
        <v>0.1</v>
      </c>
      <c r="AW7" s="94">
        <f t="shared" si="8"/>
        <v>100</v>
      </c>
      <c r="AX7" s="38">
        <v>740.59</v>
      </c>
      <c r="AY7" s="3">
        <v>744.41</v>
      </c>
      <c r="AZ7" s="3">
        <v>735.86</v>
      </c>
      <c r="BA7" s="3">
        <v>722.62</v>
      </c>
      <c r="BB7" s="97">
        <v>745.4</v>
      </c>
      <c r="BC7" s="101">
        <f>ROUND(AVERAGE(AY7:BB7),2)</f>
        <v>737.07</v>
      </c>
      <c r="BD7" s="105">
        <f>STDEV(AY7:BB7)</f>
        <v>10.544051640617077</v>
      </c>
      <c r="BF7" s="18">
        <v>3</v>
      </c>
      <c r="BG7" s="14" t="s">
        <v>43</v>
      </c>
      <c r="BH7" s="15">
        <v>1000</v>
      </c>
      <c r="BI7" s="3">
        <v>250</v>
      </c>
      <c r="BJ7" s="51">
        <v>0.1</v>
      </c>
      <c r="BK7" s="94">
        <f t="shared" si="9"/>
        <v>100</v>
      </c>
      <c r="BL7" s="122">
        <v>2135.1</v>
      </c>
      <c r="BM7" s="3">
        <v>2147.8000000000002</v>
      </c>
      <c r="BN7" s="3">
        <v>2124.8000000000002</v>
      </c>
      <c r="BO7" s="3">
        <v>2083.8000000000002</v>
      </c>
      <c r="BP7" s="97">
        <v>2151.4</v>
      </c>
      <c r="BQ7" s="101">
        <f>AVERAGE(BM7:BP7)</f>
        <v>2126.9500000000003</v>
      </c>
      <c r="BR7" s="105">
        <f>STDEV(BM7:BP7)</f>
        <v>31.08627778725953</v>
      </c>
    </row>
    <row r="8" spans="2:70">
      <c r="B8" s="18">
        <v>4</v>
      </c>
      <c r="C8" s="14" t="s">
        <v>43</v>
      </c>
      <c r="D8" s="3">
        <v>500</v>
      </c>
      <c r="E8" s="3">
        <v>150</v>
      </c>
      <c r="F8" s="51">
        <v>0.1</v>
      </c>
      <c r="G8" s="94">
        <f t="shared" si="0"/>
        <v>120</v>
      </c>
      <c r="H8" s="4">
        <v>965.35</v>
      </c>
      <c r="I8" s="5">
        <v>948.58</v>
      </c>
      <c r="J8" s="3">
        <v>969.22</v>
      </c>
      <c r="K8" s="3">
        <v>959.29</v>
      </c>
      <c r="L8" s="97">
        <v>969.1</v>
      </c>
      <c r="M8" s="104">
        <f t="shared" ref="M8:M13" si="10">ROUND(AVERAGE(H8:L8),2)</f>
        <v>962.31</v>
      </c>
      <c r="N8" s="105">
        <f t="shared" si="6"/>
        <v>8.6707421827661317</v>
      </c>
      <c r="P8" s="18">
        <v>4</v>
      </c>
      <c r="Q8" s="14" t="s">
        <v>43</v>
      </c>
      <c r="R8" s="3">
        <v>500</v>
      </c>
      <c r="S8" s="3">
        <v>150</v>
      </c>
      <c r="T8" s="51">
        <v>0.1</v>
      </c>
      <c r="U8" s="94">
        <f t="shared" si="1"/>
        <v>120</v>
      </c>
      <c r="V8" s="4">
        <v>1672.2</v>
      </c>
      <c r="W8" s="5">
        <v>1689.7</v>
      </c>
      <c r="X8" s="3">
        <v>1685</v>
      </c>
      <c r="Y8" s="3">
        <v>1676.1</v>
      </c>
      <c r="Z8" s="97">
        <v>1677.6</v>
      </c>
      <c r="AA8" s="146">
        <f t="shared" si="2"/>
        <v>1680.12</v>
      </c>
      <c r="AB8" s="105">
        <f t="shared" si="3"/>
        <v>7.0856898041051961</v>
      </c>
      <c r="AD8" s="18">
        <v>4</v>
      </c>
      <c r="AE8" s="14" t="s">
        <v>43</v>
      </c>
      <c r="AF8" s="3">
        <v>500</v>
      </c>
      <c r="AG8" s="3">
        <v>150</v>
      </c>
      <c r="AH8" s="51">
        <v>0.1</v>
      </c>
      <c r="AI8" s="94">
        <f t="shared" si="7"/>
        <v>120</v>
      </c>
      <c r="AJ8" s="4">
        <v>308.08999999999997</v>
      </c>
      <c r="AK8" s="28">
        <v>299.95</v>
      </c>
      <c r="AL8" s="3">
        <v>306.73</v>
      </c>
      <c r="AM8" s="3">
        <v>305.57</v>
      </c>
      <c r="AN8" s="97">
        <v>308.68</v>
      </c>
      <c r="AO8" s="101">
        <f t="shared" ref="AO8:AO14" si="11">ROUND(AVERAGE(AJ8:AN8),2)</f>
        <v>305.8</v>
      </c>
      <c r="AP8" s="105">
        <f>STDEV(AJ8:AN8)</f>
        <v>3.4885068439090134</v>
      </c>
      <c r="AR8" s="18">
        <v>4</v>
      </c>
      <c r="AS8" s="14" t="s">
        <v>43</v>
      </c>
      <c r="AT8" s="3">
        <v>500</v>
      </c>
      <c r="AU8" s="3">
        <v>150</v>
      </c>
      <c r="AV8" s="51">
        <v>0.1</v>
      </c>
      <c r="AW8" s="94">
        <f t="shared" si="8"/>
        <v>120</v>
      </c>
      <c r="AX8" s="4">
        <v>743.62</v>
      </c>
      <c r="AY8" s="5">
        <v>726.33</v>
      </c>
      <c r="AZ8" s="3">
        <v>744.28</v>
      </c>
      <c r="BA8" s="3">
        <v>735.81</v>
      </c>
      <c r="BB8" s="97">
        <v>741.73</v>
      </c>
      <c r="BC8" s="101">
        <f>ROUND(AVERAGE(AX8:BB8),2)</f>
        <v>738.35</v>
      </c>
      <c r="BD8" s="105">
        <f t="shared" ref="BD8:BD14" si="12">STDEV(AX8:BB8)</f>
        <v>7.5049003990725813</v>
      </c>
      <c r="BF8" s="18">
        <v>4</v>
      </c>
      <c r="BG8" s="14" t="s">
        <v>43</v>
      </c>
      <c r="BH8" s="3">
        <v>500</v>
      </c>
      <c r="BI8" s="3">
        <v>150</v>
      </c>
      <c r="BJ8" s="51">
        <v>0.1</v>
      </c>
      <c r="BK8" s="94">
        <f t="shared" si="9"/>
        <v>120</v>
      </c>
      <c r="BL8" s="112">
        <v>2145.5</v>
      </c>
      <c r="BM8" s="114">
        <v>2123.8000000000002</v>
      </c>
      <c r="BN8" s="3">
        <v>2169.8000000000002</v>
      </c>
      <c r="BO8" s="3">
        <v>2135.1999999999998</v>
      </c>
      <c r="BP8" s="97">
        <v>2156.4</v>
      </c>
      <c r="BQ8" s="146">
        <f t="shared" si="4"/>
        <v>2146.14</v>
      </c>
      <c r="BR8" s="105">
        <f t="shared" si="5"/>
        <v>17.918091416219575</v>
      </c>
    </row>
    <row r="9" spans="2:70">
      <c r="B9" s="18">
        <v>5</v>
      </c>
      <c r="C9" s="14" t="s">
        <v>43</v>
      </c>
      <c r="D9" s="3">
        <v>500</v>
      </c>
      <c r="E9" s="3">
        <v>200</v>
      </c>
      <c r="F9" s="51">
        <v>0.1</v>
      </c>
      <c r="G9" s="94">
        <f t="shared" si="0"/>
        <v>160</v>
      </c>
      <c r="H9" s="4">
        <v>940.77</v>
      </c>
      <c r="I9" s="3">
        <v>957.03</v>
      </c>
      <c r="J9" s="3">
        <v>954.65</v>
      </c>
      <c r="K9" s="3">
        <v>933.45</v>
      </c>
      <c r="L9" s="97">
        <v>961.57</v>
      </c>
      <c r="M9" s="104">
        <f t="shared" si="10"/>
        <v>949.49</v>
      </c>
      <c r="N9" s="105">
        <f t="shared" si="6"/>
        <v>11.860897099292274</v>
      </c>
      <c r="P9" s="18">
        <v>5</v>
      </c>
      <c r="Q9" s="14" t="s">
        <v>43</v>
      </c>
      <c r="R9" s="3">
        <v>500</v>
      </c>
      <c r="S9" s="3">
        <v>200</v>
      </c>
      <c r="T9" s="51">
        <v>0.1</v>
      </c>
      <c r="U9" s="94">
        <f t="shared" si="1"/>
        <v>160</v>
      </c>
      <c r="V9" s="4">
        <v>1647.5</v>
      </c>
      <c r="W9" s="3">
        <v>1651.8</v>
      </c>
      <c r="X9" s="3">
        <v>1658.1</v>
      </c>
      <c r="Y9" s="3">
        <v>1650.6</v>
      </c>
      <c r="Z9" s="97">
        <v>1634.8</v>
      </c>
      <c r="AA9" s="101">
        <f t="shared" si="2"/>
        <v>1648.56</v>
      </c>
      <c r="AB9" s="105">
        <f t="shared" si="3"/>
        <v>8.6042431392888776</v>
      </c>
      <c r="AD9" s="18">
        <v>5</v>
      </c>
      <c r="AE9" s="14" t="s">
        <v>43</v>
      </c>
      <c r="AF9" s="3">
        <v>500</v>
      </c>
      <c r="AG9" s="3">
        <v>200</v>
      </c>
      <c r="AH9" s="51">
        <v>0.1</v>
      </c>
      <c r="AI9" s="94">
        <f t="shared" si="7"/>
        <v>160</v>
      </c>
      <c r="AJ9" s="4">
        <v>299.67</v>
      </c>
      <c r="AK9" s="3">
        <v>302.39999999999998</v>
      </c>
      <c r="AL9" s="29">
        <v>301.49</v>
      </c>
      <c r="AM9" s="3">
        <v>294.45999999999998</v>
      </c>
      <c r="AN9" s="97">
        <v>303.58999999999997</v>
      </c>
      <c r="AO9" s="101">
        <f t="shared" si="11"/>
        <v>300.32</v>
      </c>
      <c r="AP9" s="105">
        <f>STDEV(AJ9:AN9)</f>
        <v>3.5759711967520089</v>
      </c>
      <c r="AR9" s="18">
        <v>5</v>
      </c>
      <c r="AS9" s="14" t="s">
        <v>43</v>
      </c>
      <c r="AT9" s="3">
        <v>500</v>
      </c>
      <c r="AU9" s="3">
        <v>200</v>
      </c>
      <c r="AV9" s="51">
        <v>0.1</v>
      </c>
      <c r="AW9" s="94">
        <f t="shared" si="8"/>
        <v>160</v>
      </c>
      <c r="AX9" s="4">
        <v>712.13</v>
      </c>
      <c r="AY9" s="3">
        <v>723.41</v>
      </c>
      <c r="AZ9" s="3">
        <v>724.54</v>
      </c>
      <c r="BA9" s="3">
        <v>702.49</v>
      </c>
      <c r="BB9" s="97">
        <v>719.83</v>
      </c>
      <c r="BC9" s="101">
        <f>ROUND(AVERAGE(AX9:BB9),2)</f>
        <v>716.48</v>
      </c>
      <c r="BD9" s="105">
        <f t="shared" si="12"/>
        <v>9.2039882659638241</v>
      </c>
      <c r="BF9" s="18">
        <v>5</v>
      </c>
      <c r="BG9" s="14" t="s">
        <v>43</v>
      </c>
      <c r="BH9" s="3">
        <v>500</v>
      </c>
      <c r="BI9" s="3">
        <v>200</v>
      </c>
      <c r="BJ9" s="51">
        <v>0.1</v>
      </c>
      <c r="BK9" s="94">
        <f t="shared" si="9"/>
        <v>160</v>
      </c>
      <c r="BL9" s="112">
        <v>2063.1</v>
      </c>
      <c r="BM9" s="3">
        <v>2105.1999999999998</v>
      </c>
      <c r="BN9" s="3">
        <v>2108.5</v>
      </c>
      <c r="BO9" s="3">
        <v>2050.8000000000002</v>
      </c>
      <c r="BP9" s="97">
        <v>2094.8000000000002</v>
      </c>
      <c r="BQ9" s="101">
        <f t="shared" si="4"/>
        <v>2084.4799999999996</v>
      </c>
      <c r="BR9" s="105">
        <f t="shared" si="5"/>
        <v>26.001096130740276</v>
      </c>
    </row>
    <row r="10" spans="2:70">
      <c r="B10" s="18">
        <v>6</v>
      </c>
      <c r="C10" s="14" t="s">
        <v>43</v>
      </c>
      <c r="D10" s="3">
        <v>500</v>
      </c>
      <c r="E10" s="3">
        <v>250</v>
      </c>
      <c r="F10" s="51">
        <v>0.1</v>
      </c>
      <c r="G10" s="94">
        <f t="shared" si="0"/>
        <v>200</v>
      </c>
      <c r="H10" s="30">
        <v>1113</v>
      </c>
      <c r="I10" s="3">
        <v>967.44</v>
      </c>
      <c r="J10" s="3">
        <v>947.7</v>
      </c>
      <c r="K10" s="3">
        <v>935.34</v>
      </c>
      <c r="L10" s="97">
        <v>955.85</v>
      </c>
      <c r="M10" s="104">
        <f>ROUND(AVERAGE(I10:L10),2)</f>
        <v>951.58</v>
      </c>
      <c r="N10" s="105">
        <f>STDEV(I10:L10)</f>
        <v>13.522382371461036</v>
      </c>
      <c r="P10" s="18">
        <v>6</v>
      </c>
      <c r="Q10" s="14" t="s">
        <v>43</v>
      </c>
      <c r="R10" s="3">
        <v>500</v>
      </c>
      <c r="S10" s="3">
        <v>250</v>
      </c>
      <c r="T10" s="51">
        <v>0.1</v>
      </c>
      <c r="U10" s="94">
        <f t="shared" si="1"/>
        <v>200</v>
      </c>
      <c r="V10" s="4">
        <v>1611.1</v>
      </c>
      <c r="W10" s="3">
        <v>1606.2</v>
      </c>
      <c r="X10" s="3">
        <v>1614.8</v>
      </c>
      <c r="Y10" s="3">
        <v>1610.8</v>
      </c>
      <c r="Z10" s="97">
        <v>1609.9</v>
      </c>
      <c r="AA10" s="101">
        <f t="shared" si="2"/>
        <v>1610.56</v>
      </c>
      <c r="AB10" s="105">
        <f t="shared" si="3"/>
        <v>3.0729464687819967</v>
      </c>
      <c r="AD10" s="18">
        <v>6</v>
      </c>
      <c r="AE10" s="14" t="s">
        <v>43</v>
      </c>
      <c r="AF10" s="3">
        <v>500</v>
      </c>
      <c r="AG10" s="3">
        <v>250</v>
      </c>
      <c r="AH10" s="51">
        <v>0.1</v>
      </c>
      <c r="AI10" s="94">
        <f t="shared" si="7"/>
        <v>200</v>
      </c>
      <c r="AJ10" s="30">
        <v>354.35</v>
      </c>
      <c r="AK10" s="3">
        <v>305</v>
      </c>
      <c r="AL10" s="3">
        <v>301.76</v>
      </c>
      <c r="AM10" s="3">
        <v>298.01</v>
      </c>
      <c r="AN10" s="97">
        <v>304.3</v>
      </c>
      <c r="AO10" s="101">
        <f>ROUND(AVERAGE(AK10:AN10),2)</f>
        <v>302.27</v>
      </c>
      <c r="AP10" s="105">
        <f>STDEV(AK10:AN10)</f>
        <v>3.161301156169726</v>
      </c>
      <c r="AR10" s="18">
        <v>6</v>
      </c>
      <c r="AS10" s="14" t="s">
        <v>43</v>
      </c>
      <c r="AT10" s="3">
        <v>500</v>
      </c>
      <c r="AU10" s="3">
        <v>250</v>
      </c>
      <c r="AV10" s="51">
        <v>0.1</v>
      </c>
      <c r="AW10" s="94">
        <f t="shared" si="8"/>
        <v>200</v>
      </c>
      <c r="AX10" s="30">
        <v>836.85</v>
      </c>
      <c r="AY10" s="3">
        <v>721.21</v>
      </c>
      <c r="AZ10" s="3">
        <v>713.77</v>
      </c>
      <c r="BA10" s="3">
        <v>701.17</v>
      </c>
      <c r="BB10" s="97">
        <v>718.61</v>
      </c>
      <c r="BC10" s="101">
        <f>ROUND(AVERAGE(AY10:BB10),2)</f>
        <v>713.69</v>
      </c>
      <c r="BD10" s="105">
        <f t="shared" si="12"/>
        <v>55.615245391888735</v>
      </c>
      <c r="BF10" s="18">
        <v>6</v>
      </c>
      <c r="BG10" s="14" t="s">
        <v>43</v>
      </c>
      <c r="BH10" s="3">
        <v>500</v>
      </c>
      <c r="BI10" s="3">
        <v>250</v>
      </c>
      <c r="BJ10" s="51">
        <v>0.1</v>
      </c>
      <c r="BK10" s="94">
        <f t="shared" si="9"/>
        <v>200</v>
      </c>
      <c r="BL10" s="120">
        <v>2403.6999999999998</v>
      </c>
      <c r="BM10" s="3">
        <v>2086.1</v>
      </c>
      <c r="BN10" s="3">
        <v>2052.3000000000002</v>
      </c>
      <c r="BO10" s="3">
        <v>2018.1</v>
      </c>
      <c r="BP10" s="97">
        <v>2063.6999999999998</v>
      </c>
      <c r="BQ10" s="101">
        <f>AVERAGE(BM10:BP10)</f>
        <v>2055.0500000000002</v>
      </c>
      <c r="BR10" s="105">
        <f>STDEV(BM10:BP10)</f>
        <v>28.353659375819536</v>
      </c>
    </row>
    <row r="11" spans="2:70">
      <c r="B11" s="18">
        <v>7</v>
      </c>
      <c r="C11" s="14" t="s">
        <v>43</v>
      </c>
      <c r="D11" s="3">
        <v>300</v>
      </c>
      <c r="E11" s="3">
        <v>150</v>
      </c>
      <c r="F11" s="51">
        <v>0.1</v>
      </c>
      <c r="G11" s="94">
        <f t="shared" si="0"/>
        <v>200</v>
      </c>
      <c r="H11" s="4">
        <v>905.93</v>
      </c>
      <c r="I11" s="3">
        <v>895.56</v>
      </c>
      <c r="J11" s="3">
        <v>915.03</v>
      </c>
      <c r="K11" s="3">
        <v>922.37</v>
      </c>
      <c r="L11" s="97">
        <v>921.51</v>
      </c>
      <c r="M11" s="159">
        <f t="shared" si="10"/>
        <v>912.08</v>
      </c>
      <c r="N11" s="105">
        <f t="shared" si="6"/>
        <v>11.338478733939599</v>
      </c>
      <c r="P11" s="18">
        <v>7</v>
      </c>
      <c r="Q11" s="14" t="s">
        <v>43</v>
      </c>
      <c r="R11" s="3">
        <v>300</v>
      </c>
      <c r="S11" s="3">
        <v>150</v>
      </c>
      <c r="T11" s="51">
        <v>0.1</v>
      </c>
      <c r="U11" s="94">
        <f t="shared" si="1"/>
        <v>200</v>
      </c>
      <c r="V11" s="4">
        <v>1629.4</v>
      </c>
      <c r="W11" s="3">
        <v>1615.1</v>
      </c>
      <c r="X11" s="3">
        <v>1630.8</v>
      </c>
      <c r="Y11" s="3">
        <v>1604</v>
      </c>
      <c r="Z11" s="5">
        <v>1623.7</v>
      </c>
      <c r="AA11" s="101">
        <f t="shared" si="2"/>
        <v>1620.6</v>
      </c>
      <c r="AB11" s="105">
        <f t="shared" si="3"/>
        <v>11.145626945129667</v>
      </c>
      <c r="AD11" s="18">
        <v>7</v>
      </c>
      <c r="AE11" s="14" t="s">
        <v>43</v>
      </c>
      <c r="AF11" s="3">
        <v>300</v>
      </c>
      <c r="AG11" s="3">
        <v>150</v>
      </c>
      <c r="AH11" s="51">
        <v>0.1</v>
      </c>
      <c r="AI11" s="94">
        <f t="shared" si="7"/>
        <v>200</v>
      </c>
      <c r="AJ11" s="4">
        <v>288.45</v>
      </c>
      <c r="AK11" s="3">
        <v>285.12</v>
      </c>
      <c r="AL11" s="3">
        <v>291.3</v>
      </c>
      <c r="AM11" s="3">
        <v>293.73</v>
      </c>
      <c r="AN11" s="97">
        <v>293.43</v>
      </c>
      <c r="AO11" s="158">
        <f t="shared" si="11"/>
        <v>290.41000000000003</v>
      </c>
      <c r="AP11" s="105">
        <f>STDEV(AJ11:AN11)</f>
        <v>3.6318218568646845</v>
      </c>
      <c r="AR11" s="18">
        <v>7</v>
      </c>
      <c r="AS11" s="14" t="s">
        <v>43</v>
      </c>
      <c r="AT11" s="3">
        <v>300</v>
      </c>
      <c r="AU11" s="3">
        <v>150</v>
      </c>
      <c r="AV11" s="51">
        <v>0.1</v>
      </c>
      <c r="AW11" s="94">
        <f t="shared" si="8"/>
        <v>200</v>
      </c>
      <c r="AX11" s="4">
        <v>687.43</v>
      </c>
      <c r="AY11" s="3">
        <v>672.99</v>
      </c>
      <c r="AZ11" s="3">
        <v>693.29</v>
      </c>
      <c r="BA11" s="3">
        <v>686.48</v>
      </c>
      <c r="BB11" s="97">
        <v>694.94</v>
      </c>
      <c r="BC11" s="101">
        <f>ROUND(AVERAGE(AX11:BB11),2)</f>
        <v>687.03</v>
      </c>
      <c r="BD11" s="105">
        <f t="shared" si="12"/>
        <v>8.6507184672719539</v>
      </c>
      <c r="BF11" s="18">
        <v>7</v>
      </c>
      <c r="BG11" s="14" t="s">
        <v>43</v>
      </c>
      <c r="BH11" s="3">
        <v>300</v>
      </c>
      <c r="BI11" s="3">
        <v>150</v>
      </c>
      <c r="BJ11" s="51">
        <v>0.1</v>
      </c>
      <c r="BK11" s="94">
        <f t="shared" si="9"/>
        <v>200</v>
      </c>
      <c r="BL11" s="112">
        <v>1978.4</v>
      </c>
      <c r="BM11" s="3">
        <v>1938.4</v>
      </c>
      <c r="BN11" s="3">
        <v>1997.5</v>
      </c>
      <c r="BO11" s="3">
        <v>1980.1</v>
      </c>
      <c r="BP11" s="97">
        <v>2003.6</v>
      </c>
      <c r="BQ11" s="101">
        <f t="shared" si="4"/>
        <v>1979.6</v>
      </c>
      <c r="BR11" s="105">
        <f t="shared" si="5"/>
        <v>25.473221233287262</v>
      </c>
    </row>
    <row r="12" spans="2:70">
      <c r="B12" s="18">
        <v>8</v>
      </c>
      <c r="C12" s="14" t="s">
        <v>43</v>
      </c>
      <c r="D12" s="3">
        <v>300</v>
      </c>
      <c r="E12" s="3">
        <v>200</v>
      </c>
      <c r="F12" s="51">
        <v>0.1</v>
      </c>
      <c r="G12" s="94">
        <f t="shared" si="0"/>
        <v>266.67</v>
      </c>
      <c r="H12" s="4">
        <v>962.02</v>
      </c>
      <c r="I12" s="3">
        <v>974.86</v>
      </c>
      <c r="J12" s="3">
        <v>970.07</v>
      </c>
      <c r="K12" s="3">
        <v>953.64</v>
      </c>
      <c r="L12" s="97">
        <v>979.9</v>
      </c>
      <c r="M12" s="104">
        <f t="shared" si="10"/>
        <v>968.1</v>
      </c>
      <c r="N12" s="105">
        <f t="shared" si="6"/>
        <v>10.426846119512847</v>
      </c>
      <c r="P12" s="18">
        <v>8</v>
      </c>
      <c r="Q12" s="14" t="s">
        <v>43</v>
      </c>
      <c r="R12" s="3">
        <v>300</v>
      </c>
      <c r="S12" s="3">
        <v>200</v>
      </c>
      <c r="T12" s="51">
        <v>0.1</v>
      </c>
      <c r="U12" s="94">
        <f t="shared" si="1"/>
        <v>266.67</v>
      </c>
      <c r="V12" s="4">
        <v>1601.4</v>
      </c>
      <c r="W12" s="3">
        <v>1603.1</v>
      </c>
      <c r="X12" s="3">
        <v>1604.9</v>
      </c>
      <c r="Y12" s="3">
        <v>1605.5</v>
      </c>
      <c r="Z12" s="97">
        <v>1591.9</v>
      </c>
      <c r="AA12" s="101">
        <f t="shared" si="2"/>
        <v>1601.36</v>
      </c>
      <c r="AB12" s="105">
        <f t="shared" si="3"/>
        <v>5.5270245159578995</v>
      </c>
      <c r="AD12" s="18">
        <v>8</v>
      </c>
      <c r="AE12" s="14" t="s">
        <v>43</v>
      </c>
      <c r="AF12" s="3">
        <v>300</v>
      </c>
      <c r="AG12" s="3">
        <v>200</v>
      </c>
      <c r="AH12" s="51">
        <v>0.1</v>
      </c>
      <c r="AI12" s="94">
        <f t="shared" si="7"/>
        <v>266.67</v>
      </c>
      <c r="AJ12" s="4">
        <v>306.33</v>
      </c>
      <c r="AK12" s="3">
        <v>310.52</v>
      </c>
      <c r="AL12" s="3">
        <v>308.93</v>
      </c>
      <c r="AM12" s="3">
        <v>303.64999999999998</v>
      </c>
      <c r="AN12" s="97">
        <v>312.14</v>
      </c>
      <c r="AO12" s="101">
        <f t="shared" si="11"/>
        <v>308.31</v>
      </c>
      <c r="AP12" s="105">
        <f>STDEV(AJ12:AN12)</f>
        <v>3.3754007169519924</v>
      </c>
      <c r="AR12" s="18">
        <v>8</v>
      </c>
      <c r="AS12" s="14" t="s">
        <v>43</v>
      </c>
      <c r="AT12" s="3">
        <v>300</v>
      </c>
      <c r="AU12" s="3">
        <v>200</v>
      </c>
      <c r="AV12" s="51">
        <v>0.1</v>
      </c>
      <c r="AW12" s="94">
        <f t="shared" si="8"/>
        <v>266.67</v>
      </c>
      <c r="AX12" s="4">
        <v>736.15</v>
      </c>
      <c r="AY12" s="3">
        <v>744.92</v>
      </c>
      <c r="AZ12" s="3">
        <v>743.32</v>
      </c>
      <c r="BA12" s="3">
        <v>729.2</v>
      </c>
      <c r="BB12" s="97">
        <v>748.17</v>
      </c>
      <c r="BC12" s="101">
        <f>ROUND(AVERAGE(AX12:BB12),2)</f>
        <v>740.35</v>
      </c>
      <c r="BD12" s="105">
        <f t="shared" si="12"/>
        <v>7.6292312849984834</v>
      </c>
      <c r="BF12" s="18">
        <v>8</v>
      </c>
      <c r="BG12" s="14" t="s">
        <v>43</v>
      </c>
      <c r="BH12" s="3">
        <v>300</v>
      </c>
      <c r="BI12" s="3">
        <v>200</v>
      </c>
      <c r="BJ12" s="51">
        <v>0.1</v>
      </c>
      <c r="BK12" s="94">
        <f t="shared" si="9"/>
        <v>266.67</v>
      </c>
      <c r="BL12" s="112">
        <v>2090.4</v>
      </c>
      <c r="BM12" s="3">
        <v>2117</v>
      </c>
      <c r="BN12" s="3">
        <v>2110.6999999999998</v>
      </c>
      <c r="BO12" s="3">
        <v>2072.4</v>
      </c>
      <c r="BP12" s="97">
        <v>2117.1</v>
      </c>
      <c r="BQ12" s="101">
        <f t="shared" si="4"/>
        <v>2101.52</v>
      </c>
      <c r="BR12" s="105">
        <f t="shared" si="5"/>
        <v>19.610379904530067</v>
      </c>
    </row>
    <row r="13" spans="2:70">
      <c r="B13" s="19" t="s">
        <v>17</v>
      </c>
      <c r="C13" s="20" t="s">
        <v>43</v>
      </c>
      <c r="D13" s="21">
        <v>300</v>
      </c>
      <c r="E13" s="21">
        <v>250</v>
      </c>
      <c r="F13" s="51">
        <v>0.1</v>
      </c>
      <c r="G13" s="94">
        <f t="shared" si="0"/>
        <v>333.33</v>
      </c>
      <c r="H13" s="22">
        <v>951.62</v>
      </c>
      <c r="I13" s="21">
        <v>946.12</v>
      </c>
      <c r="J13" s="21">
        <v>949.5</v>
      </c>
      <c r="K13" s="21">
        <v>972.5</v>
      </c>
      <c r="L13" s="98">
        <v>961.59</v>
      </c>
      <c r="M13" s="104">
        <f t="shared" si="10"/>
        <v>956.27</v>
      </c>
      <c r="N13" s="105">
        <f t="shared" si="6"/>
        <v>10.74933858430369</v>
      </c>
      <c r="P13" s="19" t="s">
        <v>17</v>
      </c>
      <c r="Q13" s="20" t="s">
        <v>43</v>
      </c>
      <c r="R13" s="21">
        <v>300</v>
      </c>
      <c r="S13" s="21">
        <v>250</v>
      </c>
      <c r="T13" s="51">
        <v>0.1</v>
      </c>
      <c r="U13" s="94">
        <f t="shared" si="1"/>
        <v>333.33</v>
      </c>
      <c r="V13" s="22">
        <v>1593.4</v>
      </c>
      <c r="W13" s="21">
        <v>1606.6</v>
      </c>
      <c r="X13" s="21">
        <v>1602.5</v>
      </c>
      <c r="Y13" s="37">
        <v>1527.4</v>
      </c>
      <c r="Z13" s="98">
        <v>1568.3</v>
      </c>
      <c r="AA13" s="101">
        <f>ROUND(AVERAGE(V13:X13,Z13),2)</f>
        <v>1592.7</v>
      </c>
      <c r="AB13" s="105">
        <f>STDEV(V13:X13,Z13)</f>
        <v>17.176534380757175</v>
      </c>
      <c r="AD13" s="19" t="s">
        <v>17</v>
      </c>
      <c r="AE13" s="20" t="s">
        <v>43</v>
      </c>
      <c r="AF13" s="21">
        <v>300</v>
      </c>
      <c r="AG13" s="21">
        <v>250</v>
      </c>
      <c r="AH13" s="51">
        <v>0.1</v>
      </c>
      <c r="AI13" s="94">
        <f t="shared" si="7"/>
        <v>333.33</v>
      </c>
      <c r="AJ13" s="5">
        <v>303.11</v>
      </c>
      <c r="AK13" s="3">
        <v>301.32</v>
      </c>
      <c r="AL13" s="3">
        <v>302.45</v>
      </c>
      <c r="AM13" s="3">
        <v>309.66000000000003</v>
      </c>
      <c r="AN13" s="97">
        <v>306.39</v>
      </c>
      <c r="AO13" s="101">
        <f t="shared" si="11"/>
        <v>304.58999999999997</v>
      </c>
      <c r="AP13" s="105">
        <f>STDEV(AJ12,AN13)</f>
        <v>4.2426406871194464E-2</v>
      </c>
      <c r="AR13" s="19" t="s">
        <v>17</v>
      </c>
      <c r="AS13" s="20" t="s">
        <v>43</v>
      </c>
      <c r="AT13" s="21">
        <v>300</v>
      </c>
      <c r="AU13" s="21">
        <v>250</v>
      </c>
      <c r="AV13" s="51">
        <v>0.1</v>
      </c>
      <c r="AW13" s="94">
        <f t="shared" si="8"/>
        <v>333.33</v>
      </c>
      <c r="AX13" s="22">
        <v>721.64</v>
      </c>
      <c r="AY13" s="21">
        <v>720.06</v>
      </c>
      <c r="AZ13" s="21">
        <v>724.38</v>
      </c>
      <c r="BA13" s="21">
        <v>712.42</v>
      </c>
      <c r="BB13" s="98">
        <v>721.91</v>
      </c>
      <c r="BC13" s="101">
        <f>ROUND(AVERAGE(AX13:BB13),2)</f>
        <v>720.08</v>
      </c>
      <c r="BD13" s="105">
        <f t="shared" si="12"/>
        <v>4.5538028064465097</v>
      </c>
      <c r="BF13" s="19" t="s">
        <v>17</v>
      </c>
      <c r="BG13" s="20" t="s">
        <v>43</v>
      </c>
      <c r="BH13" s="21">
        <v>300</v>
      </c>
      <c r="BI13" s="21">
        <v>250</v>
      </c>
      <c r="BJ13" s="51">
        <v>0.1</v>
      </c>
      <c r="BK13" s="94">
        <f t="shared" si="9"/>
        <v>333.33</v>
      </c>
      <c r="BL13" s="116">
        <v>2051</v>
      </c>
      <c r="BM13" s="21">
        <v>2052.1999999999998</v>
      </c>
      <c r="BN13" s="21">
        <v>2057.9</v>
      </c>
      <c r="BO13" s="21">
        <v>2014.3</v>
      </c>
      <c r="BP13" s="98">
        <v>2046.7</v>
      </c>
      <c r="BQ13" s="101">
        <f t="shared" si="4"/>
        <v>2044.42</v>
      </c>
      <c r="BR13" s="105">
        <f t="shared" si="5"/>
        <v>17.305692705003192</v>
      </c>
    </row>
    <row r="14" spans="2:70" ht="16.5" thickBot="1">
      <c r="B14" s="23" t="s">
        <v>18</v>
      </c>
      <c r="C14" s="11" t="s">
        <v>43</v>
      </c>
      <c r="D14" s="12">
        <v>300</v>
      </c>
      <c r="E14" s="12">
        <v>225</v>
      </c>
      <c r="F14" s="52">
        <v>0.1</v>
      </c>
      <c r="G14" s="95">
        <f t="shared" si="0"/>
        <v>300</v>
      </c>
      <c r="H14" s="89">
        <v>974.93</v>
      </c>
      <c r="I14" s="12">
        <v>986.83</v>
      </c>
      <c r="J14" s="12">
        <v>982.28</v>
      </c>
      <c r="K14" s="12">
        <v>974.27</v>
      </c>
      <c r="L14" s="99">
        <v>1001.4</v>
      </c>
      <c r="M14" s="153">
        <f>ROUND(AVERAGE(H14:L14),2)</f>
        <v>983.94</v>
      </c>
      <c r="N14" s="107">
        <f>STDEV(H14:L14)</f>
        <v>11.075290966832439</v>
      </c>
      <c r="P14" s="23" t="s">
        <v>18</v>
      </c>
      <c r="Q14" s="11" t="s">
        <v>43</v>
      </c>
      <c r="R14" s="12">
        <v>300</v>
      </c>
      <c r="S14" s="12">
        <v>225</v>
      </c>
      <c r="T14" s="52">
        <v>0.1</v>
      </c>
      <c r="U14" s="95">
        <f t="shared" si="1"/>
        <v>300</v>
      </c>
      <c r="V14" s="89">
        <v>1567.2</v>
      </c>
      <c r="W14" s="12">
        <v>1576.9</v>
      </c>
      <c r="X14" s="12">
        <v>1574.1</v>
      </c>
      <c r="Y14" s="12">
        <v>1579</v>
      </c>
      <c r="Z14" s="99">
        <v>1584.1</v>
      </c>
      <c r="AA14" s="109">
        <f>ROUND(AVERAGE(V14:Z14),2)</f>
        <v>1576.26</v>
      </c>
      <c r="AB14" s="107">
        <f>STDEV(V14:Z14)</f>
        <v>6.2476395542636389</v>
      </c>
      <c r="AD14" s="23" t="s">
        <v>18</v>
      </c>
      <c r="AE14" s="11" t="s">
        <v>43</v>
      </c>
      <c r="AF14" s="12">
        <v>300</v>
      </c>
      <c r="AG14" s="12">
        <v>225</v>
      </c>
      <c r="AH14" s="52">
        <v>0.1</v>
      </c>
      <c r="AI14" s="95">
        <f t="shared" si="7"/>
        <v>300</v>
      </c>
      <c r="AJ14" s="89">
        <v>310.39999999999998</v>
      </c>
      <c r="AK14" s="12">
        <v>314.27999999999997</v>
      </c>
      <c r="AL14" s="12">
        <v>312.77</v>
      </c>
      <c r="AM14" s="12">
        <v>310.22000000000003</v>
      </c>
      <c r="AN14" s="99">
        <v>318.86</v>
      </c>
      <c r="AO14" s="154">
        <f t="shared" si="11"/>
        <v>313.31</v>
      </c>
      <c r="AP14" s="107">
        <f>STDEV(AJ14:AN14)</f>
        <v>3.5373408091389811</v>
      </c>
      <c r="AR14" s="23" t="s">
        <v>18</v>
      </c>
      <c r="AS14" s="11" t="s">
        <v>43</v>
      </c>
      <c r="AT14" s="12">
        <v>300</v>
      </c>
      <c r="AU14" s="12">
        <v>225</v>
      </c>
      <c r="AV14" s="52">
        <v>0.1</v>
      </c>
      <c r="AW14" s="95">
        <f t="shared" si="8"/>
        <v>300</v>
      </c>
      <c r="AX14" s="89">
        <v>732.2</v>
      </c>
      <c r="AY14" s="12">
        <v>740.82</v>
      </c>
      <c r="AZ14" s="12">
        <v>740.09</v>
      </c>
      <c r="BA14" s="12">
        <v>734.13</v>
      </c>
      <c r="BB14" s="99">
        <v>755.76</v>
      </c>
      <c r="BC14" s="154">
        <f>ROUND(AVERAGE(AX14:BB14),2)</f>
        <v>740.6</v>
      </c>
      <c r="BD14" s="107">
        <f t="shared" si="12"/>
        <v>9.2541207037729816</v>
      </c>
      <c r="BF14" s="23" t="s">
        <v>18</v>
      </c>
      <c r="BG14" s="11" t="s">
        <v>43</v>
      </c>
      <c r="BH14" s="12">
        <v>300</v>
      </c>
      <c r="BI14" s="12">
        <v>225</v>
      </c>
      <c r="BJ14" s="52">
        <v>0.1</v>
      </c>
      <c r="BK14" s="95">
        <f t="shared" si="9"/>
        <v>300</v>
      </c>
      <c r="BL14" s="11">
        <v>2075.5</v>
      </c>
      <c r="BM14" s="12">
        <v>2107</v>
      </c>
      <c r="BN14" s="12">
        <v>2098.8000000000002</v>
      </c>
      <c r="BO14" s="12">
        <v>2085.4</v>
      </c>
      <c r="BP14" s="99">
        <v>2148.8000000000002</v>
      </c>
      <c r="BQ14" s="11">
        <f>AVERAGE(BL14:BP14)</f>
        <v>2103.1</v>
      </c>
      <c r="BR14" s="107">
        <f>STDEV(BL14:BP14)</f>
        <v>28.272071024245871</v>
      </c>
    </row>
    <row r="15" spans="2:70">
      <c r="L15" s="43" t="s">
        <v>45</v>
      </c>
      <c r="M15" s="44">
        <f>AVERAGE(M5:M14)</f>
        <v>957.41500000000019</v>
      </c>
      <c r="Z15" s="43" t="s">
        <v>45</v>
      </c>
      <c r="AA15" s="45">
        <f>AVERAGE(AA5:AA14)</f>
        <v>1604.1020000000001</v>
      </c>
      <c r="AK15" s="5"/>
      <c r="AL15" s="5"/>
      <c r="AM15" s="5"/>
      <c r="AN15" s="41" t="s">
        <v>44</v>
      </c>
      <c r="AO15" s="42">
        <f>AVERAGE(AO5:AO14)</f>
        <v>304.34499999999997</v>
      </c>
      <c r="BB15" s="43" t="s">
        <v>45</v>
      </c>
      <c r="BC15" s="42">
        <f>AVERAGE(BC5:BC14)</f>
        <v>716.56200000000001</v>
      </c>
      <c r="BP15" s="41" t="s">
        <v>44</v>
      </c>
      <c r="BQ15" s="42">
        <f>AVERAGE(BQ5:BQ14)</f>
        <v>2057.0419999999999</v>
      </c>
    </row>
    <row r="16" spans="2:70">
      <c r="B16" s="33" t="s">
        <v>36</v>
      </c>
      <c r="C16" s="34" t="s">
        <v>30</v>
      </c>
      <c r="D16" s="34" t="s">
        <v>31</v>
      </c>
      <c r="O16" s="33" t="s">
        <v>36</v>
      </c>
      <c r="P16" s="34" t="s">
        <v>30</v>
      </c>
      <c r="Q16" s="34" t="s">
        <v>31</v>
      </c>
      <c r="AB16" s="33" t="s">
        <v>36</v>
      </c>
      <c r="AC16" s="34" t="s">
        <v>30</v>
      </c>
      <c r="AD16" s="34" t="s">
        <v>31</v>
      </c>
      <c r="AK16" s="5"/>
      <c r="AL16" s="5"/>
      <c r="AO16" s="33" t="s">
        <v>36</v>
      </c>
      <c r="AP16" s="34" t="s">
        <v>30</v>
      </c>
      <c r="AQ16" s="34" t="s">
        <v>31</v>
      </c>
      <c r="BB16" s="33" t="s">
        <v>36</v>
      </c>
      <c r="BC16" s="34" t="s">
        <v>30</v>
      </c>
      <c r="BD16" s="34" t="s">
        <v>31</v>
      </c>
    </row>
    <row r="17" spans="2:56" ht="17.25" customHeight="1">
      <c r="B17" s="33" t="s">
        <v>32</v>
      </c>
      <c r="C17" s="35">
        <f>SUM(M5:M7)/3</f>
        <v>963.46</v>
      </c>
      <c r="D17" s="36">
        <f>SUM(M5,M8,M11)/3</f>
        <v>941.96333333333325</v>
      </c>
      <c r="M17" s="1" t="s">
        <v>12</v>
      </c>
      <c r="N17" s="31" t="s">
        <v>22</v>
      </c>
      <c r="O17" s="33" t="s">
        <v>32</v>
      </c>
      <c r="P17" s="35">
        <f>SUM(AA5:AA7)/3</f>
        <v>1570.2866666666666</v>
      </c>
      <c r="Q17" s="36">
        <f>SUM(AA5,AA7,AA11)/3</f>
        <v>1575.6266666666663</v>
      </c>
      <c r="AB17" s="33" t="s">
        <v>32</v>
      </c>
      <c r="AC17" s="35">
        <f>SUM(AO5:AO7)/3</f>
        <v>306.1466666666667</v>
      </c>
      <c r="AD17" s="36">
        <f>SUM(AO5,AO8,AO11)/3</f>
        <v>299.72000000000003</v>
      </c>
      <c r="AK17" s="5"/>
      <c r="AL17" s="5"/>
      <c r="AO17" s="33" t="s">
        <v>32</v>
      </c>
      <c r="AP17" s="35">
        <f>SUM(BC5:BC7)/3</f>
        <v>703.01333333333332</v>
      </c>
      <c r="AQ17" s="36">
        <f>SUM(BC5,BC8,BC11)/3</f>
        <v>696.01333333333332</v>
      </c>
      <c r="BB17" s="33" t="s">
        <v>32</v>
      </c>
      <c r="BC17" s="35">
        <f>SUM(BQ5:BQ7)/3</f>
        <v>2018.7033333333336</v>
      </c>
      <c r="BD17" s="36">
        <f>SUM(BQ5,BQ8,BQ11)/3</f>
        <v>1999.593333333333</v>
      </c>
    </row>
    <row r="18" spans="2:56" ht="16.5">
      <c r="B18" s="33" t="s">
        <v>33</v>
      </c>
      <c r="C18" s="36">
        <f>SUM(M8:M10)/3</f>
        <v>954.46</v>
      </c>
      <c r="D18" s="36">
        <f>SUM(M6,M9,M12)/3</f>
        <v>960.10333333333335</v>
      </c>
      <c r="M18" s="148" t="s">
        <v>11</v>
      </c>
      <c r="O18" s="33" t="s">
        <v>33</v>
      </c>
      <c r="P18" s="36">
        <f>SUM(AA8:AA10)/3</f>
        <v>1646.4133333333332</v>
      </c>
      <c r="Q18" s="36">
        <f>SUM(AA6,AA9,AA12)/3</f>
        <v>1618.1666666666667</v>
      </c>
      <c r="AB18" s="33" t="s">
        <v>33</v>
      </c>
      <c r="AC18" s="36">
        <f>SUM(AO8:AO10)/3</f>
        <v>302.79666666666668</v>
      </c>
      <c r="AD18" s="36">
        <f>SUM(AO6,AO9,AO12)/3</f>
        <v>304.40000000000003</v>
      </c>
      <c r="AK18" s="5"/>
      <c r="AL18" s="5"/>
      <c r="AO18" s="33" t="s">
        <v>33</v>
      </c>
      <c r="AP18" s="36">
        <f>SUM(BC8:BC10)/3</f>
        <v>722.84</v>
      </c>
      <c r="AQ18" s="36">
        <f>SUM(BC6,BC9,BC12)/3</f>
        <v>722.04666666666662</v>
      </c>
      <c r="BB18" s="33" t="s">
        <v>33</v>
      </c>
      <c r="BC18" s="36">
        <f>SUM(BQ8:BQ10)/3</f>
        <v>2095.2233333333329</v>
      </c>
      <c r="BD18" s="36">
        <f>SUM(BQ6,BQ9,BQ12)/3</f>
        <v>2080.7066666666665</v>
      </c>
    </row>
    <row r="19" spans="2:56" ht="16.5" customHeight="1" thickBot="1">
      <c r="B19" s="33" t="s">
        <v>34</v>
      </c>
      <c r="C19" s="36">
        <f>SUM(M11:M14)/3</f>
        <v>1273.4633333333334</v>
      </c>
      <c r="D19" s="36">
        <f>SUM(M7,M10,M13)/3</f>
        <v>961.3366666666667</v>
      </c>
      <c r="O19" s="33" t="s">
        <v>34</v>
      </c>
      <c r="P19" s="36">
        <f>SUM(AA11:AA14)/3</f>
        <v>2130.3066666666668</v>
      </c>
      <c r="Q19" s="36">
        <f>SUM(AA7,AA10,AA13)/3</f>
        <v>1612.3266666666666</v>
      </c>
      <c r="AB19" s="33" t="s">
        <v>34</v>
      </c>
      <c r="AC19" s="36">
        <f>SUM(AO11:AO14)/3</f>
        <v>405.53999999999996</v>
      </c>
      <c r="AD19" s="36">
        <f>SUM(AO7,AO10,AO13)/3</f>
        <v>305.92666666666668</v>
      </c>
      <c r="AK19" s="5"/>
      <c r="AL19" s="5"/>
      <c r="AO19" s="33" t="s">
        <v>34</v>
      </c>
      <c r="AP19" s="36">
        <f>SUM(BC11:BC14)/3</f>
        <v>962.68666666666661</v>
      </c>
      <c r="AQ19" s="36">
        <f>SUM(BC7,BC10,BC13)/3</f>
        <v>723.61333333333334</v>
      </c>
      <c r="BB19" s="33" t="s">
        <v>34</v>
      </c>
      <c r="BC19" s="36">
        <f>SUM(BQ11:BQ14)/3</f>
        <v>2742.8799999999997</v>
      </c>
      <c r="BD19" s="36">
        <f>SUM(BQ7,BQ10,BQ13)/3</f>
        <v>2075.4733333333334</v>
      </c>
    </row>
    <row r="20" spans="2:56">
      <c r="B20" s="33" t="s">
        <v>35</v>
      </c>
      <c r="C20" s="33"/>
      <c r="D20" s="36">
        <f>M14</f>
        <v>983.94</v>
      </c>
      <c r="O20" s="33" t="s">
        <v>35</v>
      </c>
      <c r="P20" s="33"/>
      <c r="Q20" s="16">
        <f>AA14</f>
        <v>1576.26</v>
      </c>
      <c r="AB20" s="33" t="s">
        <v>35</v>
      </c>
      <c r="AC20" s="33"/>
      <c r="AD20" s="35">
        <f>AO14</f>
        <v>313.31</v>
      </c>
      <c r="AK20" s="5"/>
      <c r="AL20" s="5"/>
      <c r="AO20" s="33" t="s">
        <v>35</v>
      </c>
      <c r="AP20" s="33"/>
      <c r="AQ20" s="35">
        <f>BC14</f>
        <v>740.6</v>
      </c>
      <c r="BB20" s="33" t="s">
        <v>35</v>
      </c>
      <c r="BC20" s="33"/>
      <c r="BD20" s="33">
        <f>BQ14</f>
        <v>2103.1</v>
      </c>
    </row>
    <row r="21" spans="2:56">
      <c r="AK21" s="5"/>
      <c r="AL21" s="5"/>
      <c r="AO21" s="5"/>
      <c r="AP21" s="5"/>
      <c r="AQ21" s="5"/>
      <c r="BB21" s="5"/>
      <c r="BC21" s="5"/>
      <c r="BD21" s="5"/>
    </row>
    <row r="22" spans="2:56">
      <c r="C22" s="5" t="s">
        <v>24</v>
      </c>
      <c r="D22" s="5" t="s">
        <v>25</v>
      </c>
      <c r="P22" s="5" t="s">
        <v>24</v>
      </c>
      <c r="Q22" s="5" t="s">
        <v>25</v>
      </c>
      <c r="AC22" s="5" t="s">
        <v>24</v>
      </c>
      <c r="AD22" s="5" t="s">
        <v>25</v>
      </c>
      <c r="AK22" s="5"/>
      <c r="AL22" s="5"/>
      <c r="AO22" s="5"/>
      <c r="AP22" s="5" t="s">
        <v>24</v>
      </c>
      <c r="AQ22" s="5" t="s">
        <v>25</v>
      </c>
      <c r="BB22" s="5"/>
      <c r="BC22" s="5" t="s">
        <v>24</v>
      </c>
      <c r="BD22" s="5" t="s">
        <v>25</v>
      </c>
    </row>
    <row r="23" spans="2:56">
      <c r="B23" s="5" t="s">
        <v>23</v>
      </c>
      <c r="C23" s="32">
        <f>C17</f>
        <v>963.46</v>
      </c>
      <c r="D23" s="32"/>
      <c r="O23" s="5" t="s">
        <v>23</v>
      </c>
      <c r="P23" s="36">
        <f>P17</f>
        <v>1570.2866666666666</v>
      </c>
      <c r="Q23" s="32"/>
      <c r="AB23" s="5" t="s">
        <v>23</v>
      </c>
      <c r="AC23" s="35">
        <f>AC17</f>
        <v>306.1466666666667</v>
      </c>
      <c r="AK23" s="5"/>
      <c r="AL23" s="5"/>
      <c r="AO23" s="5" t="s">
        <v>23</v>
      </c>
      <c r="AP23" s="35">
        <f>AP17</f>
        <v>703.01333333333332</v>
      </c>
      <c r="AQ23" s="5"/>
      <c r="BB23" s="5" t="s">
        <v>23</v>
      </c>
      <c r="BC23" s="35">
        <f>BC17</f>
        <v>2018.7033333333336</v>
      </c>
      <c r="BD23" s="5"/>
    </row>
    <row r="24" spans="2:56">
      <c r="B24" s="5" t="s">
        <v>26</v>
      </c>
      <c r="C24" s="32">
        <f>C18</f>
        <v>954.46</v>
      </c>
      <c r="D24" s="32"/>
      <c r="O24" s="5" t="s">
        <v>26</v>
      </c>
      <c r="P24" s="36">
        <f>P18</f>
        <v>1646.4133333333332</v>
      </c>
      <c r="Q24" s="32"/>
      <c r="AB24" s="5" t="s">
        <v>26</v>
      </c>
      <c r="AC24" s="36">
        <f>AC18</f>
        <v>302.79666666666668</v>
      </c>
      <c r="AK24" s="5"/>
      <c r="AL24" s="5"/>
      <c r="AO24" s="5" t="s">
        <v>26</v>
      </c>
      <c r="AP24" s="36">
        <f>AP18</f>
        <v>722.84</v>
      </c>
      <c r="AQ24" s="5"/>
      <c r="BB24" s="5" t="s">
        <v>26</v>
      </c>
      <c r="BC24" s="36">
        <f>BC18</f>
        <v>2095.2233333333329</v>
      </c>
      <c r="BD24" s="5"/>
    </row>
    <row r="25" spans="2:56">
      <c r="B25" s="5" t="s">
        <v>37</v>
      </c>
      <c r="C25" s="32">
        <f>C19</f>
        <v>1273.4633333333334</v>
      </c>
      <c r="D25" s="32"/>
      <c r="O25" s="5" t="s">
        <v>37</v>
      </c>
      <c r="P25" s="36">
        <f>P19</f>
        <v>2130.3066666666668</v>
      </c>
      <c r="Q25" s="32"/>
      <c r="AB25" s="5" t="s">
        <v>37</v>
      </c>
      <c r="AC25" s="36">
        <f>AC19</f>
        <v>405.53999999999996</v>
      </c>
      <c r="AK25" s="5"/>
      <c r="AL25" s="5"/>
      <c r="AO25" s="5" t="s">
        <v>37</v>
      </c>
      <c r="AP25" s="36">
        <f>AP19</f>
        <v>962.68666666666661</v>
      </c>
      <c r="AQ25" s="5"/>
      <c r="BB25" s="5" t="s">
        <v>37</v>
      </c>
      <c r="BC25" s="36">
        <f>BC19</f>
        <v>2742.8799999999997</v>
      </c>
      <c r="BD25" s="5"/>
    </row>
    <row r="26" spans="2:56">
      <c r="B26" s="5" t="s">
        <v>27</v>
      </c>
      <c r="C26" s="32"/>
      <c r="D26" s="32">
        <f>D17</f>
        <v>941.96333333333325</v>
      </c>
      <c r="O26" s="5" t="s">
        <v>27</v>
      </c>
      <c r="P26" s="32"/>
      <c r="Q26" s="32">
        <f>Q17</f>
        <v>1575.6266666666663</v>
      </c>
      <c r="AB26" s="5" t="s">
        <v>27</v>
      </c>
      <c r="AD26" s="32">
        <f>AD17</f>
        <v>299.72000000000003</v>
      </c>
      <c r="AK26" s="5"/>
      <c r="AL26" s="5"/>
      <c r="AO26" s="5" t="s">
        <v>27</v>
      </c>
      <c r="AP26" s="5"/>
      <c r="AQ26" s="32">
        <f>AQ17</f>
        <v>696.01333333333332</v>
      </c>
      <c r="BB26" s="5" t="s">
        <v>27</v>
      </c>
      <c r="BC26" s="5"/>
      <c r="BD26" s="32">
        <f>BD17</f>
        <v>1999.593333333333</v>
      </c>
    </row>
    <row r="27" spans="2:56">
      <c r="B27" s="5" t="s">
        <v>28</v>
      </c>
      <c r="C27" s="32"/>
      <c r="D27" s="32">
        <f>D18</f>
        <v>960.10333333333335</v>
      </c>
      <c r="O27" s="5" t="s">
        <v>28</v>
      </c>
      <c r="P27" s="32"/>
      <c r="Q27" s="32">
        <f>Q18</f>
        <v>1618.1666666666667</v>
      </c>
      <c r="AB27" s="5" t="s">
        <v>28</v>
      </c>
      <c r="AD27" s="32">
        <f>AD18</f>
        <v>304.40000000000003</v>
      </c>
      <c r="AK27" s="5"/>
      <c r="AL27" s="5"/>
      <c r="AO27" s="5" t="s">
        <v>28</v>
      </c>
      <c r="AP27" s="5"/>
      <c r="AQ27" s="32">
        <f>AQ18</f>
        <v>722.04666666666662</v>
      </c>
      <c r="BB27" s="5" t="s">
        <v>28</v>
      </c>
      <c r="BC27" s="5"/>
      <c r="BD27" s="32">
        <f>BD18</f>
        <v>2080.7066666666665</v>
      </c>
    </row>
    <row r="28" spans="2:56" ht="16.5" thickBot="1">
      <c r="B28" s="5" t="s">
        <v>38</v>
      </c>
      <c r="C28" s="32"/>
      <c r="D28" s="32">
        <f>D19</f>
        <v>961.3366666666667</v>
      </c>
      <c r="O28" s="5" t="s">
        <v>38</v>
      </c>
      <c r="P28" s="32"/>
      <c r="Q28" s="32">
        <f>Q20</f>
        <v>1576.26</v>
      </c>
      <c r="AB28" s="5" t="s">
        <v>38</v>
      </c>
      <c r="AD28" s="32">
        <f>AD19</f>
        <v>305.92666666666668</v>
      </c>
      <c r="AK28" s="5"/>
      <c r="AL28" s="5"/>
      <c r="AO28" s="5" t="s">
        <v>38</v>
      </c>
      <c r="AP28" s="5"/>
      <c r="AQ28" s="32">
        <f>AQ19</f>
        <v>723.61333333333334</v>
      </c>
      <c r="BB28" s="5" t="s">
        <v>38</v>
      </c>
      <c r="BC28" s="5"/>
      <c r="BD28" s="32">
        <f>BD19</f>
        <v>2075.4733333333334</v>
      </c>
    </row>
    <row r="29" spans="2:56">
      <c r="B29" s="5" t="s">
        <v>39</v>
      </c>
      <c r="C29" s="32"/>
      <c r="D29" s="33">
        <f>D20</f>
        <v>983.94</v>
      </c>
      <c r="O29" s="5" t="s">
        <v>39</v>
      </c>
      <c r="P29" s="32"/>
      <c r="Q29" s="16">
        <f>Q20</f>
        <v>1576.26</v>
      </c>
      <c r="AB29" s="5" t="s">
        <v>39</v>
      </c>
      <c r="AD29" s="35">
        <f>AD20</f>
        <v>313.31</v>
      </c>
      <c r="AK29" s="5"/>
      <c r="AL29" s="5"/>
      <c r="AO29" s="5" t="s">
        <v>39</v>
      </c>
      <c r="AP29" s="5"/>
      <c r="AQ29" s="33">
        <f>AQ20</f>
        <v>740.6</v>
      </c>
      <c r="BB29" s="5" t="s">
        <v>39</v>
      </c>
      <c r="BC29" s="5"/>
      <c r="BD29" s="33">
        <f>BD20</f>
        <v>2103.1</v>
      </c>
    </row>
    <row r="31" spans="2:56">
      <c r="Y31" s="26"/>
    </row>
    <row r="32" spans="2:56">
      <c r="Y32" s="26"/>
    </row>
    <row r="33" spans="25:25" ht="16.5" customHeight="1">
      <c r="Y33" s="26"/>
    </row>
    <row r="34" spans="25:25" ht="17.25" customHeight="1"/>
    <row r="45" spans="25:25">
      <c r="Y45" s="26"/>
    </row>
    <row r="46" spans="25:25">
      <c r="Y46" s="26"/>
    </row>
    <row r="47" spans="25:25">
      <c r="Y47" s="26"/>
    </row>
    <row r="63" spans="4:4">
      <c r="D63" s="27"/>
    </row>
  </sheetData>
  <mergeCells count="50">
    <mergeCell ref="AD3:AD4"/>
    <mergeCell ref="BM2:BR2"/>
    <mergeCell ref="B3:B4"/>
    <mergeCell ref="H3:H4"/>
    <mergeCell ref="I3:I4"/>
    <mergeCell ref="J3:J4"/>
    <mergeCell ref="K3:K4"/>
    <mergeCell ref="L3:L4"/>
    <mergeCell ref="I2:N2"/>
    <mergeCell ref="W2:AB2"/>
    <mergeCell ref="AK2:AP2"/>
    <mergeCell ref="AK3:AK4"/>
    <mergeCell ref="M3:M4"/>
    <mergeCell ref="N3:N4"/>
    <mergeCell ref="P3:P4"/>
    <mergeCell ref="V3:V4"/>
    <mergeCell ref="W3:W4"/>
    <mergeCell ref="X3:X4"/>
    <mergeCell ref="Y3:Y4"/>
    <mergeCell ref="Z3:Z4"/>
    <mergeCell ref="AA3:AA4"/>
    <mergeCell ref="AB3:AB4"/>
    <mergeCell ref="AJ3:AJ4"/>
    <mergeCell ref="BC3:BC4"/>
    <mergeCell ref="AL3:AL4"/>
    <mergeCell ref="AM3:AM4"/>
    <mergeCell ref="AN3:AN4"/>
    <mergeCell ref="AO3:AO4"/>
    <mergeCell ref="AP3:AP4"/>
    <mergeCell ref="AR3:AR4"/>
    <mergeCell ref="AX3:AX4"/>
    <mergeCell ref="AY3:AY4"/>
    <mergeCell ref="AZ3:AZ4"/>
    <mergeCell ref="BA3:BA4"/>
    <mergeCell ref="BB3:BB4"/>
    <mergeCell ref="BP3:BP4"/>
    <mergeCell ref="BQ3:BQ4"/>
    <mergeCell ref="BR3:BR4"/>
    <mergeCell ref="BD3:BD4"/>
    <mergeCell ref="BF3:BF4"/>
    <mergeCell ref="BL3:BL4"/>
    <mergeCell ref="BM3:BM4"/>
    <mergeCell ref="BN3:BN4"/>
    <mergeCell ref="BO3:BO4"/>
    <mergeCell ref="BG2:BK2"/>
    <mergeCell ref="AS2:AW2"/>
    <mergeCell ref="AE2:AI2"/>
    <mergeCell ref="Q2:U2"/>
    <mergeCell ref="C2:G2"/>
    <mergeCell ref="AY2:BD2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D978-7D26-4A12-BE3C-11502E6E904D}">
  <dimension ref="A1:BR63"/>
  <sheetViews>
    <sheetView zoomScale="85" zoomScaleNormal="85" workbookViewId="0">
      <selection activeCell="B11" sqref="B11"/>
    </sheetView>
  </sheetViews>
  <sheetFormatPr defaultColWidth="9" defaultRowHeight="15.75"/>
  <cols>
    <col min="1" max="1" width="9" style="5"/>
    <col min="2" max="2" width="9.125" style="5" bestFit="1" customWidth="1"/>
    <col min="3" max="3" width="10" style="5" bestFit="1" customWidth="1"/>
    <col min="4" max="4" width="14.5" style="5" bestFit="1" customWidth="1"/>
    <col min="5" max="5" width="9.5" style="5" bestFit="1" customWidth="1"/>
    <col min="6" max="6" width="9.625" style="5" customWidth="1"/>
    <col min="7" max="7" width="9.5" style="5" bestFit="1" customWidth="1"/>
    <col min="8" max="8" width="17.625" style="5" bestFit="1" customWidth="1"/>
    <col min="9" max="16" width="9.625" style="5" customWidth="1"/>
    <col min="17" max="17" width="9.125" style="5" bestFit="1" customWidth="1"/>
    <col min="18" max="18" width="14.875" style="5" bestFit="1" customWidth="1"/>
    <col min="19" max="19" width="10.625" style="5" customWidth="1"/>
    <col min="20" max="20" width="9.5" style="5" bestFit="1" customWidth="1"/>
    <col min="21" max="21" width="10" style="5" bestFit="1" customWidth="1"/>
    <col min="22" max="22" width="10.25" style="5" bestFit="1" customWidth="1"/>
    <col min="23" max="23" width="8.75" style="5" bestFit="1" customWidth="1"/>
    <col min="24" max="29" width="9.125" style="5" customWidth="1"/>
    <col min="30" max="30" width="8.125" style="5" bestFit="1" customWidth="1"/>
    <col min="31" max="31" width="9.875" style="5" customWidth="1"/>
    <col min="32" max="32" width="14.5" style="5" bestFit="1" customWidth="1"/>
    <col min="33" max="35" width="9" style="5"/>
    <col min="36" max="36" width="10.125" style="5" bestFit="1" customWidth="1"/>
    <col min="37" max="42" width="9" style="6"/>
    <col min="43" max="43" width="14.5" style="6" bestFit="1" customWidth="1"/>
    <col min="44" max="44" width="9.5" style="6" bestFit="1" customWidth="1"/>
    <col min="45" max="45" width="9" style="6"/>
    <col min="46" max="46" width="14.5" style="6" bestFit="1" customWidth="1"/>
    <col min="47" max="55" width="9" style="6"/>
    <col min="56" max="56" width="9.125" style="6" bestFit="1" customWidth="1"/>
    <col min="57" max="57" width="9.5" style="6" bestFit="1" customWidth="1"/>
    <col min="58" max="58" width="7.875" style="6" bestFit="1" customWidth="1"/>
    <col min="59" max="59" width="9" style="6"/>
    <col min="60" max="60" width="14.5" style="6" bestFit="1" customWidth="1"/>
    <col min="61" max="63" width="9" style="6"/>
    <col min="64" max="64" width="15.875" style="6" bestFit="1" customWidth="1"/>
    <col min="65" max="16384" width="9" style="6"/>
  </cols>
  <sheetData>
    <row r="1" spans="2:70" ht="16.5" thickBot="1">
      <c r="M1" s="27" t="s">
        <v>42</v>
      </c>
      <c r="S1" s="27" t="s">
        <v>29</v>
      </c>
    </row>
    <row r="2" spans="2:70" ht="17.25" customHeight="1" thickBot="1">
      <c r="B2" s="7" t="s">
        <v>7</v>
      </c>
      <c r="C2" s="78" t="s">
        <v>0</v>
      </c>
      <c r="D2" s="70"/>
      <c r="E2" s="70"/>
      <c r="F2" s="70"/>
      <c r="G2" s="71"/>
      <c r="H2" s="8" t="s">
        <v>13</v>
      </c>
      <c r="I2" s="70" t="s">
        <v>10</v>
      </c>
      <c r="J2" s="70"/>
      <c r="K2" s="70"/>
      <c r="L2" s="70"/>
      <c r="M2" s="70"/>
      <c r="N2" s="71"/>
      <c r="P2" s="7" t="s">
        <v>7</v>
      </c>
      <c r="Q2" s="78" t="s">
        <v>0</v>
      </c>
      <c r="R2" s="70"/>
      <c r="S2" s="70"/>
      <c r="T2" s="70"/>
      <c r="U2" s="71"/>
      <c r="V2" s="9" t="s">
        <v>14</v>
      </c>
      <c r="W2" s="69" t="s">
        <v>10</v>
      </c>
      <c r="X2" s="70"/>
      <c r="Y2" s="70"/>
      <c r="Z2" s="70"/>
      <c r="AA2" s="70"/>
      <c r="AB2" s="71"/>
      <c r="AD2" s="7" t="s">
        <v>7</v>
      </c>
      <c r="AE2" s="78" t="s">
        <v>0</v>
      </c>
      <c r="AF2" s="70"/>
      <c r="AG2" s="70"/>
      <c r="AH2" s="70"/>
      <c r="AI2" s="71"/>
      <c r="AJ2" s="10" t="s">
        <v>40</v>
      </c>
      <c r="AK2" s="69" t="s">
        <v>10</v>
      </c>
      <c r="AL2" s="70"/>
      <c r="AM2" s="70"/>
      <c r="AN2" s="70"/>
      <c r="AO2" s="70"/>
      <c r="AP2" s="71"/>
      <c r="AR2" s="7" t="s">
        <v>7</v>
      </c>
      <c r="AS2" s="78" t="s">
        <v>0</v>
      </c>
      <c r="AT2" s="70"/>
      <c r="AU2" s="70"/>
      <c r="AV2" s="70"/>
      <c r="AW2" s="71"/>
      <c r="AX2" s="24" t="s">
        <v>15</v>
      </c>
      <c r="AY2" s="69" t="s">
        <v>10</v>
      </c>
      <c r="AZ2" s="70"/>
      <c r="BA2" s="70"/>
      <c r="BB2" s="70"/>
      <c r="BC2" s="70"/>
      <c r="BD2" s="71"/>
      <c r="BF2" s="7" t="s">
        <v>7</v>
      </c>
      <c r="BG2" s="78" t="s">
        <v>0</v>
      </c>
      <c r="BH2" s="70"/>
      <c r="BI2" s="70"/>
      <c r="BJ2" s="70"/>
      <c r="BK2" s="71"/>
      <c r="BL2" s="24" t="s">
        <v>16</v>
      </c>
      <c r="BM2" s="69" t="s">
        <v>10</v>
      </c>
      <c r="BN2" s="70"/>
      <c r="BO2" s="70"/>
      <c r="BP2" s="70"/>
      <c r="BQ2" s="70"/>
      <c r="BR2" s="71"/>
    </row>
    <row r="3" spans="2:70" ht="18.75" customHeight="1">
      <c r="B3" s="67" t="s">
        <v>1</v>
      </c>
      <c r="C3" s="14" t="s">
        <v>8</v>
      </c>
      <c r="D3" s="15" t="s">
        <v>9</v>
      </c>
      <c r="E3" s="53" t="s">
        <v>19</v>
      </c>
      <c r="F3" s="46" t="s">
        <v>46</v>
      </c>
      <c r="G3" s="47" t="s">
        <v>47</v>
      </c>
      <c r="H3" s="72">
        <v>1</v>
      </c>
      <c r="I3" s="72">
        <v>2</v>
      </c>
      <c r="J3" s="72">
        <v>3</v>
      </c>
      <c r="K3" s="72">
        <v>4</v>
      </c>
      <c r="L3" s="74">
        <v>5</v>
      </c>
      <c r="M3" s="76" t="s">
        <v>2</v>
      </c>
      <c r="N3" s="76" t="s">
        <v>3</v>
      </c>
      <c r="P3" s="87" t="s">
        <v>1</v>
      </c>
      <c r="Q3" s="14" t="s">
        <v>8</v>
      </c>
      <c r="R3" s="15" t="s">
        <v>9</v>
      </c>
      <c r="S3" s="53" t="s">
        <v>19</v>
      </c>
      <c r="T3" s="46" t="s">
        <v>46</v>
      </c>
      <c r="U3" s="47" t="s">
        <v>47</v>
      </c>
      <c r="V3" s="79">
        <v>1</v>
      </c>
      <c r="W3" s="72">
        <v>2</v>
      </c>
      <c r="X3" s="72">
        <v>3</v>
      </c>
      <c r="Y3" s="72">
        <v>4</v>
      </c>
      <c r="Z3" s="74">
        <v>5</v>
      </c>
      <c r="AA3" s="76" t="s">
        <v>2</v>
      </c>
      <c r="AB3" s="76" t="s">
        <v>3</v>
      </c>
      <c r="AD3" s="87" t="s">
        <v>1</v>
      </c>
      <c r="AE3" s="14" t="s">
        <v>8</v>
      </c>
      <c r="AF3" s="15" t="s">
        <v>9</v>
      </c>
      <c r="AG3" s="53" t="s">
        <v>19</v>
      </c>
      <c r="AH3" s="46" t="s">
        <v>46</v>
      </c>
      <c r="AI3" s="47" t="s">
        <v>47</v>
      </c>
      <c r="AJ3" s="79">
        <v>1</v>
      </c>
      <c r="AK3" s="72">
        <v>2</v>
      </c>
      <c r="AL3" s="72">
        <v>3</v>
      </c>
      <c r="AM3" s="72">
        <v>4</v>
      </c>
      <c r="AN3" s="74">
        <v>5</v>
      </c>
      <c r="AO3" s="76" t="s">
        <v>2</v>
      </c>
      <c r="AP3" s="76" t="s">
        <v>3</v>
      </c>
      <c r="AR3" s="67" t="s">
        <v>1</v>
      </c>
      <c r="AS3" s="14" t="s">
        <v>8</v>
      </c>
      <c r="AT3" s="15" t="s">
        <v>9</v>
      </c>
      <c r="AU3" s="53" t="s">
        <v>19</v>
      </c>
      <c r="AV3" s="46" t="s">
        <v>46</v>
      </c>
      <c r="AW3" s="47" t="s">
        <v>47</v>
      </c>
      <c r="AX3" s="79">
        <v>1</v>
      </c>
      <c r="AY3" s="72">
        <v>2</v>
      </c>
      <c r="AZ3" s="72">
        <v>3</v>
      </c>
      <c r="BA3" s="72">
        <v>4</v>
      </c>
      <c r="BB3" s="74">
        <v>5</v>
      </c>
      <c r="BC3" s="76" t="s">
        <v>2</v>
      </c>
      <c r="BD3" s="76" t="s">
        <v>3</v>
      </c>
      <c r="BF3" s="67" t="s">
        <v>1</v>
      </c>
      <c r="BG3" s="14" t="s">
        <v>8</v>
      </c>
      <c r="BH3" s="15" t="s">
        <v>9</v>
      </c>
      <c r="BI3" s="53" t="s">
        <v>19</v>
      </c>
      <c r="BJ3" s="46" t="s">
        <v>46</v>
      </c>
      <c r="BK3" s="47" t="s">
        <v>47</v>
      </c>
      <c r="BL3" s="79">
        <v>1</v>
      </c>
      <c r="BM3" s="72">
        <v>2</v>
      </c>
      <c r="BN3" s="72">
        <v>3</v>
      </c>
      <c r="BO3" s="72">
        <v>4</v>
      </c>
      <c r="BP3" s="74">
        <v>5</v>
      </c>
      <c r="BQ3" s="76" t="s">
        <v>2</v>
      </c>
      <c r="BR3" s="76" t="s">
        <v>3</v>
      </c>
    </row>
    <row r="4" spans="2:70" ht="17.25" customHeight="1" thickBot="1">
      <c r="B4" s="68"/>
      <c r="C4" s="11" t="s">
        <v>4</v>
      </c>
      <c r="D4" s="12" t="s">
        <v>6</v>
      </c>
      <c r="E4" s="12" t="s">
        <v>5</v>
      </c>
      <c r="F4" s="48" t="s">
        <v>48</v>
      </c>
      <c r="G4" s="49" t="s">
        <v>49</v>
      </c>
      <c r="H4" s="73"/>
      <c r="I4" s="73"/>
      <c r="J4" s="73"/>
      <c r="K4" s="73"/>
      <c r="L4" s="75"/>
      <c r="M4" s="100"/>
      <c r="N4" s="100"/>
      <c r="P4" s="88"/>
      <c r="Q4" s="11" t="s">
        <v>4</v>
      </c>
      <c r="R4" s="12" t="s">
        <v>6</v>
      </c>
      <c r="S4" s="12" t="s">
        <v>5</v>
      </c>
      <c r="T4" s="48" t="s">
        <v>48</v>
      </c>
      <c r="U4" s="49" t="s">
        <v>49</v>
      </c>
      <c r="V4" s="80"/>
      <c r="W4" s="73"/>
      <c r="X4" s="73"/>
      <c r="Y4" s="73"/>
      <c r="Z4" s="75"/>
      <c r="AA4" s="100"/>
      <c r="AB4" s="100"/>
      <c r="AD4" s="88"/>
      <c r="AE4" s="11" t="s">
        <v>4</v>
      </c>
      <c r="AF4" s="12" t="s">
        <v>6</v>
      </c>
      <c r="AG4" s="12" t="s">
        <v>5</v>
      </c>
      <c r="AH4" s="48" t="s">
        <v>48</v>
      </c>
      <c r="AI4" s="49" t="s">
        <v>49</v>
      </c>
      <c r="AJ4" s="80"/>
      <c r="AK4" s="73"/>
      <c r="AL4" s="73"/>
      <c r="AM4" s="73"/>
      <c r="AN4" s="75"/>
      <c r="AO4" s="100"/>
      <c r="AP4" s="100"/>
      <c r="AR4" s="68"/>
      <c r="AS4" s="11" t="s">
        <v>4</v>
      </c>
      <c r="AT4" s="12" t="s">
        <v>6</v>
      </c>
      <c r="AU4" s="12" t="s">
        <v>5</v>
      </c>
      <c r="AV4" s="48" t="s">
        <v>48</v>
      </c>
      <c r="AW4" s="49" t="s">
        <v>49</v>
      </c>
      <c r="AX4" s="80"/>
      <c r="AY4" s="73"/>
      <c r="AZ4" s="73"/>
      <c r="BA4" s="73"/>
      <c r="BB4" s="75"/>
      <c r="BC4" s="100"/>
      <c r="BD4" s="100"/>
      <c r="BF4" s="68"/>
      <c r="BG4" s="11" t="s">
        <v>4</v>
      </c>
      <c r="BH4" s="12" t="s">
        <v>6</v>
      </c>
      <c r="BI4" s="12" t="s">
        <v>5</v>
      </c>
      <c r="BJ4" s="48" t="s">
        <v>48</v>
      </c>
      <c r="BK4" s="49" t="s">
        <v>49</v>
      </c>
      <c r="BL4" s="80"/>
      <c r="BM4" s="73"/>
      <c r="BN4" s="73"/>
      <c r="BO4" s="73"/>
      <c r="BP4" s="75"/>
      <c r="BQ4" s="100"/>
      <c r="BR4" s="100"/>
    </row>
    <row r="5" spans="2:70">
      <c r="B5" s="13">
        <v>1</v>
      </c>
      <c r="C5" s="90" t="s">
        <v>43</v>
      </c>
      <c r="D5" s="91">
        <v>1000</v>
      </c>
      <c r="E5" s="91">
        <v>150</v>
      </c>
      <c r="F5" s="92">
        <v>0.1</v>
      </c>
      <c r="G5" s="93">
        <f t="shared" ref="G5:G14" si="0">ROUND(E5/D5/F5/25*1000,2)</f>
        <v>60</v>
      </c>
      <c r="H5" s="144">
        <v>717.71</v>
      </c>
      <c r="I5" s="110">
        <v>718.51</v>
      </c>
      <c r="J5" s="91">
        <v>713</v>
      </c>
      <c r="K5" s="91">
        <v>732.49</v>
      </c>
      <c r="L5" s="111">
        <v>716.08</v>
      </c>
      <c r="M5" s="155">
        <f>ROUND(AVERAGE(H5:L5),2)</f>
        <v>719.56</v>
      </c>
      <c r="N5" s="103">
        <f>STDEV(H5:L5)</f>
        <v>7.5308346151007699</v>
      </c>
      <c r="P5" s="13">
        <v>1</v>
      </c>
      <c r="Q5" s="90" t="s">
        <v>43</v>
      </c>
      <c r="R5" s="91">
        <v>1000</v>
      </c>
      <c r="S5" s="91">
        <v>150</v>
      </c>
      <c r="T5" s="92">
        <v>0.1</v>
      </c>
      <c r="U5" s="93">
        <f t="shared" ref="U5:U14" si="1">ROUND(S5/R5/T5/25*1000,2)</f>
        <v>60</v>
      </c>
      <c r="V5" s="4">
        <v>1749</v>
      </c>
      <c r="W5" s="25">
        <v>1764.1</v>
      </c>
      <c r="X5" s="15">
        <v>1766.3</v>
      </c>
      <c r="Y5" s="15">
        <v>1767.9</v>
      </c>
      <c r="Z5" s="96">
        <v>1798.9</v>
      </c>
      <c r="AA5" s="108">
        <f t="shared" ref="AA5:AA14" si="2">ROUND(AVERAGE(V5:Z5),2)</f>
        <v>1769.24</v>
      </c>
      <c r="AB5" s="103">
        <f t="shared" ref="AB5:AB14" si="3">STDEV(V5:Z5)</f>
        <v>18.208734167975585</v>
      </c>
      <c r="AD5" s="13">
        <v>1</v>
      </c>
      <c r="AE5" s="90" t="s">
        <v>43</v>
      </c>
      <c r="AF5" s="91">
        <v>1000</v>
      </c>
      <c r="AG5" s="91">
        <v>150</v>
      </c>
      <c r="AH5" s="92">
        <v>0.1</v>
      </c>
      <c r="AI5" s="93">
        <f>ROUND(AG5/AF5/AH5/25*1000,2)</f>
        <v>60</v>
      </c>
      <c r="AJ5" s="4">
        <v>228.55</v>
      </c>
      <c r="AK5" s="25">
        <v>228.61</v>
      </c>
      <c r="AL5" s="15">
        <v>226.74</v>
      </c>
      <c r="AM5" s="15">
        <v>231.39</v>
      </c>
      <c r="AN5" s="96">
        <v>227.54</v>
      </c>
      <c r="AO5" s="156">
        <f>ROUND(AVERAGE(AJ5:AN5),2)</f>
        <v>228.57</v>
      </c>
      <c r="AP5" s="103">
        <f>STDEV(AJ5:AN5)</f>
        <v>1.7581325319781718</v>
      </c>
      <c r="AR5" s="13">
        <v>1</v>
      </c>
      <c r="AS5" s="90" t="s">
        <v>43</v>
      </c>
      <c r="AT5" s="91">
        <v>1000</v>
      </c>
      <c r="AU5" s="91">
        <v>150</v>
      </c>
      <c r="AV5" s="92">
        <v>0.1</v>
      </c>
      <c r="AW5" s="93">
        <f>ROUND(AU5/AT5/AV5/25*1000,2)</f>
        <v>60</v>
      </c>
      <c r="AX5" s="90">
        <v>596.61</v>
      </c>
      <c r="AY5" s="110">
        <v>596.57000000000005</v>
      </c>
      <c r="AZ5" s="91">
        <v>592.48</v>
      </c>
      <c r="BA5" s="91">
        <v>603.88</v>
      </c>
      <c r="BB5" s="111">
        <v>596.22</v>
      </c>
      <c r="BC5" s="156">
        <f>ROUND(AVERAGE(AX5:BB5),2)</f>
        <v>597.15</v>
      </c>
      <c r="BD5" s="103">
        <f t="shared" ref="BD5:BD13" si="4">STDEV(AX5:BB5)</f>
        <v>4.1410952657479285</v>
      </c>
      <c r="BF5" s="13">
        <v>1</v>
      </c>
      <c r="BG5" s="90" t="s">
        <v>43</v>
      </c>
      <c r="BH5" s="91">
        <v>1000</v>
      </c>
      <c r="BI5" s="91">
        <v>150</v>
      </c>
      <c r="BJ5" s="92">
        <v>0.1</v>
      </c>
      <c r="BK5" s="93">
        <f>ROUND(BI5/BH5/BJ5/25*1000,2)</f>
        <v>60</v>
      </c>
      <c r="BL5" s="4">
        <v>3390.3</v>
      </c>
      <c r="BM5" s="25">
        <v>3415.4</v>
      </c>
      <c r="BN5" s="15">
        <v>3392.2</v>
      </c>
      <c r="BO5" s="15">
        <v>3493.5</v>
      </c>
      <c r="BP5" s="96">
        <v>3454.8</v>
      </c>
      <c r="BQ5" s="156">
        <f t="shared" ref="BQ5:BQ13" si="5">AVERAGE(BL5:BP5)</f>
        <v>3429.2400000000002</v>
      </c>
      <c r="BR5" s="103">
        <f t="shared" ref="BR5:BR13" si="6">STDEV(BL5:BP5)</f>
        <v>44.335347072059804</v>
      </c>
    </row>
    <row r="6" spans="2:70">
      <c r="B6" s="18">
        <v>2</v>
      </c>
      <c r="C6" s="14" t="s">
        <v>43</v>
      </c>
      <c r="D6" s="15">
        <v>1000</v>
      </c>
      <c r="E6" s="3">
        <v>200</v>
      </c>
      <c r="F6" s="51">
        <v>0.1</v>
      </c>
      <c r="G6" s="94">
        <f t="shared" si="0"/>
        <v>80</v>
      </c>
      <c r="H6" s="112">
        <v>691.79</v>
      </c>
      <c r="I6" s="3">
        <v>685.65</v>
      </c>
      <c r="J6" s="3">
        <v>699.59</v>
      </c>
      <c r="K6" s="3">
        <v>699.5</v>
      </c>
      <c r="L6" s="113">
        <v>698.85</v>
      </c>
      <c r="M6" s="104">
        <f>ROUND(AVERAGE(H6:L6),2)</f>
        <v>695.08</v>
      </c>
      <c r="N6" s="105">
        <f>STDEV(H6:L6)</f>
        <v>6.2015788312332436</v>
      </c>
      <c r="P6" s="18">
        <v>2</v>
      </c>
      <c r="Q6" s="14" t="s">
        <v>43</v>
      </c>
      <c r="R6" s="15">
        <v>1000</v>
      </c>
      <c r="S6" s="3">
        <v>200</v>
      </c>
      <c r="T6" s="51">
        <v>0.1</v>
      </c>
      <c r="U6" s="94">
        <f t="shared" si="1"/>
        <v>80</v>
      </c>
      <c r="V6" s="4">
        <v>1832.4</v>
      </c>
      <c r="W6" s="3">
        <v>1828.5</v>
      </c>
      <c r="X6" s="3">
        <v>1825.5</v>
      </c>
      <c r="Y6" s="3">
        <v>1821.9</v>
      </c>
      <c r="Z6" s="97">
        <v>1823.6</v>
      </c>
      <c r="AA6" s="101">
        <f t="shared" si="2"/>
        <v>1826.38</v>
      </c>
      <c r="AB6" s="105">
        <f t="shared" si="3"/>
        <v>4.1625713207103363</v>
      </c>
      <c r="AD6" s="18">
        <v>2</v>
      </c>
      <c r="AE6" s="14" t="s">
        <v>43</v>
      </c>
      <c r="AF6" s="15">
        <v>1000</v>
      </c>
      <c r="AG6" s="3">
        <v>200</v>
      </c>
      <c r="AH6" s="51">
        <v>0.1</v>
      </c>
      <c r="AI6" s="94">
        <f t="shared" ref="AI6:AI14" si="7">ROUND(AG6/AF6/AH6/25*1000,2)</f>
        <v>80</v>
      </c>
      <c r="AJ6" s="4">
        <v>219.53</v>
      </c>
      <c r="AK6" s="3">
        <v>217.32</v>
      </c>
      <c r="AL6" s="3">
        <v>222.3</v>
      </c>
      <c r="AM6" s="3">
        <v>221.34</v>
      </c>
      <c r="AN6" s="97">
        <v>222.17</v>
      </c>
      <c r="AO6" s="101">
        <f>ROUND(AVERAGE(AJ6:AN6),2)</f>
        <v>220.53</v>
      </c>
      <c r="AP6" s="105">
        <f>STDEV(AJ6:AN6)</f>
        <v>2.1084757527654929</v>
      </c>
      <c r="AR6" s="18">
        <v>2</v>
      </c>
      <c r="AS6" s="14" t="s">
        <v>43</v>
      </c>
      <c r="AT6" s="15">
        <v>1000</v>
      </c>
      <c r="AU6" s="3">
        <v>200</v>
      </c>
      <c r="AV6" s="51">
        <v>0.1</v>
      </c>
      <c r="AW6" s="94">
        <f t="shared" ref="AW6:AW14" si="8">ROUND(AU6/AT6/AV6/25*1000,2)</f>
        <v>80</v>
      </c>
      <c r="AX6" s="112">
        <v>582.46</v>
      </c>
      <c r="AY6" s="3">
        <v>576.12</v>
      </c>
      <c r="AZ6" s="3">
        <v>589.57000000000005</v>
      </c>
      <c r="BA6" s="114">
        <v>588.69000000000005</v>
      </c>
      <c r="BB6" s="113">
        <v>589.04</v>
      </c>
      <c r="BC6" s="101">
        <f>ROUND(AVERAGE(AX6:BB6),2)</f>
        <v>585.17999999999995</v>
      </c>
      <c r="BD6" s="105">
        <f t="shared" si="4"/>
        <v>5.8303884947746027</v>
      </c>
      <c r="BF6" s="18">
        <v>2</v>
      </c>
      <c r="BG6" s="14" t="s">
        <v>43</v>
      </c>
      <c r="BH6" s="15">
        <v>1000</v>
      </c>
      <c r="BI6" s="3">
        <v>200</v>
      </c>
      <c r="BJ6" s="51">
        <v>0.1</v>
      </c>
      <c r="BK6" s="94">
        <f t="shared" ref="BK6:BK14" si="9">ROUND(BI6/BH6/BJ6/25*1000,2)</f>
        <v>80</v>
      </c>
      <c r="BL6" s="4">
        <v>3388.4</v>
      </c>
      <c r="BM6" s="3">
        <v>3350.5</v>
      </c>
      <c r="BN6" s="3">
        <v>3413.6</v>
      </c>
      <c r="BO6" s="3">
        <v>3412</v>
      </c>
      <c r="BP6" s="97">
        <v>3407.1</v>
      </c>
      <c r="BQ6" s="101">
        <f t="shared" si="5"/>
        <v>3394.3199999999997</v>
      </c>
      <c r="BR6" s="105">
        <f t="shared" si="6"/>
        <v>26.471059669004532</v>
      </c>
    </row>
    <row r="7" spans="2:70">
      <c r="B7" s="18">
        <v>3</v>
      </c>
      <c r="C7" s="14" t="s">
        <v>43</v>
      </c>
      <c r="D7" s="15">
        <v>1000</v>
      </c>
      <c r="E7" s="3">
        <v>250</v>
      </c>
      <c r="F7" s="51">
        <v>0.1</v>
      </c>
      <c r="G7" s="94">
        <f t="shared" si="0"/>
        <v>100</v>
      </c>
      <c r="H7" s="122">
        <v>705.37</v>
      </c>
      <c r="I7" s="3">
        <v>707.38</v>
      </c>
      <c r="J7" s="3">
        <v>701.16</v>
      </c>
      <c r="K7" s="3">
        <v>688.14</v>
      </c>
      <c r="L7" s="113">
        <v>707.09</v>
      </c>
      <c r="M7" s="104">
        <f>ROUND(AVERAGE(I7:L7),2)</f>
        <v>700.94</v>
      </c>
      <c r="N7" s="105">
        <f>STDEV(I7:L7)</f>
        <v>9.003415555591495</v>
      </c>
      <c r="P7" s="18">
        <v>3</v>
      </c>
      <c r="Q7" s="14" t="s">
        <v>43</v>
      </c>
      <c r="R7" s="15">
        <v>1000</v>
      </c>
      <c r="S7" s="3">
        <v>250</v>
      </c>
      <c r="T7" s="51">
        <v>0.1</v>
      </c>
      <c r="U7" s="94">
        <f t="shared" si="1"/>
        <v>100</v>
      </c>
      <c r="V7" s="4">
        <v>1833.7</v>
      </c>
      <c r="W7" s="3">
        <v>1839.2</v>
      </c>
      <c r="X7" s="3">
        <v>1839.6</v>
      </c>
      <c r="Y7" s="3">
        <v>1815.8</v>
      </c>
      <c r="Z7" s="97">
        <v>1824.5</v>
      </c>
      <c r="AA7" s="101">
        <f t="shared" si="2"/>
        <v>1830.56</v>
      </c>
      <c r="AB7" s="105">
        <f t="shared" si="3"/>
        <v>10.25685136871936</v>
      </c>
      <c r="AD7" s="18">
        <v>3</v>
      </c>
      <c r="AE7" s="14" t="s">
        <v>43</v>
      </c>
      <c r="AF7" s="15">
        <v>1000</v>
      </c>
      <c r="AG7" s="3">
        <v>250</v>
      </c>
      <c r="AH7" s="51">
        <v>0.1</v>
      </c>
      <c r="AI7" s="94">
        <f t="shared" si="7"/>
        <v>100</v>
      </c>
      <c r="AJ7" s="4">
        <v>223.15</v>
      </c>
      <c r="AK7" s="3">
        <v>223.38</v>
      </c>
      <c r="AL7" s="3">
        <v>221.04</v>
      </c>
      <c r="AM7" s="3">
        <v>218.72</v>
      </c>
      <c r="AN7" s="97">
        <v>224.88</v>
      </c>
      <c r="AO7" s="101">
        <f>ROUND(AVERAGE(AK7:AN7),2)</f>
        <v>222.01</v>
      </c>
      <c r="AP7" s="105">
        <f>STDEV(AK7:AN7)</f>
        <v>2.7005369836386235</v>
      </c>
      <c r="AR7" s="18">
        <v>3</v>
      </c>
      <c r="AS7" s="14" t="s">
        <v>43</v>
      </c>
      <c r="AT7" s="15">
        <v>1000</v>
      </c>
      <c r="AU7" s="3">
        <v>250</v>
      </c>
      <c r="AV7" s="51">
        <v>0.1</v>
      </c>
      <c r="AW7" s="94">
        <f t="shared" si="8"/>
        <v>100</v>
      </c>
      <c r="AX7" s="112">
        <v>594.83000000000004</v>
      </c>
      <c r="AY7" s="3">
        <v>594.49</v>
      </c>
      <c r="AZ7" s="3">
        <v>591.04</v>
      </c>
      <c r="BA7" s="3">
        <v>580.25</v>
      </c>
      <c r="BB7" s="113">
        <v>597.79999999999995</v>
      </c>
      <c r="BC7" s="101">
        <f>ROUND(AVERAGE(AY7:BB7),2)</f>
        <v>590.9</v>
      </c>
      <c r="BD7" s="105">
        <f>STDEV(AY7:BB7)</f>
        <v>7.6144621171382258</v>
      </c>
      <c r="BF7" s="18">
        <v>3</v>
      </c>
      <c r="BG7" s="14" t="s">
        <v>43</v>
      </c>
      <c r="BH7" s="15">
        <v>1000</v>
      </c>
      <c r="BI7" s="3">
        <v>250</v>
      </c>
      <c r="BJ7" s="51">
        <v>0.1</v>
      </c>
      <c r="BK7" s="94">
        <f t="shared" si="9"/>
        <v>100</v>
      </c>
      <c r="BL7" s="4">
        <v>3455</v>
      </c>
      <c r="BM7" s="3">
        <v>3474.5</v>
      </c>
      <c r="BN7" s="3">
        <v>3445</v>
      </c>
      <c r="BO7" s="3">
        <v>3342.6</v>
      </c>
      <c r="BP7" s="97">
        <v>3446.2</v>
      </c>
      <c r="BQ7" s="101">
        <f>AVERAGE(BM7:BP7)</f>
        <v>3427.0749999999998</v>
      </c>
      <c r="BR7" s="105">
        <f>STDEV(BM7:BP7)</f>
        <v>57.943154614386238</v>
      </c>
    </row>
    <row r="8" spans="2:70">
      <c r="B8" s="18">
        <v>4</v>
      </c>
      <c r="C8" s="14" t="s">
        <v>43</v>
      </c>
      <c r="D8" s="3">
        <v>500</v>
      </c>
      <c r="E8" s="3">
        <v>150</v>
      </c>
      <c r="F8" s="51">
        <v>0.1</v>
      </c>
      <c r="G8" s="94">
        <f t="shared" si="0"/>
        <v>120</v>
      </c>
      <c r="H8" s="112">
        <v>697.01</v>
      </c>
      <c r="I8" s="114">
        <v>673.95</v>
      </c>
      <c r="J8" s="3">
        <v>689.96</v>
      </c>
      <c r="K8" s="3">
        <v>684.05</v>
      </c>
      <c r="L8" s="113">
        <v>689.1</v>
      </c>
      <c r="M8" s="104">
        <f>ROUND(AVERAGE(H8:L8),2)</f>
        <v>686.81</v>
      </c>
      <c r="N8" s="105">
        <f>STDEV(H8:L8)</f>
        <v>8.5469836784680844</v>
      </c>
      <c r="P8" s="18">
        <v>4</v>
      </c>
      <c r="Q8" s="14" t="s">
        <v>43</v>
      </c>
      <c r="R8" s="3">
        <v>500</v>
      </c>
      <c r="S8" s="3">
        <v>150</v>
      </c>
      <c r="T8" s="51">
        <v>0.1</v>
      </c>
      <c r="U8" s="94">
        <f t="shared" si="1"/>
        <v>120</v>
      </c>
      <c r="V8" s="4">
        <v>1877.8</v>
      </c>
      <c r="W8" s="5">
        <v>1863.9</v>
      </c>
      <c r="X8" s="3">
        <v>1856.7</v>
      </c>
      <c r="Y8" s="3">
        <v>1847.3</v>
      </c>
      <c r="Z8" s="97">
        <v>1845.6</v>
      </c>
      <c r="AA8" s="146">
        <f t="shared" si="2"/>
        <v>1858.26</v>
      </c>
      <c r="AB8" s="105">
        <f t="shared" si="3"/>
        <v>13.195188517031525</v>
      </c>
      <c r="AD8" s="18">
        <v>4</v>
      </c>
      <c r="AE8" s="14" t="s">
        <v>43</v>
      </c>
      <c r="AF8" s="3">
        <v>500</v>
      </c>
      <c r="AG8" s="3">
        <v>150</v>
      </c>
      <c r="AH8" s="51">
        <v>0.1</v>
      </c>
      <c r="AI8" s="94">
        <f t="shared" si="7"/>
        <v>120</v>
      </c>
      <c r="AJ8" s="4">
        <v>221.76</v>
      </c>
      <c r="AK8" s="28">
        <v>214.26</v>
      </c>
      <c r="AL8" s="3">
        <v>219.44</v>
      </c>
      <c r="AM8" s="3">
        <v>217.5</v>
      </c>
      <c r="AN8" s="97">
        <v>219.27</v>
      </c>
      <c r="AO8" s="101">
        <f>ROUND(AVERAGE(AJ8:AN8),2)</f>
        <v>218.45</v>
      </c>
      <c r="AP8" s="105">
        <f>STDEV(AJ8:AN8)</f>
        <v>2.7868943288183727</v>
      </c>
      <c r="AR8" s="18">
        <v>4</v>
      </c>
      <c r="AS8" s="14" t="s">
        <v>43</v>
      </c>
      <c r="AT8" s="3">
        <v>500</v>
      </c>
      <c r="AU8" s="3">
        <v>150</v>
      </c>
      <c r="AV8" s="51">
        <v>0.1</v>
      </c>
      <c r="AW8" s="94">
        <f t="shared" si="8"/>
        <v>120</v>
      </c>
      <c r="AX8" s="112">
        <v>591.70000000000005</v>
      </c>
      <c r="AY8" s="114">
        <v>571.29</v>
      </c>
      <c r="AZ8" s="3">
        <v>585.46</v>
      </c>
      <c r="BA8" s="3">
        <v>580.07000000000005</v>
      </c>
      <c r="BB8" s="113">
        <v>584.75</v>
      </c>
      <c r="BC8" s="101">
        <f t="shared" ref="BC8:BC14" si="10">ROUND(AVERAGE(AX8:BB8),2)</f>
        <v>582.65</v>
      </c>
      <c r="BD8" s="105">
        <f t="shared" si="4"/>
        <v>7.5814662170321911</v>
      </c>
      <c r="BF8" s="18">
        <v>4</v>
      </c>
      <c r="BG8" s="14" t="s">
        <v>43</v>
      </c>
      <c r="BH8" s="3">
        <v>500</v>
      </c>
      <c r="BI8" s="3">
        <v>150</v>
      </c>
      <c r="BJ8" s="51">
        <v>0.1</v>
      </c>
      <c r="BK8" s="94">
        <f t="shared" si="9"/>
        <v>120</v>
      </c>
      <c r="BL8" s="4">
        <v>3473.2</v>
      </c>
      <c r="BM8" s="5">
        <v>3336.4</v>
      </c>
      <c r="BN8" s="3">
        <v>3406.9</v>
      </c>
      <c r="BO8" s="3">
        <v>3363.1</v>
      </c>
      <c r="BP8" s="97">
        <v>3385.1</v>
      </c>
      <c r="BQ8" s="101">
        <f t="shared" si="5"/>
        <v>3392.94</v>
      </c>
      <c r="BR8" s="105">
        <f t="shared" si="6"/>
        <v>51.925937641991524</v>
      </c>
    </row>
    <row r="9" spans="2:70">
      <c r="B9" s="18">
        <v>5</v>
      </c>
      <c r="C9" s="14" t="s">
        <v>43</v>
      </c>
      <c r="D9" s="3">
        <v>500</v>
      </c>
      <c r="E9" s="3">
        <v>200</v>
      </c>
      <c r="F9" s="51">
        <v>0.1</v>
      </c>
      <c r="G9" s="94">
        <f t="shared" si="0"/>
        <v>160</v>
      </c>
      <c r="H9" s="112">
        <v>672.95</v>
      </c>
      <c r="I9" s="3">
        <v>679.21</v>
      </c>
      <c r="J9" s="3">
        <v>678.26</v>
      </c>
      <c r="K9" s="3">
        <v>663.78</v>
      </c>
      <c r="L9" s="113">
        <v>683.92</v>
      </c>
      <c r="M9" s="104">
        <f>ROUND(AVERAGE(H9:L9),2)</f>
        <v>675.62</v>
      </c>
      <c r="N9" s="105">
        <f>STDEV(H9:L9)</f>
        <v>7.682156598247655</v>
      </c>
      <c r="P9" s="18">
        <v>5</v>
      </c>
      <c r="Q9" s="14" t="s">
        <v>43</v>
      </c>
      <c r="R9" s="3">
        <v>500</v>
      </c>
      <c r="S9" s="3">
        <v>200</v>
      </c>
      <c r="T9" s="51">
        <v>0.1</v>
      </c>
      <c r="U9" s="94">
        <f t="shared" si="1"/>
        <v>160</v>
      </c>
      <c r="V9" s="4">
        <v>1831.3</v>
      </c>
      <c r="W9" s="3">
        <v>1824.6</v>
      </c>
      <c r="X9" s="3">
        <v>1828.5</v>
      </c>
      <c r="Y9" s="3">
        <v>1827.2</v>
      </c>
      <c r="Z9" s="97">
        <v>1816.5</v>
      </c>
      <c r="AA9" s="101">
        <f t="shared" si="2"/>
        <v>1825.62</v>
      </c>
      <c r="AB9" s="105">
        <f t="shared" si="3"/>
        <v>5.6406559902195736</v>
      </c>
      <c r="AD9" s="18">
        <v>5</v>
      </c>
      <c r="AE9" s="14" t="s">
        <v>43</v>
      </c>
      <c r="AF9" s="3">
        <v>500</v>
      </c>
      <c r="AG9" s="3">
        <v>200</v>
      </c>
      <c r="AH9" s="51">
        <v>0.1</v>
      </c>
      <c r="AI9" s="94">
        <f t="shared" si="7"/>
        <v>160</v>
      </c>
      <c r="AJ9" s="4">
        <v>213.67</v>
      </c>
      <c r="AK9" s="3">
        <v>216.67</v>
      </c>
      <c r="AL9" s="29">
        <v>216.18</v>
      </c>
      <c r="AM9" s="3">
        <v>211.65</v>
      </c>
      <c r="AN9" s="97">
        <v>218.51</v>
      </c>
      <c r="AO9" s="101">
        <f>ROUND(AVERAGE(AJ9:AN9),2)</f>
        <v>215.34</v>
      </c>
      <c r="AP9" s="105">
        <f>STDEV(AJ9:AN9)</f>
        <v>2.6892526842972528</v>
      </c>
      <c r="AR9" s="18">
        <v>5</v>
      </c>
      <c r="AS9" s="14" t="s">
        <v>43</v>
      </c>
      <c r="AT9" s="3">
        <v>500</v>
      </c>
      <c r="AU9" s="3">
        <v>200</v>
      </c>
      <c r="AV9" s="51">
        <v>0.1</v>
      </c>
      <c r="AW9" s="94">
        <f t="shared" si="8"/>
        <v>160</v>
      </c>
      <c r="AX9" s="112">
        <v>564.96</v>
      </c>
      <c r="AY9" s="3">
        <v>571.67999999999995</v>
      </c>
      <c r="AZ9" s="3">
        <v>570.77</v>
      </c>
      <c r="BA9" s="3">
        <v>557</v>
      </c>
      <c r="BB9" s="113">
        <v>574.02</v>
      </c>
      <c r="BC9" s="101">
        <f t="shared" si="10"/>
        <v>567.69000000000005</v>
      </c>
      <c r="BD9" s="105">
        <f t="shared" si="4"/>
        <v>6.8411314853611582</v>
      </c>
      <c r="BF9" s="18">
        <v>5</v>
      </c>
      <c r="BG9" s="14" t="s">
        <v>43</v>
      </c>
      <c r="BH9" s="3">
        <v>500</v>
      </c>
      <c r="BI9" s="3">
        <v>200</v>
      </c>
      <c r="BJ9" s="51">
        <v>0.1</v>
      </c>
      <c r="BK9" s="94">
        <f t="shared" si="9"/>
        <v>160</v>
      </c>
      <c r="BL9" s="4">
        <v>3287.5</v>
      </c>
      <c r="BM9" s="3">
        <v>3308.3</v>
      </c>
      <c r="BN9" s="3">
        <v>3308.8</v>
      </c>
      <c r="BO9" s="3">
        <v>3235.8</v>
      </c>
      <c r="BP9" s="97">
        <v>3319.7</v>
      </c>
      <c r="BQ9" s="101">
        <f t="shared" si="5"/>
        <v>3292.0200000000004</v>
      </c>
      <c r="BR9" s="105">
        <f t="shared" si="6"/>
        <v>33.51830842987151</v>
      </c>
    </row>
    <row r="10" spans="2:70">
      <c r="B10" s="18">
        <v>6</v>
      </c>
      <c r="C10" s="14" t="s">
        <v>43</v>
      </c>
      <c r="D10" s="3">
        <v>500</v>
      </c>
      <c r="E10" s="3">
        <v>250</v>
      </c>
      <c r="F10" s="51">
        <v>0.1</v>
      </c>
      <c r="G10" s="94">
        <f t="shared" si="0"/>
        <v>200</v>
      </c>
      <c r="H10" s="120">
        <v>803.99</v>
      </c>
      <c r="I10" s="3">
        <v>692.63</v>
      </c>
      <c r="J10" s="3">
        <v>679.75</v>
      </c>
      <c r="K10" s="3">
        <v>666.17</v>
      </c>
      <c r="L10" s="113">
        <v>690.59</v>
      </c>
      <c r="M10" s="104">
        <f>ROUND(AVERAGE(I10:L10),2)</f>
        <v>682.29</v>
      </c>
      <c r="N10" s="105">
        <f>STDEV(I10:L10)</f>
        <v>12.139625200145208</v>
      </c>
      <c r="P10" s="18">
        <v>6</v>
      </c>
      <c r="Q10" s="14" t="s">
        <v>43</v>
      </c>
      <c r="R10" s="3">
        <v>500</v>
      </c>
      <c r="S10" s="3">
        <v>250</v>
      </c>
      <c r="T10" s="51">
        <v>0.1</v>
      </c>
      <c r="U10" s="94">
        <f t="shared" si="1"/>
        <v>200</v>
      </c>
      <c r="V10" s="4">
        <v>1803.7</v>
      </c>
      <c r="W10" s="3">
        <v>1773.8</v>
      </c>
      <c r="X10" s="3">
        <v>1785.6</v>
      </c>
      <c r="Y10" s="3">
        <v>1769.6</v>
      </c>
      <c r="Z10" s="97">
        <v>1798.3</v>
      </c>
      <c r="AA10" s="101">
        <f t="shared" si="2"/>
        <v>1786.2</v>
      </c>
      <c r="AB10" s="105">
        <f t="shared" si="3"/>
        <v>14.852104228021066</v>
      </c>
      <c r="AD10" s="18">
        <v>6</v>
      </c>
      <c r="AE10" s="14" t="s">
        <v>43</v>
      </c>
      <c r="AF10" s="3">
        <v>500</v>
      </c>
      <c r="AG10" s="3">
        <v>250</v>
      </c>
      <c r="AH10" s="51">
        <v>0.1</v>
      </c>
      <c r="AI10" s="94">
        <f t="shared" si="7"/>
        <v>200</v>
      </c>
      <c r="AJ10" s="30">
        <v>254.16</v>
      </c>
      <c r="AK10" s="3">
        <v>220.23</v>
      </c>
      <c r="AL10" s="3">
        <v>216.05</v>
      </c>
      <c r="AM10" s="3">
        <v>213.85</v>
      </c>
      <c r="AN10" s="97">
        <v>218.35</v>
      </c>
      <c r="AO10" s="101">
        <f>ROUND(AVERAGE(AK10:AN10),2)</f>
        <v>217.12</v>
      </c>
      <c r="AP10" s="105">
        <f>STDEV(AK10:AN10)</f>
        <v>2.7702466797501346</v>
      </c>
      <c r="AR10" s="18">
        <v>6</v>
      </c>
      <c r="AS10" s="14" t="s">
        <v>43</v>
      </c>
      <c r="AT10" s="3">
        <v>500</v>
      </c>
      <c r="AU10" s="3">
        <v>250</v>
      </c>
      <c r="AV10" s="51">
        <v>0.1</v>
      </c>
      <c r="AW10" s="94">
        <f t="shared" si="8"/>
        <v>200</v>
      </c>
      <c r="AX10" s="120">
        <v>670.36</v>
      </c>
      <c r="AY10" s="3">
        <v>576.78</v>
      </c>
      <c r="AZ10" s="3">
        <v>567.97</v>
      </c>
      <c r="BA10" s="3">
        <v>554.45000000000005</v>
      </c>
      <c r="BB10" s="113">
        <v>575.4</v>
      </c>
      <c r="BC10" s="101">
        <f>ROUND(AVERAGE(AY10:BB10),2)</f>
        <v>568.65</v>
      </c>
      <c r="BD10" s="105">
        <f>STDEV(AY10:BB10)</f>
        <v>10.226791611579165</v>
      </c>
      <c r="BF10" s="18">
        <v>6</v>
      </c>
      <c r="BG10" s="14" t="s">
        <v>43</v>
      </c>
      <c r="BH10" s="3">
        <v>500</v>
      </c>
      <c r="BI10" s="3">
        <v>250</v>
      </c>
      <c r="BJ10" s="51">
        <v>0.1</v>
      </c>
      <c r="BK10" s="94">
        <f t="shared" si="9"/>
        <v>200</v>
      </c>
      <c r="BL10" s="30">
        <v>3887.4</v>
      </c>
      <c r="BM10" s="3">
        <v>3300.7</v>
      </c>
      <c r="BN10" s="3">
        <v>3256.8</v>
      </c>
      <c r="BO10" s="3">
        <v>3159.7</v>
      </c>
      <c r="BP10" s="97">
        <v>3331</v>
      </c>
      <c r="BQ10" s="101">
        <f>AVERAGE(BM10:BP10)</f>
        <v>3262.05</v>
      </c>
      <c r="BR10" s="105">
        <f>STDEV(BM10:BP10)</f>
        <v>74.723958674577773</v>
      </c>
    </row>
    <row r="11" spans="2:70">
      <c r="B11" s="18">
        <v>7</v>
      </c>
      <c r="C11" s="14" t="s">
        <v>43</v>
      </c>
      <c r="D11" s="3">
        <v>300</v>
      </c>
      <c r="E11" s="3">
        <v>150</v>
      </c>
      <c r="F11" s="51">
        <v>0.1</v>
      </c>
      <c r="G11" s="94">
        <f t="shared" si="0"/>
        <v>200</v>
      </c>
      <c r="H11" s="112">
        <v>648.51</v>
      </c>
      <c r="I11" s="3">
        <v>637.85</v>
      </c>
      <c r="J11" s="3">
        <v>649.76</v>
      </c>
      <c r="K11" s="3">
        <v>657.6</v>
      </c>
      <c r="L11" s="113">
        <v>655.87</v>
      </c>
      <c r="M11" s="159">
        <f>ROUND(AVERAGE(H11:L11),2)</f>
        <v>649.91999999999996</v>
      </c>
      <c r="N11" s="105">
        <f>STDEV(H11:L11)</f>
        <v>7.7795160517862536</v>
      </c>
      <c r="P11" s="18">
        <v>7</v>
      </c>
      <c r="Q11" s="14" t="s">
        <v>43</v>
      </c>
      <c r="R11" s="3">
        <v>300</v>
      </c>
      <c r="S11" s="3">
        <v>150</v>
      </c>
      <c r="T11" s="51">
        <v>0.1</v>
      </c>
      <c r="U11" s="94">
        <f t="shared" si="1"/>
        <v>200</v>
      </c>
      <c r="V11" s="4">
        <v>1785.5</v>
      </c>
      <c r="W11" s="3">
        <v>1766.5</v>
      </c>
      <c r="X11" s="3">
        <v>1778.8</v>
      </c>
      <c r="Y11" s="3">
        <v>1779.7</v>
      </c>
      <c r="Z11" s="5">
        <v>1780.1</v>
      </c>
      <c r="AA11" s="101">
        <f t="shared" si="2"/>
        <v>1778.12</v>
      </c>
      <c r="AB11" s="105">
        <f t="shared" si="3"/>
        <v>7.006568346915623</v>
      </c>
      <c r="AD11" s="18">
        <v>7</v>
      </c>
      <c r="AE11" s="14" t="s">
        <v>43</v>
      </c>
      <c r="AF11" s="3">
        <v>300</v>
      </c>
      <c r="AG11" s="3">
        <v>150</v>
      </c>
      <c r="AH11" s="51">
        <v>0.1</v>
      </c>
      <c r="AI11" s="94">
        <f t="shared" si="7"/>
        <v>200</v>
      </c>
      <c r="AJ11" s="4">
        <v>205.97</v>
      </c>
      <c r="AK11" s="3">
        <v>203.86</v>
      </c>
      <c r="AL11" s="3">
        <v>206.74</v>
      </c>
      <c r="AM11" s="3">
        <v>208.43</v>
      </c>
      <c r="AN11" s="97">
        <v>207.76</v>
      </c>
      <c r="AO11" s="158">
        <f>ROUND(AVERAGE(AJ11:AN11),2)</f>
        <v>206.55</v>
      </c>
      <c r="AP11" s="105">
        <f>STDEV(AJ11:AN11)</f>
        <v>1.7753225059126534</v>
      </c>
      <c r="AR11" s="18">
        <v>7</v>
      </c>
      <c r="AS11" s="14" t="s">
        <v>43</v>
      </c>
      <c r="AT11" s="3">
        <v>300</v>
      </c>
      <c r="AU11" s="3">
        <v>150</v>
      </c>
      <c r="AV11" s="51">
        <v>0.1</v>
      </c>
      <c r="AW11" s="94">
        <f t="shared" si="8"/>
        <v>200</v>
      </c>
      <c r="AX11" s="112">
        <v>543.62</v>
      </c>
      <c r="AY11" s="3">
        <v>532.22</v>
      </c>
      <c r="AZ11" s="3">
        <v>544.73</v>
      </c>
      <c r="BA11" s="3">
        <v>550.63</v>
      </c>
      <c r="BB11" s="113">
        <v>549.34</v>
      </c>
      <c r="BC11" s="158">
        <f t="shared" si="10"/>
        <v>544.11</v>
      </c>
      <c r="BD11" s="105">
        <f t="shared" si="4"/>
        <v>7.2777036213355046</v>
      </c>
      <c r="BF11" s="18">
        <v>7</v>
      </c>
      <c r="BG11" s="14" t="s">
        <v>43</v>
      </c>
      <c r="BH11" s="3">
        <v>300</v>
      </c>
      <c r="BI11" s="3">
        <v>150</v>
      </c>
      <c r="BJ11" s="51">
        <v>0.1</v>
      </c>
      <c r="BK11" s="94">
        <f t="shared" si="9"/>
        <v>200</v>
      </c>
      <c r="BL11" s="4">
        <v>3118.2</v>
      </c>
      <c r="BM11" s="3">
        <v>3035.2</v>
      </c>
      <c r="BN11" s="3">
        <v>3112.1</v>
      </c>
      <c r="BO11" s="3">
        <v>3153.5</v>
      </c>
      <c r="BP11" s="97">
        <v>3145.9</v>
      </c>
      <c r="BQ11" s="158">
        <f t="shared" si="5"/>
        <v>3112.98</v>
      </c>
      <c r="BR11" s="105">
        <f t="shared" si="6"/>
        <v>46.9130791997286</v>
      </c>
    </row>
    <row r="12" spans="2:70">
      <c r="B12" s="18">
        <v>8</v>
      </c>
      <c r="C12" s="14" t="s">
        <v>43</v>
      </c>
      <c r="D12" s="3">
        <v>300</v>
      </c>
      <c r="E12" s="3">
        <v>200</v>
      </c>
      <c r="F12" s="51">
        <v>0.1</v>
      </c>
      <c r="G12" s="94">
        <f t="shared" si="0"/>
        <v>266.67</v>
      </c>
      <c r="H12" s="112">
        <v>693.38</v>
      </c>
      <c r="I12" s="3">
        <v>706.92</v>
      </c>
      <c r="J12" s="3">
        <v>704.25</v>
      </c>
      <c r="K12" s="3">
        <v>695.5</v>
      </c>
      <c r="L12" s="113">
        <v>716.85</v>
      </c>
      <c r="M12" s="104">
        <f>ROUND(AVERAGE(H12:L12),2)</f>
        <v>703.38</v>
      </c>
      <c r="N12" s="105">
        <f>STDEV(H12:L12)</f>
        <v>9.4448901528816158</v>
      </c>
      <c r="P12" s="18">
        <v>8</v>
      </c>
      <c r="Q12" s="14" t="s">
        <v>43</v>
      </c>
      <c r="R12" s="3">
        <v>300</v>
      </c>
      <c r="S12" s="3">
        <v>200</v>
      </c>
      <c r="T12" s="51">
        <v>0.1</v>
      </c>
      <c r="U12" s="94">
        <f t="shared" si="1"/>
        <v>266.67</v>
      </c>
      <c r="V12" s="4">
        <v>1742.7</v>
      </c>
      <c r="W12" s="3">
        <v>1757.1</v>
      </c>
      <c r="X12" s="3">
        <v>1755.1</v>
      </c>
      <c r="Y12" s="3">
        <v>1773.8</v>
      </c>
      <c r="Z12" s="97">
        <v>1772.5</v>
      </c>
      <c r="AA12" s="101">
        <f t="shared" si="2"/>
        <v>1760.24</v>
      </c>
      <c r="AB12" s="105">
        <f t="shared" si="3"/>
        <v>13.020291855407837</v>
      </c>
      <c r="AD12" s="18">
        <v>8</v>
      </c>
      <c r="AE12" s="14" t="s">
        <v>43</v>
      </c>
      <c r="AF12" s="3">
        <v>300</v>
      </c>
      <c r="AG12" s="3">
        <v>200</v>
      </c>
      <c r="AH12" s="51">
        <v>0.1</v>
      </c>
      <c r="AI12" s="94">
        <f t="shared" si="7"/>
        <v>266.67</v>
      </c>
      <c r="AJ12" s="4">
        <v>220.81</v>
      </c>
      <c r="AK12" s="3">
        <v>224.82</v>
      </c>
      <c r="AL12" s="3">
        <v>224.12</v>
      </c>
      <c r="AM12" s="3">
        <v>220.27</v>
      </c>
      <c r="AN12" s="97">
        <v>226.96</v>
      </c>
      <c r="AO12" s="101">
        <f>ROUND(AVERAGE(AJ12:AN12),2)</f>
        <v>223.4</v>
      </c>
      <c r="AP12" s="105">
        <f>STDEV(AJ12:AN12)</f>
        <v>2.815729035258896</v>
      </c>
      <c r="AR12" s="18">
        <v>8</v>
      </c>
      <c r="AS12" s="14" t="s">
        <v>43</v>
      </c>
      <c r="AT12" s="3">
        <v>300</v>
      </c>
      <c r="AU12" s="3">
        <v>200</v>
      </c>
      <c r="AV12" s="51">
        <v>0.1</v>
      </c>
      <c r="AW12" s="94">
        <f t="shared" si="8"/>
        <v>266.67</v>
      </c>
      <c r="AX12" s="112">
        <v>578.51</v>
      </c>
      <c r="AY12" s="3">
        <v>589.61</v>
      </c>
      <c r="AZ12" s="3">
        <v>586.75</v>
      </c>
      <c r="BA12" s="3">
        <v>579.63</v>
      </c>
      <c r="BB12" s="113">
        <v>579.63</v>
      </c>
      <c r="BC12" s="101">
        <f t="shared" si="10"/>
        <v>582.83000000000004</v>
      </c>
      <c r="BD12" s="105">
        <f t="shared" si="4"/>
        <v>5.0119138061223758</v>
      </c>
      <c r="BF12" s="18">
        <v>8</v>
      </c>
      <c r="BG12" s="14" t="s">
        <v>43</v>
      </c>
      <c r="BH12" s="3">
        <v>300</v>
      </c>
      <c r="BI12" s="3">
        <v>200</v>
      </c>
      <c r="BJ12" s="51">
        <v>0.1</v>
      </c>
      <c r="BK12" s="94">
        <f t="shared" si="9"/>
        <v>266.67</v>
      </c>
      <c r="BL12" s="4">
        <v>3271.5</v>
      </c>
      <c r="BM12" s="3">
        <v>3355.3</v>
      </c>
      <c r="BN12" s="3">
        <v>3340.8</v>
      </c>
      <c r="BO12" s="3">
        <v>3328.9</v>
      </c>
      <c r="BP12" s="97">
        <v>3431.9</v>
      </c>
      <c r="BQ12" s="101">
        <f t="shared" si="5"/>
        <v>3345.6800000000003</v>
      </c>
      <c r="BR12" s="105">
        <f t="shared" si="6"/>
        <v>57.737526791507129</v>
      </c>
    </row>
    <row r="13" spans="2:70">
      <c r="B13" s="19" t="s">
        <v>17</v>
      </c>
      <c r="C13" s="20" t="s">
        <v>43</v>
      </c>
      <c r="D13" s="21">
        <v>300</v>
      </c>
      <c r="E13" s="21">
        <v>250</v>
      </c>
      <c r="F13" s="51">
        <v>0.1</v>
      </c>
      <c r="G13" s="94">
        <f t="shared" si="0"/>
        <v>333.33</v>
      </c>
      <c r="H13" s="116">
        <v>694.15</v>
      </c>
      <c r="I13" s="21">
        <v>687.43</v>
      </c>
      <c r="J13" s="21">
        <v>688.44</v>
      </c>
      <c r="K13" s="21">
        <v>709.76</v>
      </c>
      <c r="L13" s="117">
        <v>694.56</v>
      </c>
      <c r="M13" s="104">
        <f>ROUND(AVERAGE(H13:L13),2)</f>
        <v>694.87</v>
      </c>
      <c r="N13" s="105">
        <f>STDEV(H13:L13)</f>
        <v>8.9306365954505154</v>
      </c>
      <c r="P13" s="19" t="s">
        <v>17</v>
      </c>
      <c r="Q13" s="20" t="s">
        <v>43</v>
      </c>
      <c r="R13" s="21">
        <v>300</v>
      </c>
      <c r="S13" s="21">
        <v>250</v>
      </c>
      <c r="T13" s="51">
        <v>0.1</v>
      </c>
      <c r="U13" s="94">
        <f t="shared" si="1"/>
        <v>333.33</v>
      </c>
      <c r="V13" s="22">
        <v>1766.5</v>
      </c>
      <c r="W13" s="21">
        <v>1771.7</v>
      </c>
      <c r="X13" s="21">
        <v>1755.5</v>
      </c>
      <c r="Y13" s="21">
        <v>1730.6</v>
      </c>
      <c r="Z13" s="98">
        <v>1726.7</v>
      </c>
      <c r="AA13" s="101">
        <f t="shared" si="2"/>
        <v>1750.2</v>
      </c>
      <c r="AB13" s="105">
        <f t="shared" si="3"/>
        <v>20.569637818882491</v>
      </c>
      <c r="AD13" s="19" t="s">
        <v>17</v>
      </c>
      <c r="AE13" s="20" t="s">
        <v>43</v>
      </c>
      <c r="AF13" s="21">
        <v>300</v>
      </c>
      <c r="AG13" s="21">
        <v>250</v>
      </c>
      <c r="AH13" s="51">
        <v>0.1</v>
      </c>
      <c r="AI13" s="94">
        <f t="shared" si="7"/>
        <v>333.33</v>
      </c>
      <c r="AJ13" s="5">
        <v>219</v>
      </c>
      <c r="AK13" s="3">
        <v>217.02</v>
      </c>
      <c r="AL13" s="3">
        <v>217.4</v>
      </c>
      <c r="AM13" s="3">
        <v>225.58</v>
      </c>
      <c r="AN13" s="97">
        <v>220.82</v>
      </c>
      <c r="AO13" s="101">
        <f>ROUND(AVERAGE(AJ13:AN13),2)</f>
        <v>219.96</v>
      </c>
      <c r="AP13" s="105">
        <f>STDEV(AJ12,AN13)</f>
        <v>7.0710678118590439E-3</v>
      </c>
      <c r="AR13" s="19" t="s">
        <v>17</v>
      </c>
      <c r="AS13" s="20" t="s">
        <v>43</v>
      </c>
      <c r="AT13" s="21">
        <v>300</v>
      </c>
      <c r="AU13" s="21">
        <v>250</v>
      </c>
      <c r="AV13" s="51">
        <v>0.1</v>
      </c>
      <c r="AW13" s="94">
        <f t="shared" si="8"/>
        <v>333.33</v>
      </c>
      <c r="AX13" s="116">
        <v>575.72</v>
      </c>
      <c r="AY13" s="21">
        <v>570.29</v>
      </c>
      <c r="AZ13" s="21">
        <v>572.99</v>
      </c>
      <c r="BA13" s="21">
        <v>589.27</v>
      </c>
      <c r="BB13" s="117">
        <v>576.16999999999996</v>
      </c>
      <c r="BC13" s="101">
        <f t="shared" si="10"/>
        <v>576.89</v>
      </c>
      <c r="BD13" s="105">
        <f t="shared" si="4"/>
        <v>7.3130308354334179</v>
      </c>
      <c r="BF13" s="19" t="s">
        <v>17</v>
      </c>
      <c r="BG13" s="20" t="s">
        <v>43</v>
      </c>
      <c r="BH13" s="21">
        <v>300</v>
      </c>
      <c r="BI13" s="21">
        <v>250</v>
      </c>
      <c r="BJ13" s="51">
        <v>0.1</v>
      </c>
      <c r="BK13" s="94">
        <f t="shared" si="9"/>
        <v>333.33</v>
      </c>
      <c r="BL13" s="22">
        <v>3311.5</v>
      </c>
      <c r="BM13" s="21">
        <v>3285.6</v>
      </c>
      <c r="BN13" s="21">
        <v>3268</v>
      </c>
      <c r="BO13" s="21">
        <v>3327.3</v>
      </c>
      <c r="BP13" s="98">
        <v>3251.7</v>
      </c>
      <c r="BQ13" s="101">
        <f t="shared" si="5"/>
        <v>3288.8200000000006</v>
      </c>
      <c r="BR13" s="105">
        <f t="shared" si="6"/>
        <v>30.890241177433484</v>
      </c>
    </row>
    <row r="14" spans="2:70" ht="16.5" thickBot="1">
      <c r="B14" s="23" t="s">
        <v>18</v>
      </c>
      <c r="C14" s="11" t="s">
        <v>43</v>
      </c>
      <c r="D14" s="12">
        <v>300</v>
      </c>
      <c r="E14" s="12">
        <v>225</v>
      </c>
      <c r="F14" s="52">
        <v>0.1</v>
      </c>
      <c r="G14" s="95">
        <f t="shared" si="0"/>
        <v>300</v>
      </c>
      <c r="H14" s="11">
        <v>703.6</v>
      </c>
      <c r="I14" s="12">
        <v>708.6</v>
      </c>
      <c r="J14" s="12">
        <v>705.53</v>
      </c>
      <c r="K14" s="12">
        <v>699.89</v>
      </c>
      <c r="L14" s="118">
        <v>718.85</v>
      </c>
      <c r="M14" s="106">
        <f>ROUND(AVERAGE(H14:L14),2)</f>
        <v>707.29</v>
      </c>
      <c r="N14" s="107">
        <f>STDEV(H14:L14)</f>
        <v>7.1906766023789563</v>
      </c>
      <c r="P14" s="23" t="s">
        <v>18</v>
      </c>
      <c r="Q14" s="11" t="s">
        <v>43</v>
      </c>
      <c r="R14" s="12">
        <v>300</v>
      </c>
      <c r="S14" s="12">
        <v>225</v>
      </c>
      <c r="T14" s="52">
        <v>0.1</v>
      </c>
      <c r="U14" s="95">
        <f t="shared" si="1"/>
        <v>300</v>
      </c>
      <c r="V14" s="89">
        <v>1729</v>
      </c>
      <c r="W14" s="12">
        <v>1737.6</v>
      </c>
      <c r="X14" s="12">
        <v>1725.3</v>
      </c>
      <c r="Y14" s="12">
        <v>1728.4</v>
      </c>
      <c r="Z14" s="99">
        <v>1744.4</v>
      </c>
      <c r="AA14" s="157">
        <f t="shared" si="2"/>
        <v>1732.94</v>
      </c>
      <c r="AB14" s="107">
        <f t="shared" si="3"/>
        <v>7.8668926521213107</v>
      </c>
      <c r="AD14" s="23" t="s">
        <v>18</v>
      </c>
      <c r="AE14" s="11" t="s">
        <v>43</v>
      </c>
      <c r="AF14" s="12">
        <v>300</v>
      </c>
      <c r="AG14" s="12">
        <v>225</v>
      </c>
      <c r="AH14" s="52">
        <v>0.1</v>
      </c>
      <c r="AI14" s="95">
        <f t="shared" si="7"/>
        <v>300</v>
      </c>
      <c r="AJ14" s="89">
        <v>223.93</v>
      </c>
      <c r="AK14" s="12">
        <v>226.1</v>
      </c>
      <c r="AL14" s="12">
        <v>225.46</v>
      </c>
      <c r="AM14" s="12">
        <v>223.35</v>
      </c>
      <c r="AN14" s="99">
        <v>229.03</v>
      </c>
      <c r="AO14" s="109">
        <f>ROUND(AVERAGE(AJ14:AN14),2)</f>
        <v>225.57</v>
      </c>
      <c r="AP14" s="107">
        <f>STDEV(AJ14:AN14)</f>
        <v>2.2294909732941286</v>
      </c>
      <c r="AR14" s="23" t="s">
        <v>18</v>
      </c>
      <c r="AS14" s="11" t="s">
        <v>43</v>
      </c>
      <c r="AT14" s="12">
        <v>300</v>
      </c>
      <c r="AU14" s="12">
        <v>225</v>
      </c>
      <c r="AV14" s="52">
        <v>0.1</v>
      </c>
      <c r="AW14" s="95">
        <f t="shared" si="8"/>
        <v>300</v>
      </c>
      <c r="AX14" s="11">
        <v>584.87</v>
      </c>
      <c r="AY14" s="12">
        <v>590.91999999999996</v>
      </c>
      <c r="AZ14" s="12">
        <v>587.80999999999995</v>
      </c>
      <c r="BA14" s="12">
        <v>582.44000000000005</v>
      </c>
      <c r="BB14" s="118">
        <v>601.19000000000005</v>
      </c>
      <c r="BC14" s="109">
        <f t="shared" si="10"/>
        <v>589.45000000000005</v>
      </c>
      <c r="BD14" s="107">
        <f>STDEV(AX14:BB14)</f>
        <v>7.2937390959644377</v>
      </c>
      <c r="BF14" s="23" t="s">
        <v>18</v>
      </c>
      <c r="BG14" s="11" t="s">
        <v>43</v>
      </c>
      <c r="BH14" s="12">
        <v>300</v>
      </c>
      <c r="BI14" s="12">
        <v>225</v>
      </c>
      <c r="BJ14" s="52">
        <v>0.1</v>
      </c>
      <c r="BK14" s="95">
        <f t="shared" si="9"/>
        <v>300</v>
      </c>
      <c r="BL14" s="89">
        <v>3300.4</v>
      </c>
      <c r="BM14" s="12">
        <v>3333.7</v>
      </c>
      <c r="BN14" s="12">
        <v>3301</v>
      </c>
      <c r="BO14" s="12">
        <v>3278.7</v>
      </c>
      <c r="BP14" s="99">
        <v>3393.7</v>
      </c>
      <c r="BQ14" s="11">
        <f>AVERAGE(BL14:BP14)</f>
        <v>3321.5</v>
      </c>
      <c r="BR14" s="107">
        <f>STDEV(BL14:BP14)</f>
        <v>44.885910929822906</v>
      </c>
    </row>
    <row r="15" spans="2:70">
      <c r="L15" s="43" t="s">
        <v>45</v>
      </c>
      <c r="M15" s="44">
        <f>AVERAGE(M5:M14)</f>
        <v>691.57599999999991</v>
      </c>
      <c r="Z15" s="43" t="s">
        <v>45</v>
      </c>
      <c r="AA15" s="45">
        <f>AVERAGE(AA5:AA14)</f>
        <v>1791.7760000000003</v>
      </c>
      <c r="AK15" s="5"/>
      <c r="AL15" s="5"/>
      <c r="AM15" s="5"/>
      <c r="AN15" s="41" t="s">
        <v>44</v>
      </c>
      <c r="AO15" s="42">
        <f>AVERAGE(AO5:AO14)</f>
        <v>219.75</v>
      </c>
      <c r="BB15" s="43" t="s">
        <v>45</v>
      </c>
      <c r="BC15" s="42">
        <f>AVERAGE(BC5:BC14)</f>
        <v>578.55000000000007</v>
      </c>
      <c r="BP15" s="41" t="s">
        <v>44</v>
      </c>
      <c r="BQ15" s="42">
        <f>AVERAGE(BQ5:BQ14)</f>
        <v>3326.6624999999999</v>
      </c>
    </row>
    <row r="16" spans="2:70">
      <c r="B16" s="33" t="s">
        <v>36</v>
      </c>
      <c r="C16" s="34" t="s">
        <v>30</v>
      </c>
      <c r="D16" s="34" t="s">
        <v>31</v>
      </c>
      <c r="O16" s="33" t="s">
        <v>36</v>
      </c>
      <c r="P16" s="34" t="s">
        <v>30</v>
      </c>
      <c r="Q16" s="34" t="s">
        <v>31</v>
      </c>
      <c r="AB16" s="33" t="s">
        <v>36</v>
      </c>
      <c r="AC16" s="34" t="s">
        <v>30</v>
      </c>
      <c r="AD16" s="34" t="s">
        <v>31</v>
      </c>
      <c r="AK16" s="5"/>
      <c r="AL16" s="5"/>
      <c r="AO16" s="33" t="s">
        <v>36</v>
      </c>
      <c r="AP16" s="34" t="s">
        <v>30</v>
      </c>
      <c r="AQ16" s="34" t="s">
        <v>31</v>
      </c>
      <c r="BB16" s="33" t="s">
        <v>36</v>
      </c>
      <c r="BC16" s="34" t="s">
        <v>30</v>
      </c>
      <c r="BD16" s="34" t="s">
        <v>31</v>
      </c>
    </row>
    <row r="17" spans="2:56" ht="17.25" customHeight="1">
      <c r="B17" s="33" t="s">
        <v>32</v>
      </c>
      <c r="C17" s="35">
        <f>SUM(M5:M7)/3</f>
        <v>705.19333333333327</v>
      </c>
      <c r="D17" s="36">
        <f>SUM(M5,M8,M11)/3</f>
        <v>685.43</v>
      </c>
      <c r="M17" s="1" t="s">
        <v>12</v>
      </c>
      <c r="O17" s="33" t="s">
        <v>32</v>
      </c>
      <c r="P17" s="35">
        <f>SUM(AA5:AA7)/3</f>
        <v>1808.7266666666667</v>
      </c>
      <c r="Q17" s="36">
        <f>SUM(AA5,AA7,AA11)/3</f>
        <v>1792.64</v>
      </c>
      <c r="AB17" s="33" t="s">
        <v>32</v>
      </c>
      <c r="AC17" s="35">
        <f>SUM(AO5:AO7)/3</f>
        <v>223.70333333333335</v>
      </c>
      <c r="AD17" s="36">
        <f>SUM(AO5,AO8,AO11)/3</f>
        <v>217.85666666666665</v>
      </c>
      <c r="AK17" s="5"/>
      <c r="AL17" s="5"/>
      <c r="AO17" s="33" t="s">
        <v>32</v>
      </c>
      <c r="AP17" s="35">
        <f>SUM(BC5:BC7)/3</f>
        <v>591.07666666666671</v>
      </c>
      <c r="AQ17" s="36">
        <f>SUM(BC5,BC8,BC11)/3</f>
        <v>574.63666666666666</v>
      </c>
      <c r="BB17" s="33" t="s">
        <v>32</v>
      </c>
      <c r="BC17" s="35">
        <f>SUM(BQ5:BQ7)/3</f>
        <v>3416.8783333333326</v>
      </c>
      <c r="BD17" s="36">
        <f>SUM(BQ5,BQ8,BQ11)/3</f>
        <v>3311.72</v>
      </c>
    </row>
    <row r="18" spans="2:56" ht="16.5">
      <c r="B18" s="33" t="s">
        <v>33</v>
      </c>
      <c r="C18" s="36">
        <f>SUM(M8:M10)/3</f>
        <v>681.57333333333327</v>
      </c>
      <c r="D18" s="36">
        <f>SUM(M6,M9,M12)/3</f>
        <v>691.36</v>
      </c>
      <c r="M18" s="148" t="s">
        <v>11</v>
      </c>
      <c r="N18" s="31" t="s">
        <v>22</v>
      </c>
      <c r="O18" s="33" t="s">
        <v>33</v>
      </c>
      <c r="P18" s="36">
        <f>SUM(AA8:AA10)/3</f>
        <v>1823.36</v>
      </c>
      <c r="Q18" s="36">
        <f>SUM(AA6,AA9,AA12)/3</f>
        <v>1804.08</v>
      </c>
      <c r="AB18" s="33" t="s">
        <v>33</v>
      </c>
      <c r="AC18" s="36">
        <f>SUM(AO8:AO10)/3</f>
        <v>216.97</v>
      </c>
      <c r="AD18" s="36">
        <f>SUM(AO6,AO9,AO12)/3</f>
        <v>219.75666666666666</v>
      </c>
      <c r="AK18" s="5"/>
      <c r="AL18" s="5"/>
      <c r="AO18" s="33" t="s">
        <v>33</v>
      </c>
      <c r="AP18" s="36">
        <f>SUM(BC8:BC10)/3</f>
        <v>572.99666666666678</v>
      </c>
      <c r="AQ18" s="36">
        <f>SUM(BC6,BC9,BC12)/3</f>
        <v>578.56666666666661</v>
      </c>
      <c r="BB18" s="33" t="s">
        <v>33</v>
      </c>
      <c r="BC18" s="36">
        <f>SUM(BQ8:BQ10)/3</f>
        <v>3315.6700000000005</v>
      </c>
      <c r="BD18" s="36">
        <f>SUM(BQ6,BQ9,BQ12)/3</f>
        <v>3344.0066666666667</v>
      </c>
    </row>
    <row r="19" spans="2:56" ht="16.5" customHeight="1" thickBot="1">
      <c r="B19" s="33" t="s">
        <v>34</v>
      </c>
      <c r="C19" s="36">
        <f>SUM(M11:M14)/3</f>
        <v>918.48666666666668</v>
      </c>
      <c r="D19" s="36">
        <f>SUM(M7,M10,M13)/3</f>
        <v>692.69999999999993</v>
      </c>
      <c r="M19" s="150"/>
      <c r="O19" s="33" t="s">
        <v>34</v>
      </c>
      <c r="P19" s="36">
        <f>SUM(AA11:AA14)/3</f>
        <v>2340.5</v>
      </c>
      <c r="Q19" s="36">
        <f>SUM(AA7,AA10,AA13)/3</f>
        <v>1788.9866666666667</v>
      </c>
      <c r="AB19" s="33" t="s">
        <v>34</v>
      </c>
      <c r="AC19" s="36">
        <f>SUM(AO11:AO14)/3</f>
        <v>291.82666666666665</v>
      </c>
      <c r="AD19" s="36">
        <f>SUM(AO7,AO10,AO13)/3</f>
        <v>219.69666666666669</v>
      </c>
      <c r="AK19" s="5"/>
      <c r="AL19" s="5"/>
      <c r="AO19" s="33" t="s">
        <v>34</v>
      </c>
      <c r="AP19" s="36">
        <f>SUM(BC11:BC14)/3</f>
        <v>764.42666666666662</v>
      </c>
      <c r="AQ19" s="36">
        <f>SUM(BC7,BC10,BC13)/3</f>
        <v>578.81333333333339</v>
      </c>
      <c r="BB19" s="33" t="s">
        <v>34</v>
      </c>
      <c r="BC19" s="36">
        <f>SUM(BQ11:BQ14)/3</f>
        <v>4356.3266666666668</v>
      </c>
      <c r="BD19" s="36">
        <f>SUM(BQ7,BQ10,BQ13)/3</f>
        <v>3325.9816666666666</v>
      </c>
    </row>
    <row r="20" spans="2:56">
      <c r="B20" s="33" t="s">
        <v>35</v>
      </c>
      <c r="C20" s="33"/>
      <c r="D20" s="36">
        <f>M14</f>
        <v>707.29</v>
      </c>
      <c r="M20" s="149"/>
      <c r="O20" s="33" t="s">
        <v>35</v>
      </c>
      <c r="P20" s="33"/>
      <c r="Q20" s="16">
        <f>AA14</f>
        <v>1732.94</v>
      </c>
      <c r="AB20" s="33" t="s">
        <v>35</v>
      </c>
      <c r="AC20" s="33"/>
      <c r="AD20" s="35">
        <f>AO14</f>
        <v>225.57</v>
      </c>
      <c r="AK20" s="5"/>
      <c r="AL20" s="5"/>
      <c r="AO20" s="33" t="s">
        <v>35</v>
      </c>
      <c r="AP20" s="33"/>
      <c r="AQ20" s="35">
        <f>BC14</f>
        <v>589.45000000000005</v>
      </c>
      <c r="BB20" s="33" t="s">
        <v>35</v>
      </c>
      <c r="BC20" s="33"/>
      <c r="BD20" s="33">
        <f>BQ14</f>
        <v>3321.5</v>
      </c>
    </row>
    <row r="21" spans="2:56">
      <c r="M21" s="149"/>
      <c r="AK21" s="5"/>
      <c r="AL21" s="5"/>
      <c r="AO21" s="5"/>
      <c r="AP21" s="5"/>
      <c r="AQ21" s="5"/>
      <c r="BB21" s="5"/>
      <c r="BC21" s="5"/>
      <c r="BD21" s="5"/>
    </row>
    <row r="22" spans="2:56">
      <c r="C22" s="5" t="s">
        <v>24</v>
      </c>
      <c r="D22" s="5" t="s">
        <v>25</v>
      </c>
      <c r="M22" s="149"/>
      <c r="P22" s="5" t="s">
        <v>24</v>
      </c>
      <c r="Q22" s="5" t="s">
        <v>25</v>
      </c>
      <c r="AC22" s="5" t="s">
        <v>24</v>
      </c>
      <c r="AD22" s="5" t="s">
        <v>25</v>
      </c>
      <c r="AK22" s="5"/>
      <c r="AL22" s="5"/>
      <c r="AO22" s="5"/>
      <c r="AP22" s="5" t="s">
        <v>24</v>
      </c>
      <c r="AQ22" s="5" t="s">
        <v>25</v>
      </c>
      <c r="BB22" s="5"/>
      <c r="BC22" s="5" t="s">
        <v>24</v>
      </c>
      <c r="BD22" s="5" t="s">
        <v>25</v>
      </c>
    </row>
    <row r="23" spans="2:56">
      <c r="B23" s="5" t="s">
        <v>23</v>
      </c>
      <c r="C23" s="32">
        <f>C17</f>
        <v>705.19333333333327</v>
      </c>
      <c r="D23" s="32"/>
      <c r="M23" s="149"/>
      <c r="O23" s="5" t="s">
        <v>23</v>
      </c>
      <c r="P23" s="36">
        <f>P17</f>
        <v>1808.7266666666667</v>
      </c>
      <c r="Q23" s="32"/>
      <c r="AB23" s="5" t="s">
        <v>23</v>
      </c>
      <c r="AC23" s="35">
        <f>AC17</f>
        <v>223.70333333333335</v>
      </c>
      <c r="AK23" s="5"/>
      <c r="AL23" s="5"/>
      <c r="AO23" s="5" t="s">
        <v>23</v>
      </c>
      <c r="AP23" s="35">
        <f>AP17</f>
        <v>591.07666666666671</v>
      </c>
      <c r="AQ23" s="5"/>
      <c r="BB23" s="5" t="s">
        <v>23</v>
      </c>
      <c r="BC23" s="35">
        <f>BC17</f>
        <v>3416.8783333333326</v>
      </c>
      <c r="BD23" s="5"/>
    </row>
    <row r="24" spans="2:56">
      <c r="B24" s="5" t="s">
        <v>26</v>
      </c>
      <c r="C24" s="32">
        <f>C18</f>
        <v>681.57333333333327</v>
      </c>
      <c r="D24" s="32"/>
      <c r="O24" s="5" t="s">
        <v>26</v>
      </c>
      <c r="P24" s="36">
        <f>P18</f>
        <v>1823.36</v>
      </c>
      <c r="Q24" s="32"/>
      <c r="AB24" s="5" t="s">
        <v>26</v>
      </c>
      <c r="AC24" s="36">
        <f>AC18</f>
        <v>216.97</v>
      </c>
      <c r="AK24" s="5"/>
      <c r="AL24" s="5"/>
      <c r="AO24" s="5" t="s">
        <v>26</v>
      </c>
      <c r="AP24" s="36">
        <f>AP18</f>
        <v>572.99666666666678</v>
      </c>
      <c r="AQ24" s="5"/>
      <c r="BB24" s="5" t="s">
        <v>26</v>
      </c>
      <c r="BC24" s="36">
        <f>BC18</f>
        <v>3315.6700000000005</v>
      </c>
      <c r="BD24" s="5"/>
    </row>
    <row r="25" spans="2:56">
      <c r="B25" s="5" t="s">
        <v>37</v>
      </c>
      <c r="C25" s="32">
        <f>C19</f>
        <v>918.48666666666668</v>
      </c>
      <c r="D25" s="32"/>
      <c r="O25" s="5" t="s">
        <v>37</v>
      </c>
      <c r="P25" s="36">
        <f>P19</f>
        <v>2340.5</v>
      </c>
      <c r="Q25" s="32"/>
      <c r="AB25" s="5" t="s">
        <v>37</v>
      </c>
      <c r="AC25" s="36">
        <f>AC19</f>
        <v>291.82666666666665</v>
      </c>
      <c r="AK25" s="5"/>
      <c r="AL25" s="5"/>
      <c r="AO25" s="5" t="s">
        <v>37</v>
      </c>
      <c r="AP25" s="36">
        <f>AP19</f>
        <v>764.42666666666662</v>
      </c>
      <c r="AQ25" s="5"/>
      <c r="BB25" s="5" t="s">
        <v>37</v>
      </c>
      <c r="BC25" s="36">
        <f>BC19</f>
        <v>4356.3266666666668</v>
      </c>
      <c r="BD25" s="5"/>
    </row>
    <row r="26" spans="2:56">
      <c r="B26" s="5" t="s">
        <v>27</v>
      </c>
      <c r="C26" s="32"/>
      <c r="D26" s="32">
        <f>D17</f>
        <v>685.43</v>
      </c>
      <c r="O26" s="5" t="s">
        <v>27</v>
      </c>
      <c r="P26" s="32"/>
      <c r="Q26" s="32">
        <f>Q17</f>
        <v>1792.64</v>
      </c>
      <c r="AB26" s="5" t="s">
        <v>27</v>
      </c>
      <c r="AD26" s="32">
        <f>AD17</f>
        <v>217.85666666666665</v>
      </c>
      <c r="AK26" s="5"/>
      <c r="AL26" s="5"/>
      <c r="AO26" s="5" t="s">
        <v>27</v>
      </c>
      <c r="AP26" s="5"/>
      <c r="AQ26" s="32">
        <f>AQ17</f>
        <v>574.63666666666666</v>
      </c>
      <c r="BB26" s="5" t="s">
        <v>27</v>
      </c>
      <c r="BC26" s="5"/>
      <c r="BD26" s="32">
        <f>BD17</f>
        <v>3311.72</v>
      </c>
    </row>
    <row r="27" spans="2:56">
      <c r="B27" s="5" t="s">
        <v>28</v>
      </c>
      <c r="C27" s="32"/>
      <c r="D27" s="32">
        <f>D18</f>
        <v>691.36</v>
      </c>
      <c r="O27" s="5" t="s">
        <v>28</v>
      </c>
      <c r="P27" s="32"/>
      <c r="Q27" s="32">
        <f>Q18</f>
        <v>1804.08</v>
      </c>
      <c r="AB27" s="5" t="s">
        <v>28</v>
      </c>
      <c r="AD27" s="32">
        <f>AD18</f>
        <v>219.75666666666666</v>
      </c>
      <c r="AK27" s="5"/>
      <c r="AL27" s="5"/>
      <c r="AO27" s="5" t="s">
        <v>28</v>
      </c>
      <c r="AP27" s="5"/>
      <c r="AQ27" s="32">
        <f>AQ18</f>
        <v>578.56666666666661</v>
      </c>
      <c r="BB27" s="5" t="s">
        <v>28</v>
      </c>
      <c r="BC27" s="5"/>
      <c r="BD27" s="32">
        <f>BD18</f>
        <v>3344.0066666666667</v>
      </c>
    </row>
    <row r="28" spans="2:56" ht="16.5" thickBot="1">
      <c r="B28" s="5" t="s">
        <v>38</v>
      </c>
      <c r="C28" s="32"/>
      <c r="D28" s="32">
        <f>D19</f>
        <v>692.69999999999993</v>
      </c>
      <c r="O28" s="5" t="s">
        <v>38</v>
      </c>
      <c r="P28" s="32"/>
      <c r="Q28" s="32">
        <f>Q20</f>
        <v>1732.94</v>
      </c>
      <c r="AB28" s="5" t="s">
        <v>38</v>
      </c>
      <c r="AD28" s="32">
        <f>AD19</f>
        <v>219.69666666666669</v>
      </c>
      <c r="AK28" s="5"/>
      <c r="AL28" s="5"/>
      <c r="AO28" s="5" t="s">
        <v>38</v>
      </c>
      <c r="AP28" s="5"/>
      <c r="AQ28" s="32">
        <f>AQ19</f>
        <v>578.81333333333339</v>
      </c>
      <c r="BB28" s="5" t="s">
        <v>38</v>
      </c>
      <c r="BC28" s="5"/>
      <c r="BD28" s="32">
        <f>BD19</f>
        <v>3325.9816666666666</v>
      </c>
    </row>
    <row r="29" spans="2:56">
      <c r="B29" s="5" t="s">
        <v>39</v>
      </c>
      <c r="C29" s="32"/>
      <c r="D29" s="33">
        <f>D20</f>
        <v>707.29</v>
      </c>
      <c r="O29" s="5" t="s">
        <v>39</v>
      </c>
      <c r="P29" s="32"/>
      <c r="Q29" s="16">
        <f>Q20</f>
        <v>1732.94</v>
      </c>
      <c r="AB29" s="5" t="s">
        <v>39</v>
      </c>
      <c r="AD29" s="35">
        <f>AD20</f>
        <v>225.57</v>
      </c>
      <c r="AK29" s="5"/>
      <c r="AL29" s="5"/>
      <c r="AO29" s="5" t="s">
        <v>39</v>
      </c>
      <c r="AP29" s="5"/>
      <c r="AQ29" s="33">
        <f>AQ20</f>
        <v>589.45000000000005</v>
      </c>
      <c r="BB29" s="5" t="s">
        <v>39</v>
      </c>
      <c r="BC29" s="5"/>
      <c r="BD29" s="33">
        <f>BD20</f>
        <v>3321.5</v>
      </c>
    </row>
    <row r="31" spans="2:56">
      <c r="Y31" s="26"/>
    </row>
    <row r="32" spans="2:56">
      <c r="Y32" s="26"/>
    </row>
    <row r="33" spans="25:25" ht="16.5" customHeight="1">
      <c r="Y33" s="26"/>
    </row>
    <row r="34" spans="25:25" ht="17.25" customHeight="1"/>
    <row r="45" spans="25:25">
      <c r="Y45" s="26"/>
    </row>
    <row r="46" spans="25:25">
      <c r="Y46" s="26"/>
    </row>
    <row r="47" spans="25:25">
      <c r="Y47" s="26"/>
    </row>
    <row r="63" spans="4:4">
      <c r="D63" s="27"/>
    </row>
  </sheetData>
  <mergeCells count="50">
    <mergeCell ref="AD3:AD4"/>
    <mergeCell ref="BM2:BR2"/>
    <mergeCell ref="B3:B4"/>
    <mergeCell ref="H3:H4"/>
    <mergeCell ref="I3:I4"/>
    <mergeCell ref="J3:J4"/>
    <mergeCell ref="K3:K4"/>
    <mergeCell ref="L3:L4"/>
    <mergeCell ref="I2:N2"/>
    <mergeCell ref="W2:AB2"/>
    <mergeCell ref="AK2:AP2"/>
    <mergeCell ref="BB3:BB4"/>
    <mergeCell ref="AK3:AK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J3:AJ4"/>
    <mergeCell ref="AR3:AR4"/>
    <mergeCell ref="AX3:AX4"/>
    <mergeCell ref="AY3:AY4"/>
    <mergeCell ref="AZ3:AZ4"/>
    <mergeCell ref="AP3:AP4"/>
    <mergeCell ref="BA3:BA4"/>
    <mergeCell ref="P3:P4"/>
    <mergeCell ref="BP3:BP4"/>
    <mergeCell ref="BQ3:BQ4"/>
    <mergeCell ref="BR3:BR4"/>
    <mergeCell ref="BD3:BD4"/>
    <mergeCell ref="BF3:BF4"/>
    <mergeCell ref="BL3:BL4"/>
    <mergeCell ref="BM3:BM4"/>
    <mergeCell ref="BN3:BN4"/>
    <mergeCell ref="BO3:BO4"/>
    <mergeCell ref="BC3:BC4"/>
    <mergeCell ref="AL3:AL4"/>
    <mergeCell ref="AM3:AM4"/>
    <mergeCell ref="AN3:AN4"/>
    <mergeCell ref="AO3:AO4"/>
    <mergeCell ref="C2:G2"/>
    <mergeCell ref="BG2:BK2"/>
    <mergeCell ref="AS2:AW2"/>
    <mergeCell ref="AE2:AI2"/>
    <mergeCell ref="Q2:U2"/>
    <mergeCell ref="AY2:BD2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結果</vt:lpstr>
      <vt:lpstr>50 Hz</vt:lpstr>
      <vt:lpstr>200 Hz </vt:lpstr>
      <vt:lpstr>400 Hz  </vt:lpstr>
      <vt:lpstr>800 Hz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DeQian</cp:lastModifiedBy>
  <dcterms:created xsi:type="dcterms:W3CDTF">2022-09-08T04:52:15Z</dcterms:created>
  <dcterms:modified xsi:type="dcterms:W3CDTF">2023-11-01T08:28:18Z</dcterms:modified>
</cp:coreProperties>
</file>