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ian\Documents\!Projects\BudgetBucketsOOP\MVP\"/>
    </mc:Choice>
  </mc:AlternateContent>
  <xr:revisionPtr revIDLastSave="0" documentId="13_ncr:1_{118EC8C7-EF3C-464B-858E-E90E816F4492}" xr6:coauthVersionLast="47" xr6:coauthVersionMax="47" xr10:uidLastSave="{00000000-0000-0000-0000-000000000000}"/>
  <bookViews>
    <workbookView xWindow="28680" yWindow="-120" windowWidth="29040" windowHeight="15840" activeTab="1" xr2:uid="{5AFFA18E-0E1C-483D-A39C-E3FFFCE7BED9}"/>
  </bookViews>
  <sheets>
    <sheet name="Transactions" sheetId="1" r:id="rId1"/>
    <sheet name="Calendar" sheetId="2" r:id="rId2"/>
  </sheets>
  <definedNames>
    <definedName name="_xlnm._FilterDatabase" localSheetId="0" hidden="1">Transactions!$A$2:$I$122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2" l="1"/>
  <c r="AF6" i="2"/>
  <c r="AF10" i="2" s="1"/>
  <c r="AF5" i="2"/>
  <c r="AF9" i="2" s="1"/>
  <c r="AF4" i="2"/>
  <c r="AF14" i="2" s="1"/>
  <c r="AF3" i="2"/>
  <c r="AF13" i="2" s="1"/>
  <c r="AF2" i="2"/>
  <c r="AF7" i="2" s="1"/>
  <c r="AD14" i="2"/>
  <c r="AE2" i="2" s="1"/>
  <c r="AD13" i="2"/>
  <c r="AE12" i="2"/>
  <c r="AE6" i="2"/>
  <c r="AE10" i="2" s="1"/>
  <c r="AE5" i="2"/>
  <c r="AE9" i="2" s="1"/>
  <c r="AE3" i="2"/>
  <c r="AE13" i="2" s="1"/>
  <c r="AC14" i="2"/>
  <c r="AC13" i="2"/>
  <c r="V15" i="2"/>
  <c r="G9" i="2"/>
  <c r="H5" i="2" s="1"/>
  <c r="G10" i="2"/>
  <c r="G21" i="2" s="1"/>
  <c r="H3" i="2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H4" i="2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B15" i="2"/>
  <c r="B19" i="2"/>
  <c r="G2" i="2"/>
  <c r="G7" i="2" s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B9" i="2" s="1"/>
  <c r="B10" i="2" s="1"/>
  <c r="K3" i="1"/>
  <c r="AE4" i="2" l="1"/>
  <c r="AE14" i="2" s="1"/>
  <c r="AE7" i="2"/>
  <c r="G20" i="2"/>
  <c r="H9" i="2"/>
  <c r="I5" i="2" s="1"/>
  <c r="B21" i="2"/>
  <c r="AB12" i="2" l="1"/>
  <c r="AA12" i="2"/>
  <c r="AC12" i="2"/>
  <c r="AD12" i="2"/>
  <c r="V12" i="2"/>
  <c r="T12" i="2"/>
  <c r="T15" i="2" s="1"/>
  <c r="U12" i="2"/>
  <c r="U15" i="2" s="1"/>
  <c r="W12" i="2"/>
  <c r="Z12" i="2"/>
  <c r="X12" i="2"/>
  <c r="Y12" i="2"/>
  <c r="I9" i="2"/>
  <c r="J5" i="2" s="1"/>
  <c r="G12" i="2"/>
  <c r="Q12" i="2"/>
  <c r="Q15" i="2" s="1"/>
  <c r="P12" i="2"/>
  <c r="P15" i="2" s="1"/>
  <c r="O12" i="2"/>
  <c r="O15" i="2" s="1"/>
  <c r="N12" i="2"/>
  <c r="M12" i="2"/>
  <c r="M16" i="2" s="1"/>
  <c r="L12" i="2"/>
  <c r="L16" i="2" s="1"/>
  <c r="I12" i="2"/>
  <c r="I16" i="2" s="1"/>
  <c r="S12" i="2"/>
  <c r="S15" i="2" s="1"/>
  <c r="K12" i="2"/>
  <c r="K16" i="2" s="1"/>
  <c r="H12" i="2"/>
  <c r="H16" i="2" s="1"/>
  <c r="R12" i="2"/>
  <c r="R15" i="2" s="1"/>
  <c r="J12" i="2"/>
  <c r="J16" i="2" s="1"/>
  <c r="G16" i="2" l="1"/>
  <c r="H6" i="2" s="1"/>
  <c r="H10" i="2" s="1"/>
  <c r="Y14" i="2"/>
  <c r="Y13" i="2"/>
  <c r="X14" i="2"/>
  <c r="X13" i="2"/>
  <c r="AA13" i="2"/>
  <c r="AA14" i="2"/>
  <c r="Z13" i="2"/>
  <c r="Z14" i="2"/>
  <c r="AB14" i="2"/>
  <c r="AB13" i="2"/>
  <c r="J9" i="2"/>
  <c r="K5" i="2" s="1"/>
  <c r="I6" i="2" l="1"/>
  <c r="I10" i="2" s="1"/>
  <c r="H2" i="2"/>
  <c r="H7" i="2" s="1"/>
  <c r="K9" i="2"/>
  <c r="L5" i="2" s="1"/>
  <c r="J6" i="2" l="1"/>
  <c r="J10" i="2" s="1"/>
  <c r="K6" i="2" s="1"/>
  <c r="I2" i="2"/>
  <c r="J2" i="2" s="1"/>
  <c r="K2" i="2" s="1"/>
  <c r="L2" i="2" s="1"/>
  <c r="M2" i="2" s="1"/>
  <c r="N2" i="2" s="1"/>
  <c r="L9" i="2"/>
  <c r="M5" i="2" s="1"/>
  <c r="J7" i="2" l="1"/>
  <c r="I7" i="2"/>
  <c r="M9" i="2"/>
  <c r="N5" i="2" s="1"/>
  <c r="K10" i="2"/>
  <c r="L6" i="2" s="1"/>
  <c r="K7" i="2"/>
  <c r="N9" i="2" l="1"/>
  <c r="L10" i="2"/>
  <c r="M6" i="2" s="1"/>
  <c r="L7" i="2"/>
  <c r="M10" i="2" l="1"/>
  <c r="N6" i="2" s="1"/>
  <c r="M7" i="2"/>
  <c r="N10" i="2" l="1"/>
  <c r="N16" i="2" s="1"/>
  <c r="N15" i="2" s="1"/>
  <c r="N7" i="2"/>
  <c r="O2" i="2" l="1"/>
  <c r="P2" i="2" s="1"/>
  <c r="Q2" i="2" s="1"/>
  <c r="R2" i="2" s="1"/>
  <c r="S2" i="2" s="1"/>
  <c r="T2" i="2" s="1"/>
  <c r="U2" i="2" s="1"/>
  <c r="V2" i="2" s="1"/>
  <c r="O5" i="2"/>
  <c r="O9" i="2" s="1"/>
  <c r="P5" i="2" s="1"/>
  <c r="P9" i="2" s="1"/>
  <c r="Q5" i="2" s="1"/>
  <c r="Q9" i="2" s="1"/>
  <c r="R5" i="2" s="1"/>
  <c r="O6" i="2"/>
  <c r="O10" i="2" s="1"/>
  <c r="P6" i="2" s="1"/>
  <c r="O7" i="2" l="1"/>
  <c r="R9" i="2"/>
  <c r="S5" i="2" s="1"/>
  <c r="P10" i="2"/>
  <c r="Q6" i="2" s="1"/>
  <c r="P7" i="2"/>
  <c r="S9" i="2" l="1"/>
  <c r="T5" i="2" s="1"/>
  <c r="Q10" i="2"/>
  <c r="R6" i="2" s="1"/>
  <c r="Q7" i="2"/>
  <c r="T9" i="2" l="1"/>
  <c r="U5" i="2" s="1"/>
  <c r="R10" i="2"/>
  <c r="S6" i="2" s="1"/>
  <c r="R7" i="2"/>
  <c r="U9" i="2" l="1"/>
  <c r="V5" i="2" s="1"/>
  <c r="S10" i="2"/>
  <c r="T6" i="2" s="1"/>
  <c r="S7" i="2"/>
  <c r="V9" i="2" l="1"/>
  <c r="T10" i="2"/>
  <c r="U6" i="2" s="1"/>
  <c r="T7" i="2"/>
  <c r="W4" i="2" l="1"/>
  <c r="W5" i="2"/>
  <c r="U10" i="2"/>
  <c r="V6" i="2" s="1"/>
  <c r="U7" i="2"/>
  <c r="W9" i="2" l="1"/>
  <c r="W3" i="2"/>
  <c r="W2" i="2"/>
  <c r="V10" i="2"/>
  <c r="W6" i="2" s="1"/>
  <c r="V7" i="2"/>
  <c r="X5" i="2" l="1"/>
  <c r="X9" i="2" s="1"/>
  <c r="Y5" i="2" s="1"/>
  <c r="Y9" i="2" s="1"/>
  <c r="W15" i="2"/>
  <c r="W7" i="2"/>
  <c r="W10" i="2"/>
  <c r="X6" i="2" s="1"/>
  <c r="W13" i="2" l="1"/>
  <c r="W14" i="2"/>
  <c r="X4" i="2" s="1"/>
  <c r="Y4" i="2" s="1"/>
  <c r="Z4" i="2" s="1"/>
  <c r="AA4" i="2" s="1"/>
  <c r="AB4" i="2" s="1"/>
  <c r="AC4" i="2" s="1"/>
  <c r="AD4" i="2" s="1"/>
  <c r="Z5" i="2"/>
  <c r="X10" i="2"/>
  <c r="Y6" i="2" s="1"/>
  <c r="X3" i="2" l="1"/>
  <c r="Y3" i="2" s="1"/>
  <c r="Z3" i="2" s="1"/>
  <c r="AA3" i="2" s="1"/>
  <c r="AB3" i="2" s="1"/>
  <c r="AC3" i="2" s="1"/>
  <c r="AD3" i="2" s="1"/>
  <c r="X2" i="2"/>
  <c r="Z9" i="2"/>
  <c r="AA5" i="2" s="1"/>
  <c r="Y10" i="2"/>
  <c r="Z6" i="2" s="1"/>
  <c r="Y2" i="2" l="1"/>
  <c r="X7" i="2"/>
  <c r="AA9" i="2"/>
  <c r="AB5" i="2" s="1"/>
  <c r="Z10" i="2"/>
  <c r="AA6" i="2" s="1"/>
  <c r="Z2" i="2" l="1"/>
  <c r="Y7" i="2"/>
  <c r="AA10" i="2"/>
  <c r="AB6" i="2" s="1"/>
  <c r="AB9" i="2"/>
  <c r="AC5" i="2" s="1"/>
  <c r="AA2" i="2" l="1"/>
  <c r="Z7" i="2"/>
  <c r="AC9" i="2"/>
  <c r="AD5" i="2" s="1"/>
  <c r="AB10" i="2"/>
  <c r="AC6" i="2" s="1"/>
  <c r="AB2" i="2" l="1"/>
  <c r="AA7" i="2"/>
  <c r="AD9" i="2"/>
  <c r="AC10" i="2"/>
  <c r="AD6" i="2" s="1"/>
  <c r="AD10" i="2" s="1"/>
  <c r="AC2" i="2" l="1"/>
  <c r="AB7" i="2"/>
  <c r="AD2" i="2" l="1"/>
  <c r="AD7" i="2" s="1"/>
  <c r="AC7" i="2"/>
</calcChain>
</file>

<file path=xl/sharedStrings.xml><?xml version="1.0" encoding="utf-8"?>
<sst xmlns="http://schemas.openxmlformats.org/spreadsheetml/2006/main" count="655" uniqueCount="232">
  <si>
    <t>Date</t>
  </si>
  <si>
    <t>Description</t>
  </si>
  <si>
    <t>Original Description</t>
  </si>
  <si>
    <t>Category</t>
  </si>
  <si>
    <t>Amount</t>
  </si>
  <si>
    <t>Status</t>
  </si>
  <si>
    <t>Colorado Division of Motor Vehicles</t>
  </si>
  <si>
    <t>CO MOTOR VEH SERV EMV    DENVER       CO</t>
  </si>
  <si>
    <t>Auto &amp; Transport</t>
  </si>
  <si>
    <t>Posted</t>
  </si>
  <si>
    <t>Google Store</t>
  </si>
  <si>
    <t>PAYPAL *GOOGLE STORE     402-935-7733 CA</t>
  </si>
  <si>
    <t>Shopping</t>
  </si>
  <si>
    <t>King Soopers</t>
  </si>
  <si>
    <t>KING SOOPERS #0057       WHEAT RIDGE  CO</t>
  </si>
  <si>
    <t>Groceries</t>
  </si>
  <si>
    <t>Weyco Shoes</t>
  </si>
  <si>
    <t>PAYPAL *WEYCO SHOES      402-935-7733 WI</t>
  </si>
  <si>
    <t>Clothing</t>
  </si>
  <si>
    <t>Mad Greens</t>
  </si>
  <si>
    <t>MAD GREENS MG0115        WESTMINSTER  CO</t>
  </si>
  <si>
    <t>Restaurants</t>
  </si>
  <si>
    <t>Best Buy</t>
  </si>
  <si>
    <t>PAYPAL *BESTBUY COM      402-935-7733 MN</t>
  </si>
  <si>
    <t>Electronics &amp; Software</t>
  </si>
  <si>
    <t>Qdoba</t>
  </si>
  <si>
    <t>QDOBA 2063               WESTMINSTER  CA</t>
  </si>
  <si>
    <t>Fast Food</t>
  </si>
  <si>
    <t>It's Brothers Bar Gril</t>
  </si>
  <si>
    <t>IT'S BROTHERS BAR GRIL   DENVER       CO</t>
  </si>
  <si>
    <t>Boulderswing</t>
  </si>
  <si>
    <t>BOULDERSWING             BOULDERSWINGDCO</t>
  </si>
  <si>
    <t>Entertainment</t>
  </si>
  <si>
    <t>Bar Louie</t>
  </si>
  <si>
    <t>TST* BAR LOUIE - DENVER  DENVER       CO</t>
  </si>
  <si>
    <t>Alcohol &amp; Bars</t>
  </si>
  <si>
    <t>Call Your Mother</t>
  </si>
  <si>
    <t>TST* CALL YOUR MOTHER - TDenver       CO</t>
  </si>
  <si>
    <t>KING SOOPERS #0657 FUEL QWHEAT RIDGE  CO</t>
  </si>
  <si>
    <t>Gas</t>
  </si>
  <si>
    <t>Grandmaster Games</t>
  </si>
  <si>
    <t>GRANDMASTER GAMES        BOULDER      CO</t>
  </si>
  <si>
    <t>Great Clips</t>
  </si>
  <si>
    <t>9480 GREAT CLIPS AT BROOMBROOMFIELD   CO</t>
  </si>
  <si>
    <t>Hair</t>
  </si>
  <si>
    <t>Lucy's Burger Bar</t>
  </si>
  <si>
    <t>TST* LUCY'S BURGER BAR   612-202-3545 CO</t>
  </si>
  <si>
    <t>Food &amp; Dining</t>
  </si>
  <si>
    <t>Cosmos Pizza Federal</t>
  </si>
  <si>
    <t>COSMOS PIZZA - FEDERAL   DENVER       CO</t>
  </si>
  <si>
    <t>Membership</t>
  </si>
  <si>
    <t>PAYPAL * MEMBERSHIP      402-935-7733 CA</t>
  </si>
  <si>
    <t>CVS</t>
  </si>
  <si>
    <t>CVS/PHARMACY #10784      DENVER       CO</t>
  </si>
  <si>
    <t>Pharmacy</t>
  </si>
  <si>
    <t>The Pasty Republic</t>
  </si>
  <si>
    <t>SQ *THE PASTY REPUBLIC   Denver       CO</t>
  </si>
  <si>
    <t>Mugi Ramen and Poke</t>
  </si>
  <si>
    <t>MUGI RAMEN AND POKE      WESTMINSTER  CO</t>
  </si>
  <si>
    <t>Nature Conservancy</t>
  </si>
  <si>
    <t>Nature Conservancy       800-6286860  VA</t>
  </si>
  <si>
    <t>Gifts &amp; Donations</t>
  </si>
  <si>
    <t>Jersey Mike's Subs</t>
  </si>
  <si>
    <t>JERSEY MIKES 22003       WESTMINSTER  CO</t>
  </si>
  <si>
    <t>Conoco</t>
  </si>
  <si>
    <t>CONOCO - SEI 25325       WESTMINSTER  CO</t>
  </si>
  <si>
    <t>T-Mobile</t>
  </si>
  <si>
    <t>TMOBILE*AUTO PAY         800-937-8997 WA</t>
  </si>
  <si>
    <t>Mobile Phone</t>
  </si>
  <si>
    <t>Post Oak Bbq</t>
  </si>
  <si>
    <t>TST* POST OAK BBQ        DENVER       CO</t>
  </si>
  <si>
    <t>USAA Credit Card</t>
  </si>
  <si>
    <t>USAA CREDIT CARD PAYMENT SAN ANTONIO  TX</t>
  </si>
  <si>
    <t>Transfer</t>
  </si>
  <si>
    <t>Lyft</t>
  </si>
  <si>
    <t>PAYPAL *LYFT TEMP AUTH HO402-935-7733 CA</t>
  </si>
  <si>
    <t>Rental Car &amp; Taxi</t>
  </si>
  <si>
    <t>Steam</t>
  </si>
  <si>
    <t>PAYPAL *STEAM GAMES      4259522985   WA</t>
  </si>
  <si>
    <t>I Hop Ipa</t>
  </si>
  <si>
    <t>SQ *I HOP IPA            BROOMFIELD   CO</t>
  </si>
  <si>
    <t>Business Services</t>
  </si>
  <si>
    <t>Babajoon's Kabobs &amp; More</t>
  </si>
  <si>
    <t>BABAJOON`S KABOBS &amp; MORE WESTMINSTER  CO</t>
  </si>
  <si>
    <t>Chipotle</t>
  </si>
  <si>
    <t>CHIPOTLE 0066            AURORA       CO</t>
  </si>
  <si>
    <t>Spirit Halloween</t>
  </si>
  <si>
    <t>SPIRIT HALLOWEEN 60468   NORTHGLENN   CO</t>
  </si>
  <si>
    <t>Disguises</t>
  </si>
  <si>
    <t>DISGUISES                LAKEWOOD     CO</t>
  </si>
  <si>
    <t>Taziki's</t>
  </si>
  <si>
    <t>SQ *TAZIKIS MEDITERRANEANWestminster  CO</t>
  </si>
  <si>
    <t>Walgreens</t>
  </si>
  <si>
    <t>WALGREENS #5644          NORTHGLENN   CO</t>
  </si>
  <si>
    <t>Childhelp Backpack</t>
  </si>
  <si>
    <t>CHILDHELP* BACKPACK DR   HTTPSWWW.BRANAZ</t>
  </si>
  <si>
    <t>Kum &amp; Go</t>
  </si>
  <si>
    <t>KUM&amp;GO 2315R ARVADA      ARVADA       CO</t>
  </si>
  <si>
    <t>The Mac Shack</t>
  </si>
  <si>
    <t>TST* THE MAC SHACK       EDGEWATER    CO</t>
  </si>
  <si>
    <t>Patreon</t>
  </si>
  <si>
    <t>PAYPAL *PATREON INC  MEMB402-935-7733 CA</t>
  </si>
  <si>
    <t>Barquentine Brewing Com</t>
  </si>
  <si>
    <t>BARQUENTINE BREWING COM  DENVER       CO</t>
  </si>
  <si>
    <t>Stoners Pizza Joint</t>
  </si>
  <si>
    <t>TST* Stoners Pizza Joint 720-667-2934 CO</t>
  </si>
  <si>
    <t>AUTOMATIC PAYMENT - THANK YOU</t>
  </si>
  <si>
    <t>Uncategorized</t>
  </si>
  <si>
    <t>Recurring Reward Points Redemption</t>
  </si>
  <si>
    <t>RECURRING REWARD POINTS REDEMPTION</t>
  </si>
  <si>
    <t>Cosmos Pizza</t>
  </si>
  <si>
    <t>COSMOS PIZZA - DENVER CO DENVER       CO</t>
  </si>
  <si>
    <t>Parcel Pending</t>
  </si>
  <si>
    <t>PARCEL PENDING           855-977-1676 CA</t>
  </si>
  <si>
    <t>Den Public Parking</t>
  </si>
  <si>
    <t>DEN PUBLIC PARKING       DENVER       CO</t>
  </si>
  <si>
    <t>Parking</t>
  </si>
  <si>
    <t>PAYPAL *LYFT RIDE SUN 2PM402-935-7733 CA</t>
  </si>
  <si>
    <t>SEPTA</t>
  </si>
  <si>
    <t>SEPTA FARE MACHINE       2155618231   PA</t>
  </si>
  <si>
    <t>Public Transportation</t>
  </si>
  <si>
    <t>Auntie Anne's</t>
  </si>
  <si>
    <t>AUNTIE ANNES PA194       PHILADELPHIA PA</t>
  </si>
  <si>
    <t>Drexel Umain Bkstore</t>
  </si>
  <si>
    <t>DREXEL-UMAIN-BKSTORE#4570PHILADELPHIA PA</t>
  </si>
  <si>
    <t>Books</t>
  </si>
  <si>
    <t>PAYPAL *LYFT RIDE SAT 3PM402-935-7733 CA</t>
  </si>
  <si>
    <t>Macy's</t>
  </si>
  <si>
    <t>MACYS  CENTER CITY       PHILADELPHIA PA</t>
  </si>
  <si>
    <t>Wawa</t>
  </si>
  <si>
    <t>WAWA 55                  PHILADELPHIA PA</t>
  </si>
  <si>
    <t>Kindle</t>
  </si>
  <si>
    <t>Kindle Svcs*TE3DF3LB0    888-802-3080 WA</t>
  </si>
  <si>
    <t>Sky Market Center</t>
  </si>
  <si>
    <t>SKY MARKET CENTER C      303-3429000  CO</t>
  </si>
  <si>
    <t>Tide Cleaners</t>
  </si>
  <si>
    <t>Tide Cleaners            Denver       CO</t>
  </si>
  <si>
    <t>Laundry</t>
  </si>
  <si>
    <t>TST* LUCY'S BURGER BAR   DENVER       CO</t>
  </si>
  <si>
    <t>Arby's</t>
  </si>
  <si>
    <t>ARBY'S 5009023           NORTHGLENN   CO</t>
  </si>
  <si>
    <t>High Point Creamery</t>
  </si>
  <si>
    <t>SQ *HIGH POINT CREAMERY  Denver       CO</t>
  </si>
  <si>
    <t>Pear Ring</t>
  </si>
  <si>
    <t>PAYPAL *PEAR RING        35314369001  GB</t>
  </si>
  <si>
    <t>Bakery Four</t>
  </si>
  <si>
    <t>TST* BAKERY FOUR         DENVER       CO</t>
  </si>
  <si>
    <t>Denver Cat Company</t>
  </si>
  <si>
    <t>SQ *DENVER CAT COMPANY   Denver       CO</t>
  </si>
  <si>
    <t>Account</t>
  </si>
  <si>
    <t>Credit Card</t>
  </si>
  <si>
    <t>Insperity</t>
  </si>
  <si>
    <t>ASF, DBA Insperi PAYROLL    ***********5626</t>
  </si>
  <si>
    <t>Paycheck</t>
  </si>
  <si>
    <t>USAA Transfer</t>
  </si>
  <si>
    <t>USAA FUNDS TRANSFER CR</t>
  </si>
  <si>
    <t>Interest Paid</t>
  </si>
  <si>
    <t>INTEREST PAID</t>
  </si>
  <si>
    <t>Interest Income</t>
  </si>
  <si>
    <t>USAA Property and Casualty Insurance</t>
  </si>
  <si>
    <t>USAA P&amp;C         AUTOPAY    ***********4530</t>
  </si>
  <si>
    <t>Financial</t>
  </si>
  <si>
    <t>Spotify</t>
  </si>
  <si>
    <t>PAYPAL           INST XFER  ***********USAI</t>
  </si>
  <si>
    <t>Music</t>
  </si>
  <si>
    <t>Mobile Deposit</t>
  </si>
  <si>
    <t>DEPOSIT@MOBILE</t>
  </si>
  <si>
    <t>Income</t>
  </si>
  <si>
    <t>Comcast</t>
  </si>
  <si>
    <t>COMCAST          CABLE      ***********3283</t>
  </si>
  <si>
    <t>Utilities</t>
  </si>
  <si>
    <t>Advs Ed Serv Web Studntloan</t>
  </si>
  <si>
    <t>ADVS ED SERV WEB STUDNTLOAN ***********GSL1</t>
  </si>
  <si>
    <t>Student Loan</t>
  </si>
  <si>
    <t>Cornerstoneapart Web</t>
  </si>
  <si>
    <t>CORNERSTONEAPART WEB PMTS   ***********PS4F</t>
  </si>
  <si>
    <t>Yardi</t>
  </si>
  <si>
    <t>YARDI SERVICECHG WEB PMTS   ***********GS4F</t>
  </si>
  <si>
    <t>Mortgage &amp; Rent</t>
  </si>
  <si>
    <t>CORNERSTONEAPART WEB PMTS   ***********NS3F</t>
  </si>
  <si>
    <t>Honda Financial</t>
  </si>
  <si>
    <t>HONDA PMT        8004489307 ***********2WOG</t>
  </si>
  <si>
    <t>Auto Payment</t>
  </si>
  <si>
    <t>YARDI SERVICECHG WEB PMTS   ***********FR3F</t>
  </si>
  <si>
    <t>USAA CREDIT CARD PAYMENT</t>
  </si>
  <si>
    <t>Credit Card Payment</t>
  </si>
  <si>
    <t>Safeway</t>
  </si>
  <si>
    <t>SAFEWAY #0244            DENVER       CO</t>
  </si>
  <si>
    <t>Xcel Energy</t>
  </si>
  <si>
    <t>XCEL ENERGY-PSCO XCELENERGY ***********6821</t>
  </si>
  <si>
    <t>COMCAST 8497101  004180591  ***********5806</t>
  </si>
  <si>
    <t>USAA FUNDS TRANSFER DB</t>
  </si>
  <si>
    <t>USAA CREDIT CARD PAYMENT    ***********0051</t>
  </si>
  <si>
    <t>Bank Chestnut</t>
  </si>
  <si>
    <t>TD BANK3250 CHESTNUT ST  PHILADELPHIA PA</t>
  </si>
  <si>
    <t>Cash</t>
  </si>
  <si>
    <t>ATM Fee Rebate</t>
  </si>
  <si>
    <t>ATM REBATE</t>
  </si>
  <si>
    <t>Atm Fee</t>
  </si>
  <si>
    <t>Cornerstoneapart Web Zfyd</t>
  </si>
  <si>
    <t>CORNERSTONEAPART WEB PMTS   ***********ZFYD</t>
  </si>
  <si>
    <t>HONDA PMT        8004489307 ***********JESA</t>
  </si>
  <si>
    <t>YARDI SERVICECHG WEB PMTS   ***********VDYD</t>
  </si>
  <si>
    <t>Checking</t>
  </si>
  <si>
    <t>Subscription</t>
  </si>
  <si>
    <t>Use for Avg</t>
  </si>
  <si>
    <t>Loans</t>
  </si>
  <si>
    <t>Comment</t>
  </si>
  <si>
    <t>Paid off in Dec</t>
  </si>
  <si>
    <t>Phone</t>
  </si>
  <si>
    <t>Rent</t>
  </si>
  <si>
    <t>Salary</t>
  </si>
  <si>
    <t>Monthly</t>
  </si>
  <si>
    <t>Use for</t>
  </si>
  <si>
    <t>Sub</t>
  </si>
  <si>
    <t>Avg</t>
  </si>
  <si>
    <t>Average Other</t>
  </si>
  <si>
    <t>Funds</t>
  </si>
  <si>
    <t>Jill Loan</t>
  </si>
  <si>
    <t>Alan Loan</t>
  </si>
  <si>
    <t>Total</t>
  </si>
  <si>
    <t>Adjustments</t>
  </si>
  <si>
    <t>Final</t>
  </si>
  <si>
    <t>Interest</t>
  </si>
  <si>
    <t>Loan1</t>
  </si>
  <si>
    <t>Loan2</t>
  </si>
  <si>
    <t>Min</t>
  </si>
  <si>
    <t>General</t>
  </si>
  <si>
    <t>Values are for within the current month</t>
  </si>
  <si>
    <t>Month</t>
  </si>
  <si>
    <t>after interest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</si>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</sst>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4" fontId="0" fillId="0" borderId="0" xfId="0" applyNumberFormat="1"/>
    <xf numFmtId="16" fontId="2" fillId="0" borderId="0" xfId="0" applyNumberFormat="1" applyFont="1"/>
    <xf numFmtId="166" fontId="2" fillId="0" borderId="0" xfId="0" applyNumberFormat="1" applyFont="1"/>
    <xf numFmtId="44" fontId="0" fillId="0" borderId="0" xfId="1" applyNumberFormat="1" applyFont="1"/>
    <xf numFmtId="0" fontId="0" fillId="0" borderId="0" xfId="0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8D88-0C6F-4209-B1F1-F66864C31B21}">
  <sheetPr filterMode="1"/>
  <dimension ref="A1:L122"/>
  <sheetViews>
    <sheetView workbookViewId="0">
      <pane ySplit="2" topLeftCell="A14" activePane="bottomLeft" state="frozen"/>
      <selection pane="bottomLeft" activeCell="J21" sqref="J21"/>
    </sheetView>
  </sheetViews>
  <sheetFormatPr defaultRowHeight="15" x14ac:dyDescent="0.25"/>
  <cols>
    <col min="1" max="1" width="10.7109375" customWidth="1"/>
    <col min="2" max="2" width="35.42578125" customWidth="1"/>
    <col min="3" max="3" width="47.7109375" bestFit="1" customWidth="1"/>
    <col min="4" max="4" width="21.140625" bestFit="1" customWidth="1"/>
    <col min="5" max="5" width="10.42578125" bestFit="1" customWidth="1"/>
    <col min="6" max="6" width="8.7109375" bestFit="1" customWidth="1"/>
    <col min="7" max="7" width="10.85546875" customWidth="1"/>
    <col min="8" max="8" width="14.28515625" bestFit="1" customWidth="1"/>
    <col min="9" max="9" width="13.28515625" bestFit="1" customWidth="1"/>
    <col min="10" max="10" width="13.85546875" bestFit="1" customWidth="1"/>
  </cols>
  <sheetData>
    <row r="1" spans="1:12" x14ac:dyDescent="0.25">
      <c r="H1" s="3" t="s">
        <v>213</v>
      </c>
      <c r="I1" s="3"/>
      <c r="K1" s="3" t="s">
        <v>4</v>
      </c>
      <c r="L1" s="3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149</v>
      </c>
      <c r="H2" t="s">
        <v>204</v>
      </c>
      <c r="I2" t="s">
        <v>205</v>
      </c>
      <c r="J2" t="s">
        <v>207</v>
      </c>
      <c r="K2" t="s">
        <v>214</v>
      </c>
      <c r="L2" t="s">
        <v>215</v>
      </c>
    </row>
    <row r="3" spans="1:12" hidden="1" x14ac:dyDescent="0.25">
      <c r="A3" s="1">
        <v>45252</v>
      </c>
      <c r="B3" t="s">
        <v>33</v>
      </c>
      <c r="C3" t="s">
        <v>34</v>
      </c>
      <c r="D3" t="s">
        <v>35</v>
      </c>
      <c r="E3">
        <v>-46.08</v>
      </c>
      <c r="F3" t="s">
        <v>9</v>
      </c>
      <c r="G3" t="s">
        <v>150</v>
      </c>
      <c r="H3">
        <v>0</v>
      </c>
      <c r="I3">
        <v>1</v>
      </c>
      <c r="K3">
        <f>H3*E3</f>
        <v>0</v>
      </c>
      <c r="L3">
        <f>I3*E3</f>
        <v>-46.08</v>
      </c>
    </row>
    <row r="4" spans="1:12" hidden="1" x14ac:dyDescent="0.25">
      <c r="A4" s="1">
        <v>45215</v>
      </c>
      <c r="B4" t="s">
        <v>102</v>
      </c>
      <c r="C4" t="s">
        <v>103</v>
      </c>
      <c r="D4" t="s">
        <v>35</v>
      </c>
      <c r="E4">
        <v>-9.1199999999999992</v>
      </c>
      <c r="F4" t="s">
        <v>9</v>
      </c>
      <c r="G4" t="s">
        <v>150</v>
      </c>
      <c r="H4">
        <v>0</v>
      </c>
      <c r="I4">
        <v>1</v>
      </c>
      <c r="K4">
        <f t="shared" ref="K4:K67" si="0">H4*E4</f>
        <v>0</v>
      </c>
      <c r="L4">
        <f t="shared" ref="L4:L67" si="1">I4*E4</f>
        <v>-9.1199999999999992</v>
      </c>
    </row>
    <row r="5" spans="1:12" x14ac:dyDescent="0.25">
      <c r="A5" s="1">
        <v>45209</v>
      </c>
      <c r="B5" t="s">
        <v>196</v>
      </c>
      <c r="C5" t="s">
        <v>197</v>
      </c>
      <c r="D5" t="s">
        <v>198</v>
      </c>
      <c r="E5">
        <v>3.5</v>
      </c>
      <c r="F5" t="s">
        <v>9</v>
      </c>
      <c r="G5" t="s">
        <v>203</v>
      </c>
      <c r="H5">
        <v>0</v>
      </c>
      <c r="I5">
        <v>1</v>
      </c>
      <c r="K5">
        <f t="shared" si="0"/>
        <v>0</v>
      </c>
      <c r="L5">
        <f t="shared" si="1"/>
        <v>3.5</v>
      </c>
    </row>
    <row r="6" spans="1:12" hidden="1" x14ac:dyDescent="0.25">
      <c r="A6" s="1">
        <v>45260</v>
      </c>
      <c r="B6" t="s">
        <v>6</v>
      </c>
      <c r="C6" t="s">
        <v>7</v>
      </c>
      <c r="D6" t="s">
        <v>8</v>
      </c>
      <c r="E6">
        <v>-144.58000000000001</v>
      </c>
      <c r="F6" t="s">
        <v>9</v>
      </c>
      <c r="G6" t="s">
        <v>150</v>
      </c>
      <c r="H6">
        <v>0</v>
      </c>
      <c r="I6">
        <v>0</v>
      </c>
      <c r="K6">
        <f t="shared" si="0"/>
        <v>0</v>
      </c>
      <c r="L6">
        <f t="shared" si="1"/>
        <v>0</v>
      </c>
    </row>
    <row r="7" spans="1:12" x14ac:dyDescent="0.25">
      <c r="A7" s="1">
        <v>45232</v>
      </c>
      <c r="B7" t="s">
        <v>180</v>
      </c>
      <c r="C7" t="s">
        <v>181</v>
      </c>
      <c r="D7" t="s">
        <v>182</v>
      </c>
      <c r="E7">
        <v>-320</v>
      </c>
      <c r="F7" t="s">
        <v>9</v>
      </c>
      <c r="G7" t="s">
        <v>203</v>
      </c>
      <c r="H7">
        <v>0</v>
      </c>
      <c r="I7">
        <v>0</v>
      </c>
      <c r="J7" t="s">
        <v>208</v>
      </c>
      <c r="K7">
        <f t="shared" si="0"/>
        <v>0</v>
      </c>
      <c r="L7">
        <f t="shared" si="1"/>
        <v>0</v>
      </c>
    </row>
    <row r="8" spans="1:12" x14ac:dyDescent="0.25">
      <c r="A8" s="1">
        <v>45202</v>
      </c>
      <c r="B8" t="s">
        <v>180</v>
      </c>
      <c r="C8" t="s">
        <v>201</v>
      </c>
      <c r="D8" t="s">
        <v>182</v>
      </c>
      <c r="E8">
        <v>-320</v>
      </c>
      <c r="F8" t="s">
        <v>9</v>
      </c>
      <c r="G8" t="s">
        <v>203</v>
      </c>
      <c r="H8">
        <v>0</v>
      </c>
      <c r="I8">
        <v>0</v>
      </c>
      <c r="J8" t="s">
        <v>208</v>
      </c>
      <c r="K8">
        <f t="shared" si="0"/>
        <v>0</v>
      </c>
      <c r="L8">
        <f t="shared" si="1"/>
        <v>0</v>
      </c>
    </row>
    <row r="9" spans="1:12" hidden="1" x14ac:dyDescent="0.25">
      <c r="A9" s="1">
        <v>45207</v>
      </c>
      <c r="B9" t="s">
        <v>123</v>
      </c>
      <c r="C9" t="s">
        <v>124</v>
      </c>
      <c r="D9" t="s">
        <v>125</v>
      </c>
      <c r="E9">
        <v>-11.03</v>
      </c>
      <c r="F9" t="s">
        <v>9</v>
      </c>
      <c r="G9" t="s">
        <v>150</v>
      </c>
      <c r="H9">
        <v>0</v>
      </c>
      <c r="I9">
        <v>0</v>
      </c>
      <c r="K9">
        <f t="shared" si="0"/>
        <v>0</v>
      </c>
      <c r="L9">
        <f t="shared" si="1"/>
        <v>0</v>
      </c>
    </row>
    <row r="10" spans="1:12" hidden="1" x14ac:dyDescent="0.25">
      <c r="A10" s="1">
        <v>45205</v>
      </c>
      <c r="B10" t="s">
        <v>131</v>
      </c>
      <c r="C10" t="s">
        <v>132</v>
      </c>
      <c r="D10" t="s">
        <v>125</v>
      </c>
      <c r="E10">
        <v>-16.23</v>
      </c>
      <c r="F10" t="s">
        <v>9</v>
      </c>
      <c r="G10" t="s">
        <v>150</v>
      </c>
      <c r="H10">
        <v>0</v>
      </c>
      <c r="I10">
        <v>1</v>
      </c>
      <c r="K10">
        <f t="shared" si="0"/>
        <v>0</v>
      </c>
      <c r="L10">
        <f t="shared" si="1"/>
        <v>-16.23</v>
      </c>
    </row>
    <row r="11" spans="1:12" hidden="1" x14ac:dyDescent="0.25">
      <c r="A11" s="1">
        <v>45226</v>
      </c>
      <c r="B11" t="s">
        <v>79</v>
      </c>
      <c r="C11" t="s">
        <v>80</v>
      </c>
      <c r="D11" t="s">
        <v>81</v>
      </c>
      <c r="E11">
        <v>-11.65</v>
      </c>
      <c r="F11" t="s">
        <v>9</v>
      </c>
      <c r="G11" t="s">
        <v>150</v>
      </c>
      <c r="H11">
        <v>0</v>
      </c>
      <c r="I11">
        <v>1</v>
      </c>
      <c r="K11">
        <f t="shared" si="0"/>
        <v>0</v>
      </c>
      <c r="L11">
        <f t="shared" si="1"/>
        <v>-11.65</v>
      </c>
    </row>
    <row r="12" spans="1:12" hidden="1" x14ac:dyDescent="0.25">
      <c r="A12" s="1">
        <v>45222</v>
      </c>
      <c r="B12" t="s">
        <v>94</v>
      </c>
      <c r="C12" t="s">
        <v>95</v>
      </c>
      <c r="D12" t="s">
        <v>81</v>
      </c>
      <c r="E12">
        <v>-21.6</v>
      </c>
      <c r="F12" t="s">
        <v>9</v>
      </c>
      <c r="G12" t="s">
        <v>150</v>
      </c>
      <c r="H12">
        <v>0</v>
      </c>
      <c r="I12">
        <v>0</v>
      </c>
      <c r="K12">
        <f t="shared" si="0"/>
        <v>0</v>
      </c>
      <c r="L12">
        <f t="shared" si="1"/>
        <v>0</v>
      </c>
    </row>
    <row r="13" spans="1:12" hidden="1" x14ac:dyDescent="0.25">
      <c r="A13" s="1">
        <v>45208</v>
      </c>
      <c r="B13" t="s">
        <v>112</v>
      </c>
      <c r="C13" t="s">
        <v>113</v>
      </c>
      <c r="D13" t="s">
        <v>81</v>
      </c>
      <c r="E13">
        <v>-20</v>
      </c>
      <c r="F13" t="s">
        <v>9</v>
      </c>
      <c r="G13" t="s">
        <v>150</v>
      </c>
      <c r="H13">
        <v>0</v>
      </c>
      <c r="I13">
        <v>0</v>
      </c>
      <c r="K13">
        <f t="shared" si="0"/>
        <v>0</v>
      </c>
      <c r="L13">
        <f t="shared" si="1"/>
        <v>0</v>
      </c>
    </row>
    <row r="14" spans="1:12" x14ac:dyDescent="0.25">
      <c r="A14" s="1">
        <v>45209</v>
      </c>
      <c r="B14" t="s">
        <v>193</v>
      </c>
      <c r="C14" t="s">
        <v>194</v>
      </c>
      <c r="D14" t="s">
        <v>195</v>
      </c>
      <c r="E14">
        <v>-103.5</v>
      </c>
      <c r="F14" t="s">
        <v>9</v>
      </c>
      <c r="G14" t="s">
        <v>203</v>
      </c>
      <c r="H14">
        <v>0</v>
      </c>
      <c r="I14">
        <v>1</v>
      </c>
      <c r="K14">
        <f t="shared" si="0"/>
        <v>0</v>
      </c>
      <c r="L14">
        <f t="shared" si="1"/>
        <v>-103.5</v>
      </c>
    </row>
    <row r="15" spans="1:12" hidden="1" x14ac:dyDescent="0.25">
      <c r="A15" s="1">
        <v>45257</v>
      </c>
      <c r="B15" t="s">
        <v>16</v>
      </c>
      <c r="C15" t="s">
        <v>17</v>
      </c>
      <c r="D15" t="s">
        <v>18</v>
      </c>
      <c r="E15">
        <v>-156.24</v>
      </c>
      <c r="F15" t="s">
        <v>9</v>
      </c>
      <c r="G15" t="s">
        <v>150</v>
      </c>
      <c r="H15">
        <v>0</v>
      </c>
      <c r="I15">
        <v>0</v>
      </c>
      <c r="K15">
        <f t="shared" si="0"/>
        <v>0</v>
      </c>
      <c r="L15">
        <f t="shared" si="1"/>
        <v>0</v>
      </c>
    </row>
    <row r="16" spans="1:12" hidden="1" x14ac:dyDescent="0.25">
      <c r="A16" s="1">
        <v>45224</v>
      </c>
      <c r="B16" t="s">
        <v>88</v>
      </c>
      <c r="C16" t="s">
        <v>89</v>
      </c>
      <c r="D16" t="s">
        <v>18</v>
      </c>
      <c r="E16">
        <v>-75.59</v>
      </c>
      <c r="F16" t="s">
        <v>9</v>
      </c>
      <c r="G16" t="s">
        <v>150</v>
      </c>
      <c r="H16">
        <v>0</v>
      </c>
      <c r="I16">
        <v>0</v>
      </c>
      <c r="K16">
        <f t="shared" si="0"/>
        <v>0</v>
      </c>
      <c r="L16">
        <f t="shared" si="1"/>
        <v>0</v>
      </c>
    </row>
    <row r="17" spans="1:12" hidden="1" x14ac:dyDescent="0.25">
      <c r="A17" s="1">
        <v>45206</v>
      </c>
      <c r="B17" t="s">
        <v>127</v>
      </c>
      <c r="C17" t="s">
        <v>128</v>
      </c>
      <c r="D17" t="s">
        <v>18</v>
      </c>
      <c r="E17">
        <v>-30</v>
      </c>
      <c r="F17" t="s">
        <v>9</v>
      </c>
      <c r="G17" t="s">
        <v>150</v>
      </c>
      <c r="H17">
        <v>0</v>
      </c>
      <c r="I17">
        <v>0</v>
      </c>
      <c r="K17">
        <f t="shared" si="0"/>
        <v>0</v>
      </c>
      <c r="L17">
        <f t="shared" si="1"/>
        <v>0</v>
      </c>
    </row>
    <row r="18" spans="1:12" hidden="1" x14ac:dyDescent="0.25">
      <c r="A18" s="1">
        <v>45201</v>
      </c>
      <c r="B18" t="s">
        <v>143</v>
      </c>
      <c r="C18" t="s">
        <v>144</v>
      </c>
      <c r="D18" t="s">
        <v>18</v>
      </c>
      <c r="E18">
        <v>-25</v>
      </c>
      <c r="F18" t="s">
        <v>9</v>
      </c>
      <c r="G18" t="s">
        <v>150</v>
      </c>
      <c r="H18">
        <v>0</v>
      </c>
      <c r="I18">
        <v>0</v>
      </c>
      <c r="K18">
        <f t="shared" si="0"/>
        <v>0</v>
      </c>
      <c r="L18">
        <f t="shared" si="1"/>
        <v>0</v>
      </c>
    </row>
    <row r="19" spans="1:12" x14ac:dyDescent="0.25">
      <c r="A19" s="1">
        <v>45230</v>
      </c>
      <c r="B19" t="s">
        <v>71</v>
      </c>
      <c r="C19" t="s">
        <v>184</v>
      </c>
      <c r="D19" t="s">
        <v>185</v>
      </c>
      <c r="E19">
        <v>-1471.7</v>
      </c>
      <c r="F19" t="s">
        <v>9</v>
      </c>
      <c r="G19" t="s">
        <v>203</v>
      </c>
      <c r="H19">
        <v>0</v>
      </c>
      <c r="I19">
        <v>0</v>
      </c>
      <c r="K19">
        <f t="shared" si="0"/>
        <v>0</v>
      </c>
      <c r="L19">
        <f t="shared" si="1"/>
        <v>0</v>
      </c>
    </row>
    <row r="20" spans="1:12" x14ac:dyDescent="0.25">
      <c r="A20" s="1">
        <v>45215</v>
      </c>
      <c r="B20" t="s">
        <v>71</v>
      </c>
      <c r="C20" t="s">
        <v>184</v>
      </c>
      <c r="D20" t="s">
        <v>185</v>
      </c>
      <c r="E20">
        <v>-2500</v>
      </c>
      <c r="F20" t="s">
        <v>9</v>
      </c>
      <c r="G20" t="s">
        <v>203</v>
      </c>
      <c r="H20">
        <v>0</v>
      </c>
      <c r="I20">
        <v>0</v>
      </c>
      <c r="K20">
        <f t="shared" si="0"/>
        <v>0</v>
      </c>
      <c r="L20">
        <f t="shared" si="1"/>
        <v>0</v>
      </c>
    </row>
    <row r="21" spans="1:12" x14ac:dyDescent="0.25">
      <c r="A21" s="1">
        <v>45212</v>
      </c>
      <c r="B21" t="s">
        <v>71</v>
      </c>
      <c r="C21" t="s">
        <v>192</v>
      </c>
      <c r="D21" t="s">
        <v>185</v>
      </c>
      <c r="E21">
        <v>-612.26</v>
      </c>
      <c r="F21" t="s">
        <v>9</v>
      </c>
      <c r="G21" t="s">
        <v>203</v>
      </c>
      <c r="H21">
        <v>0</v>
      </c>
      <c r="I21">
        <v>0</v>
      </c>
      <c r="K21">
        <f t="shared" si="0"/>
        <v>0</v>
      </c>
      <c r="L21">
        <f t="shared" si="1"/>
        <v>0</v>
      </c>
    </row>
    <row r="22" spans="1:12" hidden="1" x14ac:dyDescent="0.25">
      <c r="A22" s="1">
        <v>45256</v>
      </c>
      <c r="B22" t="s">
        <v>22</v>
      </c>
      <c r="C22" t="s">
        <v>23</v>
      </c>
      <c r="D22" t="s">
        <v>24</v>
      </c>
      <c r="E22">
        <v>-65.239999999999995</v>
      </c>
      <c r="F22" t="s">
        <v>9</v>
      </c>
      <c r="G22" t="s">
        <v>150</v>
      </c>
      <c r="H22">
        <v>0</v>
      </c>
      <c r="I22">
        <v>0</v>
      </c>
      <c r="K22">
        <f t="shared" si="0"/>
        <v>0</v>
      </c>
      <c r="L22">
        <f t="shared" si="1"/>
        <v>0</v>
      </c>
    </row>
    <row r="23" spans="1:12" hidden="1" x14ac:dyDescent="0.25">
      <c r="A23" s="1">
        <v>45252</v>
      </c>
      <c r="B23" t="s">
        <v>30</v>
      </c>
      <c r="C23" t="s">
        <v>31</v>
      </c>
      <c r="D23" t="s">
        <v>32</v>
      </c>
      <c r="E23">
        <v>-15</v>
      </c>
      <c r="F23" t="s">
        <v>9</v>
      </c>
      <c r="G23" t="s">
        <v>150</v>
      </c>
      <c r="H23">
        <v>0</v>
      </c>
      <c r="I23">
        <v>1</v>
      </c>
      <c r="K23">
        <f t="shared" si="0"/>
        <v>0</v>
      </c>
      <c r="L23">
        <f t="shared" si="1"/>
        <v>-15</v>
      </c>
    </row>
    <row r="24" spans="1:12" hidden="1" x14ac:dyDescent="0.25">
      <c r="A24" s="1">
        <v>45246</v>
      </c>
      <c r="B24" t="s">
        <v>50</v>
      </c>
      <c r="C24" t="s">
        <v>51</v>
      </c>
      <c r="D24" t="s">
        <v>32</v>
      </c>
      <c r="E24">
        <v>-2</v>
      </c>
      <c r="F24" t="s">
        <v>9</v>
      </c>
      <c r="G24" t="s">
        <v>150</v>
      </c>
      <c r="H24">
        <v>1</v>
      </c>
      <c r="I24">
        <v>0</v>
      </c>
      <c r="K24">
        <f t="shared" si="0"/>
        <v>-2</v>
      </c>
      <c r="L24">
        <f t="shared" si="1"/>
        <v>0</v>
      </c>
    </row>
    <row r="25" spans="1:12" hidden="1" x14ac:dyDescent="0.25">
      <c r="A25" s="1">
        <v>45236</v>
      </c>
      <c r="B25" t="s">
        <v>30</v>
      </c>
      <c r="C25" t="s">
        <v>31</v>
      </c>
      <c r="D25" t="s">
        <v>32</v>
      </c>
      <c r="E25">
        <v>-50</v>
      </c>
      <c r="F25" t="s">
        <v>9</v>
      </c>
      <c r="G25" t="s">
        <v>150</v>
      </c>
      <c r="H25">
        <v>0</v>
      </c>
      <c r="I25">
        <v>1</v>
      </c>
      <c r="K25">
        <f t="shared" si="0"/>
        <v>0</v>
      </c>
      <c r="L25">
        <f t="shared" si="1"/>
        <v>-50</v>
      </c>
    </row>
    <row r="26" spans="1:12" hidden="1" x14ac:dyDescent="0.25">
      <c r="A26" s="1">
        <v>45227</v>
      </c>
      <c r="B26" t="s">
        <v>77</v>
      </c>
      <c r="C26" t="s">
        <v>78</v>
      </c>
      <c r="D26" t="s">
        <v>32</v>
      </c>
      <c r="E26">
        <v>-16.23</v>
      </c>
      <c r="F26" t="s">
        <v>9</v>
      </c>
      <c r="G26" t="s">
        <v>150</v>
      </c>
      <c r="H26">
        <v>0</v>
      </c>
      <c r="I26">
        <v>1</v>
      </c>
      <c r="K26">
        <f t="shared" si="0"/>
        <v>0</v>
      </c>
      <c r="L26">
        <f t="shared" si="1"/>
        <v>-16.23</v>
      </c>
    </row>
    <row r="27" spans="1:12" hidden="1" x14ac:dyDescent="0.25">
      <c r="A27" s="1">
        <v>45215</v>
      </c>
      <c r="B27" t="s">
        <v>100</v>
      </c>
      <c r="C27" t="s">
        <v>101</v>
      </c>
      <c r="D27" t="s">
        <v>32</v>
      </c>
      <c r="E27">
        <v>-2</v>
      </c>
      <c r="F27" t="s">
        <v>9</v>
      </c>
      <c r="G27" t="s">
        <v>150</v>
      </c>
      <c r="H27">
        <v>1</v>
      </c>
      <c r="I27">
        <v>0</v>
      </c>
      <c r="K27">
        <f t="shared" si="0"/>
        <v>-2</v>
      </c>
      <c r="L27">
        <f t="shared" si="1"/>
        <v>0</v>
      </c>
    </row>
    <row r="28" spans="1:12" hidden="1" x14ac:dyDescent="0.25">
      <c r="A28" s="1">
        <v>45252</v>
      </c>
      <c r="B28" t="s">
        <v>25</v>
      </c>
      <c r="C28" t="s">
        <v>26</v>
      </c>
      <c r="D28" t="s">
        <v>27</v>
      </c>
      <c r="E28">
        <v>-12.67</v>
      </c>
      <c r="F28" t="s">
        <v>9</v>
      </c>
      <c r="G28" t="s">
        <v>150</v>
      </c>
      <c r="H28">
        <v>0</v>
      </c>
      <c r="I28">
        <v>1</v>
      </c>
      <c r="K28">
        <f t="shared" si="0"/>
        <v>0</v>
      </c>
      <c r="L28">
        <f t="shared" si="1"/>
        <v>-12.67</v>
      </c>
    </row>
    <row r="29" spans="1:12" hidden="1" x14ac:dyDescent="0.25">
      <c r="A29" s="1">
        <v>45239</v>
      </c>
      <c r="B29" t="s">
        <v>55</v>
      </c>
      <c r="C29" t="s">
        <v>56</v>
      </c>
      <c r="D29" t="s">
        <v>27</v>
      </c>
      <c r="E29">
        <v>-23.74</v>
      </c>
      <c r="F29" t="s">
        <v>9</v>
      </c>
      <c r="G29" t="s">
        <v>150</v>
      </c>
      <c r="H29">
        <v>0</v>
      </c>
      <c r="I29">
        <v>1</v>
      </c>
      <c r="K29">
        <f t="shared" si="0"/>
        <v>0</v>
      </c>
      <c r="L29">
        <f t="shared" si="1"/>
        <v>-23.74</v>
      </c>
    </row>
    <row r="30" spans="1:12" hidden="1" x14ac:dyDescent="0.25">
      <c r="A30" s="1">
        <v>45236</v>
      </c>
      <c r="B30" t="s">
        <v>62</v>
      </c>
      <c r="C30" t="s">
        <v>63</v>
      </c>
      <c r="D30" t="s">
        <v>27</v>
      </c>
      <c r="E30">
        <v>-9.1199999999999992</v>
      </c>
      <c r="F30" t="s">
        <v>9</v>
      </c>
      <c r="G30" t="s">
        <v>150</v>
      </c>
      <c r="H30">
        <v>0</v>
      </c>
      <c r="I30">
        <v>1</v>
      </c>
      <c r="K30">
        <f t="shared" si="0"/>
        <v>0</v>
      </c>
      <c r="L30">
        <f t="shared" si="1"/>
        <v>-9.1199999999999992</v>
      </c>
    </row>
    <row r="31" spans="1:12" hidden="1" x14ac:dyDescent="0.25">
      <c r="A31" s="1">
        <v>45229</v>
      </c>
      <c r="B31" t="s">
        <v>55</v>
      </c>
      <c r="C31" t="s">
        <v>56</v>
      </c>
      <c r="D31" t="s">
        <v>27</v>
      </c>
      <c r="E31">
        <v>-11.87</v>
      </c>
      <c r="F31" t="s">
        <v>9</v>
      </c>
      <c r="G31" t="s">
        <v>150</v>
      </c>
      <c r="H31">
        <v>0</v>
      </c>
      <c r="I31">
        <v>1</v>
      </c>
      <c r="K31">
        <f t="shared" si="0"/>
        <v>0</v>
      </c>
      <c r="L31">
        <f t="shared" si="1"/>
        <v>-11.87</v>
      </c>
    </row>
    <row r="32" spans="1:12" hidden="1" x14ac:dyDescent="0.25">
      <c r="A32" s="1">
        <v>45225</v>
      </c>
      <c r="B32" t="s">
        <v>84</v>
      </c>
      <c r="C32" t="s">
        <v>85</v>
      </c>
      <c r="D32" t="s">
        <v>27</v>
      </c>
      <c r="E32">
        <v>-14.85</v>
      </c>
      <c r="F32" t="s">
        <v>9</v>
      </c>
      <c r="G32" t="s">
        <v>150</v>
      </c>
      <c r="H32">
        <v>0</v>
      </c>
      <c r="I32">
        <v>1</v>
      </c>
      <c r="K32">
        <f t="shared" si="0"/>
        <v>0</v>
      </c>
      <c r="L32">
        <f t="shared" si="1"/>
        <v>-14.85</v>
      </c>
    </row>
    <row r="33" spans="1:12" hidden="1" x14ac:dyDescent="0.25">
      <c r="A33" s="1">
        <v>45211</v>
      </c>
      <c r="B33" t="s">
        <v>25</v>
      </c>
      <c r="C33" t="s">
        <v>26</v>
      </c>
      <c r="D33" t="s">
        <v>27</v>
      </c>
      <c r="E33">
        <v>-12.16</v>
      </c>
      <c r="F33" t="s">
        <v>9</v>
      </c>
      <c r="G33" t="s">
        <v>150</v>
      </c>
      <c r="H33">
        <v>0</v>
      </c>
      <c r="I33">
        <v>1</v>
      </c>
      <c r="K33">
        <f t="shared" si="0"/>
        <v>0</v>
      </c>
      <c r="L33">
        <f t="shared" si="1"/>
        <v>-12.16</v>
      </c>
    </row>
    <row r="34" spans="1:12" hidden="1" x14ac:dyDescent="0.25">
      <c r="A34" s="1">
        <v>45208</v>
      </c>
      <c r="B34" t="s">
        <v>55</v>
      </c>
      <c r="C34" t="s">
        <v>56</v>
      </c>
      <c r="D34" t="s">
        <v>27</v>
      </c>
      <c r="E34">
        <v>-23.74</v>
      </c>
      <c r="F34" t="s">
        <v>9</v>
      </c>
      <c r="G34" t="s">
        <v>150</v>
      </c>
      <c r="H34">
        <v>0</v>
      </c>
      <c r="I34">
        <v>1</v>
      </c>
      <c r="K34">
        <f t="shared" si="0"/>
        <v>0</v>
      </c>
      <c r="L34">
        <f t="shared" si="1"/>
        <v>-23.74</v>
      </c>
    </row>
    <row r="35" spans="1:12" hidden="1" x14ac:dyDescent="0.25">
      <c r="A35" s="1">
        <v>45207</v>
      </c>
      <c r="B35" t="s">
        <v>121</v>
      </c>
      <c r="C35" t="s">
        <v>122</v>
      </c>
      <c r="D35" t="s">
        <v>27</v>
      </c>
      <c r="E35">
        <v>-9.51</v>
      </c>
      <c r="F35" t="s">
        <v>9</v>
      </c>
      <c r="G35" t="s">
        <v>150</v>
      </c>
      <c r="H35">
        <v>0</v>
      </c>
      <c r="I35">
        <v>1</v>
      </c>
      <c r="K35">
        <f t="shared" si="0"/>
        <v>0</v>
      </c>
      <c r="L35">
        <f t="shared" si="1"/>
        <v>-9.51</v>
      </c>
    </row>
    <row r="36" spans="1:12" hidden="1" x14ac:dyDescent="0.25">
      <c r="A36" s="1">
        <v>45206</v>
      </c>
      <c r="B36" t="s">
        <v>129</v>
      </c>
      <c r="C36" t="s">
        <v>130</v>
      </c>
      <c r="D36" t="s">
        <v>27</v>
      </c>
      <c r="E36">
        <v>-17.75</v>
      </c>
      <c r="F36" t="s">
        <v>9</v>
      </c>
      <c r="G36" t="s">
        <v>150</v>
      </c>
      <c r="H36">
        <v>0</v>
      </c>
      <c r="I36">
        <v>1</v>
      </c>
      <c r="K36">
        <f t="shared" si="0"/>
        <v>0</v>
      </c>
      <c r="L36">
        <f t="shared" si="1"/>
        <v>-17.75</v>
      </c>
    </row>
    <row r="37" spans="1:12" hidden="1" x14ac:dyDescent="0.25">
      <c r="A37" s="1">
        <v>45202</v>
      </c>
      <c r="B37" t="s">
        <v>139</v>
      </c>
      <c r="C37" t="s">
        <v>140</v>
      </c>
      <c r="D37" t="s">
        <v>27</v>
      </c>
      <c r="E37">
        <v>-12.39</v>
      </c>
      <c r="F37" t="s">
        <v>9</v>
      </c>
      <c r="G37" t="s">
        <v>150</v>
      </c>
      <c r="H37">
        <v>0</v>
      </c>
      <c r="I37">
        <v>1</v>
      </c>
      <c r="K37">
        <f t="shared" si="0"/>
        <v>0</v>
      </c>
      <c r="L37">
        <f t="shared" si="1"/>
        <v>-12.39</v>
      </c>
    </row>
    <row r="38" spans="1:12" hidden="1" x14ac:dyDescent="0.25">
      <c r="A38" s="1">
        <v>45201</v>
      </c>
      <c r="B38" t="s">
        <v>141</v>
      </c>
      <c r="C38" t="s">
        <v>142</v>
      </c>
      <c r="D38" t="s">
        <v>27</v>
      </c>
      <c r="E38">
        <v>-7.08</v>
      </c>
      <c r="F38" t="s">
        <v>9</v>
      </c>
      <c r="G38" t="s">
        <v>150</v>
      </c>
      <c r="H38">
        <v>0</v>
      </c>
      <c r="I38">
        <v>1</v>
      </c>
      <c r="K38">
        <f t="shared" si="0"/>
        <v>0</v>
      </c>
      <c r="L38">
        <f t="shared" si="1"/>
        <v>-7.08</v>
      </c>
    </row>
    <row r="39" spans="1:12" hidden="1" x14ac:dyDescent="0.25">
      <c r="A39" s="1">
        <v>45201</v>
      </c>
      <c r="B39" t="s">
        <v>55</v>
      </c>
      <c r="C39" t="s">
        <v>56</v>
      </c>
      <c r="D39" t="s">
        <v>27</v>
      </c>
      <c r="E39">
        <v>-19.43</v>
      </c>
      <c r="F39" t="s">
        <v>9</v>
      </c>
      <c r="G39" t="s">
        <v>150</v>
      </c>
      <c r="H39">
        <v>0</v>
      </c>
      <c r="I39">
        <v>1</v>
      </c>
      <c r="K39">
        <f t="shared" si="0"/>
        <v>0</v>
      </c>
      <c r="L39">
        <f t="shared" si="1"/>
        <v>-19.43</v>
      </c>
    </row>
    <row r="40" spans="1:12" x14ac:dyDescent="0.25">
      <c r="A40" s="1">
        <v>45243</v>
      </c>
      <c r="B40" t="s">
        <v>159</v>
      </c>
      <c r="C40" t="s">
        <v>160</v>
      </c>
      <c r="D40" t="s">
        <v>161</v>
      </c>
      <c r="E40">
        <v>-163.71</v>
      </c>
      <c r="F40" t="s">
        <v>9</v>
      </c>
      <c r="G40" t="s">
        <v>203</v>
      </c>
      <c r="H40">
        <v>1</v>
      </c>
      <c r="I40">
        <v>0</v>
      </c>
      <c r="K40">
        <f t="shared" si="0"/>
        <v>-163.71</v>
      </c>
      <c r="L40">
        <f t="shared" si="1"/>
        <v>0</v>
      </c>
    </row>
    <row r="41" spans="1:12" x14ac:dyDescent="0.25">
      <c r="A41" s="1">
        <v>45210</v>
      </c>
      <c r="B41" t="s">
        <v>159</v>
      </c>
      <c r="C41" t="s">
        <v>160</v>
      </c>
      <c r="D41" t="s">
        <v>161</v>
      </c>
      <c r="E41">
        <v>-136.07</v>
      </c>
      <c r="F41" t="s">
        <v>9</v>
      </c>
      <c r="G41" t="s">
        <v>203</v>
      </c>
      <c r="H41">
        <v>1</v>
      </c>
      <c r="I41">
        <v>0</v>
      </c>
      <c r="K41">
        <f t="shared" si="0"/>
        <v>-136.07</v>
      </c>
      <c r="L41">
        <f t="shared" si="1"/>
        <v>0</v>
      </c>
    </row>
    <row r="42" spans="1:12" hidden="1" x14ac:dyDescent="0.25">
      <c r="A42" s="1">
        <v>45248</v>
      </c>
      <c r="B42" t="s">
        <v>45</v>
      </c>
      <c r="C42" t="s">
        <v>46</v>
      </c>
      <c r="D42" t="s">
        <v>47</v>
      </c>
      <c r="E42">
        <v>-40.24</v>
      </c>
      <c r="F42" t="s">
        <v>9</v>
      </c>
      <c r="G42" t="s">
        <v>150</v>
      </c>
      <c r="H42">
        <v>0</v>
      </c>
      <c r="I42">
        <v>1</v>
      </c>
      <c r="K42">
        <f t="shared" si="0"/>
        <v>0</v>
      </c>
      <c r="L42">
        <f t="shared" si="1"/>
        <v>-40.24</v>
      </c>
    </row>
    <row r="43" spans="1:12" hidden="1" x14ac:dyDescent="0.25">
      <c r="A43" s="1">
        <v>45248</v>
      </c>
      <c r="B43" t="s">
        <v>48</v>
      </c>
      <c r="C43" t="s">
        <v>49</v>
      </c>
      <c r="D43" t="s">
        <v>47</v>
      </c>
      <c r="E43">
        <v>-31.05</v>
      </c>
      <c r="F43" t="s">
        <v>9</v>
      </c>
      <c r="G43" t="s">
        <v>150</v>
      </c>
      <c r="H43">
        <v>0</v>
      </c>
      <c r="I43">
        <v>1</v>
      </c>
      <c r="K43">
        <f t="shared" si="0"/>
        <v>0</v>
      </c>
      <c r="L43">
        <f t="shared" si="1"/>
        <v>-31.05</v>
      </c>
    </row>
    <row r="44" spans="1:12" hidden="1" x14ac:dyDescent="0.25">
      <c r="A44" s="1">
        <v>45238</v>
      </c>
      <c r="B44" t="s">
        <v>57</v>
      </c>
      <c r="C44" t="s">
        <v>58</v>
      </c>
      <c r="D44" t="s">
        <v>47</v>
      </c>
      <c r="E44">
        <v>-16.170000000000002</v>
      </c>
      <c r="F44" t="s">
        <v>9</v>
      </c>
      <c r="G44" t="s">
        <v>150</v>
      </c>
      <c r="H44">
        <v>0</v>
      </c>
      <c r="I44">
        <v>1</v>
      </c>
      <c r="K44">
        <f t="shared" si="0"/>
        <v>0</v>
      </c>
      <c r="L44">
        <f t="shared" si="1"/>
        <v>-16.170000000000002</v>
      </c>
    </row>
    <row r="45" spans="1:12" hidden="1" x14ac:dyDescent="0.25">
      <c r="A45" s="1">
        <v>45233</v>
      </c>
      <c r="B45" t="s">
        <v>57</v>
      </c>
      <c r="C45" t="s">
        <v>58</v>
      </c>
      <c r="D45" t="s">
        <v>47</v>
      </c>
      <c r="E45">
        <v>-16.170000000000002</v>
      </c>
      <c r="F45" t="s">
        <v>9</v>
      </c>
      <c r="G45" t="s">
        <v>150</v>
      </c>
      <c r="H45">
        <v>0</v>
      </c>
      <c r="I45">
        <v>1</v>
      </c>
      <c r="K45">
        <f t="shared" si="0"/>
        <v>0</v>
      </c>
      <c r="L45">
        <f t="shared" si="1"/>
        <v>-16.170000000000002</v>
      </c>
    </row>
    <row r="46" spans="1:12" hidden="1" x14ac:dyDescent="0.25">
      <c r="A46" s="1">
        <v>45226</v>
      </c>
      <c r="B46" t="s">
        <v>45</v>
      </c>
      <c r="C46" t="s">
        <v>46</v>
      </c>
      <c r="D46" t="s">
        <v>47</v>
      </c>
      <c r="E46">
        <v>-26.6</v>
      </c>
      <c r="F46" t="s">
        <v>9</v>
      </c>
      <c r="G46" t="s">
        <v>150</v>
      </c>
      <c r="H46">
        <v>0</v>
      </c>
      <c r="I46">
        <v>1</v>
      </c>
      <c r="K46">
        <f t="shared" si="0"/>
        <v>0</v>
      </c>
      <c r="L46">
        <f t="shared" si="1"/>
        <v>-26.6</v>
      </c>
    </row>
    <row r="47" spans="1:12" hidden="1" x14ac:dyDescent="0.25">
      <c r="A47" s="1">
        <v>45223</v>
      </c>
      <c r="B47" t="s">
        <v>45</v>
      </c>
      <c r="C47" t="s">
        <v>46</v>
      </c>
      <c r="D47" t="s">
        <v>47</v>
      </c>
      <c r="E47">
        <v>-25.99</v>
      </c>
      <c r="F47" t="s">
        <v>9</v>
      </c>
      <c r="G47" t="s">
        <v>150</v>
      </c>
      <c r="H47">
        <v>0</v>
      </c>
      <c r="I47">
        <v>1</v>
      </c>
      <c r="K47">
        <f t="shared" si="0"/>
        <v>0</v>
      </c>
      <c r="L47">
        <f t="shared" si="1"/>
        <v>-25.99</v>
      </c>
    </row>
    <row r="48" spans="1:12" hidden="1" x14ac:dyDescent="0.25">
      <c r="A48" s="1">
        <v>45218</v>
      </c>
      <c r="B48" t="s">
        <v>57</v>
      </c>
      <c r="C48" t="s">
        <v>58</v>
      </c>
      <c r="D48" t="s">
        <v>47</v>
      </c>
      <c r="E48">
        <v>-16.170000000000002</v>
      </c>
      <c r="F48" t="s">
        <v>9</v>
      </c>
      <c r="G48" t="s">
        <v>150</v>
      </c>
      <c r="H48">
        <v>0</v>
      </c>
      <c r="I48">
        <v>1</v>
      </c>
      <c r="K48">
        <f t="shared" si="0"/>
        <v>0</v>
      </c>
      <c r="L48">
        <f t="shared" si="1"/>
        <v>-16.170000000000002</v>
      </c>
    </row>
    <row r="49" spans="1:12" hidden="1" x14ac:dyDescent="0.25">
      <c r="A49" s="1">
        <v>45214</v>
      </c>
      <c r="B49" t="s">
        <v>104</v>
      </c>
      <c r="C49" t="s">
        <v>105</v>
      </c>
      <c r="D49" t="s">
        <v>47</v>
      </c>
      <c r="E49">
        <v>-48.12</v>
      </c>
      <c r="F49" t="s">
        <v>9</v>
      </c>
      <c r="G49" t="s">
        <v>150</v>
      </c>
      <c r="H49">
        <v>0</v>
      </c>
      <c r="I49">
        <v>1</v>
      </c>
      <c r="K49">
        <f t="shared" si="0"/>
        <v>0</v>
      </c>
      <c r="L49">
        <f t="shared" si="1"/>
        <v>-48.12</v>
      </c>
    </row>
    <row r="50" spans="1:12" hidden="1" x14ac:dyDescent="0.25">
      <c r="A50" s="1">
        <v>45213</v>
      </c>
      <c r="B50" t="s">
        <v>45</v>
      </c>
      <c r="C50" t="s">
        <v>46</v>
      </c>
      <c r="D50" t="s">
        <v>47</v>
      </c>
      <c r="E50">
        <v>-19.64</v>
      </c>
      <c r="F50" t="s">
        <v>9</v>
      </c>
      <c r="G50" t="s">
        <v>150</v>
      </c>
      <c r="H50">
        <v>0</v>
      </c>
      <c r="I50">
        <v>1</v>
      </c>
      <c r="K50">
        <f t="shared" si="0"/>
        <v>0</v>
      </c>
      <c r="L50">
        <f t="shared" si="1"/>
        <v>-19.64</v>
      </c>
    </row>
    <row r="51" spans="1:12" hidden="1" x14ac:dyDescent="0.25">
      <c r="A51" s="1">
        <v>45209</v>
      </c>
      <c r="B51" t="s">
        <v>110</v>
      </c>
      <c r="C51" t="s">
        <v>111</v>
      </c>
      <c r="D51" t="s">
        <v>47</v>
      </c>
      <c r="E51">
        <v>-30.05</v>
      </c>
      <c r="F51" t="s">
        <v>9</v>
      </c>
      <c r="G51" t="s">
        <v>150</v>
      </c>
      <c r="H51">
        <v>0</v>
      </c>
      <c r="I51">
        <v>1</v>
      </c>
      <c r="K51">
        <f t="shared" si="0"/>
        <v>0</v>
      </c>
      <c r="L51">
        <f t="shared" si="1"/>
        <v>-30.05</v>
      </c>
    </row>
    <row r="52" spans="1:12" hidden="1" x14ac:dyDescent="0.25">
      <c r="A52" s="1">
        <v>45203</v>
      </c>
      <c r="B52" t="s">
        <v>45</v>
      </c>
      <c r="C52" t="s">
        <v>138</v>
      </c>
      <c r="D52" t="s">
        <v>47</v>
      </c>
      <c r="E52">
        <v>-21.38</v>
      </c>
      <c r="F52" t="s">
        <v>9</v>
      </c>
      <c r="G52" t="s">
        <v>150</v>
      </c>
      <c r="H52">
        <v>0</v>
      </c>
      <c r="I52">
        <v>1</v>
      </c>
      <c r="K52">
        <f t="shared" si="0"/>
        <v>0</v>
      </c>
      <c r="L52">
        <f t="shared" si="1"/>
        <v>-21.38</v>
      </c>
    </row>
    <row r="53" spans="1:12" hidden="1" x14ac:dyDescent="0.25">
      <c r="A53" s="1">
        <v>45201</v>
      </c>
      <c r="B53" t="s">
        <v>145</v>
      </c>
      <c r="C53" t="s">
        <v>146</v>
      </c>
      <c r="D53" t="s">
        <v>47</v>
      </c>
      <c r="E53">
        <v>-12.28</v>
      </c>
      <c r="F53" t="s">
        <v>9</v>
      </c>
      <c r="G53" t="s">
        <v>150</v>
      </c>
      <c r="H53">
        <v>0</v>
      </c>
      <c r="I53">
        <v>1</v>
      </c>
      <c r="K53">
        <f t="shared" si="0"/>
        <v>0</v>
      </c>
      <c r="L53">
        <f t="shared" si="1"/>
        <v>-12.28</v>
      </c>
    </row>
    <row r="54" spans="1:12" hidden="1" x14ac:dyDescent="0.25">
      <c r="A54" s="1">
        <v>45250</v>
      </c>
      <c r="B54" t="s">
        <v>13</v>
      </c>
      <c r="C54" t="s">
        <v>38</v>
      </c>
      <c r="D54" t="s">
        <v>39</v>
      </c>
      <c r="E54">
        <v>-29.13</v>
      </c>
      <c r="F54" t="s">
        <v>9</v>
      </c>
      <c r="G54" t="s">
        <v>150</v>
      </c>
      <c r="H54">
        <v>0</v>
      </c>
      <c r="I54">
        <v>1</v>
      </c>
      <c r="K54">
        <f t="shared" si="0"/>
        <v>0</v>
      </c>
      <c r="L54">
        <f t="shared" si="1"/>
        <v>-29.13</v>
      </c>
    </row>
    <row r="55" spans="1:12" hidden="1" x14ac:dyDescent="0.25">
      <c r="A55" s="1">
        <v>45236</v>
      </c>
      <c r="B55" t="s">
        <v>64</v>
      </c>
      <c r="C55" t="s">
        <v>65</v>
      </c>
      <c r="D55" t="s">
        <v>39</v>
      </c>
      <c r="E55">
        <v>-32.83</v>
      </c>
      <c r="F55" t="s">
        <v>9</v>
      </c>
      <c r="G55" t="s">
        <v>150</v>
      </c>
      <c r="H55">
        <v>0</v>
      </c>
      <c r="I55">
        <v>1</v>
      </c>
      <c r="K55">
        <f t="shared" si="0"/>
        <v>0</v>
      </c>
      <c r="L55">
        <f t="shared" si="1"/>
        <v>-32.83</v>
      </c>
    </row>
    <row r="56" spans="1:12" hidden="1" x14ac:dyDescent="0.25">
      <c r="A56" s="1">
        <v>45218</v>
      </c>
      <c r="B56" t="s">
        <v>96</v>
      </c>
      <c r="C56" t="s">
        <v>97</v>
      </c>
      <c r="D56" t="s">
        <v>39</v>
      </c>
      <c r="E56">
        <v>-38.26</v>
      </c>
      <c r="F56" t="s">
        <v>9</v>
      </c>
      <c r="G56" t="s">
        <v>150</v>
      </c>
      <c r="H56">
        <v>0</v>
      </c>
      <c r="I56">
        <v>1</v>
      </c>
      <c r="K56">
        <f t="shared" si="0"/>
        <v>0</v>
      </c>
      <c r="L56">
        <f t="shared" si="1"/>
        <v>-38.26</v>
      </c>
    </row>
    <row r="57" spans="1:12" hidden="1" x14ac:dyDescent="0.25">
      <c r="A57" s="1">
        <v>45237</v>
      </c>
      <c r="B57" t="s">
        <v>59</v>
      </c>
      <c r="C57" t="s">
        <v>60</v>
      </c>
      <c r="D57" t="s">
        <v>61</v>
      </c>
      <c r="E57">
        <v>-30</v>
      </c>
      <c r="F57" t="s">
        <v>9</v>
      </c>
      <c r="G57" t="s">
        <v>150</v>
      </c>
      <c r="H57">
        <v>1</v>
      </c>
      <c r="I57">
        <v>0</v>
      </c>
      <c r="K57">
        <f t="shared" si="0"/>
        <v>-30</v>
      </c>
      <c r="L57">
        <f t="shared" si="1"/>
        <v>0</v>
      </c>
    </row>
    <row r="58" spans="1:12" hidden="1" x14ac:dyDescent="0.25">
      <c r="A58" s="1">
        <v>45206</v>
      </c>
      <c r="B58" t="s">
        <v>59</v>
      </c>
      <c r="C58" t="s">
        <v>60</v>
      </c>
      <c r="D58" t="s">
        <v>61</v>
      </c>
      <c r="E58">
        <v>-30</v>
      </c>
      <c r="F58" t="s">
        <v>9</v>
      </c>
      <c r="G58" t="s">
        <v>150</v>
      </c>
      <c r="H58">
        <v>1</v>
      </c>
      <c r="I58">
        <v>0</v>
      </c>
      <c r="K58">
        <f t="shared" si="0"/>
        <v>-30</v>
      </c>
      <c r="L58">
        <f t="shared" si="1"/>
        <v>0</v>
      </c>
    </row>
    <row r="59" spans="1:12" hidden="1" x14ac:dyDescent="0.25">
      <c r="A59" s="1">
        <v>45258</v>
      </c>
      <c r="B59" t="s">
        <v>13</v>
      </c>
      <c r="C59" t="s">
        <v>14</v>
      </c>
      <c r="D59" t="s">
        <v>15</v>
      </c>
      <c r="E59">
        <v>-81.489999999999995</v>
      </c>
      <c r="F59" t="s">
        <v>9</v>
      </c>
      <c r="G59" t="s">
        <v>150</v>
      </c>
      <c r="H59">
        <v>0</v>
      </c>
      <c r="I59">
        <v>1</v>
      </c>
      <c r="K59">
        <f t="shared" si="0"/>
        <v>0</v>
      </c>
      <c r="L59">
        <f t="shared" si="1"/>
        <v>-81.489999999999995</v>
      </c>
    </row>
    <row r="60" spans="1:12" hidden="1" x14ac:dyDescent="0.25">
      <c r="A60" s="1">
        <v>45250</v>
      </c>
      <c r="B60" t="s">
        <v>13</v>
      </c>
      <c r="C60" t="s">
        <v>14</v>
      </c>
      <c r="D60" t="s">
        <v>15</v>
      </c>
      <c r="E60">
        <v>-46.3</v>
      </c>
      <c r="F60" t="s">
        <v>9</v>
      </c>
      <c r="G60" t="s">
        <v>150</v>
      </c>
      <c r="H60">
        <v>0</v>
      </c>
      <c r="I60">
        <v>1</v>
      </c>
      <c r="K60">
        <f t="shared" si="0"/>
        <v>0</v>
      </c>
      <c r="L60">
        <f t="shared" si="1"/>
        <v>-46.3</v>
      </c>
    </row>
    <row r="61" spans="1:12" hidden="1" x14ac:dyDescent="0.25">
      <c r="A61" s="1">
        <v>45239</v>
      </c>
      <c r="B61" t="s">
        <v>13</v>
      </c>
      <c r="C61" t="s">
        <v>14</v>
      </c>
      <c r="D61" t="s">
        <v>15</v>
      </c>
      <c r="E61">
        <v>-28.76</v>
      </c>
      <c r="F61" t="s">
        <v>9</v>
      </c>
      <c r="G61" t="s">
        <v>150</v>
      </c>
      <c r="H61">
        <v>0</v>
      </c>
      <c r="I61">
        <v>1</v>
      </c>
      <c r="K61">
        <f t="shared" si="0"/>
        <v>0</v>
      </c>
      <c r="L61">
        <f t="shared" si="1"/>
        <v>-28.76</v>
      </c>
    </row>
    <row r="62" spans="1:12" hidden="1" x14ac:dyDescent="0.25">
      <c r="A62" s="1">
        <v>45235</v>
      </c>
      <c r="B62" t="s">
        <v>13</v>
      </c>
      <c r="C62" t="s">
        <v>14</v>
      </c>
      <c r="D62" t="s">
        <v>15</v>
      </c>
      <c r="E62">
        <v>-95.69</v>
      </c>
      <c r="F62" t="s">
        <v>9</v>
      </c>
      <c r="G62" t="s">
        <v>150</v>
      </c>
      <c r="H62">
        <v>0</v>
      </c>
      <c r="I62">
        <v>1</v>
      </c>
      <c r="K62">
        <f t="shared" si="0"/>
        <v>0</v>
      </c>
      <c r="L62">
        <f t="shared" si="1"/>
        <v>-95.69</v>
      </c>
    </row>
    <row r="63" spans="1:12" hidden="1" x14ac:dyDescent="0.25">
      <c r="A63" s="1">
        <v>45210</v>
      </c>
      <c r="B63" t="s">
        <v>13</v>
      </c>
      <c r="C63" t="s">
        <v>14</v>
      </c>
      <c r="D63" t="s">
        <v>15</v>
      </c>
      <c r="E63">
        <v>-67.510000000000005</v>
      </c>
      <c r="F63" t="s">
        <v>9</v>
      </c>
      <c r="G63" t="s">
        <v>150</v>
      </c>
      <c r="H63">
        <v>0</v>
      </c>
      <c r="I63">
        <v>1</v>
      </c>
      <c r="K63">
        <f t="shared" si="0"/>
        <v>0</v>
      </c>
      <c r="L63">
        <f t="shared" si="1"/>
        <v>-67.510000000000005</v>
      </c>
    </row>
    <row r="64" spans="1:12" hidden="1" x14ac:dyDescent="0.25">
      <c r="A64" s="1">
        <v>45203</v>
      </c>
      <c r="B64" t="s">
        <v>13</v>
      </c>
      <c r="C64" t="s">
        <v>14</v>
      </c>
      <c r="D64" t="s">
        <v>15</v>
      </c>
      <c r="E64">
        <v>-70.27</v>
      </c>
      <c r="F64" t="s">
        <v>9</v>
      </c>
      <c r="G64" t="s">
        <v>150</v>
      </c>
      <c r="H64">
        <v>0</v>
      </c>
      <c r="I64">
        <v>1</v>
      </c>
      <c r="K64">
        <f t="shared" si="0"/>
        <v>0</v>
      </c>
      <c r="L64">
        <f t="shared" si="1"/>
        <v>-70.27</v>
      </c>
    </row>
    <row r="65" spans="1:12" hidden="1" x14ac:dyDescent="0.25">
      <c r="A65" s="1">
        <v>45200</v>
      </c>
      <c r="B65" t="s">
        <v>147</v>
      </c>
      <c r="C65" t="s">
        <v>148</v>
      </c>
      <c r="D65" t="s">
        <v>15</v>
      </c>
      <c r="E65">
        <v>-13</v>
      </c>
      <c r="F65" t="s">
        <v>9</v>
      </c>
      <c r="G65" t="s">
        <v>150</v>
      </c>
      <c r="H65">
        <v>0</v>
      </c>
      <c r="I65">
        <v>1</v>
      </c>
      <c r="K65">
        <f t="shared" si="0"/>
        <v>0</v>
      </c>
      <c r="L65">
        <f t="shared" si="1"/>
        <v>-13</v>
      </c>
    </row>
    <row r="66" spans="1:12" x14ac:dyDescent="0.25">
      <c r="A66" s="1">
        <v>45229</v>
      </c>
      <c r="B66" t="s">
        <v>186</v>
      </c>
      <c r="C66" t="s">
        <v>187</v>
      </c>
      <c r="D66" t="s">
        <v>15</v>
      </c>
      <c r="E66">
        <v>-81.150000000000006</v>
      </c>
      <c r="F66" t="s">
        <v>9</v>
      </c>
      <c r="G66" t="s">
        <v>203</v>
      </c>
      <c r="H66">
        <v>0</v>
      </c>
      <c r="I66">
        <v>1</v>
      </c>
      <c r="K66">
        <f t="shared" si="0"/>
        <v>0</v>
      </c>
      <c r="L66">
        <f t="shared" si="1"/>
        <v>-81.150000000000006</v>
      </c>
    </row>
    <row r="67" spans="1:12" hidden="1" x14ac:dyDescent="0.25">
      <c r="A67" s="1">
        <v>45250</v>
      </c>
      <c r="B67" t="s">
        <v>42</v>
      </c>
      <c r="C67" t="s">
        <v>43</v>
      </c>
      <c r="D67" t="s">
        <v>44</v>
      </c>
      <c r="E67">
        <v>-30</v>
      </c>
      <c r="F67" t="s">
        <v>9</v>
      </c>
      <c r="G67" t="s">
        <v>150</v>
      </c>
      <c r="H67">
        <v>0</v>
      </c>
      <c r="I67">
        <v>1</v>
      </c>
      <c r="K67">
        <f t="shared" si="0"/>
        <v>0</v>
      </c>
      <c r="L67">
        <f t="shared" si="1"/>
        <v>-30</v>
      </c>
    </row>
    <row r="68" spans="1:12" x14ac:dyDescent="0.25">
      <c r="A68" s="1">
        <v>45239</v>
      </c>
      <c r="B68" t="s">
        <v>165</v>
      </c>
      <c r="C68" t="s">
        <v>166</v>
      </c>
      <c r="D68" t="s">
        <v>167</v>
      </c>
      <c r="E68">
        <v>1233</v>
      </c>
      <c r="F68" t="s">
        <v>9</v>
      </c>
      <c r="G68" t="s">
        <v>203</v>
      </c>
      <c r="H68">
        <v>0</v>
      </c>
      <c r="I68">
        <v>0</v>
      </c>
      <c r="K68">
        <f t="shared" ref="K68:K122" si="2">H68*E68</f>
        <v>0</v>
      </c>
      <c r="L68">
        <f t="shared" ref="L68:L122" si="3">I68*E68</f>
        <v>0</v>
      </c>
    </row>
    <row r="69" spans="1:12" x14ac:dyDescent="0.25">
      <c r="A69" s="1">
        <v>45254</v>
      </c>
      <c r="B69" t="s">
        <v>156</v>
      </c>
      <c r="C69" t="s">
        <v>157</v>
      </c>
      <c r="D69" t="s">
        <v>158</v>
      </c>
      <c r="E69">
        <v>7.0000000000000007E-2</v>
      </c>
      <c r="F69" t="s">
        <v>9</v>
      </c>
      <c r="G69" t="s">
        <v>203</v>
      </c>
      <c r="H69">
        <v>0</v>
      </c>
      <c r="I69">
        <v>1</v>
      </c>
      <c r="K69">
        <f t="shared" si="2"/>
        <v>0</v>
      </c>
      <c r="L69">
        <f t="shared" si="3"/>
        <v>7.0000000000000007E-2</v>
      </c>
    </row>
    <row r="70" spans="1:12" x14ac:dyDescent="0.25">
      <c r="A70" s="1">
        <v>45225</v>
      </c>
      <c r="B70" t="s">
        <v>156</v>
      </c>
      <c r="C70" t="s">
        <v>157</v>
      </c>
      <c r="D70" t="s">
        <v>158</v>
      </c>
      <c r="E70">
        <v>0.08</v>
      </c>
      <c r="F70" t="s">
        <v>9</v>
      </c>
      <c r="G70" t="s">
        <v>203</v>
      </c>
      <c r="H70">
        <v>0</v>
      </c>
      <c r="I70">
        <v>1</v>
      </c>
      <c r="K70">
        <f t="shared" si="2"/>
        <v>0</v>
      </c>
      <c r="L70">
        <f t="shared" si="3"/>
        <v>0.08</v>
      </c>
    </row>
    <row r="71" spans="1:12" hidden="1" x14ac:dyDescent="0.25">
      <c r="A71" s="1">
        <v>45205</v>
      </c>
      <c r="B71" t="s">
        <v>135</v>
      </c>
      <c r="C71" t="s">
        <v>136</v>
      </c>
      <c r="D71" t="s">
        <v>137</v>
      </c>
      <c r="E71">
        <v>-19.48</v>
      </c>
      <c r="F71" t="s">
        <v>9</v>
      </c>
      <c r="G71" t="s">
        <v>150</v>
      </c>
      <c r="H71">
        <v>0</v>
      </c>
      <c r="I71">
        <v>0</v>
      </c>
      <c r="K71">
        <f t="shared" si="2"/>
        <v>0</v>
      </c>
      <c r="L71">
        <f t="shared" si="3"/>
        <v>0</v>
      </c>
    </row>
    <row r="72" spans="1:12" hidden="1" x14ac:dyDescent="0.25">
      <c r="A72" s="1">
        <v>45234</v>
      </c>
      <c r="B72" t="s">
        <v>66</v>
      </c>
      <c r="C72" t="s">
        <v>67</v>
      </c>
      <c r="D72" t="s">
        <v>68</v>
      </c>
      <c r="E72">
        <v>-43.63</v>
      </c>
      <c r="F72" t="s">
        <v>9</v>
      </c>
      <c r="G72" t="s">
        <v>150</v>
      </c>
      <c r="H72">
        <v>1</v>
      </c>
      <c r="I72">
        <v>0</v>
      </c>
      <c r="K72">
        <f t="shared" si="2"/>
        <v>-43.63</v>
      </c>
      <c r="L72">
        <f t="shared" si="3"/>
        <v>0</v>
      </c>
    </row>
    <row r="73" spans="1:12" hidden="1" x14ac:dyDescent="0.25">
      <c r="A73" s="1">
        <v>45203</v>
      </c>
      <c r="B73" t="s">
        <v>66</v>
      </c>
      <c r="C73" t="s">
        <v>67</v>
      </c>
      <c r="D73" t="s">
        <v>68</v>
      </c>
      <c r="E73">
        <v>-35</v>
      </c>
      <c r="F73" t="s">
        <v>9</v>
      </c>
      <c r="G73" t="s">
        <v>150</v>
      </c>
      <c r="H73">
        <v>1</v>
      </c>
      <c r="I73">
        <v>0</v>
      </c>
      <c r="K73">
        <f t="shared" si="2"/>
        <v>-35</v>
      </c>
      <c r="L73">
        <f t="shared" si="3"/>
        <v>0</v>
      </c>
    </row>
    <row r="74" spans="1:12" x14ac:dyDescent="0.25">
      <c r="A74" s="1">
        <v>45233</v>
      </c>
      <c r="B74" t="s">
        <v>176</v>
      </c>
      <c r="C74" t="s">
        <v>177</v>
      </c>
      <c r="D74" t="s">
        <v>178</v>
      </c>
      <c r="E74">
        <v>-0.95</v>
      </c>
      <c r="F74" t="s">
        <v>9</v>
      </c>
      <c r="G74" t="s">
        <v>203</v>
      </c>
      <c r="H74">
        <v>0</v>
      </c>
      <c r="I74">
        <v>0</v>
      </c>
      <c r="K74">
        <f t="shared" si="2"/>
        <v>0</v>
      </c>
      <c r="L74">
        <f t="shared" si="3"/>
        <v>0</v>
      </c>
    </row>
    <row r="75" spans="1:12" x14ac:dyDescent="0.25">
      <c r="A75" s="1">
        <v>45232</v>
      </c>
      <c r="B75" t="s">
        <v>176</v>
      </c>
      <c r="C75" t="s">
        <v>183</v>
      </c>
      <c r="D75" t="s">
        <v>178</v>
      </c>
      <c r="E75">
        <v>-0.95</v>
      </c>
      <c r="F75" t="s">
        <v>9</v>
      </c>
      <c r="G75" t="s">
        <v>203</v>
      </c>
      <c r="H75">
        <v>0</v>
      </c>
      <c r="I75">
        <v>0</v>
      </c>
      <c r="K75">
        <f t="shared" si="2"/>
        <v>0</v>
      </c>
      <c r="L75">
        <f t="shared" si="3"/>
        <v>0</v>
      </c>
    </row>
    <row r="76" spans="1:12" x14ac:dyDescent="0.25">
      <c r="A76" s="1">
        <v>45202</v>
      </c>
      <c r="B76" t="s">
        <v>176</v>
      </c>
      <c r="C76" t="s">
        <v>202</v>
      </c>
      <c r="D76" t="s">
        <v>178</v>
      </c>
      <c r="E76">
        <v>-0.95</v>
      </c>
      <c r="F76" t="s">
        <v>9</v>
      </c>
      <c r="G76" t="s">
        <v>203</v>
      </c>
      <c r="H76">
        <v>0</v>
      </c>
      <c r="I76">
        <v>0</v>
      </c>
      <c r="K76">
        <f t="shared" si="2"/>
        <v>0</v>
      </c>
      <c r="L76">
        <f t="shared" si="3"/>
        <v>0</v>
      </c>
    </row>
    <row r="77" spans="1:12" x14ac:dyDescent="0.25">
      <c r="A77" s="1">
        <v>45240</v>
      </c>
      <c r="B77" t="s">
        <v>162</v>
      </c>
      <c r="C77" t="s">
        <v>163</v>
      </c>
      <c r="D77" t="s">
        <v>164</v>
      </c>
      <c r="E77">
        <v>-11.9</v>
      </c>
      <c r="F77" t="s">
        <v>9</v>
      </c>
      <c r="G77" t="s">
        <v>203</v>
      </c>
      <c r="H77">
        <v>1</v>
      </c>
      <c r="I77">
        <v>0</v>
      </c>
      <c r="K77">
        <f t="shared" si="2"/>
        <v>-11.9</v>
      </c>
      <c r="L77">
        <f t="shared" si="3"/>
        <v>0</v>
      </c>
    </row>
    <row r="78" spans="1:12" x14ac:dyDescent="0.25">
      <c r="A78" s="1">
        <v>45209</v>
      </c>
      <c r="B78" t="s">
        <v>162</v>
      </c>
      <c r="C78" t="s">
        <v>163</v>
      </c>
      <c r="D78" t="s">
        <v>164</v>
      </c>
      <c r="E78">
        <v>-11.9</v>
      </c>
      <c r="F78" t="s">
        <v>9</v>
      </c>
      <c r="G78" t="s">
        <v>203</v>
      </c>
      <c r="H78">
        <v>1</v>
      </c>
      <c r="I78">
        <v>0</v>
      </c>
      <c r="K78">
        <f t="shared" si="2"/>
        <v>-11.9</v>
      </c>
      <c r="L78">
        <f t="shared" si="3"/>
        <v>0</v>
      </c>
    </row>
    <row r="79" spans="1:12" hidden="1" x14ac:dyDescent="0.25">
      <c r="A79" s="1">
        <v>45208</v>
      </c>
      <c r="B79" t="s">
        <v>114</v>
      </c>
      <c r="C79" t="s">
        <v>115</v>
      </c>
      <c r="D79" t="s">
        <v>116</v>
      </c>
      <c r="E79">
        <v>-90</v>
      </c>
      <c r="F79" t="s">
        <v>9</v>
      </c>
      <c r="G79" t="s">
        <v>150</v>
      </c>
      <c r="H79">
        <v>0</v>
      </c>
      <c r="I79">
        <v>1</v>
      </c>
      <c r="K79">
        <f t="shared" si="2"/>
        <v>0</v>
      </c>
      <c r="L79">
        <f t="shared" si="3"/>
        <v>-90</v>
      </c>
    </row>
    <row r="80" spans="1:12" x14ac:dyDescent="0.25">
      <c r="A80" s="1">
        <v>45259</v>
      </c>
      <c r="B80" t="s">
        <v>151</v>
      </c>
      <c r="C80" t="s">
        <v>152</v>
      </c>
      <c r="D80" t="s">
        <v>153</v>
      </c>
      <c r="E80">
        <v>5579.1</v>
      </c>
      <c r="F80" t="s">
        <v>9</v>
      </c>
      <c r="G80" t="s">
        <v>203</v>
      </c>
      <c r="H80">
        <v>1</v>
      </c>
      <c r="I80">
        <v>0</v>
      </c>
      <c r="K80">
        <f t="shared" si="2"/>
        <v>5579.1</v>
      </c>
      <c r="L80">
        <f t="shared" si="3"/>
        <v>0</v>
      </c>
    </row>
    <row r="81" spans="1:12" x14ac:dyDescent="0.25">
      <c r="A81" s="1">
        <v>45244</v>
      </c>
      <c r="B81" t="s">
        <v>151</v>
      </c>
      <c r="C81" t="s">
        <v>152</v>
      </c>
      <c r="D81" t="s">
        <v>153</v>
      </c>
      <c r="E81">
        <v>708.17</v>
      </c>
      <c r="F81" t="s">
        <v>9</v>
      </c>
      <c r="G81" t="s">
        <v>203</v>
      </c>
      <c r="H81">
        <v>1</v>
      </c>
      <c r="I81">
        <v>0</v>
      </c>
      <c r="K81">
        <f t="shared" si="2"/>
        <v>708.17</v>
      </c>
      <c r="L81">
        <f t="shared" si="3"/>
        <v>0</v>
      </c>
    </row>
    <row r="82" spans="1:12" x14ac:dyDescent="0.25">
      <c r="A82" s="1">
        <v>45229</v>
      </c>
      <c r="B82" t="s">
        <v>151</v>
      </c>
      <c r="C82" t="s">
        <v>152</v>
      </c>
      <c r="D82" t="s">
        <v>153</v>
      </c>
      <c r="E82">
        <v>5578.98</v>
      </c>
      <c r="F82" t="s">
        <v>9</v>
      </c>
      <c r="G82" t="s">
        <v>203</v>
      </c>
      <c r="H82">
        <v>1</v>
      </c>
      <c r="I82">
        <v>0</v>
      </c>
      <c r="K82">
        <f t="shared" si="2"/>
        <v>5578.98</v>
      </c>
      <c r="L82">
        <f t="shared" si="3"/>
        <v>0</v>
      </c>
    </row>
    <row r="83" spans="1:12" hidden="1" x14ac:dyDescent="0.25">
      <c r="A83" s="1">
        <v>45242</v>
      </c>
      <c r="B83" t="s">
        <v>52</v>
      </c>
      <c r="C83" t="s">
        <v>53</v>
      </c>
      <c r="D83" t="s">
        <v>54</v>
      </c>
      <c r="E83">
        <v>-19.760000000000002</v>
      </c>
      <c r="F83" t="s">
        <v>9</v>
      </c>
      <c r="G83" t="s">
        <v>150</v>
      </c>
      <c r="H83">
        <v>0</v>
      </c>
      <c r="I83">
        <v>1</v>
      </c>
      <c r="K83">
        <f t="shared" si="2"/>
        <v>0</v>
      </c>
      <c r="L83">
        <f t="shared" si="3"/>
        <v>-19.760000000000002</v>
      </c>
    </row>
    <row r="84" spans="1:12" hidden="1" x14ac:dyDescent="0.25">
      <c r="A84" s="1">
        <v>45223</v>
      </c>
      <c r="B84" t="s">
        <v>92</v>
      </c>
      <c r="C84" t="s">
        <v>93</v>
      </c>
      <c r="D84" t="s">
        <v>54</v>
      </c>
      <c r="E84">
        <v>-14.43</v>
      </c>
      <c r="F84" t="s">
        <v>9</v>
      </c>
      <c r="G84" t="s">
        <v>150</v>
      </c>
      <c r="H84">
        <v>0</v>
      </c>
      <c r="I84">
        <v>1</v>
      </c>
      <c r="K84">
        <f t="shared" si="2"/>
        <v>0</v>
      </c>
      <c r="L84">
        <f t="shared" si="3"/>
        <v>-14.43</v>
      </c>
    </row>
    <row r="85" spans="1:12" hidden="1" x14ac:dyDescent="0.25">
      <c r="A85" s="1">
        <v>45207</v>
      </c>
      <c r="B85" t="s">
        <v>118</v>
      </c>
      <c r="C85" t="s">
        <v>119</v>
      </c>
      <c r="D85" t="s">
        <v>120</v>
      </c>
      <c r="E85">
        <v>-6.75</v>
      </c>
      <c r="F85" t="s">
        <v>9</v>
      </c>
      <c r="G85" t="s">
        <v>150</v>
      </c>
      <c r="H85">
        <v>0</v>
      </c>
      <c r="I85">
        <v>0</v>
      </c>
      <c r="K85">
        <f t="shared" si="2"/>
        <v>0</v>
      </c>
      <c r="L85">
        <f t="shared" si="3"/>
        <v>0</v>
      </c>
    </row>
    <row r="86" spans="1:12" hidden="1" x14ac:dyDescent="0.25">
      <c r="A86" s="1">
        <v>45206</v>
      </c>
      <c r="B86" t="s">
        <v>118</v>
      </c>
      <c r="C86" t="s">
        <v>119</v>
      </c>
      <c r="D86" t="s">
        <v>120</v>
      </c>
      <c r="E86">
        <v>-5</v>
      </c>
      <c r="F86" t="s">
        <v>9</v>
      </c>
      <c r="G86" t="s">
        <v>150</v>
      </c>
      <c r="H86">
        <v>0</v>
      </c>
      <c r="I86">
        <v>0</v>
      </c>
      <c r="K86">
        <f t="shared" si="2"/>
        <v>0</v>
      </c>
      <c r="L86">
        <f t="shared" si="3"/>
        <v>0</v>
      </c>
    </row>
    <row r="87" spans="1:12" hidden="1" x14ac:dyDescent="0.25">
      <c r="A87" s="1">
        <v>45205</v>
      </c>
      <c r="B87" t="s">
        <v>118</v>
      </c>
      <c r="C87" t="s">
        <v>119</v>
      </c>
      <c r="D87" t="s">
        <v>120</v>
      </c>
      <c r="E87">
        <v>-6.75</v>
      </c>
      <c r="F87" t="s">
        <v>9</v>
      </c>
      <c r="G87" t="s">
        <v>150</v>
      </c>
      <c r="H87">
        <v>0</v>
      </c>
      <c r="I87">
        <v>0</v>
      </c>
      <c r="K87">
        <f t="shared" si="2"/>
        <v>0</v>
      </c>
      <c r="L87">
        <f t="shared" si="3"/>
        <v>0</v>
      </c>
    </row>
    <row r="88" spans="1:12" hidden="1" x14ac:dyDescent="0.25">
      <c r="A88" s="1">
        <v>45227</v>
      </c>
      <c r="B88" t="s">
        <v>74</v>
      </c>
      <c r="C88" t="s">
        <v>75</v>
      </c>
      <c r="D88" t="s">
        <v>76</v>
      </c>
      <c r="E88">
        <v>-29.17</v>
      </c>
      <c r="F88" t="s">
        <v>9</v>
      </c>
      <c r="G88" t="s">
        <v>150</v>
      </c>
      <c r="H88">
        <v>0</v>
      </c>
      <c r="I88">
        <v>1</v>
      </c>
      <c r="K88">
        <f t="shared" si="2"/>
        <v>0</v>
      </c>
      <c r="L88">
        <f t="shared" si="3"/>
        <v>-29.17</v>
      </c>
    </row>
    <row r="89" spans="1:12" hidden="1" x14ac:dyDescent="0.25">
      <c r="A89" s="1">
        <v>45226</v>
      </c>
      <c r="B89" t="s">
        <v>74</v>
      </c>
      <c r="C89" t="s">
        <v>75</v>
      </c>
      <c r="D89" t="s">
        <v>76</v>
      </c>
      <c r="E89">
        <v>-19.989999999999998</v>
      </c>
      <c r="F89" t="s">
        <v>9</v>
      </c>
      <c r="G89" t="s">
        <v>150</v>
      </c>
      <c r="H89">
        <v>0</v>
      </c>
      <c r="I89">
        <v>1</v>
      </c>
      <c r="K89">
        <f t="shared" si="2"/>
        <v>0</v>
      </c>
      <c r="L89">
        <f t="shared" si="3"/>
        <v>-19.989999999999998</v>
      </c>
    </row>
    <row r="90" spans="1:12" hidden="1" x14ac:dyDescent="0.25">
      <c r="A90" s="1">
        <v>45207</v>
      </c>
      <c r="B90" t="s">
        <v>74</v>
      </c>
      <c r="C90" t="s">
        <v>117</v>
      </c>
      <c r="D90" t="s">
        <v>76</v>
      </c>
      <c r="E90">
        <v>-10.44</v>
      </c>
      <c r="F90" t="s">
        <v>9</v>
      </c>
      <c r="G90" t="s">
        <v>150</v>
      </c>
      <c r="H90">
        <v>0</v>
      </c>
      <c r="I90">
        <v>0</v>
      </c>
      <c r="K90">
        <f t="shared" si="2"/>
        <v>0</v>
      </c>
      <c r="L90">
        <f t="shared" si="3"/>
        <v>0</v>
      </c>
    </row>
    <row r="91" spans="1:12" hidden="1" x14ac:dyDescent="0.25">
      <c r="A91" s="1">
        <v>45206</v>
      </c>
      <c r="B91" t="s">
        <v>74</v>
      </c>
      <c r="C91" t="s">
        <v>126</v>
      </c>
      <c r="D91" t="s">
        <v>76</v>
      </c>
      <c r="E91">
        <v>-10.81</v>
      </c>
      <c r="F91" t="s">
        <v>9</v>
      </c>
      <c r="G91" t="s">
        <v>150</v>
      </c>
      <c r="H91">
        <v>0</v>
      </c>
      <c r="I91">
        <v>0</v>
      </c>
      <c r="K91">
        <f t="shared" si="2"/>
        <v>0</v>
      </c>
      <c r="L91">
        <f t="shared" si="3"/>
        <v>0</v>
      </c>
    </row>
    <row r="92" spans="1:12" hidden="1" x14ac:dyDescent="0.25">
      <c r="A92" s="1">
        <v>45257</v>
      </c>
      <c r="B92" t="s">
        <v>19</v>
      </c>
      <c r="C92" t="s">
        <v>20</v>
      </c>
      <c r="D92" t="s">
        <v>21</v>
      </c>
      <c r="E92">
        <v>-13.32</v>
      </c>
      <c r="F92" t="s">
        <v>9</v>
      </c>
      <c r="G92" t="s">
        <v>150</v>
      </c>
      <c r="H92">
        <v>0</v>
      </c>
      <c r="I92">
        <v>1</v>
      </c>
      <c r="K92">
        <f t="shared" si="2"/>
        <v>0</v>
      </c>
      <c r="L92">
        <f t="shared" si="3"/>
        <v>-13.32</v>
      </c>
    </row>
    <row r="93" spans="1:12" hidden="1" x14ac:dyDescent="0.25">
      <c r="A93" s="1">
        <v>45252</v>
      </c>
      <c r="B93" t="s">
        <v>28</v>
      </c>
      <c r="C93" t="s">
        <v>29</v>
      </c>
      <c r="D93" t="s">
        <v>21</v>
      </c>
      <c r="E93">
        <v>-30.63</v>
      </c>
      <c r="F93" t="s">
        <v>9</v>
      </c>
      <c r="G93" t="s">
        <v>150</v>
      </c>
      <c r="H93">
        <v>0</v>
      </c>
      <c r="I93">
        <v>1</v>
      </c>
      <c r="K93">
        <f t="shared" si="2"/>
        <v>0</v>
      </c>
      <c r="L93">
        <f t="shared" si="3"/>
        <v>-30.63</v>
      </c>
    </row>
    <row r="94" spans="1:12" hidden="1" x14ac:dyDescent="0.25">
      <c r="A94" s="1">
        <v>45251</v>
      </c>
      <c r="B94" t="s">
        <v>36</v>
      </c>
      <c r="C94" t="s">
        <v>37</v>
      </c>
      <c r="D94" t="s">
        <v>21</v>
      </c>
      <c r="E94">
        <v>-13.66</v>
      </c>
      <c r="F94" t="s">
        <v>9</v>
      </c>
      <c r="G94" t="s">
        <v>150</v>
      </c>
      <c r="H94">
        <v>0</v>
      </c>
      <c r="I94">
        <v>1</v>
      </c>
      <c r="K94">
        <f t="shared" si="2"/>
        <v>0</v>
      </c>
      <c r="L94">
        <f t="shared" si="3"/>
        <v>-13.66</v>
      </c>
    </row>
    <row r="95" spans="1:12" hidden="1" x14ac:dyDescent="0.25">
      <c r="A95" s="1">
        <v>45231</v>
      </c>
      <c r="B95" t="s">
        <v>69</v>
      </c>
      <c r="C95" t="s">
        <v>70</v>
      </c>
      <c r="D95" t="s">
        <v>21</v>
      </c>
      <c r="E95">
        <v>-23.23</v>
      </c>
      <c r="F95" t="s">
        <v>9</v>
      </c>
      <c r="G95" t="s">
        <v>150</v>
      </c>
      <c r="H95">
        <v>0</v>
      </c>
      <c r="I95">
        <v>1</v>
      </c>
      <c r="K95">
        <f t="shared" si="2"/>
        <v>0</v>
      </c>
      <c r="L95">
        <f t="shared" si="3"/>
        <v>-23.23</v>
      </c>
    </row>
    <row r="96" spans="1:12" hidden="1" x14ac:dyDescent="0.25">
      <c r="A96" s="1">
        <v>45226</v>
      </c>
      <c r="B96" t="s">
        <v>82</v>
      </c>
      <c r="C96" t="s">
        <v>83</v>
      </c>
      <c r="D96" t="s">
        <v>21</v>
      </c>
      <c r="E96">
        <v>-28.46</v>
      </c>
      <c r="F96" t="s">
        <v>9</v>
      </c>
      <c r="G96" t="s">
        <v>150</v>
      </c>
      <c r="H96">
        <v>0</v>
      </c>
      <c r="I96">
        <v>1</v>
      </c>
      <c r="K96">
        <f t="shared" si="2"/>
        <v>0</v>
      </c>
      <c r="L96">
        <f t="shared" si="3"/>
        <v>-28.46</v>
      </c>
    </row>
    <row r="97" spans="1:12" hidden="1" x14ac:dyDescent="0.25">
      <c r="A97" s="1">
        <v>45223</v>
      </c>
      <c r="B97" t="s">
        <v>90</v>
      </c>
      <c r="C97" t="s">
        <v>91</v>
      </c>
      <c r="D97" t="s">
        <v>21</v>
      </c>
      <c r="E97">
        <v>-13.18</v>
      </c>
      <c r="F97" t="s">
        <v>9</v>
      </c>
      <c r="G97" t="s">
        <v>150</v>
      </c>
      <c r="H97">
        <v>0</v>
      </c>
      <c r="I97">
        <v>1</v>
      </c>
      <c r="K97">
        <f t="shared" si="2"/>
        <v>0</v>
      </c>
      <c r="L97">
        <f t="shared" si="3"/>
        <v>-13.18</v>
      </c>
    </row>
    <row r="98" spans="1:12" hidden="1" x14ac:dyDescent="0.25">
      <c r="A98" s="1">
        <v>45221</v>
      </c>
      <c r="B98" t="s">
        <v>69</v>
      </c>
      <c r="C98" t="s">
        <v>70</v>
      </c>
      <c r="D98" t="s">
        <v>21</v>
      </c>
      <c r="E98">
        <v>-38.880000000000003</v>
      </c>
      <c r="F98" t="s">
        <v>9</v>
      </c>
      <c r="G98" t="s">
        <v>150</v>
      </c>
      <c r="H98">
        <v>0</v>
      </c>
      <c r="I98">
        <v>1</v>
      </c>
      <c r="K98">
        <f t="shared" si="2"/>
        <v>0</v>
      </c>
      <c r="L98">
        <f t="shared" si="3"/>
        <v>-38.880000000000003</v>
      </c>
    </row>
    <row r="99" spans="1:12" hidden="1" x14ac:dyDescent="0.25">
      <c r="A99" s="1">
        <v>45218</v>
      </c>
      <c r="B99" t="s">
        <v>19</v>
      </c>
      <c r="C99" t="s">
        <v>20</v>
      </c>
      <c r="D99" t="s">
        <v>21</v>
      </c>
      <c r="E99">
        <v>-12.11</v>
      </c>
      <c r="F99" t="s">
        <v>9</v>
      </c>
      <c r="G99" t="s">
        <v>150</v>
      </c>
      <c r="H99">
        <v>0</v>
      </c>
      <c r="I99">
        <v>1</v>
      </c>
      <c r="K99">
        <f t="shared" si="2"/>
        <v>0</v>
      </c>
      <c r="L99">
        <f t="shared" si="3"/>
        <v>-12.11</v>
      </c>
    </row>
    <row r="100" spans="1:12" hidden="1" x14ac:dyDescent="0.25">
      <c r="A100" s="1">
        <v>45216</v>
      </c>
      <c r="B100" t="s">
        <v>98</v>
      </c>
      <c r="C100" t="s">
        <v>99</v>
      </c>
      <c r="D100" t="s">
        <v>21</v>
      </c>
      <c r="E100">
        <v>-16.3</v>
      </c>
      <c r="F100" t="s">
        <v>9</v>
      </c>
      <c r="G100" t="s">
        <v>150</v>
      </c>
      <c r="H100">
        <v>0</v>
      </c>
      <c r="I100">
        <v>1</v>
      </c>
      <c r="K100">
        <f t="shared" si="2"/>
        <v>0</v>
      </c>
      <c r="L100">
        <f t="shared" si="3"/>
        <v>-16.3</v>
      </c>
    </row>
    <row r="101" spans="1:12" hidden="1" x14ac:dyDescent="0.25">
      <c r="A101" s="1">
        <v>45204</v>
      </c>
      <c r="B101" t="s">
        <v>82</v>
      </c>
      <c r="C101" t="s">
        <v>83</v>
      </c>
      <c r="D101" t="s">
        <v>21</v>
      </c>
      <c r="E101">
        <v>-27.84</v>
      </c>
      <c r="F101" t="s">
        <v>9</v>
      </c>
      <c r="G101" t="s">
        <v>150</v>
      </c>
      <c r="H101">
        <v>0</v>
      </c>
      <c r="I101">
        <v>1</v>
      </c>
      <c r="K101">
        <f t="shared" si="2"/>
        <v>0</v>
      </c>
      <c r="L101">
        <f t="shared" si="3"/>
        <v>-27.84</v>
      </c>
    </row>
    <row r="102" spans="1:12" hidden="1" x14ac:dyDescent="0.25">
      <c r="A102" s="1">
        <v>45200</v>
      </c>
      <c r="B102" t="s">
        <v>69</v>
      </c>
      <c r="C102" t="s">
        <v>70</v>
      </c>
      <c r="D102" t="s">
        <v>21</v>
      </c>
      <c r="E102">
        <v>-33.81</v>
      </c>
      <c r="F102" t="s">
        <v>9</v>
      </c>
      <c r="G102" t="s">
        <v>150</v>
      </c>
      <c r="H102">
        <v>0</v>
      </c>
      <c r="I102">
        <v>1</v>
      </c>
      <c r="K102">
        <f t="shared" si="2"/>
        <v>0</v>
      </c>
      <c r="L102">
        <f t="shared" si="3"/>
        <v>-33.81</v>
      </c>
    </row>
    <row r="103" spans="1:12" hidden="1" x14ac:dyDescent="0.25">
      <c r="A103" s="1">
        <v>45259</v>
      </c>
      <c r="B103" t="s">
        <v>10</v>
      </c>
      <c r="C103" t="s">
        <v>11</v>
      </c>
      <c r="D103" t="s">
        <v>12</v>
      </c>
      <c r="E103">
        <v>-670.79</v>
      </c>
      <c r="F103" t="s">
        <v>9</v>
      </c>
      <c r="G103" t="s">
        <v>150</v>
      </c>
      <c r="H103">
        <v>0</v>
      </c>
      <c r="I103">
        <v>0</v>
      </c>
      <c r="K103">
        <f t="shared" si="2"/>
        <v>0</v>
      </c>
      <c r="L103">
        <f t="shared" si="3"/>
        <v>0</v>
      </c>
    </row>
    <row r="104" spans="1:12" hidden="1" x14ac:dyDescent="0.25">
      <c r="A104" s="1">
        <v>45250</v>
      </c>
      <c r="B104" t="s">
        <v>40</v>
      </c>
      <c r="C104" t="s">
        <v>41</v>
      </c>
      <c r="D104" t="s">
        <v>12</v>
      </c>
      <c r="E104">
        <v>-70.459999999999994</v>
      </c>
      <c r="F104" t="s">
        <v>9</v>
      </c>
      <c r="G104" t="s">
        <v>150</v>
      </c>
      <c r="H104">
        <v>0</v>
      </c>
      <c r="I104">
        <v>0</v>
      </c>
      <c r="K104">
        <f t="shared" si="2"/>
        <v>0</v>
      </c>
      <c r="L104">
        <f t="shared" si="3"/>
        <v>0</v>
      </c>
    </row>
    <row r="105" spans="1:12" hidden="1" x14ac:dyDescent="0.25">
      <c r="A105" s="1">
        <v>45224</v>
      </c>
      <c r="B105" t="s">
        <v>86</v>
      </c>
      <c r="C105" t="s">
        <v>87</v>
      </c>
      <c r="D105" t="s">
        <v>12</v>
      </c>
      <c r="E105">
        <v>-80</v>
      </c>
      <c r="F105" t="s">
        <v>9</v>
      </c>
      <c r="G105" t="s">
        <v>150</v>
      </c>
      <c r="H105">
        <v>0</v>
      </c>
      <c r="I105">
        <v>0</v>
      </c>
      <c r="K105">
        <f t="shared" si="2"/>
        <v>0</v>
      </c>
      <c r="L105">
        <f t="shared" si="3"/>
        <v>0</v>
      </c>
    </row>
    <row r="106" spans="1:12" hidden="1" x14ac:dyDescent="0.25">
      <c r="A106" s="1">
        <v>45205</v>
      </c>
      <c r="B106" t="s">
        <v>133</v>
      </c>
      <c r="C106" t="s">
        <v>134</v>
      </c>
      <c r="D106" t="s">
        <v>12</v>
      </c>
      <c r="E106">
        <v>-9.25</v>
      </c>
      <c r="F106" t="s">
        <v>9</v>
      </c>
      <c r="G106" t="s">
        <v>150</v>
      </c>
      <c r="H106">
        <v>0</v>
      </c>
      <c r="I106">
        <v>0</v>
      </c>
      <c r="K106">
        <f t="shared" si="2"/>
        <v>0</v>
      </c>
      <c r="L106">
        <f t="shared" si="3"/>
        <v>0</v>
      </c>
    </row>
    <row r="107" spans="1:12" x14ac:dyDescent="0.25">
      <c r="A107" s="1">
        <v>45237</v>
      </c>
      <c r="B107" t="s">
        <v>171</v>
      </c>
      <c r="C107" t="s">
        <v>172</v>
      </c>
      <c r="D107" t="s">
        <v>173</v>
      </c>
      <c r="E107">
        <v>-1424.58</v>
      </c>
      <c r="F107" t="s">
        <v>9</v>
      </c>
      <c r="G107" t="s">
        <v>203</v>
      </c>
      <c r="H107">
        <v>0</v>
      </c>
      <c r="I107">
        <v>0</v>
      </c>
      <c r="K107">
        <f t="shared" si="2"/>
        <v>0</v>
      </c>
      <c r="L107">
        <f t="shared" si="3"/>
        <v>0</v>
      </c>
    </row>
    <row r="108" spans="1:12" hidden="1" x14ac:dyDescent="0.25">
      <c r="A108" s="1">
        <v>45230</v>
      </c>
      <c r="B108" t="s">
        <v>71</v>
      </c>
      <c r="C108" t="s">
        <v>72</v>
      </c>
      <c r="D108" t="s">
        <v>73</v>
      </c>
      <c r="E108">
        <v>1471.7</v>
      </c>
      <c r="F108" t="s">
        <v>9</v>
      </c>
      <c r="G108" t="s">
        <v>150</v>
      </c>
      <c r="H108">
        <v>0</v>
      </c>
      <c r="I108">
        <v>0</v>
      </c>
      <c r="K108">
        <f t="shared" si="2"/>
        <v>0</v>
      </c>
      <c r="L108">
        <f t="shared" si="3"/>
        <v>0</v>
      </c>
    </row>
    <row r="109" spans="1:12" hidden="1" x14ac:dyDescent="0.25">
      <c r="A109" s="1">
        <v>45213</v>
      </c>
      <c r="B109" t="s">
        <v>71</v>
      </c>
      <c r="C109" t="s">
        <v>72</v>
      </c>
      <c r="D109" t="s">
        <v>73</v>
      </c>
      <c r="E109">
        <v>2500</v>
      </c>
      <c r="F109" t="s">
        <v>9</v>
      </c>
      <c r="G109" t="s">
        <v>150</v>
      </c>
      <c r="H109">
        <v>0</v>
      </c>
      <c r="I109">
        <v>0</v>
      </c>
      <c r="K109">
        <f t="shared" si="2"/>
        <v>0</v>
      </c>
      <c r="L109">
        <f t="shared" si="3"/>
        <v>0</v>
      </c>
    </row>
    <row r="110" spans="1:12" hidden="1" x14ac:dyDescent="0.25">
      <c r="A110" s="1">
        <v>45211</v>
      </c>
      <c r="B110" t="s">
        <v>108</v>
      </c>
      <c r="C110" t="s">
        <v>109</v>
      </c>
      <c r="D110" t="s">
        <v>73</v>
      </c>
      <c r="E110">
        <v>25</v>
      </c>
      <c r="F110" t="s">
        <v>9</v>
      </c>
      <c r="G110" t="s">
        <v>150</v>
      </c>
      <c r="H110">
        <v>0</v>
      </c>
      <c r="I110">
        <v>1</v>
      </c>
      <c r="K110">
        <f t="shared" si="2"/>
        <v>0</v>
      </c>
      <c r="L110">
        <f t="shared" si="3"/>
        <v>25</v>
      </c>
    </row>
    <row r="111" spans="1:12" x14ac:dyDescent="0.25">
      <c r="A111" s="1">
        <v>45257</v>
      </c>
      <c r="B111" t="s">
        <v>154</v>
      </c>
      <c r="C111" t="s">
        <v>155</v>
      </c>
      <c r="D111" t="s">
        <v>73</v>
      </c>
      <c r="E111">
        <v>100</v>
      </c>
      <c r="F111" t="s">
        <v>9</v>
      </c>
      <c r="G111" t="s">
        <v>203</v>
      </c>
      <c r="H111">
        <v>0</v>
      </c>
      <c r="I111">
        <v>0</v>
      </c>
      <c r="K111">
        <f t="shared" si="2"/>
        <v>0</v>
      </c>
      <c r="L111">
        <f t="shared" si="3"/>
        <v>0</v>
      </c>
    </row>
    <row r="112" spans="1:12" x14ac:dyDescent="0.25">
      <c r="A112" s="1">
        <v>45215</v>
      </c>
      <c r="B112" t="s">
        <v>154</v>
      </c>
      <c r="C112" t="s">
        <v>191</v>
      </c>
      <c r="D112" t="s">
        <v>73</v>
      </c>
      <c r="E112">
        <v>-1000</v>
      </c>
      <c r="F112" t="s">
        <v>9</v>
      </c>
      <c r="G112" t="s">
        <v>203</v>
      </c>
      <c r="H112">
        <v>0</v>
      </c>
      <c r="I112">
        <v>0</v>
      </c>
      <c r="K112">
        <f t="shared" si="2"/>
        <v>0</v>
      </c>
      <c r="L112">
        <f t="shared" si="3"/>
        <v>0</v>
      </c>
    </row>
    <row r="113" spans="1:12" hidden="1" x14ac:dyDescent="0.25">
      <c r="A113" s="1">
        <v>45211</v>
      </c>
      <c r="B113">
        <v>127311211</v>
      </c>
      <c r="C113" t="s">
        <v>106</v>
      </c>
      <c r="D113" t="s">
        <v>107</v>
      </c>
      <c r="E113">
        <v>612.26</v>
      </c>
      <c r="F113" t="s">
        <v>9</v>
      </c>
      <c r="G113" t="s">
        <v>150</v>
      </c>
      <c r="H113">
        <v>0</v>
      </c>
      <c r="I113">
        <v>0</v>
      </c>
      <c r="K113">
        <f t="shared" si="2"/>
        <v>0</v>
      </c>
      <c r="L113">
        <f t="shared" si="3"/>
        <v>0</v>
      </c>
    </row>
    <row r="114" spans="1:12" x14ac:dyDescent="0.25">
      <c r="A114" s="1">
        <v>45233</v>
      </c>
      <c r="B114" t="s">
        <v>174</v>
      </c>
      <c r="C114" t="s">
        <v>175</v>
      </c>
      <c r="D114" t="s">
        <v>107</v>
      </c>
      <c r="E114">
        <v>-17.850000000000001</v>
      </c>
      <c r="F114" t="s">
        <v>9</v>
      </c>
      <c r="G114" t="s">
        <v>203</v>
      </c>
      <c r="H114">
        <v>1</v>
      </c>
      <c r="I114">
        <v>0</v>
      </c>
      <c r="K114">
        <f t="shared" si="2"/>
        <v>-17.850000000000001</v>
      </c>
      <c r="L114">
        <f t="shared" si="3"/>
        <v>0</v>
      </c>
    </row>
    <row r="115" spans="1:12" x14ac:dyDescent="0.25">
      <c r="A115" s="1">
        <v>45232</v>
      </c>
      <c r="B115" t="s">
        <v>174</v>
      </c>
      <c r="C115" t="s">
        <v>179</v>
      </c>
      <c r="D115" t="s">
        <v>107</v>
      </c>
      <c r="E115">
        <v>-2000</v>
      </c>
      <c r="F115" t="s">
        <v>9</v>
      </c>
      <c r="G115" t="s">
        <v>203</v>
      </c>
      <c r="H115">
        <v>1</v>
      </c>
      <c r="I115">
        <v>0</v>
      </c>
      <c r="K115">
        <f t="shared" si="2"/>
        <v>-2000</v>
      </c>
      <c r="L115">
        <f t="shared" si="3"/>
        <v>0</v>
      </c>
    </row>
    <row r="116" spans="1:12" x14ac:dyDescent="0.25">
      <c r="A116" s="1">
        <v>45202</v>
      </c>
      <c r="B116" t="s">
        <v>199</v>
      </c>
      <c r="C116" t="s">
        <v>200</v>
      </c>
      <c r="D116" t="s">
        <v>107</v>
      </c>
      <c r="E116">
        <v>-1945</v>
      </c>
      <c r="F116" t="s">
        <v>9</v>
      </c>
      <c r="G116" t="s">
        <v>203</v>
      </c>
      <c r="H116">
        <v>1</v>
      </c>
      <c r="I116">
        <v>0</v>
      </c>
      <c r="K116">
        <f t="shared" si="2"/>
        <v>-1945</v>
      </c>
      <c r="L116">
        <f t="shared" si="3"/>
        <v>0</v>
      </c>
    </row>
    <row r="117" spans="1:12" x14ac:dyDescent="0.25">
      <c r="A117" s="1">
        <v>45239</v>
      </c>
      <c r="B117" t="s">
        <v>168</v>
      </c>
      <c r="C117" t="s">
        <v>169</v>
      </c>
      <c r="D117" t="s">
        <v>170</v>
      </c>
      <c r="E117">
        <v>56.69</v>
      </c>
      <c r="F117" t="s">
        <v>9</v>
      </c>
      <c r="G117" t="s">
        <v>203</v>
      </c>
      <c r="H117">
        <v>0</v>
      </c>
      <c r="I117">
        <v>0</v>
      </c>
      <c r="K117">
        <f t="shared" si="2"/>
        <v>0</v>
      </c>
      <c r="L117">
        <f t="shared" si="3"/>
        <v>0</v>
      </c>
    </row>
    <row r="118" spans="1:12" x14ac:dyDescent="0.25">
      <c r="A118" s="1">
        <v>45226</v>
      </c>
      <c r="B118" t="s">
        <v>188</v>
      </c>
      <c r="C118" t="s">
        <v>189</v>
      </c>
      <c r="D118" t="s">
        <v>170</v>
      </c>
      <c r="E118">
        <v>-5.22</v>
      </c>
      <c r="F118" t="s">
        <v>9</v>
      </c>
      <c r="G118" t="s">
        <v>203</v>
      </c>
      <c r="H118">
        <v>0</v>
      </c>
      <c r="I118">
        <v>0</v>
      </c>
      <c r="K118">
        <f t="shared" si="2"/>
        <v>0</v>
      </c>
      <c r="L118">
        <f t="shared" si="3"/>
        <v>0</v>
      </c>
    </row>
    <row r="119" spans="1:12" x14ac:dyDescent="0.25">
      <c r="A119" s="1">
        <v>45222</v>
      </c>
      <c r="B119" t="s">
        <v>188</v>
      </c>
      <c r="C119" t="s">
        <v>189</v>
      </c>
      <c r="D119" t="s">
        <v>170</v>
      </c>
      <c r="E119">
        <v>-36.15</v>
      </c>
      <c r="F119" t="s">
        <v>9</v>
      </c>
      <c r="G119" t="s">
        <v>203</v>
      </c>
      <c r="H119">
        <v>0</v>
      </c>
      <c r="I119">
        <v>0</v>
      </c>
      <c r="K119">
        <f t="shared" si="2"/>
        <v>0</v>
      </c>
      <c r="L119">
        <f t="shared" si="3"/>
        <v>0</v>
      </c>
    </row>
    <row r="120" spans="1:12" x14ac:dyDescent="0.25">
      <c r="A120" s="1">
        <v>45218</v>
      </c>
      <c r="B120" t="s">
        <v>168</v>
      </c>
      <c r="C120" t="s">
        <v>190</v>
      </c>
      <c r="D120" t="s">
        <v>170</v>
      </c>
      <c r="E120">
        <v>-60.74</v>
      </c>
      <c r="F120" t="s">
        <v>9</v>
      </c>
      <c r="G120" t="s">
        <v>203</v>
      </c>
      <c r="H120">
        <v>0</v>
      </c>
      <c r="I120">
        <v>0</v>
      </c>
      <c r="K120">
        <f t="shared" si="2"/>
        <v>0</v>
      </c>
      <c r="L120">
        <f t="shared" si="3"/>
        <v>0</v>
      </c>
    </row>
    <row r="121" spans="1:12" x14ac:dyDescent="0.25">
      <c r="A121" s="1">
        <v>45218</v>
      </c>
      <c r="B121" t="s">
        <v>188</v>
      </c>
      <c r="C121" t="s">
        <v>189</v>
      </c>
      <c r="D121" t="s">
        <v>170</v>
      </c>
      <c r="E121">
        <v>-12.3</v>
      </c>
      <c r="F121" t="s">
        <v>9</v>
      </c>
      <c r="G121" t="s">
        <v>203</v>
      </c>
      <c r="H121">
        <v>0</v>
      </c>
      <c r="I121">
        <v>0</v>
      </c>
      <c r="K121">
        <f t="shared" si="2"/>
        <v>0</v>
      </c>
      <c r="L121">
        <f t="shared" si="3"/>
        <v>0</v>
      </c>
    </row>
    <row r="122" spans="1:12" x14ac:dyDescent="0.25">
      <c r="A122" s="1">
        <v>45216</v>
      </c>
      <c r="B122" t="s">
        <v>188</v>
      </c>
      <c r="C122" t="s">
        <v>189</v>
      </c>
      <c r="D122" t="s">
        <v>170</v>
      </c>
      <c r="E122">
        <v>-12.4</v>
      </c>
      <c r="F122" t="s">
        <v>9</v>
      </c>
      <c r="G122" t="s">
        <v>203</v>
      </c>
      <c r="H122">
        <v>0</v>
      </c>
      <c r="I122">
        <v>0</v>
      </c>
      <c r="K122">
        <f t="shared" si="2"/>
        <v>0</v>
      </c>
      <c r="L122">
        <f t="shared" si="3"/>
        <v>0</v>
      </c>
    </row>
  </sheetData>
  <autoFilter ref="A2:I122" xr:uid="{CA688D88-0C6F-4209-B1F1-F66864C31B21}">
    <filterColumn colId="6">
      <filters>
        <filter val="Checking"/>
      </filters>
    </filterColumn>
  </autoFilter>
  <mergeCells count="2"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A966-FF68-4EA8-BAE7-03C1D279D079}">
  <dimension ref="A1:AF21"/>
  <sheetViews>
    <sheetView tabSelected="1" workbookViewId="0">
      <selection activeCell="I19" sqref="I19"/>
    </sheetView>
  </sheetViews>
  <sheetFormatPr defaultColWidth="14.28515625" defaultRowHeight="15" x14ac:dyDescent="0.25"/>
  <cols>
    <col min="1" max="1" width="19" bestFit="1" customWidth="1"/>
    <col min="2" max="2" width="8.7109375" bestFit="1" customWidth="1"/>
    <col min="3" max="3" width="7.7109375" bestFit="1" customWidth="1"/>
    <col min="4" max="4" width="7.7109375" customWidth="1"/>
    <col min="6" max="6" width="9.5703125" bestFit="1" customWidth="1"/>
  </cols>
  <sheetData>
    <row r="1" spans="1:32" x14ac:dyDescent="0.25">
      <c r="A1" s="8" t="s">
        <v>3</v>
      </c>
      <c r="B1" s="2" t="s">
        <v>212</v>
      </c>
      <c r="C1" s="2"/>
      <c r="D1" s="2"/>
      <c r="F1" s="7" t="s">
        <v>229</v>
      </c>
      <c r="G1" s="1">
        <v>45261</v>
      </c>
      <c r="H1" s="1">
        <v>45292</v>
      </c>
      <c r="I1" s="1">
        <v>45323</v>
      </c>
      <c r="J1" s="1">
        <v>45352</v>
      </c>
      <c r="K1" s="1">
        <v>45383</v>
      </c>
      <c r="L1" s="1">
        <v>45413</v>
      </c>
      <c r="M1" s="1">
        <v>45444</v>
      </c>
      <c r="N1" s="1">
        <v>45474</v>
      </c>
      <c r="O1" s="1">
        <v>45505</v>
      </c>
      <c r="P1" s="1">
        <v>45536</v>
      </c>
      <c r="Q1" s="1">
        <v>45566</v>
      </c>
      <c r="R1" s="1">
        <v>45597</v>
      </c>
      <c r="S1" s="1">
        <v>45627</v>
      </c>
      <c r="T1" s="1">
        <v>45658</v>
      </c>
      <c r="U1" s="1">
        <v>45689</v>
      </c>
      <c r="V1" s="1">
        <v>45717</v>
      </c>
      <c r="W1" s="1">
        <v>45748</v>
      </c>
      <c r="X1" s="1">
        <v>45778</v>
      </c>
      <c r="Y1" s="1">
        <v>45809</v>
      </c>
      <c r="Z1" s="1">
        <v>45839</v>
      </c>
      <c r="AA1" s="1">
        <v>45870</v>
      </c>
      <c r="AB1" s="1">
        <v>45901</v>
      </c>
      <c r="AC1" s="1">
        <v>45931</v>
      </c>
      <c r="AD1" s="1">
        <v>45962</v>
      </c>
      <c r="AE1" s="1">
        <v>45992</v>
      </c>
      <c r="AF1" s="1">
        <v>46023</v>
      </c>
    </row>
    <row r="2" spans="1:32" x14ac:dyDescent="0.25">
      <c r="A2" t="s">
        <v>59</v>
      </c>
      <c r="B2" s="4">
        <v>-30</v>
      </c>
      <c r="C2" s="4"/>
      <c r="D2" s="4"/>
      <c r="F2" t="s">
        <v>217</v>
      </c>
      <c r="G2" s="12">
        <f>14149-1916</f>
        <v>12233</v>
      </c>
      <c r="H2" s="12">
        <f>SUM(G2+G12-SUM(G13:G16))</f>
        <v>10000.000000000002</v>
      </c>
      <c r="I2" s="12">
        <f t="shared" ref="I2:Z2" si="0">SUM(H2+H12-SUM(H13:H16))</f>
        <v>10000</v>
      </c>
      <c r="J2" s="12">
        <f t="shared" si="0"/>
        <v>10000</v>
      </c>
      <c r="K2" s="12">
        <f t="shared" si="0"/>
        <v>10000</v>
      </c>
      <c r="L2" s="12">
        <f t="shared" si="0"/>
        <v>10000</v>
      </c>
      <c r="M2" s="12">
        <f t="shared" si="0"/>
        <v>10000</v>
      </c>
      <c r="N2" s="12">
        <f t="shared" si="0"/>
        <v>10000</v>
      </c>
      <c r="O2" s="12">
        <f t="shared" si="0"/>
        <v>10000</v>
      </c>
      <c r="P2" s="12">
        <f t="shared" si="0"/>
        <v>10000</v>
      </c>
      <c r="Q2" s="12">
        <f t="shared" si="0"/>
        <v>10000</v>
      </c>
      <c r="R2" s="12">
        <f t="shared" si="0"/>
        <v>10000</v>
      </c>
      <c r="S2" s="12">
        <f t="shared" si="0"/>
        <v>10000</v>
      </c>
      <c r="T2" s="12">
        <f t="shared" si="0"/>
        <v>10000</v>
      </c>
      <c r="U2" s="12">
        <f t="shared" si="0"/>
        <v>10000</v>
      </c>
      <c r="V2" s="12">
        <f t="shared" si="0"/>
        <v>10000</v>
      </c>
      <c r="W2" s="12">
        <f t="shared" si="0"/>
        <v>10000</v>
      </c>
      <c r="X2" s="12">
        <f t="shared" si="0"/>
        <v>10000</v>
      </c>
      <c r="Y2" s="12">
        <f t="shared" si="0"/>
        <v>10000</v>
      </c>
      <c r="Z2" s="12">
        <f t="shared" si="0"/>
        <v>10000</v>
      </c>
      <c r="AA2" s="12">
        <f t="shared" ref="AA2:AD2" si="1">SUM(Z2+Z12-SUM(Z13:Z16))</f>
        <v>10000</v>
      </c>
      <c r="AB2" s="12">
        <f t="shared" si="1"/>
        <v>10000</v>
      </c>
      <c r="AC2" s="12">
        <f t="shared" si="1"/>
        <v>10000</v>
      </c>
      <c r="AD2" s="12">
        <f t="shared" si="1"/>
        <v>10000</v>
      </c>
      <c r="AE2" s="12">
        <f t="shared" ref="AE2:AF2" si="2">SUM(AD2+AD12-SUM(AD13:AD16))</f>
        <v>10000</v>
      </c>
      <c r="AF2" s="12">
        <f t="shared" si="2"/>
        <v>12413.525000000005</v>
      </c>
    </row>
    <row r="3" spans="1:32" x14ac:dyDescent="0.25">
      <c r="A3" t="s">
        <v>209</v>
      </c>
      <c r="B3" s="4">
        <v>-35</v>
      </c>
      <c r="C3" s="4"/>
      <c r="D3" s="4"/>
      <c r="F3" t="s">
        <v>218</v>
      </c>
      <c r="G3" s="4">
        <v>-9000</v>
      </c>
      <c r="H3" s="4">
        <f>G3+G13</f>
        <v>-9000</v>
      </c>
      <c r="I3" s="4">
        <f t="shared" ref="I3:S3" si="3">H3+H13</f>
        <v>-9000</v>
      </c>
      <c r="J3" s="4">
        <f t="shared" si="3"/>
        <v>-9000</v>
      </c>
      <c r="K3" s="4">
        <f t="shared" si="3"/>
        <v>-9000</v>
      </c>
      <c r="L3" s="4">
        <f t="shared" si="3"/>
        <v>-9000</v>
      </c>
      <c r="M3" s="4">
        <f t="shared" si="3"/>
        <v>-9000</v>
      </c>
      <c r="N3" s="4">
        <f t="shared" si="3"/>
        <v>-9000</v>
      </c>
      <c r="O3" s="4">
        <f t="shared" si="3"/>
        <v>-9000</v>
      </c>
      <c r="P3" s="4">
        <f t="shared" si="3"/>
        <v>-9000</v>
      </c>
      <c r="Q3" s="4">
        <f t="shared" si="3"/>
        <v>-9000</v>
      </c>
      <c r="R3" s="4">
        <f t="shared" si="3"/>
        <v>-9000</v>
      </c>
      <c r="S3" s="4">
        <f t="shared" si="3"/>
        <v>-9000</v>
      </c>
      <c r="T3" s="4">
        <f t="shared" ref="T3:Z3" si="4">S3+S13</f>
        <v>-9000</v>
      </c>
      <c r="U3" s="4">
        <f t="shared" si="4"/>
        <v>-9000</v>
      </c>
      <c r="V3" s="4">
        <f t="shared" si="4"/>
        <v>-9000</v>
      </c>
      <c r="W3" s="4">
        <f t="shared" si="4"/>
        <v>-9000</v>
      </c>
      <c r="X3" s="4">
        <f t="shared" si="4"/>
        <v>-8536.2574999999997</v>
      </c>
      <c r="Y3" s="4">
        <f t="shared" si="4"/>
        <v>-7318.3799999999992</v>
      </c>
      <c r="Z3" s="4">
        <f t="shared" si="4"/>
        <v>-6100.5024999999987</v>
      </c>
      <c r="AA3" s="4">
        <f t="shared" ref="AA3:AD3" si="5">Z3+Z13</f>
        <v>-4882.6249999999982</v>
      </c>
      <c r="AB3" s="4">
        <f t="shared" si="5"/>
        <v>-3664.7474999999981</v>
      </c>
      <c r="AC3" s="4">
        <f t="shared" si="5"/>
        <v>-2446.8699999999981</v>
      </c>
      <c r="AD3" s="4">
        <f t="shared" si="5"/>
        <v>-1228.992499999998</v>
      </c>
      <c r="AE3" s="4">
        <f t="shared" ref="AE3:AF3" si="6">AD3+AD13</f>
        <v>-11.114999999997963</v>
      </c>
      <c r="AF3" s="4">
        <f t="shared" si="6"/>
        <v>0</v>
      </c>
    </row>
    <row r="4" spans="1:32" x14ac:dyDescent="0.25">
      <c r="A4" t="s">
        <v>210</v>
      </c>
      <c r="B4" s="4">
        <v>-1850</v>
      </c>
      <c r="C4" s="4"/>
      <c r="D4" s="4"/>
      <c r="F4" t="s">
        <v>219</v>
      </c>
      <c r="G4" s="4">
        <v>-10000</v>
      </c>
      <c r="H4" s="4">
        <f>G4+G14</f>
        <v>-10000</v>
      </c>
      <c r="I4" s="4">
        <f t="shared" ref="I4:S4" si="7">H4+H14</f>
        <v>-10000</v>
      </c>
      <c r="J4" s="4">
        <f t="shared" si="7"/>
        <v>-10000</v>
      </c>
      <c r="K4" s="4">
        <f t="shared" si="7"/>
        <v>-10000</v>
      </c>
      <c r="L4" s="4">
        <f t="shared" si="7"/>
        <v>-10000</v>
      </c>
      <c r="M4" s="4">
        <f t="shared" si="7"/>
        <v>-10000</v>
      </c>
      <c r="N4" s="4">
        <f t="shared" si="7"/>
        <v>-10000</v>
      </c>
      <c r="O4" s="4">
        <f t="shared" si="7"/>
        <v>-10000</v>
      </c>
      <c r="P4" s="4">
        <f t="shared" si="7"/>
        <v>-10000</v>
      </c>
      <c r="Q4" s="4">
        <f t="shared" si="7"/>
        <v>-10000</v>
      </c>
      <c r="R4" s="4">
        <f t="shared" si="7"/>
        <v>-10000</v>
      </c>
      <c r="S4" s="4">
        <f t="shared" si="7"/>
        <v>-10000</v>
      </c>
      <c r="T4" s="4">
        <f t="shared" ref="T4:Z4" si="8">S4+S14</f>
        <v>-10000</v>
      </c>
      <c r="U4" s="4">
        <f t="shared" si="8"/>
        <v>-10000</v>
      </c>
      <c r="V4" s="4">
        <f t="shared" si="8"/>
        <v>-10000</v>
      </c>
      <c r="W4" s="4">
        <f t="shared" si="8"/>
        <v>-10000</v>
      </c>
      <c r="X4" s="4">
        <f t="shared" si="8"/>
        <v>-8536.2574999999997</v>
      </c>
      <c r="Y4" s="4">
        <f t="shared" si="8"/>
        <v>-7318.3799999999992</v>
      </c>
      <c r="Z4" s="4">
        <f t="shared" si="8"/>
        <v>-6100.5024999999987</v>
      </c>
      <c r="AA4" s="4">
        <f t="shared" ref="AA4:AD4" si="9">Z4+Z14</f>
        <v>-4882.6249999999982</v>
      </c>
      <c r="AB4" s="4">
        <f t="shared" si="9"/>
        <v>-3664.7474999999981</v>
      </c>
      <c r="AC4" s="4">
        <f t="shared" si="9"/>
        <v>-2446.8699999999981</v>
      </c>
      <c r="AD4" s="4">
        <f t="shared" si="9"/>
        <v>-1228.992499999998</v>
      </c>
      <c r="AE4" s="4">
        <f t="shared" ref="AE4:AF4" si="10">AD4+AD14</f>
        <v>-11.114999999997963</v>
      </c>
      <c r="AF4" s="4">
        <f t="shared" si="10"/>
        <v>0</v>
      </c>
    </row>
    <row r="5" spans="1:32" x14ac:dyDescent="0.25">
      <c r="A5" t="s">
        <v>116</v>
      </c>
      <c r="B5" s="4">
        <v>-100</v>
      </c>
      <c r="C5" s="4"/>
      <c r="D5" s="4"/>
      <c r="F5" t="s">
        <v>224</v>
      </c>
      <c r="G5" s="12">
        <v>-20775.61</v>
      </c>
      <c r="H5" s="9">
        <f>ROUND(G5+G9+G15, 2)</f>
        <v>-20642.23</v>
      </c>
      <c r="I5" s="9">
        <f t="shared" ref="I5:Z5" si="11">ROUND(H5+H9+H15, 2)</f>
        <v>-20508.27</v>
      </c>
      <c r="J5" s="9">
        <f t="shared" si="11"/>
        <v>-20373.73</v>
      </c>
      <c r="K5" s="9">
        <f t="shared" si="11"/>
        <v>-20238.61</v>
      </c>
      <c r="L5" s="9">
        <f t="shared" si="11"/>
        <v>-20102.900000000001</v>
      </c>
      <c r="M5" s="9">
        <f t="shared" si="11"/>
        <v>-19966.599999999999</v>
      </c>
      <c r="N5" s="9">
        <f t="shared" si="11"/>
        <v>-19829.71</v>
      </c>
      <c r="O5" s="9">
        <f t="shared" si="11"/>
        <v>-19600.009999999998</v>
      </c>
      <c r="P5" s="9">
        <f t="shared" si="11"/>
        <v>-17249.259999999998</v>
      </c>
      <c r="Q5" s="9">
        <f t="shared" si="11"/>
        <v>-14888.32</v>
      </c>
      <c r="R5" s="9">
        <f t="shared" si="11"/>
        <v>-12517.14</v>
      </c>
      <c r="S5" s="9">
        <f t="shared" si="11"/>
        <v>-10135.67</v>
      </c>
      <c r="T5" s="9">
        <f t="shared" si="11"/>
        <v>-7743.88</v>
      </c>
      <c r="U5" s="9">
        <f t="shared" si="11"/>
        <v>-5341.71</v>
      </c>
      <c r="V5" s="9">
        <f t="shared" si="11"/>
        <v>-2929.13</v>
      </c>
      <c r="W5" s="9">
        <f t="shared" si="11"/>
        <v>-506.08</v>
      </c>
      <c r="X5" s="9">
        <f t="shared" si="11"/>
        <v>0</v>
      </c>
      <c r="Y5" s="9">
        <f t="shared" si="11"/>
        <v>0</v>
      </c>
      <c r="Z5" s="9">
        <f t="shared" si="11"/>
        <v>0</v>
      </c>
      <c r="AA5" s="9">
        <f t="shared" ref="AA5:AD5" si="12">ROUND(Z5+Z9+Z15, 2)</f>
        <v>0</v>
      </c>
      <c r="AB5" s="9">
        <f t="shared" si="12"/>
        <v>0</v>
      </c>
      <c r="AC5" s="9">
        <f t="shared" si="12"/>
        <v>0</v>
      </c>
      <c r="AD5" s="9">
        <f t="shared" si="12"/>
        <v>0</v>
      </c>
      <c r="AE5" s="9">
        <f t="shared" ref="AE5:AF5" si="13">ROUND(AD5+AD9+AD15, 2)</f>
        <v>0</v>
      </c>
      <c r="AF5" s="9">
        <f t="shared" si="13"/>
        <v>0</v>
      </c>
    </row>
    <row r="6" spans="1:32" x14ac:dyDescent="0.25">
      <c r="A6" t="s">
        <v>170</v>
      </c>
      <c r="B6" s="4">
        <v>-100</v>
      </c>
      <c r="C6" s="4"/>
      <c r="D6" s="4"/>
      <c r="F6" t="s">
        <v>225</v>
      </c>
      <c r="G6" s="12">
        <v>-19410.61</v>
      </c>
      <c r="H6" s="9">
        <f>ROUND(G6+G10+G16, 2)</f>
        <v>-15069.61</v>
      </c>
      <c r="I6" s="9">
        <f t="shared" ref="I6:Z6" si="14">ROUND(H6+H10+H16, 2)</f>
        <v>-12938.29</v>
      </c>
      <c r="J6" s="9">
        <f t="shared" si="14"/>
        <v>-10795.52</v>
      </c>
      <c r="K6" s="9">
        <f t="shared" si="14"/>
        <v>-8641.24</v>
      </c>
      <c r="L6" s="9">
        <f t="shared" si="14"/>
        <v>-6475.39</v>
      </c>
      <c r="M6" s="9">
        <f t="shared" si="14"/>
        <v>-4297.8999999999996</v>
      </c>
      <c r="N6" s="9">
        <f t="shared" si="14"/>
        <v>-2108.7199999999998</v>
      </c>
      <c r="O6" s="9">
        <f t="shared" si="14"/>
        <v>0</v>
      </c>
      <c r="P6" s="9">
        <f t="shared" si="14"/>
        <v>0</v>
      </c>
      <c r="Q6" s="9">
        <f t="shared" si="14"/>
        <v>0</v>
      </c>
      <c r="R6" s="9">
        <f t="shared" si="14"/>
        <v>0</v>
      </c>
      <c r="S6" s="9">
        <f t="shared" si="14"/>
        <v>0</v>
      </c>
      <c r="T6" s="9">
        <f t="shared" si="14"/>
        <v>0</v>
      </c>
      <c r="U6" s="9">
        <f t="shared" si="14"/>
        <v>0</v>
      </c>
      <c r="V6" s="9">
        <f t="shared" si="14"/>
        <v>0</v>
      </c>
      <c r="W6" s="9">
        <f t="shared" si="14"/>
        <v>0</v>
      </c>
      <c r="X6" s="9">
        <f t="shared" si="14"/>
        <v>0</v>
      </c>
      <c r="Y6" s="9">
        <f t="shared" si="14"/>
        <v>0</v>
      </c>
      <c r="Z6" s="9">
        <f t="shared" si="14"/>
        <v>0</v>
      </c>
      <c r="AA6" s="9">
        <f t="shared" ref="AA6:AD6" si="15">ROUND(Z6+Z10+Z16, 2)</f>
        <v>0</v>
      </c>
      <c r="AB6" s="9">
        <f t="shared" si="15"/>
        <v>0</v>
      </c>
      <c r="AC6" s="9">
        <f t="shared" si="15"/>
        <v>0</v>
      </c>
      <c r="AD6" s="9">
        <f t="shared" si="15"/>
        <v>0</v>
      </c>
      <c r="AE6" s="9">
        <f t="shared" ref="AE6:AF6" si="16">ROUND(AD6+AD10+AD16, 2)</f>
        <v>0</v>
      </c>
      <c r="AF6" s="9">
        <f t="shared" si="16"/>
        <v>0</v>
      </c>
    </row>
    <row r="7" spans="1:32" x14ac:dyDescent="0.25">
      <c r="A7" t="s">
        <v>211</v>
      </c>
      <c r="B7" s="4">
        <v>5579</v>
      </c>
      <c r="C7" s="4"/>
      <c r="D7" s="4"/>
      <c r="F7" s="6" t="s">
        <v>220</v>
      </c>
      <c r="G7" s="11">
        <f>SUM(G2:G6)</f>
        <v>-46953.22</v>
      </c>
      <c r="H7" s="11">
        <f>SUM(H2:H6)</f>
        <v>-44711.839999999997</v>
      </c>
      <c r="I7" s="11">
        <f t="shared" ref="I7:S7" si="17">SUM(I2:I6)</f>
        <v>-42446.559999999998</v>
      </c>
      <c r="J7" s="11">
        <f t="shared" si="17"/>
        <v>-40169.25</v>
      </c>
      <c r="K7" s="11">
        <f t="shared" si="17"/>
        <v>-37879.85</v>
      </c>
      <c r="L7" s="11">
        <f t="shared" si="17"/>
        <v>-35578.29</v>
      </c>
      <c r="M7" s="11">
        <f t="shared" si="17"/>
        <v>-33264.5</v>
      </c>
      <c r="N7" s="11">
        <f t="shared" si="17"/>
        <v>-30938.43</v>
      </c>
      <c r="O7" s="11">
        <f t="shared" si="17"/>
        <v>-28600.01</v>
      </c>
      <c r="P7" s="11">
        <f t="shared" si="17"/>
        <v>-26249.26</v>
      </c>
      <c r="Q7" s="11">
        <f t="shared" si="17"/>
        <v>-23888.32</v>
      </c>
      <c r="R7" s="11">
        <f t="shared" si="17"/>
        <v>-21517.14</v>
      </c>
      <c r="S7" s="11">
        <f t="shared" si="17"/>
        <v>-19135.669999999998</v>
      </c>
      <c r="T7" s="11">
        <f t="shared" ref="T7" si="18">SUM(T2:T6)</f>
        <v>-16743.88</v>
      </c>
      <c r="U7" s="11">
        <f t="shared" ref="U7" si="19">SUM(U2:U6)</f>
        <v>-14341.71</v>
      </c>
      <c r="V7" s="11">
        <f t="shared" ref="V7" si="20">SUM(V2:V6)</f>
        <v>-11929.130000000001</v>
      </c>
      <c r="W7" s="11">
        <f t="shared" ref="W7" si="21">SUM(W2:W6)</f>
        <v>-9506.08</v>
      </c>
      <c r="X7" s="11">
        <f t="shared" ref="X7" si="22">SUM(X2:X6)</f>
        <v>-7072.5149999999994</v>
      </c>
      <c r="Y7" s="11">
        <f t="shared" ref="Y7" si="23">SUM(Y2:Y6)</f>
        <v>-4636.7599999999984</v>
      </c>
      <c r="Z7" s="11">
        <f t="shared" ref="Z7:AF7" si="24">SUM(Z2:Z6)</f>
        <v>-2201.0049999999974</v>
      </c>
      <c r="AA7" s="11">
        <f t="shared" si="24"/>
        <v>234.75000000000364</v>
      </c>
      <c r="AB7" s="11">
        <f t="shared" si="24"/>
        <v>2670.5050000000042</v>
      </c>
      <c r="AC7" s="11">
        <f t="shared" si="24"/>
        <v>5106.2600000000039</v>
      </c>
      <c r="AD7" s="11">
        <f t="shared" si="24"/>
        <v>7542.0150000000031</v>
      </c>
      <c r="AE7" s="11">
        <f t="shared" si="24"/>
        <v>9977.7700000000041</v>
      </c>
      <c r="AF7" s="11">
        <f t="shared" si="24"/>
        <v>12413.525000000005</v>
      </c>
    </row>
    <row r="8" spans="1:32" x14ac:dyDescent="0.25">
      <c r="A8" t="s">
        <v>231</v>
      </c>
      <c r="B8" s="4">
        <v>-150</v>
      </c>
      <c r="C8" s="4"/>
      <c r="D8" s="4"/>
      <c r="E8" s="13" t="s">
        <v>228</v>
      </c>
      <c r="F8" s="10" t="s">
        <v>223</v>
      </c>
    </row>
    <row r="9" spans="1:32" x14ac:dyDescent="0.25">
      <c r="A9" t="s">
        <v>216</v>
      </c>
      <c r="B9" s="4">
        <f>SUM(Transactions!L3:L122) / 2</f>
        <v>-878.24500000000012</v>
      </c>
      <c r="C9" s="4"/>
      <c r="D9" s="4"/>
      <c r="E9" s="13"/>
      <c r="F9" t="s">
        <v>224</v>
      </c>
      <c r="G9" s="9">
        <f>ROUND(G5*0.0528*(30/365.25), 2)</f>
        <v>-90.1</v>
      </c>
      <c r="H9" s="9">
        <f t="shared" ref="H9:Z9" si="25">ROUND(H5*0.0528*(30/365.25), 2)</f>
        <v>-89.52</v>
      </c>
      <c r="I9" s="9">
        <f t="shared" si="25"/>
        <v>-88.94</v>
      </c>
      <c r="J9" s="9">
        <f t="shared" si="25"/>
        <v>-88.36</v>
      </c>
      <c r="K9" s="9">
        <f t="shared" si="25"/>
        <v>-87.77</v>
      </c>
      <c r="L9" s="9">
        <f t="shared" si="25"/>
        <v>-87.18</v>
      </c>
      <c r="M9" s="9">
        <f t="shared" si="25"/>
        <v>-86.59</v>
      </c>
      <c r="N9" s="9">
        <f t="shared" si="25"/>
        <v>-86</v>
      </c>
      <c r="O9" s="9">
        <f t="shared" si="25"/>
        <v>-85</v>
      </c>
      <c r="P9" s="9">
        <f t="shared" si="25"/>
        <v>-74.81</v>
      </c>
      <c r="Q9" s="9">
        <f t="shared" si="25"/>
        <v>-64.569999999999993</v>
      </c>
      <c r="R9" s="9">
        <f t="shared" si="25"/>
        <v>-54.28</v>
      </c>
      <c r="S9" s="9">
        <f t="shared" si="25"/>
        <v>-43.96</v>
      </c>
      <c r="T9" s="9">
        <f t="shared" si="25"/>
        <v>-33.58</v>
      </c>
      <c r="U9" s="9">
        <f t="shared" si="25"/>
        <v>-23.17</v>
      </c>
      <c r="V9" s="9">
        <f t="shared" si="25"/>
        <v>-12.7</v>
      </c>
      <c r="W9" s="9">
        <f t="shared" si="25"/>
        <v>-2.19</v>
      </c>
      <c r="X9" s="9">
        <f t="shared" si="25"/>
        <v>0</v>
      </c>
      <c r="Y9" s="9">
        <f t="shared" si="25"/>
        <v>0</v>
      </c>
      <c r="Z9" s="9">
        <f t="shared" si="25"/>
        <v>0</v>
      </c>
      <c r="AA9" s="9">
        <f t="shared" ref="AA9:AD9" si="26">ROUND(AA5*0.0528*(30/365.25), 2)</f>
        <v>0</v>
      </c>
      <c r="AB9" s="9">
        <f t="shared" si="26"/>
        <v>0</v>
      </c>
      <c r="AC9" s="9">
        <f t="shared" si="26"/>
        <v>0</v>
      </c>
      <c r="AD9" s="9">
        <f t="shared" si="26"/>
        <v>0</v>
      </c>
      <c r="AE9" s="9">
        <f t="shared" ref="AE9:AF9" si="27">ROUND(AE5*0.0528*(30/365.25), 2)</f>
        <v>0</v>
      </c>
      <c r="AF9" s="9">
        <f t="shared" si="27"/>
        <v>0</v>
      </c>
    </row>
    <row r="10" spans="1:32" x14ac:dyDescent="0.25">
      <c r="A10" s="7" t="s">
        <v>220</v>
      </c>
      <c r="B10" s="4">
        <f>SUM(B2:B9)</f>
        <v>2435.7550000000001</v>
      </c>
      <c r="C10" s="4"/>
      <c r="D10" s="4"/>
      <c r="E10" s="13"/>
      <c r="F10" t="s">
        <v>225</v>
      </c>
      <c r="G10" s="9">
        <f>ROUND(G6*0.0654*(30/365.25), 2)</f>
        <v>-104.27</v>
      </c>
      <c r="H10" s="9">
        <f t="shared" ref="H10:Z10" si="28">ROUND(H6*0.0654*(30/365.25), 2)</f>
        <v>-80.95</v>
      </c>
      <c r="I10" s="9">
        <f t="shared" si="28"/>
        <v>-69.5</v>
      </c>
      <c r="J10" s="9">
        <f t="shared" si="28"/>
        <v>-57.99</v>
      </c>
      <c r="K10" s="9">
        <f t="shared" si="28"/>
        <v>-46.42</v>
      </c>
      <c r="L10" s="9">
        <f t="shared" si="28"/>
        <v>-34.78</v>
      </c>
      <c r="M10" s="9">
        <f t="shared" si="28"/>
        <v>-23.09</v>
      </c>
      <c r="N10" s="9">
        <f t="shared" si="28"/>
        <v>-11.33</v>
      </c>
      <c r="O10" s="9">
        <f t="shared" si="28"/>
        <v>0</v>
      </c>
      <c r="P10" s="9">
        <f t="shared" si="28"/>
        <v>0</v>
      </c>
      <c r="Q10" s="9">
        <f t="shared" si="28"/>
        <v>0</v>
      </c>
      <c r="R10" s="9">
        <f t="shared" si="28"/>
        <v>0</v>
      </c>
      <c r="S10" s="9">
        <f t="shared" si="28"/>
        <v>0</v>
      </c>
      <c r="T10" s="9">
        <f t="shared" si="28"/>
        <v>0</v>
      </c>
      <c r="U10" s="9">
        <f t="shared" si="28"/>
        <v>0</v>
      </c>
      <c r="V10" s="9">
        <f t="shared" si="28"/>
        <v>0</v>
      </c>
      <c r="W10" s="9">
        <f t="shared" si="28"/>
        <v>0</v>
      </c>
      <c r="X10" s="9">
        <f t="shared" si="28"/>
        <v>0</v>
      </c>
      <c r="Y10" s="9">
        <f t="shared" si="28"/>
        <v>0</v>
      </c>
      <c r="Z10" s="9">
        <f t="shared" si="28"/>
        <v>0</v>
      </c>
      <c r="AA10" s="9">
        <f t="shared" ref="AA10:AD10" si="29">ROUND(AA6*0.0654*(30/365.25), 2)</f>
        <v>0</v>
      </c>
      <c r="AB10" s="9">
        <f t="shared" si="29"/>
        <v>0</v>
      </c>
      <c r="AC10" s="9">
        <f t="shared" si="29"/>
        <v>0</v>
      </c>
      <c r="AD10" s="9">
        <f t="shared" si="29"/>
        <v>0</v>
      </c>
      <c r="AE10" s="9">
        <f t="shared" ref="AE10:AF10" si="30">ROUND(AE6*0.0654*(30/365.25), 2)</f>
        <v>0</v>
      </c>
      <c r="AF10" s="9">
        <f t="shared" si="30"/>
        <v>0</v>
      </c>
    </row>
    <row r="11" spans="1:32" x14ac:dyDescent="0.25">
      <c r="E11" s="13"/>
      <c r="F11" s="6" t="s">
        <v>212</v>
      </c>
    </row>
    <row r="12" spans="1:32" x14ac:dyDescent="0.25">
      <c r="A12" s="8" t="s">
        <v>206</v>
      </c>
      <c r="B12" t="s">
        <v>212</v>
      </c>
      <c r="C12" t="s">
        <v>226</v>
      </c>
      <c r="E12" s="13"/>
      <c r="F12" t="s">
        <v>227</v>
      </c>
      <c r="G12" s="4">
        <f>$B$21</f>
        <v>2435.7550000000001</v>
      </c>
      <c r="H12" s="4">
        <f>$B$21</f>
        <v>2435.7550000000001</v>
      </c>
      <c r="I12" s="4">
        <f t="shared" ref="I12:AF12" si="31">$B$21</f>
        <v>2435.7550000000001</v>
      </c>
      <c r="J12" s="4">
        <f t="shared" si="31"/>
        <v>2435.7550000000001</v>
      </c>
      <c r="K12" s="4">
        <f t="shared" si="31"/>
        <v>2435.7550000000001</v>
      </c>
      <c r="L12" s="4">
        <f t="shared" si="31"/>
        <v>2435.7550000000001</v>
      </c>
      <c r="M12" s="4">
        <f t="shared" si="31"/>
        <v>2435.7550000000001</v>
      </c>
      <c r="N12" s="4">
        <f t="shared" si="31"/>
        <v>2435.7550000000001</v>
      </c>
      <c r="O12" s="4">
        <f t="shared" si="31"/>
        <v>2435.7550000000001</v>
      </c>
      <c r="P12" s="4">
        <f t="shared" si="31"/>
        <v>2435.7550000000001</v>
      </c>
      <c r="Q12" s="4">
        <f t="shared" si="31"/>
        <v>2435.7550000000001</v>
      </c>
      <c r="R12" s="4">
        <f t="shared" si="31"/>
        <v>2435.7550000000001</v>
      </c>
      <c r="S12" s="4">
        <f t="shared" si="31"/>
        <v>2435.7550000000001</v>
      </c>
      <c r="T12" s="4">
        <f t="shared" si="31"/>
        <v>2435.7550000000001</v>
      </c>
      <c r="U12" s="4">
        <f t="shared" si="31"/>
        <v>2435.7550000000001</v>
      </c>
      <c r="V12" s="4">
        <f t="shared" si="31"/>
        <v>2435.7550000000001</v>
      </c>
      <c r="W12" s="4">
        <f t="shared" si="31"/>
        <v>2435.7550000000001</v>
      </c>
      <c r="X12" s="4">
        <f t="shared" si="31"/>
        <v>2435.7550000000001</v>
      </c>
      <c r="Y12" s="4">
        <f t="shared" si="31"/>
        <v>2435.7550000000001</v>
      </c>
      <c r="Z12" s="4">
        <f t="shared" si="31"/>
        <v>2435.7550000000001</v>
      </c>
      <c r="AA12" s="4">
        <f t="shared" si="31"/>
        <v>2435.7550000000001</v>
      </c>
      <c r="AB12" s="4">
        <f t="shared" si="31"/>
        <v>2435.7550000000001</v>
      </c>
      <c r="AC12" s="4">
        <f t="shared" si="31"/>
        <v>2435.7550000000001</v>
      </c>
      <c r="AD12" s="4">
        <f t="shared" si="31"/>
        <v>2435.7550000000001</v>
      </c>
      <c r="AE12" s="4">
        <f t="shared" si="31"/>
        <v>2435.7550000000001</v>
      </c>
      <c r="AF12" s="4">
        <f t="shared" si="31"/>
        <v>2435.7550000000001</v>
      </c>
    </row>
    <row r="13" spans="1:32" x14ac:dyDescent="0.25">
      <c r="A13" t="s">
        <v>224</v>
      </c>
      <c r="C13">
        <v>-223.48</v>
      </c>
      <c r="E13" s="13"/>
      <c r="F13" t="s">
        <v>218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f>(W12-W15)/2-500</f>
        <v>463.74250000000006</v>
      </c>
      <c r="X13" s="4">
        <f t="shared" ref="X13:AD13" si="32">X12/2</f>
        <v>1217.8775000000001</v>
      </c>
      <c r="Y13" s="4">
        <f t="shared" si="32"/>
        <v>1217.8775000000001</v>
      </c>
      <c r="Z13" s="4">
        <f t="shared" si="32"/>
        <v>1217.8775000000001</v>
      </c>
      <c r="AA13" s="4">
        <f t="shared" si="32"/>
        <v>1217.8775000000001</v>
      </c>
      <c r="AB13" s="4">
        <f t="shared" si="32"/>
        <v>1217.8775000000001</v>
      </c>
      <c r="AC13" s="4">
        <f t="shared" si="32"/>
        <v>1217.8775000000001</v>
      </c>
      <c r="AD13" s="4">
        <f t="shared" si="32"/>
        <v>1217.8775000000001</v>
      </c>
      <c r="AE13" s="4">
        <f>-AE3</f>
        <v>11.114999999997963</v>
      </c>
      <c r="AF13" s="4">
        <f>-AF3</f>
        <v>0</v>
      </c>
    </row>
    <row r="14" spans="1:32" x14ac:dyDescent="0.25">
      <c r="A14" t="s">
        <v>225</v>
      </c>
      <c r="C14">
        <v>-237.43</v>
      </c>
      <c r="E14" s="13"/>
      <c r="F14" t="s">
        <v>219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f>(W12-W15)/2+500</f>
        <v>1463.7425000000001</v>
      </c>
      <c r="X14" s="4">
        <f t="shared" ref="X14:Z14" si="33">X12/2</f>
        <v>1217.8775000000001</v>
      </c>
      <c r="Y14" s="4">
        <f t="shared" si="33"/>
        <v>1217.8775000000001</v>
      </c>
      <c r="Z14" s="4">
        <f t="shared" si="33"/>
        <v>1217.8775000000001</v>
      </c>
      <c r="AA14" s="4">
        <f t="shared" ref="AA14:AB14" si="34">AA12/2</f>
        <v>1217.8775000000001</v>
      </c>
      <c r="AB14" s="4">
        <f t="shared" si="34"/>
        <v>1217.8775000000001</v>
      </c>
      <c r="AC14" s="4">
        <f t="shared" ref="AC14:AD14" si="35">AC12/2</f>
        <v>1217.8775000000001</v>
      </c>
      <c r="AD14" s="4">
        <f t="shared" si="35"/>
        <v>1217.8775000000001</v>
      </c>
      <c r="AE14" s="4">
        <f>-AE4</f>
        <v>11.114999999997963</v>
      </c>
      <c r="AF14" s="4">
        <f>-AF4</f>
        <v>0</v>
      </c>
    </row>
    <row r="15" spans="1:32" x14ac:dyDescent="0.25">
      <c r="A15" s="7" t="s">
        <v>220</v>
      </c>
      <c r="B15" s="4">
        <f>SUM(B12:B14)</f>
        <v>0</v>
      </c>
      <c r="C15" s="4"/>
      <c r="D15" s="4"/>
      <c r="E15" s="13"/>
      <c r="F15" t="s">
        <v>224</v>
      </c>
      <c r="G15" s="12">
        <v>223.48</v>
      </c>
      <c r="H15" s="12">
        <v>223.48</v>
      </c>
      <c r="I15" s="12">
        <v>223.48</v>
      </c>
      <c r="J15" s="12">
        <v>223.48</v>
      </c>
      <c r="K15" s="12">
        <v>223.48</v>
      </c>
      <c r="L15" s="12">
        <v>223.48</v>
      </c>
      <c r="M15" s="12">
        <v>223.48</v>
      </c>
      <c r="N15" s="12">
        <f>N12-N16</f>
        <v>315.70500000000038</v>
      </c>
      <c r="O15" s="12">
        <f>O12</f>
        <v>2435.7550000000001</v>
      </c>
      <c r="P15" s="12">
        <f t="shared" ref="P15:V15" si="36">P12</f>
        <v>2435.7550000000001</v>
      </c>
      <c r="Q15" s="12">
        <f t="shared" si="36"/>
        <v>2435.7550000000001</v>
      </c>
      <c r="R15" s="12">
        <f t="shared" si="36"/>
        <v>2435.7550000000001</v>
      </c>
      <c r="S15" s="12">
        <f t="shared" si="36"/>
        <v>2435.7550000000001</v>
      </c>
      <c r="T15" s="12">
        <f t="shared" si="36"/>
        <v>2435.7550000000001</v>
      </c>
      <c r="U15" s="12">
        <f t="shared" si="36"/>
        <v>2435.7550000000001</v>
      </c>
      <c r="V15" s="12">
        <f t="shared" si="36"/>
        <v>2435.7550000000001</v>
      </c>
      <c r="W15" s="12">
        <f>-(W5+W9)</f>
        <v>508.27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</row>
    <row r="16" spans="1:32" x14ac:dyDescent="0.25">
      <c r="E16" s="13"/>
      <c r="F16" t="s">
        <v>225</v>
      </c>
      <c r="G16" s="12">
        <f>2233+(G12-G15)</f>
        <v>4445.2749999999996</v>
      </c>
      <c r="H16" s="12">
        <f>H12-H15</f>
        <v>2212.2750000000001</v>
      </c>
      <c r="I16" s="12">
        <f t="shared" ref="I16:M16" si="37">I12-I15</f>
        <v>2212.2750000000001</v>
      </c>
      <c r="J16" s="12">
        <f t="shared" si="37"/>
        <v>2212.2750000000001</v>
      </c>
      <c r="K16" s="12">
        <f t="shared" si="37"/>
        <v>2212.2750000000001</v>
      </c>
      <c r="L16" s="12">
        <f t="shared" si="37"/>
        <v>2212.2750000000001</v>
      </c>
      <c r="M16" s="12">
        <f t="shared" si="37"/>
        <v>2212.2750000000001</v>
      </c>
      <c r="N16" s="12">
        <f>-(N6+N10)</f>
        <v>2120.0499999999997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</row>
    <row r="17" spans="1:7" x14ac:dyDescent="0.25">
      <c r="A17" s="8" t="s">
        <v>221</v>
      </c>
    </row>
    <row r="19" spans="1:7" x14ac:dyDescent="0.25">
      <c r="A19" s="7" t="s">
        <v>220</v>
      </c>
      <c r="B19" s="4">
        <f>SUM(B17:B18)</f>
        <v>0</v>
      </c>
      <c r="C19" s="4"/>
      <c r="D19" s="4"/>
      <c r="F19" t="s">
        <v>230</v>
      </c>
    </row>
    <row r="20" spans="1:7" x14ac:dyDescent="0.25">
      <c r="F20" t="s">
        <v>224</v>
      </c>
      <c r="G20" s="9">
        <f>G5+G9</f>
        <v>-20865.71</v>
      </c>
    </row>
    <row r="21" spans="1:7" x14ac:dyDescent="0.25">
      <c r="A21" s="7" t="s">
        <v>222</v>
      </c>
      <c r="B21" s="5">
        <f>B10+B15+B19</f>
        <v>2435.7550000000001</v>
      </c>
      <c r="C21" s="5"/>
      <c r="D21" s="5"/>
      <c r="F21" t="s">
        <v>225</v>
      </c>
      <c r="G21" s="9">
        <f>G6+G10</f>
        <v>-19514.88</v>
      </c>
    </row>
  </sheetData>
  <mergeCells count="1">
    <mergeCell ref="E8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Glassman</dc:creator>
  <cp:lastModifiedBy>Brian Glassman</cp:lastModifiedBy>
  <dcterms:created xsi:type="dcterms:W3CDTF">2023-12-03T20:41:52Z</dcterms:created>
  <dcterms:modified xsi:type="dcterms:W3CDTF">2023-12-03T22:40:17Z</dcterms:modified>
</cp:coreProperties>
</file>