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0" windowWidth="25605" windowHeight="15525"/>
  </bookViews>
  <sheets>
    <sheet name="Improved Dynamic Study Plan" sheetId="4" r:id="rId1"/>
    <sheet name="Dynamic Springboard Study Plan" sheetId="1" r:id="rId2"/>
    <sheet name="Springboard Study Plan" sheetId="2" r:id="rId3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4" l="1"/>
  <c r="D2" i="4"/>
  <c r="D3" i="4"/>
  <c r="F3" i="4"/>
  <c r="D4" i="4"/>
  <c r="F4" i="4"/>
  <c r="D5" i="4"/>
  <c r="F5" i="4"/>
  <c r="D6" i="4"/>
  <c r="F6" i="4"/>
  <c r="D7" i="4"/>
  <c r="F7" i="4"/>
  <c r="D8" i="4"/>
  <c r="F8" i="4"/>
  <c r="D9" i="4"/>
  <c r="F9" i="4"/>
  <c r="D10" i="4"/>
  <c r="F10" i="4"/>
  <c r="D11" i="4"/>
  <c r="F11" i="4"/>
  <c r="D12" i="4"/>
  <c r="F12" i="4"/>
  <c r="D13" i="4"/>
  <c r="F13" i="4"/>
  <c r="D14" i="4"/>
  <c r="F14" i="4"/>
  <c r="D15" i="4"/>
  <c r="F15" i="4"/>
  <c r="D16" i="4"/>
  <c r="F16" i="4"/>
  <c r="D17" i="4"/>
  <c r="F17" i="4"/>
  <c r="D18" i="4"/>
  <c r="F18" i="4"/>
  <c r="D19" i="4"/>
  <c r="F19" i="4"/>
  <c r="D20" i="4"/>
  <c r="F20" i="4"/>
  <c r="D21" i="4"/>
  <c r="F21" i="4"/>
  <c r="D22" i="4"/>
  <c r="F22" i="4"/>
  <c r="D23" i="4"/>
  <c r="F23" i="4"/>
  <c r="D24" i="4"/>
  <c r="F24" i="4"/>
  <c r="D25" i="4"/>
  <c r="F25" i="4"/>
  <c r="D26" i="4"/>
  <c r="F26" i="4"/>
  <c r="D27" i="4"/>
  <c r="F27" i="4"/>
  <c r="D28" i="4"/>
  <c r="F28" i="4"/>
  <c r="D29" i="4"/>
  <c r="F29" i="4"/>
  <c r="D30" i="4"/>
  <c r="F30" i="4"/>
  <c r="D31" i="4"/>
  <c r="F31" i="4"/>
  <c r="D32" i="4"/>
  <c r="F32" i="4"/>
  <c r="D33" i="4"/>
  <c r="F33" i="4"/>
  <c r="D34" i="4"/>
  <c r="F34" i="4"/>
  <c r="D35" i="4"/>
  <c r="F35" i="4"/>
  <c r="D36" i="4"/>
  <c r="F36" i="4"/>
  <c r="D37" i="4"/>
  <c r="F37" i="4"/>
  <c r="D38" i="4"/>
  <c r="F38" i="4"/>
  <c r="D39" i="4"/>
  <c r="F39" i="4"/>
  <c r="D40" i="4"/>
  <c r="F40" i="4"/>
  <c r="D41" i="4"/>
  <c r="F41" i="4"/>
  <c r="D42" i="4"/>
  <c r="F42" i="4"/>
  <c r="D43" i="4"/>
  <c r="F43" i="4"/>
  <c r="D44" i="4"/>
  <c r="F44" i="4"/>
  <c r="D45" i="4"/>
  <c r="F45" i="4"/>
  <c r="D46" i="4"/>
  <c r="F46" i="4"/>
  <c r="D47" i="4"/>
  <c r="F47" i="4"/>
  <c r="D48" i="4"/>
  <c r="F48" i="4"/>
  <c r="D49" i="4"/>
  <c r="F49" i="4"/>
  <c r="D50" i="4"/>
  <c r="F50" i="4"/>
  <c r="D51" i="4"/>
  <c r="F51" i="4"/>
  <c r="D52" i="4"/>
  <c r="F52" i="4"/>
  <c r="D53" i="4"/>
  <c r="F53" i="4"/>
  <c r="D54" i="4"/>
  <c r="F54" i="4"/>
  <c r="F2" i="4"/>
  <c r="C2" i="4"/>
  <c r="C3" i="4"/>
  <c r="C10" i="4"/>
  <c r="C33" i="4"/>
  <c r="C50" i="4"/>
  <c r="C51" i="4"/>
  <c r="C52" i="4"/>
  <c r="C53" i="4"/>
  <c r="C54" i="4"/>
  <c r="C56" i="4"/>
  <c r="C62" i="4"/>
  <c r="C63" i="4"/>
  <c r="C64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C66" i="4"/>
  <c r="C59" i="4"/>
  <c r="C58" i="4"/>
  <c r="C68" i="4"/>
  <c r="C69" i="4"/>
  <c r="M5" i="4"/>
  <c r="M4" i="4"/>
  <c r="K5" i="4"/>
  <c r="K1" i="4"/>
  <c r="P1" i="4"/>
  <c r="H8" i="4"/>
  <c r="H3" i="4"/>
  <c r="H4" i="4"/>
  <c r="H5" i="4"/>
  <c r="H6" i="4"/>
  <c r="H7" i="4"/>
  <c r="H2" i="4"/>
  <c r="C2" i="1"/>
  <c r="C3" i="1"/>
  <c r="C10" i="1"/>
  <c r="C33" i="1"/>
  <c r="C50" i="1"/>
  <c r="C51" i="1"/>
  <c r="C52" i="1"/>
  <c r="C53" i="1"/>
  <c r="C54" i="1"/>
  <c r="C56" i="1"/>
  <c r="P1" i="1"/>
  <c r="N1" i="1"/>
  <c r="G2" i="1"/>
  <c r="D2" i="1"/>
  <c r="G3" i="1"/>
  <c r="G4" i="1"/>
  <c r="G5" i="1"/>
  <c r="G6" i="1"/>
  <c r="G7" i="1"/>
  <c r="G8" i="1"/>
  <c r="G9" i="1"/>
  <c r="G10" i="1"/>
  <c r="G11" i="1"/>
  <c r="G12" i="1"/>
  <c r="G13" i="1"/>
  <c r="G14" i="1"/>
  <c r="D3" i="1"/>
  <c r="D4" i="1"/>
  <c r="D5" i="1"/>
  <c r="D6" i="1"/>
  <c r="D7" i="1"/>
  <c r="D8" i="1"/>
  <c r="D9" i="1"/>
  <c r="D10" i="1"/>
  <c r="D11" i="1"/>
  <c r="D12" i="1"/>
  <c r="D13" i="1"/>
  <c r="E13" i="1"/>
  <c r="H13" i="1"/>
  <c r="H12" i="1"/>
  <c r="D14" i="1"/>
  <c r="D15" i="1"/>
  <c r="E3" i="1"/>
  <c r="E11" i="1"/>
  <c r="E12" i="1"/>
  <c r="G15" i="1"/>
  <c r="H14" i="1"/>
  <c r="E6" i="1"/>
  <c r="E7" i="1"/>
  <c r="E10" i="1"/>
  <c r="E5" i="1"/>
  <c r="E4" i="1"/>
  <c r="E8" i="1"/>
  <c r="E9" i="1"/>
  <c r="H3" i="1"/>
  <c r="E14" i="1"/>
  <c r="E15" i="1"/>
  <c r="D16" i="1"/>
  <c r="H15" i="1"/>
  <c r="G16" i="1"/>
  <c r="H4" i="1"/>
  <c r="E3" i="4"/>
  <c r="G17" i="1"/>
  <c r="H16" i="1"/>
  <c r="E16" i="1"/>
  <c r="D17" i="1"/>
  <c r="H5" i="1"/>
  <c r="E4" i="4"/>
  <c r="G18" i="1"/>
  <c r="H17" i="1"/>
  <c r="D18" i="1"/>
  <c r="E17" i="1"/>
  <c r="H6" i="1"/>
  <c r="E5" i="4"/>
  <c r="D19" i="1"/>
  <c r="E18" i="1"/>
  <c r="H18" i="1"/>
  <c r="G19" i="1"/>
  <c r="H7" i="1"/>
  <c r="E6" i="4"/>
  <c r="H19" i="1"/>
  <c r="G20" i="1"/>
  <c r="E19" i="1"/>
  <c r="D20" i="1"/>
  <c r="H8" i="1"/>
  <c r="E7" i="4"/>
  <c r="E20" i="1"/>
  <c r="D21" i="1"/>
  <c r="G21" i="1"/>
  <c r="H20" i="1"/>
  <c r="H9" i="1"/>
  <c r="E8" i="4"/>
  <c r="H21" i="1"/>
  <c r="G22" i="1"/>
  <c r="D22" i="1"/>
  <c r="E21" i="1"/>
  <c r="H10" i="1"/>
  <c r="H11" i="1"/>
  <c r="D23" i="1"/>
  <c r="E22" i="1"/>
  <c r="G23" i="1"/>
  <c r="H22" i="1"/>
  <c r="H23" i="1"/>
  <c r="G24" i="1"/>
  <c r="E23" i="1"/>
  <c r="D24" i="1"/>
  <c r="E24" i="1"/>
  <c r="D25" i="1"/>
  <c r="H24" i="1"/>
  <c r="G25" i="1"/>
  <c r="H25" i="1"/>
  <c r="G26" i="1"/>
  <c r="E25" i="1"/>
  <c r="D26" i="1"/>
  <c r="E26" i="1"/>
  <c r="D27" i="1"/>
  <c r="H26" i="1"/>
  <c r="G27" i="1"/>
  <c r="E27" i="1"/>
  <c r="D28" i="1"/>
  <c r="H27" i="1"/>
  <c r="G28" i="1"/>
  <c r="G29" i="1"/>
  <c r="H28" i="1"/>
  <c r="D29" i="1"/>
  <c r="E28" i="1"/>
  <c r="E29" i="1"/>
  <c r="D30" i="1"/>
  <c r="G30" i="1"/>
  <c r="H29" i="1"/>
  <c r="G31" i="1"/>
  <c r="H30" i="1"/>
  <c r="E30" i="1"/>
  <c r="D31" i="1"/>
  <c r="D32" i="1"/>
  <c r="E31" i="1"/>
  <c r="H31" i="1"/>
  <c r="G32" i="1"/>
  <c r="H32" i="1"/>
  <c r="G33" i="1"/>
  <c r="E32" i="1"/>
  <c r="D33" i="1"/>
  <c r="D34" i="1"/>
  <c r="E33" i="1"/>
  <c r="G34" i="1"/>
  <c r="H33" i="1"/>
  <c r="G35" i="1"/>
  <c r="H34" i="1"/>
  <c r="D35" i="1"/>
  <c r="E34" i="1"/>
  <c r="E35" i="1"/>
  <c r="D36" i="1"/>
  <c r="H35" i="1"/>
  <c r="G36" i="1"/>
  <c r="G37" i="1"/>
  <c r="H36" i="1"/>
  <c r="D37" i="1"/>
  <c r="E36" i="1"/>
  <c r="D38" i="1"/>
  <c r="E37" i="1"/>
  <c r="H37" i="1"/>
  <c r="G38" i="1"/>
  <c r="G39" i="1"/>
  <c r="H38" i="1"/>
  <c r="D39" i="1"/>
  <c r="E38" i="1"/>
  <c r="D40" i="1"/>
  <c r="E39" i="1"/>
  <c r="H39" i="1"/>
  <c r="G40" i="1"/>
  <c r="G41" i="1"/>
  <c r="H40" i="1"/>
  <c r="D41" i="1"/>
  <c r="E40" i="1"/>
  <c r="E41" i="1"/>
  <c r="D42" i="1"/>
  <c r="H41" i="1"/>
  <c r="G42" i="1"/>
  <c r="G43" i="1"/>
  <c r="H42" i="1"/>
  <c r="D43" i="1"/>
  <c r="E42" i="1"/>
  <c r="D44" i="1"/>
  <c r="E43" i="1"/>
  <c r="G44" i="1"/>
  <c r="H43" i="1"/>
  <c r="G45" i="1"/>
  <c r="H44" i="1"/>
  <c r="D45" i="1"/>
  <c r="E44" i="1"/>
  <c r="D46" i="1"/>
  <c r="E45" i="1"/>
  <c r="G46" i="1"/>
  <c r="H45" i="1"/>
  <c r="G47" i="1"/>
  <c r="H46" i="1"/>
  <c r="E46" i="1"/>
  <c r="D47" i="1"/>
  <c r="D48" i="1"/>
  <c r="E47" i="1"/>
  <c r="G48" i="1"/>
  <c r="H47" i="1"/>
  <c r="G49" i="1"/>
  <c r="H48" i="1"/>
  <c r="D49" i="1"/>
  <c r="E48" i="1"/>
  <c r="D50" i="1"/>
  <c r="E49" i="1"/>
  <c r="H49" i="1"/>
  <c r="G50" i="1"/>
  <c r="G51" i="1"/>
  <c r="H50" i="1"/>
  <c r="E50" i="1"/>
  <c r="D51" i="1"/>
  <c r="E51" i="1"/>
  <c r="D52" i="1"/>
  <c r="H51" i="1"/>
  <c r="G52" i="1"/>
  <c r="E52" i="1"/>
  <c r="D53" i="1"/>
  <c r="H52" i="1"/>
  <c r="G53" i="1"/>
  <c r="H53" i="1"/>
  <c r="G54" i="1"/>
  <c r="H54" i="1"/>
  <c r="D54" i="1"/>
  <c r="E54" i="1"/>
  <c r="E53" i="1"/>
  <c r="E53" i="4"/>
  <c r="E54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H17" i="4"/>
  <c r="H16" i="4"/>
  <c r="H15" i="4"/>
  <c r="H14" i="4"/>
  <c r="H13" i="4"/>
  <c r="H12" i="4"/>
  <c r="H11" i="4"/>
  <c r="H10" i="4"/>
  <c r="H9" i="4"/>
  <c r="K4" i="4"/>
</calcChain>
</file>

<file path=xl/comments1.xml><?xml version="1.0" encoding="utf-8"?>
<comments xmlns="http://schemas.openxmlformats.org/spreadsheetml/2006/main">
  <authors>
    <author>Brian Leip</author>
  </authors>
  <commentList>
    <comment ref="C5" authorId="0">
      <text>
        <r>
          <rPr>
            <sz val="9"/>
            <color indexed="81"/>
            <rFont val="Tahoma"/>
            <family val="2"/>
          </rPr>
          <t>says 10 min but actually requires 2 * 4 hour courses in python</t>
        </r>
      </text>
    </comment>
  </commentList>
</comments>
</file>

<file path=xl/comments2.xml><?xml version="1.0" encoding="utf-8"?>
<comments xmlns="http://schemas.openxmlformats.org/spreadsheetml/2006/main">
  <authors>
    <author>Brian Leip</author>
  </authors>
  <commentList>
    <comment ref="N1" authorId="0">
      <text>
        <r>
          <rPr>
            <b/>
            <sz val="9"/>
            <color indexed="81"/>
            <rFont val="Tahoma"/>
            <family val="2"/>
          </rPr>
          <t>Brian Leip:</t>
        </r>
        <r>
          <rPr>
            <sz val="9"/>
            <color indexed="81"/>
            <rFont val="Tahoma"/>
            <family val="2"/>
          </rPr>
          <t xml:space="preserve">
matches springboard
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Brian Leip:</t>
        </r>
        <r>
          <rPr>
            <sz val="9"/>
            <color indexed="81"/>
            <rFont val="Tahoma"/>
            <family val="2"/>
          </rPr>
          <t xml:space="preserve">
matches springboard</t>
        </r>
      </text>
    </comment>
    <comment ref="C5" authorId="0">
      <text>
        <r>
          <rPr>
            <b/>
            <sz val="9"/>
            <color indexed="81"/>
            <rFont val="Tahoma"/>
            <family val="2"/>
          </rPr>
          <t>Brian Leip:</t>
        </r>
        <r>
          <rPr>
            <sz val="9"/>
            <color indexed="81"/>
            <rFont val="Tahoma"/>
            <family val="2"/>
          </rPr>
          <t xml:space="preserve">
says 10 min but actually requires 2 * 4 hour courses in python</t>
        </r>
      </text>
    </comment>
  </commentList>
</comments>
</file>

<file path=xl/sharedStrings.xml><?xml version="1.0" encoding="utf-8"?>
<sst xmlns="http://schemas.openxmlformats.org/spreadsheetml/2006/main" count="247" uniqueCount="128">
  <si>
    <t>Description</t>
  </si>
  <si>
    <t>Hours</t>
  </si>
  <si>
    <t>Chapter / Unit</t>
  </si>
  <si>
    <t>Demystifying Data Science</t>
  </si>
  <si>
    <t>Start Thinking About Your Capstone Project</t>
  </si>
  <si>
    <t>Hours Per Week (Min):</t>
  </si>
  <si>
    <t>Hours Per Week (Max):</t>
  </si>
  <si>
    <t>Start Date:</t>
  </si>
  <si>
    <t>3.1.1</t>
  </si>
  <si>
    <t>Set Up Your DataCamp Account</t>
  </si>
  <si>
    <t>3.1.2</t>
  </si>
  <si>
    <t>Python Data Science Toolbox (Part 1)</t>
  </si>
  <si>
    <t>3.1.3</t>
  </si>
  <si>
    <t>Data Types for Data Science</t>
  </si>
  <si>
    <t>3.1.4</t>
  </si>
  <si>
    <t>Introduction to Data Visualization in Python</t>
  </si>
  <si>
    <t>Jupyter Notebook</t>
  </si>
  <si>
    <t>Git and Github</t>
  </si>
  <si>
    <t>Capstone Project Proposal</t>
  </si>
  <si>
    <t>Complete by (Min)</t>
  </si>
  <si>
    <t>Week # (Min)</t>
  </si>
  <si>
    <t>4.1.1</t>
  </si>
  <si>
    <t>Pandas Foundations</t>
  </si>
  <si>
    <t>4.1.2</t>
  </si>
  <si>
    <t>Manipulating DataFrames with Pandas</t>
  </si>
  <si>
    <t>4.1.3</t>
  </si>
  <si>
    <t>Merging DataFrames with Pandas</t>
  </si>
  <si>
    <t>4.1.4</t>
  </si>
  <si>
    <t>Cleaning Data in Python</t>
  </si>
  <si>
    <t>Python Data Science Toolbox (Part 2)</t>
  </si>
  <si>
    <t>Importing Data in Python (Part 1)</t>
  </si>
  <si>
    <t>Importing Data in Python (Part 2)</t>
  </si>
  <si>
    <t>Learn SQL with Mode Analytics</t>
  </si>
  <si>
    <t>Analytics Training with Mode Analytics</t>
  </si>
  <si>
    <t>Capstone Project - Data Wrangling</t>
  </si>
  <si>
    <t>Exploratory Data Analysis</t>
  </si>
  <si>
    <t>Storytelling and Effective Communication</t>
  </si>
  <si>
    <t>Effective Presentations</t>
  </si>
  <si>
    <t>Work on Your Data Story</t>
  </si>
  <si>
    <t>Statistical Thinking in Python (Part 1)</t>
  </si>
  <si>
    <t>Statistical Thinking in Python (Part 2)</t>
  </si>
  <si>
    <t>Human Body Temperature Using EDA</t>
  </si>
  <si>
    <t>Examine Racial Discrimination Using EDA</t>
  </si>
  <si>
    <t>Reduce Hospital Readmissions Using EDA</t>
  </si>
  <si>
    <t>Capstone Project - Inferential Statistics</t>
  </si>
  <si>
    <t>Bias and Regression</t>
  </si>
  <si>
    <t>Regression (continued)</t>
  </si>
  <si>
    <t>Supervised Learning with Scikit-Learn</t>
  </si>
  <si>
    <t>SVM and Evaluation</t>
  </si>
  <si>
    <t>Decision Trees and Random Forests</t>
  </si>
  <si>
    <t>Bayes Theorem and Bayesian Methods</t>
  </si>
  <si>
    <t>Best Practices in Supervised Learning</t>
  </si>
  <si>
    <t>Clustering</t>
  </si>
  <si>
    <t>Unsupervised Learning in Python</t>
  </si>
  <si>
    <t>Customer Segmentation Using Clustering</t>
  </si>
  <si>
    <t>Screenshots taken from:</t>
  </si>
  <si>
    <t>Dated:</t>
  </si>
  <si>
    <t>https://www.springboard.com/workshops/data-science-intensive/learn#/study-plan</t>
  </si>
  <si>
    <t>4.2.1</t>
  </si>
  <si>
    <t>4.2.2</t>
  </si>
  <si>
    <t>4.2.3</t>
  </si>
  <si>
    <t>4.2.4</t>
  </si>
  <si>
    <t>Work on JSON Based Data Exercies</t>
  </si>
  <si>
    <t>4.3.1</t>
  </si>
  <si>
    <t>4.3.2</t>
  </si>
  <si>
    <t>4.3.3</t>
  </si>
  <si>
    <t>Overview of NoSQL Databases</t>
  </si>
  <si>
    <t>4.3.4</t>
  </si>
  <si>
    <t>Getting started with Intermediate Data Science: Python</t>
  </si>
  <si>
    <t>5.1.1</t>
  </si>
  <si>
    <t>5.1.2</t>
  </si>
  <si>
    <t>5.1.3</t>
  </si>
  <si>
    <t>6.1.1</t>
  </si>
  <si>
    <t>6.1.2</t>
  </si>
  <si>
    <t>6.2.1</t>
  </si>
  <si>
    <t>6.2.2</t>
  </si>
  <si>
    <t>6.2.3</t>
  </si>
  <si>
    <t>A/B Testing</t>
  </si>
  <si>
    <t>Capstone Project - Milestone Report</t>
  </si>
  <si>
    <t>8.1.1</t>
  </si>
  <si>
    <t>8.1.2</t>
  </si>
  <si>
    <t>8.1.3</t>
  </si>
  <si>
    <t>Classification, kNN, Cross-validation, Dim…</t>
  </si>
  <si>
    <t>8.1.4</t>
  </si>
  <si>
    <t>8.1.5</t>
  </si>
  <si>
    <t>Linear Regression Using Boston Housing</t>
  </si>
  <si>
    <t>8.1.6</t>
  </si>
  <si>
    <t>Heights and Weights Using Logistic Regr…</t>
  </si>
  <si>
    <t>8.2.1</t>
  </si>
  <si>
    <t>8.2.2</t>
  </si>
  <si>
    <t>8.3.1</t>
  </si>
  <si>
    <t>8.3.2</t>
  </si>
  <si>
    <t>Predicting Movie Ratings from Reviews ..</t>
  </si>
  <si>
    <t>8.5.1</t>
  </si>
  <si>
    <t>8.5.2</t>
  </si>
  <si>
    <t>8.5.3</t>
  </si>
  <si>
    <t>Capstone Project - Final 1</t>
  </si>
  <si>
    <t>Capstone Project - Final 2</t>
  </si>
  <si>
    <t>Capstone Project - Final 3</t>
  </si>
  <si>
    <t>Capstone Project - Final 4</t>
  </si>
  <si>
    <t>Capstone Project - Final 5</t>
  </si>
  <si>
    <t>Target # of months to complete course:</t>
  </si>
  <si>
    <t>Complete by</t>
  </si>
  <si>
    <t>Complete by (Max)</t>
  </si>
  <si>
    <t>Week # (Max)</t>
  </si>
  <si>
    <t>Done</t>
  </si>
  <si>
    <t>X</t>
  </si>
  <si>
    <t>Due</t>
  </si>
  <si>
    <t>Week</t>
  </si>
  <si>
    <t>Work on JSON Based Data Exercises</t>
  </si>
  <si>
    <t>TOTAL HOURS</t>
  </si>
  <si>
    <t>HOURS COMPLETED</t>
  </si>
  <si>
    <t>HOURS REMAINING</t>
  </si>
  <si>
    <t>Avg Hours Per Week (ALL):</t>
  </si>
  <si>
    <t>Avg Hours Per Day (ALL)</t>
  </si>
  <si>
    <t>Avg Hours Per Day (REMAIN)</t>
  </si>
  <si>
    <t>Avg Hours Per Week (REMAIN)</t>
  </si>
  <si>
    <t>Target End Date:</t>
  </si>
  <si>
    <t>Capstone Project Hours</t>
  </si>
  <si>
    <t>Curriculum Hours</t>
  </si>
  <si>
    <t>TOTAL HOURS FOR CERT</t>
  </si>
  <si>
    <t>HOURS COMPLETED FOR CERT</t>
  </si>
  <si>
    <t>HOURS REMAINING FOR CERT</t>
  </si>
  <si>
    <t>Avg Hours Per Week (CERT)</t>
  </si>
  <si>
    <t>Avg Hours Per Day (CERT)</t>
  </si>
  <si>
    <t>Not required for cert</t>
  </si>
  <si>
    <t>Curriculum Hours Required for Cert (60%)</t>
  </si>
  <si>
    <t>Target months to complete: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</si>
</sst>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0">
    <xf numFmtId="0" fontId="0" fillId="0" borderId="0"/>
    <xf numFmtId="0" fontId="5" fillId="0" borderId="0" applyNumberFormat="0" applyFill="0" applyBorder="0" applyAlignment="0" applyProtection="0"/>
    <xf numFmtId="164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63">
    <xf numFmtId="0" fontId="0" fillId="0" borderId="0" xfId="0"/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left" wrapText="1"/>
    </xf>
    <xf numFmtId="0" fontId="1" fillId="2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left" wrapText="1"/>
    </xf>
    <xf numFmtId="14" fontId="1" fillId="2" borderId="3" xfId="0" applyNumberFormat="1" applyFont="1" applyFill="1" applyBorder="1" applyAlignment="1">
      <alignment horizontal="center"/>
    </xf>
    <xf numFmtId="18" fontId="0" fillId="0" borderId="0" xfId="0" applyNumberFormat="1"/>
    <xf numFmtId="0" fontId="4" fillId="0" borderId="0" xfId="0" applyFont="1"/>
    <xf numFmtId="0" fontId="5" fillId="0" borderId="0" xfId="1"/>
    <xf numFmtId="0" fontId="1" fillId="2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2" fontId="0" fillId="0" borderId="4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2" fontId="0" fillId="0" borderId="5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6" fillId="4" borderId="1" xfId="0" applyFont="1" applyFill="1" applyBorder="1" applyAlignment="1">
      <alignment horizontal="center" wrapText="1"/>
    </xf>
    <xf numFmtId="0" fontId="6" fillId="4" borderId="2" xfId="0" applyFont="1" applyFill="1" applyBorder="1" applyAlignment="1">
      <alignment horizontal="center"/>
    </xf>
    <xf numFmtId="2" fontId="6" fillId="4" borderId="2" xfId="0" applyNumberFormat="1" applyFont="1" applyFill="1" applyBorder="1" applyAlignment="1">
      <alignment horizontal="center"/>
    </xf>
    <xf numFmtId="14" fontId="6" fillId="4" borderId="2" xfId="0" applyNumberFormat="1" applyFont="1" applyFill="1" applyBorder="1" applyAlignment="1">
      <alignment horizontal="center" wrapText="1"/>
    </xf>
    <xf numFmtId="1" fontId="6" fillId="4" borderId="2" xfId="0" applyNumberFormat="1" applyFont="1" applyFill="1" applyBorder="1" applyAlignment="1">
      <alignment horizontal="center" wrapText="1"/>
    </xf>
    <xf numFmtId="1" fontId="6" fillId="4" borderId="3" xfId="0" applyNumberFormat="1" applyFont="1" applyFill="1" applyBorder="1" applyAlignment="1">
      <alignment horizontal="center" wrapText="1"/>
    </xf>
    <xf numFmtId="0" fontId="6" fillId="5" borderId="2" xfId="0" applyFont="1" applyFill="1" applyBorder="1" applyAlignment="1">
      <alignment horizontal="center"/>
    </xf>
    <xf numFmtId="0" fontId="0" fillId="5" borderId="5" xfId="0" applyFill="1" applyBorder="1"/>
    <xf numFmtId="0" fontId="0" fillId="5" borderId="4" xfId="0" applyFill="1" applyBorder="1"/>
    <xf numFmtId="0" fontId="0" fillId="5" borderId="0" xfId="0" applyFill="1"/>
    <xf numFmtId="165" fontId="1" fillId="2" borderId="2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2" fontId="1" fillId="0" borderId="6" xfId="0" applyNumberFormat="1" applyFont="1" applyBorder="1" applyAlignment="1">
      <alignment horizontal="center"/>
    </xf>
    <xf numFmtId="165" fontId="1" fillId="0" borderId="3" xfId="2" applyNumberFormat="1" applyFont="1" applyBorder="1" applyAlignment="1">
      <alignment horizontal="center"/>
    </xf>
    <xf numFmtId="1" fontId="6" fillId="4" borderId="3" xfId="0" applyNumberFormat="1" applyFont="1" applyFill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65" fontId="6" fillId="4" borderId="2" xfId="0" applyNumberFormat="1" applyFont="1" applyFill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3" borderId="4" xfId="0" applyNumberFormat="1" applyFill="1" applyBorder="1" applyAlignment="1">
      <alignment horizontal="center"/>
    </xf>
    <xf numFmtId="165" fontId="1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65" fontId="1" fillId="0" borderId="4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right"/>
    </xf>
    <xf numFmtId="165" fontId="0" fillId="6" borderId="4" xfId="0" applyNumberFormat="1" applyFill="1" applyBorder="1" applyAlignment="1">
      <alignment horizontal="center"/>
    </xf>
    <xf numFmtId="0" fontId="0" fillId="6" borderId="4" xfId="0" applyFill="1" applyBorder="1"/>
    <xf numFmtId="0" fontId="1" fillId="6" borderId="0" xfId="0" applyFont="1" applyFill="1" applyBorder="1" applyAlignment="1">
      <alignment horizontal="right"/>
    </xf>
    <xf numFmtId="0" fontId="0" fillId="3" borderId="4" xfId="0" applyFill="1" applyBorder="1"/>
    <xf numFmtId="0" fontId="0" fillId="3" borderId="0" xfId="0" applyFill="1"/>
    <xf numFmtId="0" fontId="1" fillId="0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6" fillId="4" borderId="2" xfId="0" applyNumberFormat="1" applyFont="1" applyFill="1" applyBorder="1" applyAlignment="1">
      <alignment horizontal="center"/>
    </xf>
  </cellXfs>
  <cellStyles count="30">
    <cellStyle name="Comma" xfId="2" builtinId="3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570515</xdr:colOff>
      <xdr:row>41</xdr:row>
      <xdr:rowOff>56167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885715" cy="78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371475</xdr:colOff>
      <xdr:row>41</xdr:row>
      <xdr:rowOff>85725</xdr:rowOff>
    </xdr:from>
    <xdr:to>
      <xdr:col>12</xdr:col>
      <xdr:colOff>589609</xdr:colOff>
      <xdr:row>83</xdr:row>
      <xdr:rowOff>141868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1475" y="7896225"/>
          <a:ext cx="7533334" cy="80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333375</xdr:colOff>
      <xdr:row>83</xdr:row>
      <xdr:rowOff>152400</xdr:rowOff>
    </xdr:from>
    <xdr:to>
      <xdr:col>12</xdr:col>
      <xdr:colOff>599128</xdr:colOff>
      <xdr:row>125</xdr:row>
      <xdr:rowOff>151401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3375" y="15963900"/>
          <a:ext cx="7580953" cy="8000001"/>
        </a:xfrm>
        <a:prstGeom prst="rect">
          <a:avLst/>
        </a:prstGeom>
      </xdr:spPr>
    </xdr:pic>
    <xdr:clientData/>
  </xdr:twoCellAnchor>
  <xdr:twoCellAnchor editAs="oneCell">
    <xdr:from>
      <xdr:col>0</xdr:col>
      <xdr:colOff>295275</xdr:colOff>
      <xdr:row>125</xdr:row>
      <xdr:rowOff>142875</xdr:rowOff>
    </xdr:from>
    <xdr:to>
      <xdr:col>13</xdr:col>
      <xdr:colOff>75237</xdr:colOff>
      <xdr:row>167</xdr:row>
      <xdr:rowOff>160923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5275" y="23955375"/>
          <a:ext cx="7704762" cy="80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314325</xdr:colOff>
      <xdr:row>167</xdr:row>
      <xdr:rowOff>161925</xdr:rowOff>
    </xdr:from>
    <xdr:to>
      <xdr:col>12</xdr:col>
      <xdr:colOff>589602</xdr:colOff>
      <xdr:row>207</xdr:row>
      <xdr:rowOff>141926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4325" y="31975425"/>
          <a:ext cx="7590477" cy="7600001"/>
        </a:xfrm>
        <a:prstGeom prst="rect">
          <a:avLst/>
        </a:prstGeom>
      </xdr:spPr>
    </xdr:pic>
    <xdr:clientData/>
  </xdr:twoCellAnchor>
  <xdr:twoCellAnchor editAs="oneCell">
    <xdr:from>
      <xdr:col>0</xdr:col>
      <xdr:colOff>333375</xdr:colOff>
      <xdr:row>207</xdr:row>
      <xdr:rowOff>142875</xdr:rowOff>
    </xdr:from>
    <xdr:to>
      <xdr:col>13</xdr:col>
      <xdr:colOff>103814</xdr:colOff>
      <xdr:row>246</xdr:row>
      <xdr:rowOff>18137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33375" y="39576375"/>
          <a:ext cx="7695239" cy="73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springboard.com/workshops/data-science-intensive/lear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69"/>
  <sheetViews>
    <sheetView showGridLines="0" tabSelected="1" zoomScale="125" zoomScaleNormal="125" zoomScalePageLayoutView="125" workbookViewId="0">
      <pane ySplit="1" topLeftCell="A2" activePane="bottomLeft" state="frozen"/>
      <selection pane="bottomLeft" activeCell="A2" sqref="A2"/>
    </sheetView>
  </sheetViews>
  <sheetFormatPr defaultColWidth="8.85546875" defaultRowHeight="15" x14ac:dyDescent="0.25"/>
  <cols>
    <col min="1" max="1" width="8.85546875" style="3" customWidth="1"/>
    <col min="2" max="2" width="42.7109375" bestFit="1" customWidth="1"/>
    <col min="3" max="3" width="6.7109375" style="48" bestFit="1" customWidth="1"/>
    <col min="4" max="4" width="10.28515625" style="5" customWidth="1"/>
    <col min="5" max="5" width="6.5703125" style="6" bestFit="1" customWidth="1"/>
    <col min="6" max="6" width="6.28515625" style="6" bestFit="1" customWidth="1"/>
    <col min="7" max="7" width="6.140625" style="61" bestFit="1" customWidth="1"/>
    <col min="8" max="8" width="4.28515625" style="48" customWidth="1"/>
    <col min="9" max="9" width="2.7109375" customWidth="1"/>
    <col min="10" max="10" width="16.5703125" customWidth="1"/>
    <col min="11" max="11" width="5.28515625" customWidth="1"/>
    <col min="12" max="12" width="13.28515625" customWidth="1"/>
    <col min="13" max="13" width="9" bestFit="1" customWidth="1"/>
    <col min="14" max="14" width="2.7109375" customWidth="1"/>
    <col min="15" max="15" width="17" customWidth="1"/>
    <col min="16" max="16" width="5.85546875" customWidth="1"/>
  </cols>
  <sheetData>
    <row r="1" spans="1:16" s="2" customFormat="1" ht="32.25" thickBot="1" x14ac:dyDescent="0.3">
      <c r="A1" s="27" t="s">
        <v>2</v>
      </c>
      <c r="B1" s="28" t="s">
        <v>0</v>
      </c>
      <c r="C1" s="43" t="s">
        <v>1</v>
      </c>
      <c r="D1" s="30" t="s">
        <v>102</v>
      </c>
      <c r="E1" s="62" t="s">
        <v>108</v>
      </c>
      <c r="F1" s="62" t="s">
        <v>107</v>
      </c>
      <c r="G1" s="41" t="s">
        <v>105</v>
      </c>
      <c r="H1" s="49"/>
      <c r="J1" s="15" t="s">
        <v>113</v>
      </c>
      <c r="K1" s="37">
        <f>K2*7</f>
        <v>11.324869791666666</v>
      </c>
      <c r="L1" s="15" t="s">
        <v>7</v>
      </c>
      <c r="M1" s="10">
        <v>43102</v>
      </c>
      <c r="O1" s="15" t="s">
        <v>127</v>
      </c>
      <c r="P1" s="58">
        <f>ROUND((M2-M1+1)/30, 2)</f>
        <v>4.2699999999999996</v>
      </c>
    </row>
    <row r="2" spans="1:16" ht="30.75" thickBot="1" x14ac:dyDescent="0.3">
      <c r="A2" s="22">
        <v>1</v>
      </c>
      <c r="B2" s="23" t="s">
        <v>68</v>
      </c>
      <c r="C2" s="44">
        <f>5/60</f>
        <v>8.3333333333333329E-2</v>
      </c>
      <c r="D2" s="25">
        <f>$M1</f>
        <v>43102</v>
      </c>
      <c r="E2" s="26">
        <v>1</v>
      </c>
      <c r="F2" s="42" t="str">
        <f ca="1">IF(G2&lt;&gt;"", "", IF(D2&lt;=TODAY(), "DUE", IF(AND(F1="DUE", D2&gt;=TODAY()), "SOON", "")))</f>
        <v/>
      </c>
      <c r="G2" s="59" t="s">
        <v>106</v>
      </c>
      <c r="H2" s="48" t="str">
        <f ca="1">IF(AND(F2&lt;&gt;"", G2&lt;&gt;"X"), C2, "")</f>
        <v/>
      </c>
      <c r="J2" s="15" t="s">
        <v>114</v>
      </c>
      <c r="K2" s="40">
        <f>C56/(M2-M1+1)</f>
        <v>1.6178385416666665</v>
      </c>
      <c r="L2" s="38" t="s">
        <v>117</v>
      </c>
      <c r="M2" s="10">
        <v>43229</v>
      </c>
    </row>
    <row r="3" spans="1:16" ht="15.75" thickBot="1" x14ac:dyDescent="0.3">
      <c r="A3" s="16">
        <v>2.1</v>
      </c>
      <c r="B3" s="17" t="s">
        <v>3</v>
      </c>
      <c r="C3" s="45">
        <f>40/60</f>
        <v>0.66666666666666663</v>
      </c>
      <c r="D3" s="19">
        <f>D2+($C3/K$2)</f>
        <v>43102.412072434607</v>
      </c>
      <c r="E3" s="20">
        <f t="shared" ref="E3:E34" si="0">ROUNDDOWN((D3-$M$1)/7, 0)+1</f>
        <v>1</v>
      </c>
      <c r="F3" s="42" t="str">
        <f t="shared" ref="F3:F54" ca="1" si="1">IF(G3&lt;&gt;"", "", IF(D3&lt;=TODAY(), "DUE", IF(AND(F2="DUE", D3&gt;=TODAY()), "SOON", "")))</f>
        <v/>
      </c>
      <c r="G3" s="60" t="s">
        <v>106</v>
      </c>
      <c r="H3" s="48" t="str">
        <f t="shared" ref="H3:H54" ca="1" si="2">IF(AND(F3&lt;&gt;"", G3&lt;&gt;"X"), C3, "")</f>
        <v/>
      </c>
    </row>
    <row r="4" spans="1:16" ht="30.75" thickBot="1" x14ac:dyDescent="0.3">
      <c r="A4" s="16">
        <v>2.2000000000000002</v>
      </c>
      <c r="B4" s="54" t="s">
        <v>4</v>
      </c>
      <c r="C4" s="53">
        <v>1.5</v>
      </c>
      <c r="D4" s="19">
        <f t="shared" ref="D4:D54" si="3">D3+($C4/K$2)</f>
        <v>43103.339235412473</v>
      </c>
      <c r="E4" s="20">
        <f t="shared" si="0"/>
        <v>1</v>
      </c>
      <c r="F4" s="42" t="str">
        <f t="shared" ca="1" si="1"/>
        <v/>
      </c>
      <c r="G4" s="60" t="s">
        <v>106</v>
      </c>
      <c r="H4" s="48" t="str">
        <f t="shared" ca="1" si="2"/>
        <v/>
      </c>
      <c r="J4" s="15" t="s">
        <v>116</v>
      </c>
      <c r="K4" s="40">
        <f ca="1">K5*7</f>
        <v>13.828804347826088</v>
      </c>
      <c r="L4" s="15" t="s">
        <v>123</v>
      </c>
      <c r="M4" s="40">
        <f ca="1">M5*7</f>
        <v>9.3980072463768103</v>
      </c>
    </row>
    <row r="5" spans="1:16" ht="30.75" thickBot="1" x14ac:dyDescent="0.3">
      <c r="A5" s="16" t="s">
        <v>8</v>
      </c>
      <c r="B5" s="17" t="s">
        <v>9</v>
      </c>
      <c r="C5" s="46">
        <v>8</v>
      </c>
      <c r="D5" s="19">
        <f t="shared" si="3"/>
        <v>43108.284104627768</v>
      </c>
      <c r="E5" s="20">
        <f t="shared" si="0"/>
        <v>1</v>
      </c>
      <c r="F5" s="42" t="str">
        <f t="shared" ca="1" si="1"/>
        <v/>
      </c>
      <c r="G5" s="60" t="s">
        <v>106</v>
      </c>
      <c r="H5" s="48" t="str">
        <f t="shared" ca="1" si="2"/>
        <v/>
      </c>
      <c r="J5" s="15" t="s">
        <v>115</v>
      </c>
      <c r="K5" s="40">
        <f ca="1">C59/(M2-TODAY())</f>
        <v>1.9755434782608696</v>
      </c>
      <c r="L5" s="15" t="s">
        <v>124</v>
      </c>
      <c r="M5" s="40">
        <f ca="1">C69/(M2-TODAY())</f>
        <v>1.3425724637681158</v>
      </c>
    </row>
    <row r="6" spans="1:16" x14ac:dyDescent="0.25">
      <c r="A6" s="16" t="s">
        <v>10</v>
      </c>
      <c r="B6" s="17" t="s">
        <v>11</v>
      </c>
      <c r="C6" s="45">
        <v>5</v>
      </c>
      <c r="D6" s="19">
        <f t="shared" si="3"/>
        <v>43111.374647887329</v>
      </c>
      <c r="E6" s="20">
        <f t="shared" si="0"/>
        <v>2</v>
      </c>
      <c r="F6" s="42" t="str">
        <f t="shared" ca="1" si="1"/>
        <v/>
      </c>
      <c r="G6" s="60" t="s">
        <v>106</v>
      </c>
      <c r="H6" s="48" t="str">
        <f t="shared" ca="1" si="2"/>
        <v/>
      </c>
    </row>
    <row r="7" spans="1:16" x14ac:dyDescent="0.25">
      <c r="A7" s="16" t="s">
        <v>12</v>
      </c>
      <c r="B7" s="17" t="s">
        <v>13</v>
      </c>
      <c r="C7" s="45">
        <v>6</v>
      </c>
      <c r="D7" s="19">
        <f t="shared" si="3"/>
        <v>43115.083299798796</v>
      </c>
      <c r="E7" s="20">
        <f t="shared" si="0"/>
        <v>2</v>
      </c>
      <c r="F7" s="42" t="str">
        <f t="shared" ca="1" si="1"/>
        <v/>
      </c>
      <c r="G7" s="60" t="s">
        <v>106</v>
      </c>
      <c r="H7" s="48" t="str">
        <f t="shared" ca="1" si="2"/>
        <v/>
      </c>
    </row>
    <row r="8" spans="1:16" x14ac:dyDescent="0.25">
      <c r="A8" s="16" t="s">
        <v>14</v>
      </c>
      <c r="B8" s="17" t="s">
        <v>15</v>
      </c>
      <c r="C8" s="45">
        <v>6</v>
      </c>
      <c r="D8" s="19">
        <f t="shared" si="3"/>
        <v>43118.791951710264</v>
      </c>
      <c r="E8" s="20">
        <f t="shared" si="0"/>
        <v>3</v>
      </c>
      <c r="F8" s="42" t="str">
        <f t="shared" ca="1" si="1"/>
        <v>DUE</v>
      </c>
      <c r="G8" s="60"/>
      <c r="H8" s="48">
        <f t="shared" ca="1" si="2"/>
        <v>6</v>
      </c>
    </row>
    <row r="9" spans="1:16" x14ac:dyDescent="0.25">
      <c r="A9" s="16">
        <v>3.2</v>
      </c>
      <c r="B9" s="17" t="s">
        <v>16</v>
      </c>
      <c r="C9" s="45">
        <v>1</v>
      </c>
      <c r="D9" s="19">
        <f t="shared" si="3"/>
        <v>43119.410060362177</v>
      </c>
      <c r="E9" s="20">
        <f t="shared" si="0"/>
        <v>3</v>
      </c>
      <c r="F9" s="42" t="str">
        <f t="shared" ca="1" si="1"/>
        <v/>
      </c>
      <c r="G9" s="60" t="s">
        <v>106</v>
      </c>
      <c r="H9" s="48" t="str">
        <f t="shared" ca="1" si="2"/>
        <v/>
      </c>
    </row>
    <row r="10" spans="1:16" x14ac:dyDescent="0.25">
      <c r="A10" s="16">
        <v>3.3</v>
      </c>
      <c r="B10" s="17" t="s">
        <v>17</v>
      </c>
      <c r="C10" s="45">
        <f>2+(5/60)</f>
        <v>2.0833333333333335</v>
      </c>
      <c r="D10" s="19">
        <f t="shared" si="3"/>
        <v>43120.697786720324</v>
      </c>
      <c r="E10" s="20">
        <f t="shared" si="0"/>
        <v>3</v>
      </c>
      <c r="F10" s="42" t="str">
        <f t="shared" ca="1" si="1"/>
        <v/>
      </c>
      <c r="G10" s="60" t="s">
        <v>106</v>
      </c>
      <c r="H10" s="48" t="str">
        <f t="shared" ca="1" si="2"/>
        <v/>
      </c>
    </row>
    <row r="11" spans="1:16" x14ac:dyDescent="0.25">
      <c r="A11" s="16">
        <v>3.4</v>
      </c>
      <c r="B11" s="54" t="s">
        <v>18</v>
      </c>
      <c r="C11" s="53">
        <v>1</v>
      </c>
      <c r="D11" s="19">
        <f t="shared" si="3"/>
        <v>43121.315895372238</v>
      </c>
      <c r="E11" s="20">
        <f t="shared" si="0"/>
        <v>3</v>
      </c>
      <c r="F11" s="42" t="str">
        <f t="shared" ca="1" si="1"/>
        <v/>
      </c>
      <c r="G11" s="60" t="s">
        <v>106</v>
      </c>
      <c r="H11" s="48" t="str">
        <f t="shared" ca="1" si="2"/>
        <v/>
      </c>
    </row>
    <row r="12" spans="1:16" x14ac:dyDescent="0.25">
      <c r="A12" s="16" t="s">
        <v>21</v>
      </c>
      <c r="B12" s="17" t="s">
        <v>22</v>
      </c>
      <c r="C12" s="45">
        <v>6</v>
      </c>
      <c r="D12" s="19">
        <f t="shared" si="3"/>
        <v>43125.024547283705</v>
      </c>
      <c r="E12" s="20">
        <f t="shared" si="0"/>
        <v>4</v>
      </c>
      <c r="F12" s="42" t="str">
        <f t="shared" ca="1" si="1"/>
        <v>DUE</v>
      </c>
      <c r="G12" s="60"/>
      <c r="H12" s="48">
        <f t="shared" ca="1" si="2"/>
        <v>6</v>
      </c>
    </row>
    <row r="13" spans="1:16" x14ac:dyDescent="0.25">
      <c r="A13" s="16" t="s">
        <v>23</v>
      </c>
      <c r="B13" s="17" t="s">
        <v>24</v>
      </c>
      <c r="C13" s="45">
        <v>6</v>
      </c>
      <c r="D13" s="19">
        <f t="shared" si="3"/>
        <v>43128.733199195172</v>
      </c>
      <c r="E13" s="20">
        <f t="shared" si="0"/>
        <v>4</v>
      </c>
      <c r="F13" s="42" t="str">
        <f t="shared" ca="1" si="1"/>
        <v>DUE</v>
      </c>
      <c r="G13" s="60"/>
      <c r="H13" s="48">
        <f t="shared" ca="1" si="2"/>
        <v>6</v>
      </c>
    </row>
    <row r="14" spans="1:16" x14ac:dyDescent="0.25">
      <c r="A14" s="16" t="s">
        <v>25</v>
      </c>
      <c r="B14" s="17" t="s">
        <v>26</v>
      </c>
      <c r="C14" s="45">
        <v>6</v>
      </c>
      <c r="D14" s="19">
        <f t="shared" si="3"/>
        <v>43132.44185110664</v>
      </c>
      <c r="E14" s="20">
        <f t="shared" si="0"/>
        <v>5</v>
      </c>
      <c r="F14" s="42" t="str">
        <f t="shared" ca="1" si="1"/>
        <v>DUE</v>
      </c>
      <c r="G14" s="60"/>
      <c r="H14" s="48">
        <f t="shared" ca="1" si="2"/>
        <v>6</v>
      </c>
    </row>
    <row r="15" spans="1:16" x14ac:dyDescent="0.25">
      <c r="A15" s="16" t="s">
        <v>27</v>
      </c>
      <c r="B15" s="17" t="s">
        <v>28</v>
      </c>
      <c r="C15" s="45">
        <v>6</v>
      </c>
      <c r="D15" s="19">
        <f t="shared" si="3"/>
        <v>43136.150503018107</v>
      </c>
      <c r="E15" s="20">
        <f t="shared" si="0"/>
        <v>5</v>
      </c>
      <c r="F15" s="42" t="str">
        <f t="shared" ca="1" si="1"/>
        <v>DUE</v>
      </c>
      <c r="G15" s="60"/>
      <c r="H15" s="48">
        <f t="shared" ca="1" si="2"/>
        <v>6</v>
      </c>
    </row>
    <row r="16" spans="1:16" x14ac:dyDescent="0.25">
      <c r="A16" s="16" t="s">
        <v>58</v>
      </c>
      <c r="B16" s="17" t="s">
        <v>29</v>
      </c>
      <c r="C16" s="45">
        <v>6</v>
      </c>
      <c r="D16" s="19">
        <f t="shared" si="3"/>
        <v>43139.859154929574</v>
      </c>
      <c r="E16" s="20">
        <f t="shared" si="0"/>
        <v>6</v>
      </c>
      <c r="F16" s="42" t="str">
        <f t="shared" ca="1" si="1"/>
        <v>SOON</v>
      </c>
      <c r="G16" s="60"/>
      <c r="H16" s="48">
        <f t="shared" ca="1" si="2"/>
        <v>6</v>
      </c>
    </row>
    <row r="17" spans="1:11" x14ac:dyDescent="0.25">
      <c r="A17" s="16" t="s">
        <v>59</v>
      </c>
      <c r="B17" s="17" t="s">
        <v>30</v>
      </c>
      <c r="C17" s="45">
        <v>5</v>
      </c>
      <c r="D17" s="19">
        <f t="shared" si="3"/>
        <v>43142.949698189135</v>
      </c>
      <c r="E17" s="20">
        <f t="shared" si="0"/>
        <v>6</v>
      </c>
      <c r="F17" s="42" t="str">
        <f t="shared" ca="1" si="1"/>
        <v/>
      </c>
      <c r="G17" s="60"/>
      <c r="H17" s="48" t="str">
        <f t="shared" ca="1" si="2"/>
        <v/>
      </c>
    </row>
    <row r="18" spans="1:11" x14ac:dyDescent="0.25">
      <c r="A18" s="16" t="s">
        <v>60</v>
      </c>
      <c r="B18" s="17" t="s">
        <v>31</v>
      </c>
      <c r="C18" s="45">
        <v>3</v>
      </c>
      <c r="D18" s="19">
        <f t="shared" si="3"/>
        <v>43144.804024144869</v>
      </c>
      <c r="E18" s="20">
        <f t="shared" si="0"/>
        <v>7</v>
      </c>
      <c r="F18" s="42" t="str">
        <f t="shared" ca="1" si="1"/>
        <v/>
      </c>
      <c r="G18" s="60"/>
      <c r="H18" s="48" t="str">
        <f t="shared" ca="1" si="2"/>
        <v/>
      </c>
    </row>
    <row r="19" spans="1:11" x14ac:dyDescent="0.25">
      <c r="A19" s="16" t="s">
        <v>61</v>
      </c>
      <c r="B19" s="17" t="s">
        <v>109</v>
      </c>
      <c r="C19" s="45">
        <v>1.5</v>
      </c>
      <c r="D19" s="19">
        <f t="shared" si="3"/>
        <v>43145.731187122736</v>
      </c>
      <c r="E19" s="20">
        <f t="shared" si="0"/>
        <v>7</v>
      </c>
      <c r="F19" s="42" t="str">
        <f t="shared" ca="1" si="1"/>
        <v/>
      </c>
      <c r="G19" s="60"/>
      <c r="H19" s="48" t="str">
        <f t="shared" ca="1" si="2"/>
        <v/>
      </c>
    </row>
    <row r="20" spans="1:11" x14ac:dyDescent="0.25">
      <c r="A20" s="16" t="s">
        <v>63</v>
      </c>
      <c r="B20" s="17" t="s">
        <v>32</v>
      </c>
      <c r="C20" s="45">
        <v>6</v>
      </c>
      <c r="D20" s="19">
        <f t="shared" si="3"/>
        <v>43149.439839034203</v>
      </c>
      <c r="E20" s="20">
        <f t="shared" si="0"/>
        <v>7</v>
      </c>
      <c r="F20" s="42" t="str">
        <f t="shared" ca="1" si="1"/>
        <v/>
      </c>
      <c r="G20" s="60"/>
      <c r="H20" s="48" t="str">
        <f t="shared" ca="1" si="2"/>
        <v/>
      </c>
    </row>
    <row r="21" spans="1:11" x14ac:dyDescent="0.25">
      <c r="A21" s="16" t="s">
        <v>64</v>
      </c>
      <c r="B21" s="17" t="s">
        <v>33</v>
      </c>
      <c r="C21" s="45">
        <v>4</v>
      </c>
      <c r="D21" s="19">
        <f t="shared" si="3"/>
        <v>43151.91227364185</v>
      </c>
      <c r="E21" s="20">
        <f t="shared" si="0"/>
        <v>8</v>
      </c>
      <c r="F21" s="42" t="str">
        <f t="shared" ca="1" si="1"/>
        <v/>
      </c>
      <c r="G21" s="60"/>
      <c r="H21" s="48" t="str">
        <f t="shared" ca="1" si="2"/>
        <v/>
      </c>
    </row>
    <row r="22" spans="1:11" x14ac:dyDescent="0.25">
      <c r="A22" s="16" t="s">
        <v>65</v>
      </c>
      <c r="B22" s="17" t="s">
        <v>66</v>
      </c>
      <c r="C22" s="45">
        <v>0.5</v>
      </c>
      <c r="D22" s="19">
        <f t="shared" si="3"/>
        <v>43152.221327967804</v>
      </c>
      <c r="E22" s="20">
        <f t="shared" si="0"/>
        <v>8</v>
      </c>
      <c r="F22" s="42" t="str">
        <f t="shared" ca="1" si="1"/>
        <v/>
      </c>
      <c r="G22" s="60"/>
      <c r="H22" s="48" t="str">
        <f t="shared" ca="1" si="2"/>
        <v/>
      </c>
    </row>
    <row r="23" spans="1:11" x14ac:dyDescent="0.25">
      <c r="A23" s="16" t="s">
        <v>67</v>
      </c>
      <c r="B23" s="54" t="s">
        <v>34</v>
      </c>
      <c r="C23" s="53">
        <v>3</v>
      </c>
      <c r="D23" s="19">
        <f t="shared" si="3"/>
        <v>43154.075653923537</v>
      </c>
      <c r="E23" s="20">
        <f t="shared" si="0"/>
        <v>8</v>
      </c>
      <c r="F23" s="42" t="str">
        <f t="shared" ca="1" si="1"/>
        <v/>
      </c>
      <c r="G23" s="60"/>
      <c r="H23" s="48" t="str">
        <f t="shared" ca="1" si="2"/>
        <v/>
      </c>
    </row>
    <row r="24" spans="1:11" x14ac:dyDescent="0.25">
      <c r="A24" s="16" t="s">
        <v>69</v>
      </c>
      <c r="B24" s="17" t="s">
        <v>35</v>
      </c>
      <c r="C24" s="45">
        <v>2</v>
      </c>
      <c r="D24" s="19">
        <f t="shared" si="3"/>
        <v>43155.311871227357</v>
      </c>
      <c r="E24" s="20">
        <f t="shared" si="0"/>
        <v>8</v>
      </c>
      <c r="F24" s="42" t="str">
        <f t="shared" ca="1" si="1"/>
        <v/>
      </c>
      <c r="G24" s="60"/>
      <c r="H24" s="48" t="str">
        <f t="shared" ca="1" si="2"/>
        <v/>
      </c>
    </row>
    <row r="25" spans="1:11" x14ac:dyDescent="0.25">
      <c r="A25" s="16" t="s">
        <v>70</v>
      </c>
      <c r="B25" s="17" t="s">
        <v>36</v>
      </c>
      <c r="C25" s="45">
        <v>2</v>
      </c>
      <c r="D25" s="19">
        <f t="shared" si="3"/>
        <v>43156.548088531177</v>
      </c>
      <c r="E25" s="20">
        <f t="shared" si="0"/>
        <v>8</v>
      </c>
      <c r="F25" s="42" t="str">
        <f t="shared" ca="1" si="1"/>
        <v/>
      </c>
      <c r="G25" s="60"/>
      <c r="H25" s="48" t="str">
        <f t="shared" ca="1" si="2"/>
        <v/>
      </c>
    </row>
    <row r="26" spans="1:11" x14ac:dyDescent="0.25">
      <c r="A26" s="16" t="s">
        <v>71</v>
      </c>
      <c r="B26" s="17" t="s">
        <v>37</v>
      </c>
      <c r="C26" s="45">
        <v>2</v>
      </c>
      <c r="D26" s="19">
        <f t="shared" si="3"/>
        <v>43157.784305834997</v>
      </c>
      <c r="E26" s="20">
        <f t="shared" si="0"/>
        <v>8</v>
      </c>
      <c r="F26" s="42" t="str">
        <f t="shared" ca="1" si="1"/>
        <v/>
      </c>
      <c r="G26" s="60"/>
      <c r="H26" s="48" t="str">
        <f t="shared" ca="1" si="2"/>
        <v/>
      </c>
    </row>
    <row r="27" spans="1:11" x14ac:dyDescent="0.25">
      <c r="A27" s="16">
        <v>5.2</v>
      </c>
      <c r="B27" s="54" t="s">
        <v>38</v>
      </c>
      <c r="C27" s="53">
        <v>10</v>
      </c>
      <c r="D27" s="19">
        <f t="shared" si="3"/>
        <v>43163.965392354112</v>
      </c>
      <c r="E27" s="20">
        <f t="shared" si="0"/>
        <v>9</v>
      </c>
      <c r="F27" s="42" t="str">
        <f t="shared" ca="1" si="1"/>
        <v/>
      </c>
      <c r="G27" s="60"/>
      <c r="H27" s="48" t="str">
        <f t="shared" ca="1" si="2"/>
        <v/>
      </c>
    </row>
    <row r="28" spans="1:11" x14ac:dyDescent="0.25">
      <c r="A28" s="16" t="s">
        <v>72</v>
      </c>
      <c r="B28" s="17" t="s">
        <v>39</v>
      </c>
      <c r="C28" s="45">
        <v>5</v>
      </c>
      <c r="D28" s="19">
        <f t="shared" si="3"/>
        <v>43167.055935613673</v>
      </c>
      <c r="E28" s="20">
        <f t="shared" si="0"/>
        <v>10</v>
      </c>
      <c r="F28" s="42" t="str">
        <f t="shared" ca="1" si="1"/>
        <v/>
      </c>
      <c r="G28" s="60"/>
      <c r="H28" s="48" t="str">
        <f t="shared" ca="1" si="2"/>
        <v/>
      </c>
    </row>
    <row r="29" spans="1:11" x14ac:dyDescent="0.25">
      <c r="A29" s="16" t="s">
        <v>73</v>
      </c>
      <c r="B29" s="56" t="s">
        <v>40</v>
      </c>
      <c r="C29" s="46">
        <v>6</v>
      </c>
      <c r="D29" s="19">
        <f t="shared" si="3"/>
        <v>43170.76458752514</v>
      </c>
      <c r="E29" s="20">
        <f t="shared" si="0"/>
        <v>10</v>
      </c>
      <c r="F29" s="42" t="str">
        <f t="shared" ca="1" si="1"/>
        <v/>
      </c>
      <c r="G29" s="60"/>
      <c r="H29" s="48" t="str">
        <f t="shared" ca="1" si="2"/>
        <v/>
      </c>
      <c r="J29" s="57" t="s">
        <v>125</v>
      </c>
      <c r="K29" s="57"/>
    </row>
    <row r="30" spans="1:11" x14ac:dyDescent="0.25">
      <c r="A30" s="16" t="s">
        <v>74</v>
      </c>
      <c r="B30" s="56" t="s">
        <v>41</v>
      </c>
      <c r="C30" s="46">
        <v>1.5</v>
      </c>
      <c r="D30" s="19">
        <f t="shared" si="3"/>
        <v>43171.691750503007</v>
      </c>
      <c r="E30" s="20">
        <f t="shared" si="0"/>
        <v>10</v>
      </c>
      <c r="F30" s="42" t="str">
        <f t="shared" ca="1" si="1"/>
        <v/>
      </c>
      <c r="G30" s="60"/>
      <c r="H30" s="48" t="str">
        <f t="shared" ca="1" si="2"/>
        <v/>
      </c>
      <c r="J30" s="57" t="s">
        <v>125</v>
      </c>
      <c r="K30" s="57"/>
    </row>
    <row r="31" spans="1:11" x14ac:dyDescent="0.25">
      <c r="A31" s="16" t="s">
        <v>75</v>
      </c>
      <c r="B31" s="56" t="s">
        <v>42</v>
      </c>
      <c r="C31" s="46">
        <v>1</v>
      </c>
      <c r="D31" s="19">
        <f t="shared" si="3"/>
        <v>43172.309859154921</v>
      </c>
      <c r="E31" s="20">
        <f t="shared" si="0"/>
        <v>11</v>
      </c>
      <c r="F31" s="42" t="str">
        <f t="shared" ca="1" si="1"/>
        <v/>
      </c>
      <c r="G31" s="60"/>
      <c r="H31" s="48" t="str">
        <f t="shared" ca="1" si="2"/>
        <v/>
      </c>
      <c r="J31" s="57" t="s">
        <v>125</v>
      </c>
      <c r="K31" s="57"/>
    </row>
    <row r="32" spans="1:11" x14ac:dyDescent="0.25">
      <c r="A32" s="16" t="s">
        <v>76</v>
      </c>
      <c r="B32" s="56" t="s">
        <v>43</v>
      </c>
      <c r="C32" s="46">
        <v>2</v>
      </c>
      <c r="D32" s="19">
        <f t="shared" si="3"/>
        <v>43173.546076458741</v>
      </c>
      <c r="E32" s="20">
        <f t="shared" si="0"/>
        <v>11</v>
      </c>
      <c r="F32" s="42" t="str">
        <f t="shared" ca="1" si="1"/>
        <v/>
      </c>
      <c r="G32" s="60"/>
      <c r="H32" s="48" t="str">
        <f t="shared" ca="1" si="2"/>
        <v/>
      </c>
      <c r="J32" s="57" t="s">
        <v>125</v>
      </c>
      <c r="K32" s="57"/>
    </row>
    <row r="33" spans="1:11" x14ac:dyDescent="0.25">
      <c r="A33" s="16">
        <v>6.3</v>
      </c>
      <c r="B33" s="56" t="s">
        <v>77</v>
      </c>
      <c r="C33" s="46">
        <f>15/60</f>
        <v>0.25</v>
      </c>
      <c r="D33" s="19">
        <f t="shared" si="3"/>
        <v>43173.700603621721</v>
      </c>
      <c r="E33" s="20">
        <f t="shared" si="0"/>
        <v>11</v>
      </c>
      <c r="F33" s="42" t="str">
        <f t="shared" ca="1" si="1"/>
        <v/>
      </c>
      <c r="G33" s="60"/>
      <c r="H33" s="48" t="str">
        <f t="shared" ca="1" si="2"/>
        <v/>
      </c>
      <c r="J33" s="57" t="s">
        <v>125</v>
      </c>
      <c r="K33" s="57"/>
    </row>
    <row r="34" spans="1:11" x14ac:dyDescent="0.25">
      <c r="A34" s="16">
        <v>6.4</v>
      </c>
      <c r="B34" s="54" t="s">
        <v>44</v>
      </c>
      <c r="C34" s="53">
        <v>6</v>
      </c>
      <c r="D34" s="19">
        <f t="shared" si="3"/>
        <v>43177.409255533188</v>
      </c>
      <c r="E34" s="20">
        <f t="shared" si="0"/>
        <v>11</v>
      </c>
      <c r="F34" s="42" t="str">
        <f t="shared" ca="1" si="1"/>
        <v/>
      </c>
      <c r="G34" s="60"/>
      <c r="H34" s="48" t="str">
        <f t="shared" ca="1" si="2"/>
        <v/>
      </c>
    </row>
    <row r="35" spans="1:11" x14ac:dyDescent="0.25">
      <c r="A35" s="16">
        <v>7</v>
      </c>
      <c r="B35" s="54" t="s">
        <v>78</v>
      </c>
      <c r="C35" s="53">
        <v>10</v>
      </c>
      <c r="D35" s="19">
        <f t="shared" si="3"/>
        <v>43183.590342052303</v>
      </c>
      <c r="E35" s="20">
        <f t="shared" ref="E35:E54" si="4">ROUNDDOWN((D35-$M$1)/7, 0)+1</f>
        <v>12</v>
      </c>
      <c r="F35" s="42" t="str">
        <f t="shared" ca="1" si="1"/>
        <v/>
      </c>
      <c r="G35" s="60"/>
      <c r="H35" s="48" t="str">
        <f t="shared" ca="1" si="2"/>
        <v/>
      </c>
    </row>
    <row r="36" spans="1:11" x14ac:dyDescent="0.25">
      <c r="A36" s="16" t="s">
        <v>79</v>
      </c>
      <c r="B36" s="56" t="s">
        <v>45</v>
      </c>
      <c r="C36" s="46">
        <v>3</v>
      </c>
      <c r="D36" s="19">
        <f t="shared" si="3"/>
        <v>43185.444668008036</v>
      </c>
      <c r="E36" s="20">
        <f t="shared" si="4"/>
        <v>12</v>
      </c>
      <c r="F36" s="42" t="str">
        <f t="shared" ca="1" si="1"/>
        <v/>
      </c>
      <c r="G36" s="60"/>
      <c r="H36" s="48" t="str">
        <f t="shared" ca="1" si="2"/>
        <v/>
      </c>
      <c r="J36" s="57" t="s">
        <v>125</v>
      </c>
      <c r="K36" s="57"/>
    </row>
    <row r="37" spans="1:11" x14ac:dyDescent="0.25">
      <c r="A37" s="16" t="s">
        <v>80</v>
      </c>
      <c r="B37" s="56" t="s">
        <v>46</v>
      </c>
      <c r="C37" s="46">
        <v>3</v>
      </c>
      <c r="D37" s="19">
        <f t="shared" si="3"/>
        <v>43187.29899396377</v>
      </c>
      <c r="E37" s="20">
        <f t="shared" si="4"/>
        <v>13</v>
      </c>
      <c r="F37" s="42" t="str">
        <f t="shared" ca="1" si="1"/>
        <v/>
      </c>
      <c r="G37" s="60"/>
      <c r="H37" s="48" t="str">
        <f t="shared" ca="1" si="2"/>
        <v/>
      </c>
      <c r="J37" s="57" t="s">
        <v>125</v>
      </c>
      <c r="K37" s="57"/>
    </row>
    <row r="38" spans="1:11" x14ac:dyDescent="0.25">
      <c r="A38" s="16" t="s">
        <v>81</v>
      </c>
      <c r="B38" s="56" t="s">
        <v>82</v>
      </c>
      <c r="C38" s="46">
        <v>3</v>
      </c>
      <c r="D38" s="19">
        <f t="shared" si="3"/>
        <v>43189.153319919504</v>
      </c>
      <c r="E38" s="20">
        <f t="shared" si="4"/>
        <v>13</v>
      </c>
      <c r="F38" s="42" t="str">
        <f t="shared" ca="1" si="1"/>
        <v/>
      </c>
      <c r="G38" s="60"/>
      <c r="H38" s="48" t="str">
        <f t="shared" ca="1" si="2"/>
        <v/>
      </c>
      <c r="J38" s="57" t="s">
        <v>125</v>
      </c>
      <c r="K38" s="57"/>
    </row>
    <row r="39" spans="1:11" x14ac:dyDescent="0.25">
      <c r="A39" s="16" t="s">
        <v>83</v>
      </c>
      <c r="B39" s="56" t="s">
        <v>47</v>
      </c>
      <c r="C39" s="46">
        <v>6</v>
      </c>
      <c r="D39" s="19">
        <f t="shared" si="3"/>
        <v>43192.861971830971</v>
      </c>
      <c r="E39" s="20">
        <f t="shared" si="4"/>
        <v>13</v>
      </c>
      <c r="F39" s="42" t="str">
        <f t="shared" ca="1" si="1"/>
        <v/>
      </c>
      <c r="G39" s="60"/>
      <c r="H39" s="48" t="str">
        <f t="shared" ca="1" si="2"/>
        <v/>
      </c>
      <c r="J39" s="57" t="s">
        <v>125</v>
      </c>
      <c r="K39" s="57"/>
    </row>
    <row r="40" spans="1:11" x14ac:dyDescent="0.25">
      <c r="A40" s="16" t="s">
        <v>84</v>
      </c>
      <c r="B40" s="56" t="s">
        <v>85</v>
      </c>
      <c r="C40" s="46">
        <v>3</v>
      </c>
      <c r="D40" s="19">
        <f t="shared" si="3"/>
        <v>43194.716297786705</v>
      </c>
      <c r="E40" s="20">
        <f t="shared" si="4"/>
        <v>14</v>
      </c>
      <c r="F40" s="42" t="str">
        <f t="shared" ca="1" si="1"/>
        <v/>
      </c>
      <c r="G40" s="60"/>
      <c r="H40" s="48" t="str">
        <f t="shared" ca="1" si="2"/>
        <v/>
      </c>
      <c r="J40" s="57" t="s">
        <v>125</v>
      </c>
      <c r="K40" s="57"/>
    </row>
    <row r="41" spans="1:11" x14ac:dyDescent="0.25">
      <c r="A41" s="16" t="s">
        <v>86</v>
      </c>
      <c r="B41" s="56" t="s">
        <v>87</v>
      </c>
      <c r="C41" s="46">
        <v>2</v>
      </c>
      <c r="D41" s="19">
        <f t="shared" si="3"/>
        <v>43195.952515090525</v>
      </c>
      <c r="E41" s="20">
        <f t="shared" si="4"/>
        <v>14</v>
      </c>
      <c r="F41" s="42" t="str">
        <f t="shared" ca="1" si="1"/>
        <v/>
      </c>
      <c r="G41" s="60"/>
      <c r="H41" s="48" t="str">
        <f t="shared" ca="1" si="2"/>
        <v/>
      </c>
      <c r="J41" s="57" t="s">
        <v>125</v>
      </c>
      <c r="K41" s="57"/>
    </row>
    <row r="42" spans="1:11" x14ac:dyDescent="0.25">
      <c r="A42" s="16" t="s">
        <v>88</v>
      </c>
      <c r="B42" s="56" t="s">
        <v>48</v>
      </c>
      <c r="C42" s="46">
        <v>3</v>
      </c>
      <c r="D42" s="19">
        <f t="shared" si="3"/>
        <v>43197.806841046258</v>
      </c>
      <c r="E42" s="20">
        <f t="shared" si="4"/>
        <v>14</v>
      </c>
      <c r="F42" s="42" t="str">
        <f t="shared" ca="1" si="1"/>
        <v/>
      </c>
      <c r="G42" s="60"/>
      <c r="H42" s="48" t="str">
        <f t="shared" ca="1" si="2"/>
        <v/>
      </c>
      <c r="J42" s="57" t="s">
        <v>125</v>
      </c>
      <c r="K42" s="57"/>
    </row>
    <row r="43" spans="1:11" x14ac:dyDescent="0.25">
      <c r="A43" s="16" t="s">
        <v>89</v>
      </c>
      <c r="B43" s="56" t="s">
        <v>49</v>
      </c>
      <c r="C43" s="46">
        <v>3</v>
      </c>
      <c r="D43" s="19">
        <f t="shared" si="3"/>
        <v>43199.661167001992</v>
      </c>
      <c r="E43" s="20">
        <f t="shared" si="4"/>
        <v>14</v>
      </c>
      <c r="F43" s="42" t="str">
        <f t="shared" ca="1" si="1"/>
        <v/>
      </c>
      <c r="G43" s="60"/>
      <c r="H43" s="48" t="str">
        <f t="shared" ca="1" si="2"/>
        <v/>
      </c>
      <c r="J43" s="57" t="s">
        <v>125</v>
      </c>
      <c r="K43" s="57"/>
    </row>
    <row r="44" spans="1:11" x14ac:dyDescent="0.25">
      <c r="A44" s="16" t="s">
        <v>90</v>
      </c>
      <c r="B44" s="56" t="s">
        <v>50</v>
      </c>
      <c r="C44" s="46">
        <v>3</v>
      </c>
      <c r="D44" s="19">
        <f t="shared" si="3"/>
        <v>43201.515492957726</v>
      </c>
      <c r="E44" s="20">
        <f t="shared" si="4"/>
        <v>15</v>
      </c>
      <c r="F44" s="42" t="str">
        <f t="shared" ca="1" si="1"/>
        <v/>
      </c>
      <c r="G44" s="60"/>
      <c r="H44" s="48" t="str">
        <f t="shared" ca="1" si="2"/>
        <v/>
      </c>
      <c r="J44" s="57" t="s">
        <v>125</v>
      </c>
      <c r="K44" s="57"/>
    </row>
    <row r="45" spans="1:11" x14ac:dyDescent="0.25">
      <c r="A45" s="16" t="s">
        <v>91</v>
      </c>
      <c r="B45" s="56" t="s">
        <v>92</v>
      </c>
      <c r="C45" s="46">
        <v>2</v>
      </c>
      <c r="D45" s="19">
        <f t="shared" si="3"/>
        <v>43202.751710261546</v>
      </c>
      <c r="E45" s="20">
        <f t="shared" si="4"/>
        <v>15</v>
      </c>
      <c r="F45" s="42" t="str">
        <f t="shared" ca="1" si="1"/>
        <v/>
      </c>
      <c r="G45" s="60"/>
      <c r="H45" s="48" t="str">
        <f t="shared" ca="1" si="2"/>
        <v/>
      </c>
      <c r="J45" s="57" t="s">
        <v>125</v>
      </c>
      <c r="K45" s="57"/>
    </row>
    <row r="46" spans="1:11" x14ac:dyDescent="0.25">
      <c r="A46" s="16">
        <v>8.4</v>
      </c>
      <c r="B46" s="56" t="s">
        <v>51</v>
      </c>
      <c r="C46" s="46">
        <v>3</v>
      </c>
      <c r="D46" s="19">
        <f t="shared" si="3"/>
        <v>43204.606036217279</v>
      </c>
      <c r="E46" s="20">
        <f t="shared" si="4"/>
        <v>15</v>
      </c>
      <c r="F46" s="42" t="str">
        <f t="shared" ca="1" si="1"/>
        <v/>
      </c>
      <c r="G46" s="60"/>
      <c r="H46" s="48" t="str">
        <f t="shared" ca="1" si="2"/>
        <v/>
      </c>
      <c r="J46" s="57" t="s">
        <v>125</v>
      </c>
      <c r="K46" s="57"/>
    </row>
    <row r="47" spans="1:11" x14ac:dyDescent="0.25">
      <c r="A47" s="16" t="s">
        <v>93</v>
      </c>
      <c r="B47" s="56" t="s">
        <v>52</v>
      </c>
      <c r="C47" s="46">
        <v>3</v>
      </c>
      <c r="D47" s="19">
        <f t="shared" si="3"/>
        <v>43206.460362173013</v>
      </c>
      <c r="E47" s="20">
        <f t="shared" si="4"/>
        <v>15</v>
      </c>
      <c r="F47" s="42" t="str">
        <f t="shared" ca="1" si="1"/>
        <v/>
      </c>
      <c r="G47" s="60"/>
      <c r="H47" s="48" t="str">
        <f t="shared" ca="1" si="2"/>
        <v/>
      </c>
      <c r="J47" s="57" t="s">
        <v>125</v>
      </c>
      <c r="K47" s="57"/>
    </row>
    <row r="48" spans="1:11" x14ac:dyDescent="0.25">
      <c r="A48" s="16" t="s">
        <v>94</v>
      </c>
      <c r="B48" s="56" t="s">
        <v>53</v>
      </c>
      <c r="C48" s="46">
        <v>6</v>
      </c>
      <c r="D48" s="19">
        <f t="shared" si="3"/>
        <v>43210.16901408448</v>
      </c>
      <c r="E48" s="20">
        <f t="shared" si="4"/>
        <v>16</v>
      </c>
      <c r="F48" s="42" t="str">
        <f t="shared" ca="1" si="1"/>
        <v/>
      </c>
      <c r="G48" s="60"/>
      <c r="H48" s="48" t="str">
        <f t="shared" ca="1" si="2"/>
        <v/>
      </c>
      <c r="J48" s="57" t="s">
        <v>125</v>
      </c>
      <c r="K48" s="57"/>
    </row>
    <row r="49" spans="1:11" x14ac:dyDescent="0.25">
      <c r="A49" s="16" t="s">
        <v>95</v>
      </c>
      <c r="B49" s="56" t="s">
        <v>54</v>
      </c>
      <c r="C49" s="46">
        <v>2</v>
      </c>
      <c r="D49" s="19">
        <f t="shared" si="3"/>
        <v>43211.4052313883</v>
      </c>
      <c r="E49" s="20">
        <f t="shared" si="4"/>
        <v>16</v>
      </c>
      <c r="F49" s="42" t="str">
        <f t="shared" ca="1" si="1"/>
        <v/>
      </c>
      <c r="G49" s="60"/>
      <c r="H49" s="48" t="str">
        <f t="shared" ca="1" si="2"/>
        <v/>
      </c>
      <c r="J49" s="57" t="s">
        <v>125</v>
      </c>
      <c r="K49" s="57"/>
    </row>
    <row r="50" spans="1:11" x14ac:dyDescent="0.25">
      <c r="A50" s="16">
        <v>9.1</v>
      </c>
      <c r="B50" s="54" t="s">
        <v>96</v>
      </c>
      <c r="C50" s="53">
        <f>30/5</f>
        <v>6</v>
      </c>
      <c r="D50" s="19">
        <f t="shared" si="3"/>
        <v>43215.113883299768</v>
      </c>
      <c r="E50" s="20">
        <f t="shared" si="4"/>
        <v>17</v>
      </c>
      <c r="F50" s="42" t="str">
        <f t="shared" ca="1" si="1"/>
        <v/>
      </c>
      <c r="G50" s="60"/>
      <c r="H50" s="48" t="str">
        <f t="shared" ca="1" si="2"/>
        <v/>
      </c>
    </row>
    <row r="51" spans="1:11" x14ac:dyDescent="0.25">
      <c r="A51" s="16">
        <v>9.1999999999999993</v>
      </c>
      <c r="B51" s="54" t="s">
        <v>97</v>
      </c>
      <c r="C51" s="53">
        <f>30/5</f>
        <v>6</v>
      </c>
      <c r="D51" s="19">
        <f t="shared" si="3"/>
        <v>43218.822535211235</v>
      </c>
      <c r="E51" s="20">
        <f t="shared" si="4"/>
        <v>17</v>
      </c>
      <c r="F51" s="42" t="str">
        <f t="shared" ca="1" si="1"/>
        <v/>
      </c>
      <c r="G51" s="60"/>
      <c r="H51" s="48" t="str">
        <f t="shared" ca="1" si="2"/>
        <v/>
      </c>
    </row>
    <row r="52" spans="1:11" x14ac:dyDescent="0.25">
      <c r="A52" s="16">
        <v>9.3000000000000007</v>
      </c>
      <c r="B52" s="54" t="s">
        <v>98</v>
      </c>
      <c r="C52" s="53">
        <f>30/5</f>
        <v>6</v>
      </c>
      <c r="D52" s="19">
        <f t="shared" si="3"/>
        <v>43222.531187122702</v>
      </c>
      <c r="E52" s="20">
        <f t="shared" si="4"/>
        <v>18</v>
      </c>
      <c r="F52" s="42" t="str">
        <f t="shared" ca="1" si="1"/>
        <v/>
      </c>
      <c r="G52" s="60"/>
      <c r="H52" s="48" t="str">
        <f t="shared" ca="1" si="2"/>
        <v/>
      </c>
    </row>
    <row r="53" spans="1:11" x14ac:dyDescent="0.25">
      <c r="A53" s="16">
        <v>9.4</v>
      </c>
      <c r="B53" s="54" t="s">
        <v>99</v>
      </c>
      <c r="C53" s="53">
        <f>30/5</f>
        <v>6</v>
      </c>
      <c r="D53" s="19">
        <f t="shared" si="3"/>
        <v>43226.23983903417</v>
      </c>
      <c r="E53" s="20">
        <f t="shared" si="4"/>
        <v>18</v>
      </c>
      <c r="F53" s="42" t="str">
        <f t="shared" ca="1" si="1"/>
        <v/>
      </c>
      <c r="G53" s="60"/>
      <c r="H53" s="48" t="str">
        <f t="shared" ca="1" si="2"/>
        <v/>
      </c>
    </row>
    <row r="54" spans="1:11" x14ac:dyDescent="0.25">
      <c r="A54" s="16">
        <v>9.5</v>
      </c>
      <c r="B54" s="54" t="s">
        <v>100</v>
      </c>
      <c r="C54" s="53">
        <f>30/5</f>
        <v>6</v>
      </c>
      <c r="D54" s="19">
        <f t="shared" si="3"/>
        <v>43229.948490945637</v>
      </c>
      <c r="E54" s="20">
        <f t="shared" si="4"/>
        <v>19</v>
      </c>
      <c r="F54" s="42" t="str">
        <f t="shared" ca="1" si="1"/>
        <v/>
      </c>
      <c r="G54" s="60"/>
      <c r="H54" s="48" t="str">
        <f t="shared" ca="1" si="2"/>
        <v/>
      </c>
    </row>
    <row r="56" spans="1:11" ht="15.75" thickBot="1" x14ac:dyDescent="0.3">
      <c r="B56" s="50" t="s">
        <v>110</v>
      </c>
      <c r="C56" s="47">
        <f>SUM(C1:C55)</f>
        <v>207.08333333333331</v>
      </c>
    </row>
    <row r="57" spans="1:11" ht="15.75" thickTop="1" x14ac:dyDescent="0.25">
      <c r="B57" s="50"/>
    </row>
    <row r="58" spans="1:11" x14ac:dyDescent="0.25">
      <c r="B58" s="50" t="s">
        <v>111</v>
      </c>
      <c r="C58" s="51">
        <f>C56-C59</f>
        <v>25.333333333333314</v>
      </c>
    </row>
    <row r="59" spans="1:11" x14ac:dyDescent="0.25">
      <c r="B59" s="50" t="s">
        <v>112</v>
      </c>
      <c r="C59" s="51">
        <f>SUMIF(G2:G54, "", C2:C54)</f>
        <v>181.75</v>
      </c>
    </row>
    <row r="62" spans="1:11" x14ac:dyDescent="0.25">
      <c r="B62" s="55" t="s">
        <v>118</v>
      </c>
      <c r="C62" s="53">
        <f>SUM(C50:C54,C34:C35, C27, C23, C11, C4)</f>
        <v>61.5</v>
      </c>
    </row>
    <row r="63" spans="1:11" x14ac:dyDescent="0.25">
      <c r="B63" s="52" t="s">
        <v>119</v>
      </c>
      <c r="C63" s="45">
        <f>C56-C62</f>
        <v>145.58333333333331</v>
      </c>
    </row>
    <row r="64" spans="1:11" x14ac:dyDescent="0.25">
      <c r="B64" s="52" t="s">
        <v>126</v>
      </c>
      <c r="C64" s="45">
        <f>C63*0.6</f>
        <v>87.34999999999998</v>
      </c>
    </row>
    <row r="66" spans="2:3" ht="15.75" thickBot="1" x14ac:dyDescent="0.3">
      <c r="B66" s="50" t="s">
        <v>120</v>
      </c>
      <c r="C66" s="47">
        <f>C62+C64</f>
        <v>148.84999999999997</v>
      </c>
    </row>
    <row r="67" spans="2:3" ht="15.75" thickTop="1" x14ac:dyDescent="0.25">
      <c r="B67" s="50"/>
    </row>
    <row r="68" spans="2:3" x14ac:dyDescent="0.25">
      <c r="B68" s="50" t="s">
        <v>121</v>
      </c>
      <c r="C68" s="51">
        <f>C58</f>
        <v>25.333333333333314</v>
      </c>
    </row>
    <row r="69" spans="2:3" x14ac:dyDescent="0.25">
      <c r="B69" s="50" t="s">
        <v>122</v>
      </c>
      <c r="C69" s="51">
        <f>C66-C68</f>
        <v>123.51666666666665</v>
      </c>
    </row>
  </sheetData>
  <pageMargins left="0.7" right="0.7" top="0.75" bottom="0.75" header="0.3" footer="0.3"/>
  <pageSetup orientation="portrait" horizontalDpi="4294967293" verticalDpi="4294967293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7"/>
  <sheetViews>
    <sheetView showGridLines="0" topLeftCell="B1" zoomScale="125" zoomScaleNormal="125" zoomScalePageLayoutView="125" workbookViewId="0">
      <pane ySplit="1" topLeftCell="A2" activePane="bottomLeft" state="frozen"/>
      <selection pane="bottomLeft" activeCell="G54" sqref="G54"/>
    </sheetView>
  </sheetViews>
  <sheetFormatPr defaultColWidth="8.85546875" defaultRowHeight="15" x14ac:dyDescent="0.25"/>
  <cols>
    <col min="1" max="1" width="8.85546875" style="3" customWidth="1"/>
    <col min="2" max="2" width="46.42578125" customWidth="1"/>
    <col min="3" max="3" width="6.28515625" style="1" bestFit="1" customWidth="1"/>
    <col min="4" max="4" width="9.140625" style="5" bestFit="1" customWidth="1"/>
    <col min="5" max="5" width="7.42578125" style="6" bestFit="1" customWidth="1"/>
    <col min="6" max="6" width="1.7109375" style="36" customWidth="1"/>
    <col min="7" max="7" width="9.140625" style="5" bestFit="1" customWidth="1"/>
    <col min="8" max="8" width="7.28515625" style="6" bestFit="1" customWidth="1"/>
    <col min="9" max="9" width="2.85546875" customWidth="1"/>
    <col min="10" max="10" width="16.42578125" bestFit="1" customWidth="1"/>
    <col min="11" max="11" width="2.140625" bestFit="1" customWidth="1"/>
    <col min="12" max="12" width="3" customWidth="1"/>
    <col min="13" max="13" width="10.85546875" bestFit="1" customWidth="1"/>
    <col min="14" max="14" width="2.140625" bestFit="1" customWidth="1"/>
    <col min="15" max="15" width="11.140625" bestFit="1" customWidth="1"/>
    <col min="16" max="16" width="3.140625" bestFit="1" customWidth="1"/>
    <col min="17" max="17" width="9.42578125" bestFit="1" customWidth="1"/>
    <col min="18" max="18" width="8.7109375" bestFit="1" customWidth="1"/>
  </cols>
  <sheetData>
    <row r="1" spans="1:18" s="2" customFormat="1" ht="48" thickBot="1" x14ac:dyDescent="0.3">
      <c r="A1" s="27" t="s">
        <v>2</v>
      </c>
      <c r="B1" s="28" t="s">
        <v>0</v>
      </c>
      <c r="C1" s="29" t="s">
        <v>1</v>
      </c>
      <c r="D1" s="30" t="s">
        <v>19</v>
      </c>
      <c r="E1" s="31" t="s">
        <v>20</v>
      </c>
      <c r="F1" s="33"/>
      <c r="G1" s="30" t="s">
        <v>103</v>
      </c>
      <c r="H1" s="32" t="s">
        <v>104</v>
      </c>
      <c r="J1" s="7" t="s">
        <v>101</v>
      </c>
      <c r="K1" s="14">
        <v>4</v>
      </c>
      <c r="M1" s="7" t="s">
        <v>5</v>
      </c>
      <c r="N1" s="8">
        <f>IF($K1&lt;=1, 30, IF($K1&lt;=2, 15, IF($K1&lt;=3, 10, 7)))</f>
        <v>7</v>
      </c>
      <c r="O1" s="9" t="s">
        <v>6</v>
      </c>
      <c r="P1" s="8">
        <f>IF($K1&lt;=1, 40, IF($K1&lt;=2, 20, IF($K1&lt;=3, 15, 14)))</f>
        <v>14</v>
      </c>
      <c r="Q1" s="9" t="s">
        <v>7</v>
      </c>
      <c r="R1" s="10">
        <v>43102</v>
      </c>
    </row>
    <row r="2" spans="1:18" x14ac:dyDescent="0.25">
      <c r="A2" s="22">
        <v>1</v>
      </c>
      <c r="B2" s="23" t="s">
        <v>68</v>
      </c>
      <c r="C2" s="24">
        <f>5/60</f>
        <v>8.3333333333333329E-2</v>
      </c>
      <c r="D2" s="25">
        <f>$R1</f>
        <v>43102</v>
      </c>
      <c r="E2" s="26">
        <v>1</v>
      </c>
      <c r="F2" s="34"/>
      <c r="G2" s="25">
        <f>$R1</f>
        <v>43102</v>
      </c>
      <c r="H2" s="26">
        <v>1</v>
      </c>
    </row>
    <row r="3" spans="1:18" x14ac:dyDescent="0.25">
      <c r="A3" s="16">
        <v>2.1</v>
      </c>
      <c r="B3" s="17" t="s">
        <v>3</v>
      </c>
      <c r="C3" s="18">
        <f>40/60</f>
        <v>0.66666666666666663</v>
      </c>
      <c r="D3" s="19">
        <f t="shared" ref="D3:D34" si="0">D2+($C3*7/N$1)</f>
        <v>43102.666666666664</v>
      </c>
      <c r="E3" s="20">
        <f t="shared" ref="E3:E34" si="1">ROUNDDOWN((D3-$R$1)/7, 0)+1</f>
        <v>1</v>
      </c>
      <c r="F3" s="35"/>
      <c r="G3" s="19">
        <f t="shared" ref="G3:G34" si="2">G2+($C3*7/P$1)</f>
        <v>43102.333333333336</v>
      </c>
      <c r="H3" s="20">
        <f t="shared" ref="H3:H34" si="3">ROUNDDOWN((G3-$R$1)/7, 0)+1</f>
        <v>1</v>
      </c>
    </row>
    <row r="4" spans="1:18" x14ac:dyDescent="0.25">
      <c r="A4" s="16">
        <v>2.2000000000000002</v>
      </c>
      <c r="B4" s="17" t="s">
        <v>4</v>
      </c>
      <c r="C4" s="18">
        <v>1.5</v>
      </c>
      <c r="D4" s="19">
        <f t="shared" si="0"/>
        <v>43104.166666666664</v>
      </c>
      <c r="E4" s="20">
        <f t="shared" si="1"/>
        <v>1</v>
      </c>
      <c r="F4" s="35"/>
      <c r="G4" s="19">
        <f t="shared" si="2"/>
        <v>43103.083333333336</v>
      </c>
      <c r="H4" s="20">
        <f t="shared" si="3"/>
        <v>1</v>
      </c>
    </row>
    <row r="5" spans="1:18" x14ac:dyDescent="0.25">
      <c r="A5" s="16" t="s">
        <v>8</v>
      </c>
      <c r="B5" s="17" t="s">
        <v>9</v>
      </c>
      <c r="C5" s="21">
        <v>8</v>
      </c>
      <c r="D5" s="19">
        <f t="shared" si="0"/>
        <v>43112.166666666664</v>
      </c>
      <c r="E5" s="20">
        <f t="shared" si="1"/>
        <v>2</v>
      </c>
      <c r="F5" s="35"/>
      <c r="G5" s="19">
        <f t="shared" si="2"/>
        <v>43107.083333333336</v>
      </c>
      <c r="H5" s="20">
        <f t="shared" si="3"/>
        <v>1</v>
      </c>
    </row>
    <row r="6" spans="1:18" x14ac:dyDescent="0.25">
      <c r="A6" s="16" t="s">
        <v>10</v>
      </c>
      <c r="B6" s="17" t="s">
        <v>11</v>
      </c>
      <c r="C6" s="18">
        <v>5</v>
      </c>
      <c r="D6" s="19">
        <f t="shared" si="0"/>
        <v>43117.166666666664</v>
      </c>
      <c r="E6" s="20">
        <f t="shared" si="1"/>
        <v>3</v>
      </c>
      <c r="F6" s="35"/>
      <c r="G6" s="19">
        <f t="shared" si="2"/>
        <v>43109.583333333336</v>
      </c>
      <c r="H6" s="20">
        <f t="shared" si="3"/>
        <v>2</v>
      </c>
    </row>
    <row r="7" spans="1:18" x14ac:dyDescent="0.25">
      <c r="A7" s="16" t="s">
        <v>12</v>
      </c>
      <c r="B7" s="17" t="s">
        <v>13</v>
      </c>
      <c r="C7" s="18">
        <v>6</v>
      </c>
      <c r="D7" s="19">
        <f t="shared" si="0"/>
        <v>43123.166666666664</v>
      </c>
      <c r="E7" s="20">
        <f t="shared" si="1"/>
        <v>4</v>
      </c>
      <c r="F7" s="35"/>
      <c r="G7" s="19">
        <f t="shared" si="2"/>
        <v>43112.583333333336</v>
      </c>
      <c r="H7" s="20">
        <f t="shared" si="3"/>
        <v>2</v>
      </c>
    </row>
    <row r="8" spans="1:18" x14ac:dyDescent="0.25">
      <c r="A8" s="16" t="s">
        <v>14</v>
      </c>
      <c r="B8" s="17" t="s">
        <v>15</v>
      </c>
      <c r="C8" s="18">
        <v>6</v>
      </c>
      <c r="D8" s="19">
        <f t="shared" si="0"/>
        <v>43129.166666666664</v>
      </c>
      <c r="E8" s="20">
        <f t="shared" si="1"/>
        <v>4</v>
      </c>
      <c r="F8" s="35"/>
      <c r="G8" s="19">
        <f t="shared" si="2"/>
        <v>43115.583333333336</v>
      </c>
      <c r="H8" s="20">
        <f t="shared" si="3"/>
        <v>2</v>
      </c>
    </row>
    <row r="9" spans="1:18" x14ac:dyDescent="0.25">
      <c r="A9" s="16">
        <v>3.2</v>
      </c>
      <c r="B9" s="17" t="s">
        <v>16</v>
      </c>
      <c r="C9" s="18">
        <v>1</v>
      </c>
      <c r="D9" s="19">
        <f t="shared" si="0"/>
        <v>43130.166666666664</v>
      </c>
      <c r="E9" s="20">
        <f t="shared" si="1"/>
        <v>5</v>
      </c>
      <c r="F9" s="35"/>
      <c r="G9" s="19">
        <f t="shared" si="2"/>
        <v>43116.083333333336</v>
      </c>
      <c r="H9" s="20">
        <f t="shared" si="3"/>
        <v>3</v>
      </c>
    </row>
    <row r="10" spans="1:18" x14ac:dyDescent="0.25">
      <c r="A10" s="16">
        <v>3.3</v>
      </c>
      <c r="B10" s="17" t="s">
        <v>17</v>
      </c>
      <c r="C10" s="18">
        <f>2+(5/60)</f>
        <v>2.0833333333333335</v>
      </c>
      <c r="D10" s="19">
        <f t="shared" si="0"/>
        <v>43132.25</v>
      </c>
      <c r="E10" s="20">
        <f t="shared" si="1"/>
        <v>5</v>
      </c>
      <c r="F10" s="35"/>
      <c r="G10" s="19">
        <f t="shared" si="2"/>
        <v>43117.125</v>
      </c>
      <c r="H10" s="20">
        <f t="shared" si="3"/>
        <v>3</v>
      </c>
    </row>
    <row r="11" spans="1:18" x14ac:dyDescent="0.25">
      <c r="A11" s="16">
        <v>3.4</v>
      </c>
      <c r="B11" s="17" t="s">
        <v>18</v>
      </c>
      <c r="C11" s="18">
        <v>1</v>
      </c>
      <c r="D11" s="19">
        <f t="shared" si="0"/>
        <v>43133.25</v>
      </c>
      <c r="E11" s="20">
        <f t="shared" si="1"/>
        <v>5</v>
      </c>
      <c r="F11" s="35"/>
      <c r="G11" s="19">
        <f t="shared" si="2"/>
        <v>43117.625</v>
      </c>
      <c r="H11" s="20">
        <f t="shared" si="3"/>
        <v>3</v>
      </c>
    </row>
    <row r="12" spans="1:18" x14ac:dyDescent="0.25">
      <c r="A12" s="16" t="s">
        <v>21</v>
      </c>
      <c r="B12" s="17" t="s">
        <v>22</v>
      </c>
      <c r="C12" s="18">
        <v>6</v>
      </c>
      <c r="D12" s="19">
        <f t="shared" si="0"/>
        <v>43139.25</v>
      </c>
      <c r="E12" s="20">
        <f t="shared" si="1"/>
        <v>6</v>
      </c>
      <c r="F12" s="35"/>
      <c r="G12" s="19">
        <f t="shared" si="2"/>
        <v>43120.625</v>
      </c>
      <c r="H12" s="20">
        <f t="shared" si="3"/>
        <v>3</v>
      </c>
    </row>
    <row r="13" spans="1:18" x14ac:dyDescent="0.25">
      <c r="A13" s="16" t="s">
        <v>23</v>
      </c>
      <c r="B13" s="17" t="s">
        <v>24</v>
      </c>
      <c r="C13" s="18">
        <v>6</v>
      </c>
      <c r="D13" s="19">
        <f t="shared" si="0"/>
        <v>43145.25</v>
      </c>
      <c r="E13" s="20">
        <f t="shared" si="1"/>
        <v>7</v>
      </c>
      <c r="F13" s="35"/>
      <c r="G13" s="19">
        <f t="shared" si="2"/>
        <v>43123.625</v>
      </c>
      <c r="H13" s="20">
        <f t="shared" si="3"/>
        <v>4</v>
      </c>
    </row>
    <row r="14" spans="1:18" x14ac:dyDescent="0.25">
      <c r="A14" s="16" t="s">
        <v>25</v>
      </c>
      <c r="B14" s="17" t="s">
        <v>26</v>
      </c>
      <c r="C14" s="18">
        <v>6</v>
      </c>
      <c r="D14" s="19">
        <f t="shared" si="0"/>
        <v>43151.25</v>
      </c>
      <c r="E14" s="20">
        <f t="shared" si="1"/>
        <v>8</v>
      </c>
      <c r="F14" s="35"/>
      <c r="G14" s="19">
        <f t="shared" si="2"/>
        <v>43126.625</v>
      </c>
      <c r="H14" s="20">
        <f t="shared" si="3"/>
        <v>4</v>
      </c>
    </row>
    <row r="15" spans="1:18" x14ac:dyDescent="0.25">
      <c r="A15" s="16" t="s">
        <v>27</v>
      </c>
      <c r="B15" s="17" t="s">
        <v>28</v>
      </c>
      <c r="C15" s="18">
        <v>6</v>
      </c>
      <c r="D15" s="19">
        <f t="shared" si="0"/>
        <v>43157.25</v>
      </c>
      <c r="E15" s="20">
        <f t="shared" si="1"/>
        <v>8</v>
      </c>
      <c r="F15" s="35"/>
      <c r="G15" s="19">
        <f t="shared" si="2"/>
        <v>43129.625</v>
      </c>
      <c r="H15" s="20">
        <f t="shared" si="3"/>
        <v>4</v>
      </c>
    </row>
    <row r="16" spans="1:18" x14ac:dyDescent="0.25">
      <c r="A16" s="16" t="s">
        <v>58</v>
      </c>
      <c r="B16" s="17" t="s">
        <v>29</v>
      </c>
      <c r="C16" s="18">
        <v>6</v>
      </c>
      <c r="D16" s="19">
        <f t="shared" si="0"/>
        <v>43163.25</v>
      </c>
      <c r="E16" s="20">
        <f t="shared" si="1"/>
        <v>9</v>
      </c>
      <c r="F16" s="35"/>
      <c r="G16" s="19">
        <f t="shared" si="2"/>
        <v>43132.625</v>
      </c>
      <c r="H16" s="20">
        <f t="shared" si="3"/>
        <v>5</v>
      </c>
    </row>
    <row r="17" spans="1:8" x14ac:dyDescent="0.25">
      <c r="A17" s="16" t="s">
        <v>59</v>
      </c>
      <c r="B17" s="17" t="s">
        <v>30</v>
      </c>
      <c r="C17" s="18">
        <v>5</v>
      </c>
      <c r="D17" s="19">
        <f t="shared" si="0"/>
        <v>43168.25</v>
      </c>
      <c r="E17" s="20">
        <f t="shared" si="1"/>
        <v>10</v>
      </c>
      <c r="F17" s="35"/>
      <c r="G17" s="19">
        <f t="shared" si="2"/>
        <v>43135.125</v>
      </c>
      <c r="H17" s="20">
        <f t="shared" si="3"/>
        <v>5</v>
      </c>
    </row>
    <row r="18" spans="1:8" x14ac:dyDescent="0.25">
      <c r="A18" s="16" t="s">
        <v>60</v>
      </c>
      <c r="B18" s="17" t="s">
        <v>31</v>
      </c>
      <c r="C18" s="18">
        <v>3</v>
      </c>
      <c r="D18" s="19">
        <f t="shared" si="0"/>
        <v>43171.25</v>
      </c>
      <c r="E18" s="20">
        <f t="shared" si="1"/>
        <v>10</v>
      </c>
      <c r="F18" s="35"/>
      <c r="G18" s="19">
        <f t="shared" si="2"/>
        <v>43136.625</v>
      </c>
      <c r="H18" s="20">
        <f t="shared" si="3"/>
        <v>5</v>
      </c>
    </row>
    <row r="19" spans="1:8" x14ac:dyDescent="0.25">
      <c r="A19" s="16" t="s">
        <v>61</v>
      </c>
      <c r="B19" s="17" t="s">
        <v>62</v>
      </c>
      <c r="C19" s="18">
        <v>1.5</v>
      </c>
      <c r="D19" s="19">
        <f t="shared" si="0"/>
        <v>43172.75</v>
      </c>
      <c r="E19" s="20">
        <f t="shared" si="1"/>
        <v>11</v>
      </c>
      <c r="F19" s="35"/>
      <c r="G19" s="19">
        <f t="shared" si="2"/>
        <v>43137.375</v>
      </c>
      <c r="H19" s="20">
        <f t="shared" si="3"/>
        <v>6</v>
      </c>
    </row>
    <row r="20" spans="1:8" x14ac:dyDescent="0.25">
      <c r="A20" s="16" t="s">
        <v>63</v>
      </c>
      <c r="B20" s="17" t="s">
        <v>32</v>
      </c>
      <c r="C20" s="18">
        <v>6</v>
      </c>
      <c r="D20" s="19">
        <f t="shared" si="0"/>
        <v>43178.75</v>
      </c>
      <c r="E20" s="20">
        <f t="shared" si="1"/>
        <v>11</v>
      </c>
      <c r="F20" s="35"/>
      <c r="G20" s="19">
        <f t="shared" si="2"/>
        <v>43140.375</v>
      </c>
      <c r="H20" s="20">
        <f t="shared" si="3"/>
        <v>6</v>
      </c>
    </row>
    <row r="21" spans="1:8" x14ac:dyDescent="0.25">
      <c r="A21" s="16" t="s">
        <v>64</v>
      </c>
      <c r="B21" s="17" t="s">
        <v>33</v>
      </c>
      <c r="C21" s="18">
        <v>4</v>
      </c>
      <c r="D21" s="19">
        <f t="shared" si="0"/>
        <v>43182.75</v>
      </c>
      <c r="E21" s="20">
        <f t="shared" si="1"/>
        <v>12</v>
      </c>
      <c r="F21" s="35"/>
      <c r="G21" s="19">
        <f t="shared" si="2"/>
        <v>43142.375</v>
      </c>
      <c r="H21" s="20">
        <f t="shared" si="3"/>
        <v>6</v>
      </c>
    </row>
    <row r="22" spans="1:8" x14ac:dyDescent="0.25">
      <c r="A22" s="16" t="s">
        <v>65</v>
      </c>
      <c r="B22" s="17" t="s">
        <v>66</v>
      </c>
      <c r="C22" s="18">
        <v>0.5</v>
      </c>
      <c r="D22" s="19">
        <f t="shared" si="0"/>
        <v>43183.25</v>
      </c>
      <c r="E22" s="20">
        <f t="shared" si="1"/>
        <v>12</v>
      </c>
      <c r="F22" s="35"/>
      <c r="G22" s="19">
        <f t="shared" si="2"/>
        <v>43142.625</v>
      </c>
      <c r="H22" s="20">
        <f t="shared" si="3"/>
        <v>6</v>
      </c>
    </row>
    <row r="23" spans="1:8" x14ac:dyDescent="0.25">
      <c r="A23" s="16" t="s">
        <v>67</v>
      </c>
      <c r="B23" s="17" t="s">
        <v>34</v>
      </c>
      <c r="C23" s="18">
        <v>3</v>
      </c>
      <c r="D23" s="19">
        <f t="shared" si="0"/>
        <v>43186.25</v>
      </c>
      <c r="E23" s="20">
        <f t="shared" si="1"/>
        <v>13</v>
      </c>
      <c r="F23" s="35"/>
      <c r="G23" s="19">
        <f t="shared" si="2"/>
        <v>43144.125</v>
      </c>
      <c r="H23" s="20">
        <f t="shared" si="3"/>
        <v>7</v>
      </c>
    </row>
    <row r="24" spans="1:8" x14ac:dyDescent="0.25">
      <c r="A24" s="16" t="s">
        <v>69</v>
      </c>
      <c r="B24" s="17" t="s">
        <v>35</v>
      </c>
      <c r="C24" s="18">
        <v>2</v>
      </c>
      <c r="D24" s="19">
        <f t="shared" si="0"/>
        <v>43188.25</v>
      </c>
      <c r="E24" s="20">
        <f t="shared" si="1"/>
        <v>13</v>
      </c>
      <c r="F24" s="35"/>
      <c r="G24" s="19">
        <f t="shared" si="2"/>
        <v>43145.125</v>
      </c>
      <c r="H24" s="20">
        <f t="shared" si="3"/>
        <v>7</v>
      </c>
    </row>
    <row r="25" spans="1:8" x14ac:dyDescent="0.25">
      <c r="A25" s="16" t="s">
        <v>70</v>
      </c>
      <c r="B25" s="17" t="s">
        <v>36</v>
      </c>
      <c r="C25" s="18">
        <v>2</v>
      </c>
      <c r="D25" s="19">
        <f t="shared" si="0"/>
        <v>43190.25</v>
      </c>
      <c r="E25" s="20">
        <f t="shared" si="1"/>
        <v>13</v>
      </c>
      <c r="F25" s="35"/>
      <c r="G25" s="19">
        <f t="shared" si="2"/>
        <v>43146.125</v>
      </c>
      <c r="H25" s="20">
        <f t="shared" si="3"/>
        <v>7</v>
      </c>
    </row>
    <row r="26" spans="1:8" x14ac:dyDescent="0.25">
      <c r="A26" s="16" t="s">
        <v>71</v>
      </c>
      <c r="B26" s="17" t="s">
        <v>37</v>
      </c>
      <c r="C26" s="18">
        <v>2</v>
      </c>
      <c r="D26" s="19">
        <f t="shared" si="0"/>
        <v>43192.25</v>
      </c>
      <c r="E26" s="20">
        <f t="shared" si="1"/>
        <v>13</v>
      </c>
      <c r="F26" s="35"/>
      <c r="G26" s="19">
        <f t="shared" si="2"/>
        <v>43147.125</v>
      </c>
      <c r="H26" s="20">
        <f t="shared" si="3"/>
        <v>7</v>
      </c>
    </row>
    <row r="27" spans="1:8" x14ac:dyDescent="0.25">
      <c r="A27" s="16">
        <v>5.2</v>
      </c>
      <c r="B27" s="17" t="s">
        <v>38</v>
      </c>
      <c r="C27" s="18">
        <v>10</v>
      </c>
      <c r="D27" s="19">
        <f t="shared" si="0"/>
        <v>43202.25</v>
      </c>
      <c r="E27" s="20">
        <f t="shared" si="1"/>
        <v>15</v>
      </c>
      <c r="F27" s="35"/>
      <c r="G27" s="19">
        <f t="shared" si="2"/>
        <v>43152.125</v>
      </c>
      <c r="H27" s="20">
        <f t="shared" si="3"/>
        <v>8</v>
      </c>
    </row>
    <row r="28" spans="1:8" x14ac:dyDescent="0.25">
      <c r="A28" s="16" t="s">
        <v>72</v>
      </c>
      <c r="B28" s="17" t="s">
        <v>39</v>
      </c>
      <c r="C28" s="18">
        <v>5</v>
      </c>
      <c r="D28" s="19">
        <f t="shared" si="0"/>
        <v>43207.25</v>
      </c>
      <c r="E28" s="20">
        <f t="shared" si="1"/>
        <v>16</v>
      </c>
      <c r="F28" s="35"/>
      <c r="G28" s="19">
        <f t="shared" si="2"/>
        <v>43154.625</v>
      </c>
      <c r="H28" s="20">
        <f t="shared" si="3"/>
        <v>8</v>
      </c>
    </row>
    <row r="29" spans="1:8" x14ac:dyDescent="0.25">
      <c r="A29" s="16" t="s">
        <v>73</v>
      </c>
      <c r="B29" s="17" t="s">
        <v>40</v>
      </c>
      <c r="C29" s="18">
        <v>6</v>
      </c>
      <c r="D29" s="19">
        <f t="shared" si="0"/>
        <v>43213.25</v>
      </c>
      <c r="E29" s="20">
        <f t="shared" si="1"/>
        <v>16</v>
      </c>
      <c r="F29" s="35"/>
      <c r="G29" s="19">
        <f t="shared" si="2"/>
        <v>43157.625</v>
      </c>
      <c r="H29" s="20">
        <f t="shared" si="3"/>
        <v>8</v>
      </c>
    </row>
    <row r="30" spans="1:8" x14ac:dyDescent="0.25">
      <c r="A30" s="16" t="s">
        <v>74</v>
      </c>
      <c r="B30" s="17" t="s">
        <v>41</v>
      </c>
      <c r="C30" s="18">
        <v>1.5</v>
      </c>
      <c r="D30" s="19">
        <f t="shared" si="0"/>
        <v>43214.75</v>
      </c>
      <c r="E30" s="20">
        <f t="shared" si="1"/>
        <v>17</v>
      </c>
      <c r="F30" s="35"/>
      <c r="G30" s="19">
        <f t="shared" si="2"/>
        <v>43158.375</v>
      </c>
      <c r="H30" s="20">
        <f t="shared" si="3"/>
        <v>9</v>
      </c>
    </row>
    <row r="31" spans="1:8" x14ac:dyDescent="0.25">
      <c r="A31" s="16" t="s">
        <v>75</v>
      </c>
      <c r="B31" s="17" t="s">
        <v>42</v>
      </c>
      <c r="C31" s="18">
        <v>1</v>
      </c>
      <c r="D31" s="19">
        <f t="shared" si="0"/>
        <v>43215.75</v>
      </c>
      <c r="E31" s="20">
        <f t="shared" si="1"/>
        <v>17</v>
      </c>
      <c r="F31" s="35"/>
      <c r="G31" s="19">
        <f t="shared" si="2"/>
        <v>43158.875</v>
      </c>
      <c r="H31" s="20">
        <f t="shared" si="3"/>
        <v>9</v>
      </c>
    </row>
    <row r="32" spans="1:8" x14ac:dyDescent="0.25">
      <c r="A32" s="16" t="s">
        <v>76</v>
      </c>
      <c r="B32" s="17" t="s">
        <v>43</v>
      </c>
      <c r="C32" s="18">
        <v>2</v>
      </c>
      <c r="D32" s="19">
        <f t="shared" si="0"/>
        <v>43217.75</v>
      </c>
      <c r="E32" s="20">
        <f t="shared" si="1"/>
        <v>17</v>
      </c>
      <c r="F32" s="35"/>
      <c r="G32" s="19">
        <f t="shared" si="2"/>
        <v>43159.875</v>
      </c>
      <c r="H32" s="20">
        <f t="shared" si="3"/>
        <v>9</v>
      </c>
    </row>
    <row r="33" spans="1:8" x14ac:dyDescent="0.25">
      <c r="A33" s="16">
        <v>6.3</v>
      </c>
      <c r="B33" s="17" t="s">
        <v>77</v>
      </c>
      <c r="C33" s="18">
        <f>15/60</f>
        <v>0.25</v>
      </c>
      <c r="D33" s="19">
        <f t="shared" si="0"/>
        <v>43218</v>
      </c>
      <c r="E33" s="20">
        <f t="shared" si="1"/>
        <v>17</v>
      </c>
      <c r="F33" s="35"/>
      <c r="G33" s="19">
        <f t="shared" si="2"/>
        <v>43160</v>
      </c>
      <c r="H33" s="20">
        <f t="shared" si="3"/>
        <v>9</v>
      </c>
    </row>
    <row r="34" spans="1:8" x14ac:dyDescent="0.25">
      <c r="A34" s="16">
        <v>6.4</v>
      </c>
      <c r="B34" s="17" t="s">
        <v>44</v>
      </c>
      <c r="C34" s="18">
        <v>6</v>
      </c>
      <c r="D34" s="19">
        <f t="shared" si="0"/>
        <v>43224</v>
      </c>
      <c r="E34" s="20">
        <f t="shared" si="1"/>
        <v>18</v>
      </c>
      <c r="F34" s="35"/>
      <c r="G34" s="19">
        <f t="shared" si="2"/>
        <v>43163</v>
      </c>
      <c r="H34" s="20">
        <f t="shared" si="3"/>
        <v>9</v>
      </c>
    </row>
    <row r="35" spans="1:8" x14ac:dyDescent="0.25">
      <c r="A35" s="16">
        <v>7</v>
      </c>
      <c r="B35" s="17" t="s">
        <v>78</v>
      </c>
      <c r="C35" s="18">
        <v>10</v>
      </c>
      <c r="D35" s="19">
        <f t="shared" ref="D35:D54" si="4">D34+($C35*7/N$1)</f>
        <v>43234</v>
      </c>
      <c r="E35" s="20">
        <f t="shared" ref="E35:E54" si="5">ROUNDDOWN((D35-$R$1)/7, 0)+1</f>
        <v>19</v>
      </c>
      <c r="F35" s="35"/>
      <c r="G35" s="19">
        <f t="shared" ref="G35:G54" si="6">G34+($C35*7/P$1)</f>
        <v>43168</v>
      </c>
      <c r="H35" s="20">
        <f t="shared" ref="H35:H54" si="7">ROUNDDOWN((G35-$R$1)/7, 0)+1</f>
        <v>10</v>
      </c>
    </row>
    <row r="36" spans="1:8" x14ac:dyDescent="0.25">
      <c r="A36" s="16" t="s">
        <v>79</v>
      </c>
      <c r="B36" s="17" t="s">
        <v>45</v>
      </c>
      <c r="C36" s="18">
        <v>3</v>
      </c>
      <c r="D36" s="19">
        <f t="shared" si="4"/>
        <v>43237</v>
      </c>
      <c r="E36" s="20">
        <f t="shared" si="5"/>
        <v>20</v>
      </c>
      <c r="F36" s="35"/>
      <c r="G36" s="19">
        <f t="shared" si="6"/>
        <v>43169.5</v>
      </c>
      <c r="H36" s="20">
        <f t="shared" si="7"/>
        <v>10</v>
      </c>
    </row>
    <row r="37" spans="1:8" x14ac:dyDescent="0.25">
      <c r="A37" s="16" t="s">
        <v>80</v>
      </c>
      <c r="B37" s="17" t="s">
        <v>46</v>
      </c>
      <c r="C37" s="18">
        <v>3</v>
      </c>
      <c r="D37" s="19">
        <f t="shared" si="4"/>
        <v>43240</v>
      </c>
      <c r="E37" s="20">
        <f t="shared" si="5"/>
        <v>20</v>
      </c>
      <c r="F37" s="35"/>
      <c r="G37" s="19">
        <f t="shared" si="6"/>
        <v>43171</v>
      </c>
      <c r="H37" s="20">
        <f t="shared" si="7"/>
        <v>10</v>
      </c>
    </row>
    <row r="38" spans="1:8" x14ac:dyDescent="0.25">
      <c r="A38" s="16" t="s">
        <v>81</v>
      </c>
      <c r="B38" s="17" t="s">
        <v>82</v>
      </c>
      <c r="C38" s="18">
        <v>3</v>
      </c>
      <c r="D38" s="19">
        <f t="shared" si="4"/>
        <v>43243</v>
      </c>
      <c r="E38" s="20">
        <f t="shared" si="5"/>
        <v>21</v>
      </c>
      <c r="F38" s="35"/>
      <c r="G38" s="19">
        <f t="shared" si="6"/>
        <v>43172.5</v>
      </c>
      <c r="H38" s="20">
        <f t="shared" si="7"/>
        <v>11</v>
      </c>
    </row>
    <row r="39" spans="1:8" x14ac:dyDescent="0.25">
      <c r="A39" s="16" t="s">
        <v>83</v>
      </c>
      <c r="B39" s="17" t="s">
        <v>47</v>
      </c>
      <c r="C39" s="18">
        <v>6</v>
      </c>
      <c r="D39" s="19">
        <f t="shared" si="4"/>
        <v>43249</v>
      </c>
      <c r="E39" s="20">
        <f t="shared" si="5"/>
        <v>22</v>
      </c>
      <c r="F39" s="35"/>
      <c r="G39" s="19">
        <f t="shared" si="6"/>
        <v>43175.5</v>
      </c>
      <c r="H39" s="20">
        <f t="shared" si="7"/>
        <v>11</v>
      </c>
    </row>
    <row r="40" spans="1:8" x14ac:dyDescent="0.25">
      <c r="A40" s="16" t="s">
        <v>84</v>
      </c>
      <c r="B40" s="17" t="s">
        <v>85</v>
      </c>
      <c r="C40" s="18">
        <v>3</v>
      </c>
      <c r="D40" s="19">
        <f t="shared" si="4"/>
        <v>43252</v>
      </c>
      <c r="E40" s="20">
        <f t="shared" si="5"/>
        <v>22</v>
      </c>
      <c r="F40" s="35"/>
      <c r="G40" s="19">
        <f t="shared" si="6"/>
        <v>43177</v>
      </c>
      <c r="H40" s="20">
        <f t="shared" si="7"/>
        <v>11</v>
      </c>
    </row>
    <row r="41" spans="1:8" x14ac:dyDescent="0.25">
      <c r="A41" s="16" t="s">
        <v>86</v>
      </c>
      <c r="B41" s="17" t="s">
        <v>87</v>
      </c>
      <c r="C41" s="18">
        <v>2</v>
      </c>
      <c r="D41" s="19">
        <f t="shared" si="4"/>
        <v>43254</v>
      </c>
      <c r="E41" s="20">
        <f t="shared" si="5"/>
        <v>22</v>
      </c>
      <c r="F41" s="35"/>
      <c r="G41" s="19">
        <f t="shared" si="6"/>
        <v>43178</v>
      </c>
      <c r="H41" s="20">
        <f t="shared" si="7"/>
        <v>11</v>
      </c>
    </row>
    <row r="42" spans="1:8" x14ac:dyDescent="0.25">
      <c r="A42" s="16" t="s">
        <v>88</v>
      </c>
      <c r="B42" s="17" t="s">
        <v>48</v>
      </c>
      <c r="C42" s="18">
        <v>3</v>
      </c>
      <c r="D42" s="19">
        <f t="shared" si="4"/>
        <v>43257</v>
      </c>
      <c r="E42" s="20">
        <f t="shared" si="5"/>
        <v>23</v>
      </c>
      <c r="F42" s="35"/>
      <c r="G42" s="19">
        <f t="shared" si="6"/>
        <v>43179.5</v>
      </c>
      <c r="H42" s="20">
        <f t="shared" si="7"/>
        <v>12</v>
      </c>
    </row>
    <row r="43" spans="1:8" x14ac:dyDescent="0.25">
      <c r="A43" s="16" t="s">
        <v>89</v>
      </c>
      <c r="B43" s="17" t="s">
        <v>49</v>
      </c>
      <c r="C43" s="18">
        <v>3</v>
      </c>
      <c r="D43" s="19">
        <f t="shared" si="4"/>
        <v>43260</v>
      </c>
      <c r="E43" s="20">
        <f t="shared" si="5"/>
        <v>23</v>
      </c>
      <c r="F43" s="35"/>
      <c r="G43" s="19">
        <f t="shared" si="6"/>
        <v>43181</v>
      </c>
      <c r="H43" s="20">
        <f t="shared" si="7"/>
        <v>12</v>
      </c>
    </row>
    <row r="44" spans="1:8" x14ac:dyDescent="0.25">
      <c r="A44" s="16" t="s">
        <v>90</v>
      </c>
      <c r="B44" s="17" t="s">
        <v>50</v>
      </c>
      <c r="C44" s="18">
        <v>3</v>
      </c>
      <c r="D44" s="19">
        <f t="shared" si="4"/>
        <v>43263</v>
      </c>
      <c r="E44" s="20">
        <f t="shared" si="5"/>
        <v>24</v>
      </c>
      <c r="F44" s="35"/>
      <c r="G44" s="19">
        <f t="shared" si="6"/>
        <v>43182.5</v>
      </c>
      <c r="H44" s="20">
        <f t="shared" si="7"/>
        <v>12</v>
      </c>
    </row>
    <row r="45" spans="1:8" x14ac:dyDescent="0.25">
      <c r="A45" s="16" t="s">
        <v>91</v>
      </c>
      <c r="B45" s="17" t="s">
        <v>92</v>
      </c>
      <c r="C45" s="18">
        <v>2</v>
      </c>
      <c r="D45" s="19">
        <f t="shared" si="4"/>
        <v>43265</v>
      </c>
      <c r="E45" s="20">
        <f t="shared" si="5"/>
        <v>24</v>
      </c>
      <c r="F45" s="35"/>
      <c r="G45" s="19">
        <f t="shared" si="6"/>
        <v>43183.5</v>
      </c>
      <c r="H45" s="20">
        <f t="shared" si="7"/>
        <v>12</v>
      </c>
    </row>
    <row r="46" spans="1:8" x14ac:dyDescent="0.25">
      <c r="A46" s="16">
        <v>8.4</v>
      </c>
      <c r="B46" s="17" t="s">
        <v>51</v>
      </c>
      <c r="C46" s="18">
        <v>3</v>
      </c>
      <c r="D46" s="19">
        <f t="shared" si="4"/>
        <v>43268</v>
      </c>
      <c r="E46" s="20">
        <f t="shared" si="5"/>
        <v>24</v>
      </c>
      <c r="F46" s="35"/>
      <c r="G46" s="19">
        <f t="shared" si="6"/>
        <v>43185</v>
      </c>
      <c r="H46" s="20">
        <f t="shared" si="7"/>
        <v>12</v>
      </c>
    </row>
    <row r="47" spans="1:8" x14ac:dyDescent="0.25">
      <c r="A47" s="16" t="s">
        <v>93</v>
      </c>
      <c r="B47" s="17" t="s">
        <v>52</v>
      </c>
      <c r="C47" s="18">
        <v>3</v>
      </c>
      <c r="D47" s="19">
        <f t="shared" si="4"/>
        <v>43271</v>
      </c>
      <c r="E47" s="20">
        <f t="shared" si="5"/>
        <v>25</v>
      </c>
      <c r="F47" s="35"/>
      <c r="G47" s="19">
        <f t="shared" si="6"/>
        <v>43186.5</v>
      </c>
      <c r="H47" s="20">
        <f t="shared" si="7"/>
        <v>13</v>
      </c>
    </row>
    <row r="48" spans="1:8" x14ac:dyDescent="0.25">
      <c r="A48" s="16" t="s">
        <v>94</v>
      </c>
      <c r="B48" s="17" t="s">
        <v>53</v>
      </c>
      <c r="C48" s="18">
        <v>6</v>
      </c>
      <c r="D48" s="19">
        <f t="shared" si="4"/>
        <v>43277</v>
      </c>
      <c r="E48" s="20">
        <f t="shared" si="5"/>
        <v>26</v>
      </c>
      <c r="F48" s="35"/>
      <c r="G48" s="19">
        <f t="shared" si="6"/>
        <v>43189.5</v>
      </c>
      <c r="H48" s="20">
        <f t="shared" si="7"/>
        <v>13</v>
      </c>
    </row>
    <row r="49" spans="1:8" x14ac:dyDescent="0.25">
      <c r="A49" s="16" t="s">
        <v>95</v>
      </c>
      <c r="B49" s="17" t="s">
        <v>54</v>
      </c>
      <c r="C49" s="18">
        <v>2</v>
      </c>
      <c r="D49" s="19">
        <f t="shared" si="4"/>
        <v>43279</v>
      </c>
      <c r="E49" s="20">
        <f t="shared" si="5"/>
        <v>26</v>
      </c>
      <c r="F49" s="35"/>
      <c r="G49" s="19">
        <f t="shared" si="6"/>
        <v>43190.5</v>
      </c>
      <c r="H49" s="20">
        <f t="shared" si="7"/>
        <v>13</v>
      </c>
    </row>
    <row r="50" spans="1:8" x14ac:dyDescent="0.25">
      <c r="A50" s="16">
        <v>9.1</v>
      </c>
      <c r="B50" s="17" t="s">
        <v>96</v>
      </c>
      <c r="C50" s="18">
        <f>30/5</f>
        <v>6</v>
      </c>
      <c r="D50" s="19">
        <f t="shared" si="4"/>
        <v>43285</v>
      </c>
      <c r="E50" s="20">
        <f t="shared" si="5"/>
        <v>27</v>
      </c>
      <c r="F50" s="35"/>
      <c r="G50" s="19">
        <f t="shared" si="6"/>
        <v>43193.5</v>
      </c>
      <c r="H50" s="20">
        <f t="shared" si="7"/>
        <v>14</v>
      </c>
    </row>
    <row r="51" spans="1:8" x14ac:dyDescent="0.25">
      <c r="A51" s="16">
        <v>9.1999999999999993</v>
      </c>
      <c r="B51" s="17" t="s">
        <v>97</v>
      </c>
      <c r="C51" s="18">
        <f>30/5</f>
        <v>6</v>
      </c>
      <c r="D51" s="19">
        <f t="shared" si="4"/>
        <v>43291</v>
      </c>
      <c r="E51" s="20">
        <f t="shared" si="5"/>
        <v>28</v>
      </c>
      <c r="F51" s="35"/>
      <c r="G51" s="19">
        <f t="shared" si="6"/>
        <v>43196.5</v>
      </c>
      <c r="H51" s="20">
        <f t="shared" si="7"/>
        <v>14</v>
      </c>
    </row>
    <row r="52" spans="1:8" x14ac:dyDescent="0.25">
      <c r="A52" s="16">
        <v>9.3000000000000007</v>
      </c>
      <c r="B52" s="17" t="s">
        <v>98</v>
      </c>
      <c r="C52" s="18">
        <f>30/5</f>
        <v>6</v>
      </c>
      <c r="D52" s="19">
        <f t="shared" si="4"/>
        <v>43297</v>
      </c>
      <c r="E52" s="20">
        <f t="shared" si="5"/>
        <v>28</v>
      </c>
      <c r="F52" s="35"/>
      <c r="G52" s="19">
        <f t="shared" si="6"/>
        <v>43199.5</v>
      </c>
      <c r="H52" s="20">
        <f t="shared" si="7"/>
        <v>14</v>
      </c>
    </row>
    <row r="53" spans="1:8" x14ac:dyDescent="0.25">
      <c r="A53" s="16">
        <v>9.4</v>
      </c>
      <c r="B53" s="17" t="s">
        <v>99</v>
      </c>
      <c r="C53" s="18">
        <f>30/5</f>
        <v>6</v>
      </c>
      <c r="D53" s="19">
        <f t="shared" si="4"/>
        <v>43303</v>
      </c>
      <c r="E53" s="20">
        <f t="shared" si="5"/>
        <v>29</v>
      </c>
      <c r="F53" s="35"/>
      <c r="G53" s="19">
        <f t="shared" si="6"/>
        <v>43202.5</v>
      </c>
      <c r="H53" s="20">
        <f t="shared" si="7"/>
        <v>15</v>
      </c>
    </row>
    <row r="54" spans="1:8" x14ac:dyDescent="0.25">
      <c r="A54" s="16">
        <v>9.5</v>
      </c>
      <c r="B54" s="17" t="s">
        <v>100</v>
      </c>
      <c r="C54" s="18">
        <f>30/5</f>
        <v>6</v>
      </c>
      <c r="D54" s="19">
        <f t="shared" si="4"/>
        <v>43309</v>
      </c>
      <c r="E54" s="20">
        <f t="shared" si="5"/>
        <v>30</v>
      </c>
      <c r="F54" s="35"/>
      <c r="G54" s="19">
        <f t="shared" si="6"/>
        <v>43205.5</v>
      </c>
      <c r="H54" s="20">
        <f t="shared" si="7"/>
        <v>15</v>
      </c>
    </row>
    <row r="56" spans="1:8" ht="15.75" thickBot="1" x14ac:dyDescent="0.3">
      <c r="C56" s="39">
        <f>SUM(C1:C55)</f>
        <v>207.08333333333331</v>
      </c>
    </row>
    <row r="57" spans="1:8" ht="15.75" thickTop="1" x14ac:dyDescent="0.25"/>
  </sheetData>
  <pageMargins left="0.7" right="0.7" top="0.75" bottom="0.75" header="0.3" footer="0.3"/>
  <pageSetup orientation="portrait" horizontalDpi="4294967293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1:P4"/>
  <sheetViews>
    <sheetView workbookViewId="0">
      <selection activeCell="O3" sqref="O3"/>
    </sheetView>
  </sheetViews>
  <sheetFormatPr defaultColWidth="8.85546875" defaultRowHeight="15" x14ac:dyDescent="0.25"/>
  <sheetData>
    <row r="1" spans="15:16" x14ac:dyDescent="0.25">
      <c r="O1" s="12" t="s">
        <v>55</v>
      </c>
    </row>
    <row r="2" spans="15:16" x14ac:dyDescent="0.25">
      <c r="O2" s="13" t="s">
        <v>57</v>
      </c>
    </row>
    <row r="3" spans="15:16" x14ac:dyDescent="0.25">
      <c r="O3" s="12" t="s">
        <v>56</v>
      </c>
    </row>
    <row r="4" spans="15:16" x14ac:dyDescent="0.25">
      <c r="O4" s="4">
        <v>43132</v>
      </c>
      <c r="P4" s="11">
        <v>3.6111111111111115E-2</v>
      </c>
    </row>
  </sheetData>
  <hyperlinks>
    <hyperlink ref="O2" r:id="rId1" location="/study-plan"/>
  </hyperlinks>
  <pageMargins left="0.7" right="0.7" top="0.75" bottom="0.75" header="0.3" footer="0.3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Improved Dynamic Study Plan</vt:lpstr>
      <vt:lpstr>Dynamic Springboard Study Plan</vt:lpstr>
      <vt:lpstr>Springboard Study Plan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Leip</dc:creator>
  <cp:lastModifiedBy>Brian Leip</cp:lastModifiedBy>
  <dcterms:created xsi:type="dcterms:W3CDTF">2018-02-01T07:57:20Z</dcterms:created>
  <dcterms:modified xsi:type="dcterms:W3CDTF">2018-02-07T05:06:22Z</dcterms:modified>
</cp:coreProperties>
</file>