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Ref - Springboard plan in Excel" sheetId="1" r:id="rId2"/>
    <sheet name="Ref - 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8" i="4" l="1"/>
  <c r="C66" i="4"/>
  <c r="C50" i="4"/>
  <c r="C51" i="4"/>
  <c r="C52" i="4"/>
  <c r="C53" i="4"/>
  <c r="C54" i="4"/>
  <c r="C59" i="4"/>
  <c r="C2" i="4"/>
  <c r="C3" i="4"/>
  <c r="C10" i="4"/>
  <c r="C33" i="4"/>
  <c r="C56" i="4"/>
  <c r="C58" i="4"/>
  <c r="C65" i="4"/>
  <c r="C62" i="4"/>
  <c r="C61" i="4"/>
  <c r="C70" i="4"/>
  <c r="C71" i="4"/>
  <c r="D71" i="4"/>
  <c r="D70" i="4"/>
  <c r="D62" i="4"/>
  <c r="D61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<sst xmlns="http://schemas.openxmlformats.org/spreadsheetml/2006/main" count="261" uniqueCount="140">
  <si>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</si>
  <si>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</si>
  <si>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</si>
  <si>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</si>
  <si>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</si>
  <si>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</si>
  <si>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</si>
  <si>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</si>
  <si>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</si>
  <si>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</si>
  <si>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</si>
  <si>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</si>
  <si>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</si>
  <si>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</si>
  <si>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</si>
  <si>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</si>
  <si>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</si>
  <si>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</si>
  <si>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</si>
  <si>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</si>
  <si>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</si>
  <si>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</si>
  <si>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</si>
  <si>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</si>
  <si>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</si>
  <si>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</si>
  <si>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</si>
  <si>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</si>
  <si>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</si>
  <si>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</si>
  <si>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</si>
  <si>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</si>
  <si>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</si>
  <si>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</si>
  <si>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</si>
  <si>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</si>
  <si>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</si>
  <si>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</si>
  <si>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</si>
  <si>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</si>
  <si>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</si>
  <si>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</si>
  <si>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</si>
  <si>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</si>
  <si>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</si>
  <si>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</si>
  <si>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</si>
  <si>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</si>
  <si>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</si>
  <si>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</si>
  <si>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</si>
  <si>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</si>
  <si>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</si>
  <si>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</si>
  <si>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</si>
  <si>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</si>
  <si>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</si>
  <si>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</si>
  <si>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</si>
  <si>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</si>
  <si>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</si>
  <si>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</si>
  <si>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</si>
  <si>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</si>
  <si>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</si>
  <si>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</si>
  <si>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</si>
  <si>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</si>
  <si>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</si>
  <si>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</si>
  <si>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</si>
  <si>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</si>
  <si>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</si>
  <si>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</si>
  <si>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</si>
  <si>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</si>
  <si>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</si>
  <si>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</si>
  <si>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</si>
  <si>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</si>
  <si>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</si>
  <si>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</si>
  <si>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</si>
  <si>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</si>
  <si>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</si>
  <si>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</si>
  <si>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</si>
  <si>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</si>
  <si>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</si>
  <si>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</si>
  <si>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</si>
  <si>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</si>
  <si>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</si>
  <si>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</si>
  <si>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</si>
  <si>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</si>
  <si>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</si>
  <si>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</si>
  <si>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</si>
  <si>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</si>
  <si>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</si>
  <si>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</si>
  <si>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</si>
  <si>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</si>
  <si>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</si>
  <si>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</si>
  <si>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</si>
  <si>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</si>
  <si>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</si>
  <si>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</si>
  <si>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</si>
  <si>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</si>
  <si>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</si>
  <si>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</si>
  <si>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</si>
  <si>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</si>
  <si>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</si>
  <si>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</si>
  <si>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</si>
  <si>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</si>
  <si>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</si>
  <si>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</si>
  <si>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</si>
  <si>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</si>
  <si>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</si>
  <si>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</si>
  <si>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</si>
  <si>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</si>
  <si>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</si>
  <si>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</si>
  <si>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</si>
  <si>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</si>
  <si>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</si>
  <si>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</si>
  <si>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</si>
  <si>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</si>
  <si>
    <t>Customize by changing blue cells</t>
  </si>
  <si>
    <t>Total Capstone Project Hours</t>
  </si>
  <si>
    <t>Total Curriculum Hours</t>
  </si>
  <si>
    <t>Capstone Hours Required for Cert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</si>
</sst>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79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  <xf numFmtId="165" fontId="1" fillId="0" borderId="2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0" fillId="0" borderId="5" xfId="0" applyBorder="1" applyAlignment="1">
      <alignment wrapText="1"/>
    </xf>
    <xf numFmtId="166" fontId="0" fillId="0" borderId="0" xfId="31" applyNumberFormat="1" applyFont="1" applyAlignment="1">
      <alignment horizontal="center"/>
    </xf>
    <xf numFmtId="0" fontId="10" fillId="2" borderId="1" xfId="0" applyFont="1" applyFill="1" applyBorder="1" applyAlignment="1">
      <alignment horizontal="left"/>
    </xf>
  </cellXfs>
  <cellStyles count="32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  <cellStyle name="Percent" xfId="3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71"/>
  <sheetViews>
    <sheetView showGridLines="0" tabSelected="1" zoomScale="120" zoomScaleNormal="120" zoomScalePageLayoutView="125" workbookViewId="0">
      <pane ySplit="1" topLeftCell="A2" activePane="bottomLeft" state="frozen"/>
      <selection pane="bottomLeft" activeCell="H13" sqref="H13:H15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7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0" bestFit="1" customWidth="1"/>
    <col min="8" max="8" width="4.28515625" style="47" customWidth="1"/>
    <col min="9" max="9" width="2.7109375" customWidth="1"/>
    <col min="10" max="10" width="19.7109375" customWidth="1"/>
    <col min="11" max="11" width="5.7109375" customWidth="1"/>
    <col min="12" max="12" width="19.85546875" bestFit="1" customWidth="1"/>
    <col min="13" max="13" width="9.42578125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2" t="s">
        <v>1</v>
      </c>
      <c r="D1" s="30" t="s">
        <v>102</v>
      </c>
      <c r="E1" s="61" t="s">
        <v>108</v>
      </c>
      <c r="F1" s="61" t="s">
        <v>107</v>
      </c>
      <c r="G1" s="40" t="s">
        <v>105</v>
      </c>
      <c r="H1" s="48"/>
      <c r="J1" s="15" t="s">
        <v>113</v>
      </c>
      <c r="K1" s="74">
        <f>K2*7</f>
        <v>11.324869791666666</v>
      </c>
      <c r="L1" s="15" t="s">
        <v>7</v>
      </c>
      <c r="M1" s="75">
        <v>43102</v>
      </c>
      <c r="O1" s="15" t="s">
        <v>125</v>
      </c>
      <c r="P1" s="57">
        <f>ROUND((M2-M1+1)/30, 2)</f>
        <v>4.2699999999999996</v>
      </c>
    </row>
    <row r="2" spans="1:17" ht="30.75" thickBot="1" x14ac:dyDescent="0.3">
      <c r="A2" s="22">
        <v>1</v>
      </c>
      <c r="B2" s="76" t="s">
        <v>68</v>
      </c>
      <c r="C2" s="43">
        <f>5/60</f>
        <v>8.3333333333333329E-2</v>
      </c>
      <c r="D2" s="25">
        <f>$M1</f>
        <v>43102</v>
      </c>
      <c r="E2" s="26">
        <v>1</v>
      </c>
      <c r="F2" s="41" t="str">
        <f ca="1">IF(G2&lt;&gt;"", "", IF(D2&lt;=TODAY(), "DUE", IF(AND(F1="DUE", D2&gt;=TODAY()), "SOON", "")))</f>
        <v/>
      </c>
      <c r="G2" s="58" t="s">
        <v>106</v>
      </c>
      <c r="H2" s="47" t="str">
        <f ca="1">IF(AND(F2&lt;&gt;"", G2&lt;&gt;"X"), C2, "")</f>
        <v/>
      </c>
      <c r="J2" s="15" t="s">
        <v>114</v>
      </c>
      <c r="K2" s="39">
        <f>C56/(M2-M1+1)</f>
        <v>1.6178385416666665</v>
      </c>
      <c r="L2" s="37" t="s">
        <v>117</v>
      </c>
      <c r="M2" s="75">
        <v>43229</v>
      </c>
    </row>
    <row r="3" spans="1:17" ht="15.75" thickBot="1" x14ac:dyDescent="0.3">
      <c r="A3" s="16">
        <v>2.1</v>
      </c>
      <c r="B3" s="17" t="s">
        <v>3</v>
      </c>
      <c r="C3" s="44">
        <f>40/60</f>
        <v>0.66666666666666663</v>
      </c>
      <c r="D3" s="19">
        <f>D2+$C3/K$2</f>
        <v>43102.412072434607</v>
      </c>
      <c r="E3" s="20">
        <f t="shared" ref="E3:E34" si="0">ROUNDDOWN((D3-$M$1)/7, 0)+1</f>
        <v>1</v>
      </c>
      <c r="F3" s="41" t="str">
        <f t="shared" ref="F3:F54" ca="1" si="1">IF(G3&lt;&gt;"", "", IF(D3&lt;=TODAY(), "DUE", IF(AND(F2="DUE", D3&gt;=TODAY()), "SOON", "")))</f>
        <v/>
      </c>
      <c r="G3" s="59" t="s">
        <v>106</v>
      </c>
      <c r="H3" s="47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3" t="s">
        <v>4</v>
      </c>
      <c r="C4" s="52">
        <v>1.5</v>
      </c>
      <c r="D4" s="19">
        <f t="shared" ref="D4:D54" si="3">D3+$C4/K$2</f>
        <v>43103.339235412473</v>
      </c>
      <c r="E4" s="20">
        <f t="shared" si="0"/>
        <v>1</v>
      </c>
      <c r="F4" s="41" t="str">
        <f t="shared" ca="1" si="1"/>
        <v/>
      </c>
      <c r="G4" s="59" t="s">
        <v>106</v>
      </c>
      <c r="H4" s="47" t="str">
        <f t="shared" ca="1" si="2"/>
        <v/>
      </c>
      <c r="J4" s="15" t="s">
        <v>116</v>
      </c>
      <c r="K4" s="39">
        <f ca="1">K5*7</f>
        <v>13.979411764705883</v>
      </c>
      <c r="L4" s="15" t="s">
        <v>121</v>
      </c>
      <c r="M4" s="39">
        <f ca="1">M5*7</f>
        <v>9.1837254901960765</v>
      </c>
    </row>
    <row r="5" spans="1:17" ht="30.75" thickBot="1" x14ac:dyDescent="0.3">
      <c r="A5" s="16" t="s">
        <v>8</v>
      </c>
      <c r="B5" s="17" t="s">
        <v>9</v>
      </c>
      <c r="C5" s="45">
        <v>8</v>
      </c>
      <c r="D5" s="19">
        <f t="shared" si="3"/>
        <v>43108.284104627768</v>
      </c>
      <c r="E5" s="20">
        <f t="shared" si="0"/>
        <v>1</v>
      </c>
      <c r="F5" s="41" t="str">
        <f t="shared" ca="1" si="1"/>
        <v/>
      </c>
      <c r="G5" s="59" t="s">
        <v>106</v>
      </c>
      <c r="H5" s="47" t="str">
        <f t="shared" ca="1" si="2"/>
        <v/>
      </c>
      <c r="J5" s="15" t="s">
        <v>115</v>
      </c>
      <c r="K5" s="39">
        <f ca="1">C62/(M2-TODAY())</f>
        <v>1.9970588235294118</v>
      </c>
      <c r="L5" s="15" t="s">
        <v>122</v>
      </c>
      <c r="M5" s="39">
        <f ca="1">C71/(M2-TODAY())</f>
        <v>1.3119607843137253</v>
      </c>
    </row>
    <row r="6" spans="1:17" ht="15.75" thickBot="1" x14ac:dyDescent="0.3">
      <c r="A6" s="16" t="s">
        <v>10</v>
      </c>
      <c r="B6" s="17" t="s">
        <v>11</v>
      </c>
      <c r="C6" s="44">
        <v>5</v>
      </c>
      <c r="D6" s="19">
        <f t="shared" si="3"/>
        <v>43111.374647887329</v>
      </c>
      <c r="E6" s="20">
        <f t="shared" si="0"/>
        <v>2</v>
      </c>
      <c r="F6" s="41" t="str">
        <f t="shared" ca="1" si="1"/>
        <v/>
      </c>
      <c r="G6" s="59" t="s">
        <v>106</v>
      </c>
      <c r="H6" s="47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4">
        <v>6</v>
      </c>
      <c r="D7" s="19">
        <f t="shared" si="3"/>
        <v>43115.083299798796</v>
      </c>
      <c r="E7" s="20">
        <f t="shared" si="0"/>
        <v>2</v>
      </c>
      <c r="F7" s="41" t="str">
        <f t="shared" ca="1" si="1"/>
        <v/>
      </c>
      <c r="G7" s="59" t="s">
        <v>106</v>
      </c>
      <c r="H7" s="47" t="str">
        <f t="shared" ca="1" si="2"/>
        <v/>
      </c>
      <c r="J7" s="15" t="s">
        <v>126</v>
      </c>
      <c r="K7" s="39">
        <f ca="1">+K4*1.5</f>
        <v>20.969117647058823</v>
      </c>
      <c r="L7" s="15" t="s">
        <v>128</v>
      </c>
      <c r="M7" s="39">
        <f ca="1">+M4*1.5</f>
        <v>13.775588235294116</v>
      </c>
    </row>
    <row r="8" spans="1:17" ht="30.75" thickBot="1" x14ac:dyDescent="0.3">
      <c r="A8" s="16" t="s">
        <v>14</v>
      </c>
      <c r="B8" s="17" t="s">
        <v>15</v>
      </c>
      <c r="C8" s="44">
        <v>6</v>
      </c>
      <c r="D8" s="19">
        <f t="shared" si="3"/>
        <v>43118.791951710264</v>
      </c>
      <c r="E8" s="20">
        <f t="shared" si="0"/>
        <v>3</v>
      </c>
      <c r="F8" s="41" t="str">
        <f t="shared" ca="1" si="1"/>
        <v/>
      </c>
      <c r="G8" s="59" t="s">
        <v>106</v>
      </c>
      <c r="H8" s="47" t="str">
        <f t="shared" ca="1" si="2"/>
        <v/>
      </c>
      <c r="J8" s="15" t="s">
        <v>127</v>
      </c>
      <c r="K8" s="39">
        <f ca="1">+K5*1.5</f>
        <v>2.9955882352941177</v>
      </c>
      <c r="L8" s="15" t="s">
        <v>129</v>
      </c>
      <c r="M8" s="39">
        <f ca="1">+M5*1.5</f>
        <v>1.9679411764705881</v>
      </c>
    </row>
    <row r="9" spans="1:17" ht="15.75" thickBot="1" x14ac:dyDescent="0.3">
      <c r="A9" s="16">
        <v>3.2</v>
      </c>
      <c r="B9" s="17" t="s">
        <v>16</v>
      </c>
      <c r="C9" s="44">
        <v>1</v>
      </c>
      <c r="D9" s="19">
        <f t="shared" si="3"/>
        <v>43119.410060362177</v>
      </c>
      <c r="E9" s="20">
        <f t="shared" si="0"/>
        <v>3</v>
      </c>
      <c r="F9" s="41" t="str">
        <f t="shared" ca="1" si="1"/>
        <v/>
      </c>
      <c r="G9" s="59" t="s">
        <v>106</v>
      </c>
      <c r="H9" s="47" t="str">
        <f t="shared" ca="1" si="2"/>
        <v/>
      </c>
    </row>
    <row r="10" spans="1:17" ht="15.75" thickBot="1" x14ac:dyDescent="0.3">
      <c r="A10" s="16">
        <v>3.3</v>
      </c>
      <c r="B10" s="17" t="s">
        <v>17</v>
      </c>
      <c r="C10" s="44">
        <f>2+(5/60)</f>
        <v>2.0833333333333335</v>
      </c>
      <c r="D10" s="19">
        <f t="shared" si="3"/>
        <v>43120.697786720324</v>
      </c>
      <c r="E10" s="20">
        <f t="shared" si="0"/>
        <v>3</v>
      </c>
      <c r="F10" s="41" t="str">
        <f t="shared" ca="1" si="1"/>
        <v/>
      </c>
      <c r="G10" s="59" t="s">
        <v>106</v>
      </c>
      <c r="H10" s="47" t="str">
        <f t="shared" ca="1" si="2"/>
        <v/>
      </c>
      <c r="J10" s="78" t="s">
        <v>136</v>
      </c>
      <c r="K10" s="14"/>
    </row>
    <row r="11" spans="1:17" x14ac:dyDescent="0.25">
      <c r="A11" s="16">
        <v>3.4</v>
      </c>
      <c r="B11" s="53" t="s">
        <v>18</v>
      </c>
      <c r="C11" s="52">
        <v>1</v>
      </c>
      <c r="D11" s="19">
        <f t="shared" si="3"/>
        <v>43121.315895372238</v>
      </c>
      <c r="E11" s="20">
        <f t="shared" si="0"/>
        <v>3</v>
      </c>
      <c r="F11" s="41" t="str">
        <f t="shared" ca="1" si="1"/>
        <v/>
      </c>
      <c r="G11" s="59" t="s">
        <v>106</v>
      </c>
      <c r="H11" s="47" t="str">
        <f t="shared" ca="1" si="2"/>
        <v/>
      </c>
      <c r="J11" s="72" t="s">
        <v>130</v>
      </c>
    </row>
    <row r="12" spans="1:17" x14ac:dyDescent="0.25">
      <c r="A12" s="16" t="s">
        <v>21</v>
      </c>
      <c r="B12" s="17" t="s">
        <v>22</v>
      </c>
      <c r="C12" s="44">
        <v>6</v>
      </c>
      <c r="D12" s="19">
        <f t="shared" si="3"/>
        <v>43125.024547283705</v>
      </c>
      <c r="E12" s="20">
        <f t="shared" si="0"/>
        <v>4</v>
      </c>
      <c r="F12" s="41" t="str">
        <f t="shared" ca="1" si="1"/>
        <v/>
      </c>
      <c r="G12" s="59" t="s">
        <v>106</v>
      </c>
      <c r="H12" s="47" t="str">
        <f t="shared" ca="1" si="2"/>
        <v/>
      </c>
      <c r="J12" s="62" t="s">
        <v>131</v>
      </c>
      <c r="K12" s="63"/>
      <c r="L12" s="63"/>
      <c r="M12" s="63"/>
      <c r="N12" s="63"/>
      <c r="O12" s="63"/>
      <c r="P12" s="63"/>
      <c r="Q12" s="64"/>
    </row>
    <row r="13" spans="1:17" x14ac:dyDescent="0.25">
      <c r="A13" s="16" t="s">
        <v>23</v>
      </c>
      <c r="B13" s="17" t="s">
        <v>24</v>
      </c>
      <c r="C13" s="44">
        <v>6</v>
      </c>
      <c r="D13" s="19">
        <f t="shared" si="3"/>
        <v>43128.733199195172</v>
      </c>
      <c r="E13" s="20">
        <f t="shared" si="0"/>
        <v>4</v>
      </c>
      <c r="F13" s="41" t="str">
        <f t="shared" ca="1" si="1"/>
        <v>DUE</v>
      </c>
      <c r="G13" s="59"/>
      <c r="H13" s="47">
        <f t="shared" ca="1" si="2"/>
        <v>6</v>
      </c>
      <c r="J13" s="65" t="s">
        <v>132</v>
      </c>
      <c r="K13" s="66"/>
      <c r="L13" s="66"/>
      <c r="M13" s="66"/>
      <c r="N13" s="66"/>
      <c r="O13" s="66"/>
      <c r="P13" s="66"/>
      <c r="Q13" s="67"/>
    </row>
    <row r="14" spans="1:17" x14ac:dyDescent="0.25">
      <c r="A14" s="16" t="s">
        <v>25</v>
      </c>
      <c r="B14" s="17" t="s">
        <v>26</v>
      </c>
      <c r="C14" s="44">
        <v>6</v>
      </c>
      <c r="D14" s="19">
        <f t="shared" si="3"/>
        <v>43132.44185110664</v>
      </c>
      <c r="E14" s="20">
        <f t="shared" si="0"/>
        <v>5</v>
      </c>
      <c r="F14" s="41" t="str">
        <f t="shared" ca="1" si="1"/>
        <v>DUE</v>
      </c>
      <c r="G14" s="59"/>
      <c r="H14" s="47">
        <f t="shared" ca="1" si="2"/>
        <v>6</v>
      </c>
      <c r="J14" s="68" t="s">
        <v>133</v>
      </c>
      <c r="K14" s="66"/>
      <c r="L14" s="66"/>
      <c r="M14" s="66"/>
      <c r="N14" s="66"/>
      <c r="O14" s="66"/>
      <c r="P14" s="66"/>
      <c r="Q14" s="67"/>
    </row>
    <row r="15" spans="1:17" x14ac:dyDescent="0.25">
      <c r="A15" s="16" t="s">
        <v>27</v>
      </c>
      <c r="B15" s="17" t="s">
        <v>28</v>
      </c>
      <c r="C15" s="44">
        <v>6</v>
      </c>
      <c r="D15" s="19">
        <f t="shared" si="3"/>
        <v>43136.150503018107</v>
      </c>
      <c r="E15" s="20">
        <f t="shared" si="0"/>
        <v>5</v>
      </c>
      <c r="F15" s="41" t="str">
        <f t="shared" ca="1" si="1"/>
        <v>DUE</v>
      </c>
      <c r="G15" s="59"/>
      <c r="H15" s="47">
        <f t="shared" ca="1" si="2"/>
        <v>6</v>
      </c>
      <c r="J15" s="69" t="s">
        <v>134</v>
      </c>
      <c r="K15" s="70"/>
      <c r="L15" s="70"/>
      <c r="M15" s="70"/>
      <c r="N15" s="70"/>
      <c r="O15" s="70"/>
      <c r="P15" s="70"/>
      <c r="Q15" s="71"/>
    </row>
    <row r="16" spans="1:17" x14ac:dyDescent="0.25">
      <c r="A16" s="16" t="s">
        <v>58</v>
      </c>
      <c r="B16" s="17" t="s">
        <v>29</v>
      </c>
      <c r="C16" s="44">
        <v>6</v>
      </c>
      <c r="D16" s="19">
        <f t="shared" si="3"/>
        <v>43139.859154929574</v>
      </c>
      <c r="E16" s="20">
        <f t="shared" si="0"/>
        <v>6</v>
      </c>
      <c r="F16" s="41" t="str">
        <f t="shared" ca="1" si="1"/>
        <v>DUE</v>
      </c>
      <c r="G16" s="59"/>
      <c r="H16" s="47">
        <f t="shared" ca="1" si="2"/>
        <v>6</v>
      </c>
    </row>
    <row r="17" spans="1:11" x14ac:dyDescent="0.25">
      <c r="A17" s="16" t="s">
        <v>59</v>
      </c>
      <c r="B17" s="17" t="s">
        <v>30</v>
      </c>
      <c r="C17" s="44">
        <v>5</v>
      </c>
      <c r="D17" s="19">
        <f t="shared" si="3"/>
        <v>43142.949698189135</v>
      </c>
      <c r="E17" s="20">
        <f t="shared" si="0"/>
        <v>6</v>
      </c>
      <c r="F17" s="41" t="str">
        <f t="shared" ca="1" si="1"/>
        <v>DUE</v>
      </c>
      <c r="G17" s="59"/>
      <c r="H17" s="47">
        <f t="shared" ca="1" si="2"/>
        <v>5</v>
      </c>
      <c r="J17" s="73" t="s">
        <v>135</v>
      </c>
    </row>
    <row r="18" spans="1:11" x14ac:dyDescent="0.25">
      <c r="A18" s="16" t="s">
        <v>60</v>
      </c>
      <c r="B18" s="17" t="s">
        <v>31</v>
      </c>
      <c r="C18" s="44">
        <v>3</v>
      </c>
      <c r="D18" s="19">
        <f t="shared" si="3"/>
        <v>43144.804024144869</v>
      </c>
      <c r="E18" s="20">
        <f t="shared" si="0"/>
        <v>7</v>
      </c>
      <c r="F18" s="41" t="str">
        <f t="shared" ca="1" si="1"/>
        <v>SOON</v>
      </c>
      <c r="G18" s="59"/>
      <c r="H18" s="47">
        <f t="shared" ca="1" si="2"/>
        <v>3</v>
      </c>
    </row>
    <row r="19" spans="1:11" x14ac:dyDescent="0.25">
      <c r="A19" s="16" t="s">
        <v>61</v>
      </c>
      <c r="B19" s="17" t="s">
        <v>109</v>
      </c>
      <c r="C19" s="44">
        <v>1.5</v>
      </c>
      <c r="D19" s="19">
        <f t="shared" si="3"/>
        <v>43145.731187122736</v>
      </c>
      <c r="E19" s="20">
        <f t="shared" si="0"/>
        <v>7</v>
      </c>
      <c r="F19" s="41" t="str">
        <f t="shared" ca="1" si="1"/>
        <v/>
      </c>
      <c r="G19" s="59"/>
      <c r="H19" s="47" t="str">
        <f t="shared" ca="1" si="2"/>
        <v/>
      </c>
    </row>
    <row r="20" spans="1:11" x14ac:dyDescent="0.25">
      <c r="A20" s="16" t="s">
        <v>63</v>
      </c>
      <c r="B20" s="17" t="s">
        <v>32</v>
      </c>
      <c r="C20" s="44">
        <v>6</v>
      </c>
      <c r="D20" s="19">
        <f t="shared" si="3"/>
        <v>43149.439839034203</v>
      </c>
      <c r="E20" s="20">
        <f t="shared" si="0"/>
        <v>7</v>
      </c>
      <c r="F20" s="41" t="str">
        <f t="shared" ca="1" si="1"/>
        <v/>
      </c>
      <c r="G20" s="59"/>
      <c r="H20" s="47" t="str">
        <f t="shared" ca="1" si="2"/>
        <v/>
      </c>
    </row>
    <row r="21" spans="1:11" x14ac:dyDescent="0.25">
      <c r="A21" s="16" t="s">
        <v>64</v>
      </c>
      <c r="B21" s="17" t="s">
        <v>33</v>
      </c>
      <c r="C21" s="44">
        <v>4</v>
      </c>
      <c r="D21" s="19">
        <f t="shared" si="3"/>
        <v>43151.91227364185</v>
      </c>
      <c r="E21" s="20">
        <f t="shared" si="0"/>
        <v>8</v>
      </c>
      <c r="F21" s="41" t="str">
        <f t="shared" ca="1" si="1"/>
        <v/>
      </c>
      <c r="G21" s="59"/>
      <c r="H21" s="47" t="str">
        <f t="shared" ca="1" si="2"/>
        <v/>
      </c>
    </row>
    <row r="22" spans="1:11" x14ac:dyDescent="0.25">
      <c r="A22" s="16" t="s">
        <v>65</v>
      </c>
      <c r="B22" s="17" t="s">
        <v>66</v>
      </c>
      <c r="C22" s="44">
        <v>0.5</v>
      </c>
      <c r="D22" s="19">
        <f t="shared" si="3"/>
        <v>43152.221327967804</v>
      </c>
      <c r="E22" s="20">
        <f t="shared" si="0"/>
        <v>8</v>
      </c>
      <c r="F22" s="41" t="str">
        <f t="shared" ca="1" si="1"/>
        <v/>
      </c>
      <c r="G22" s="59"/>
      <c r="H22" s="47" t="str">
        <f t="shared" ca="1" si="2"/>
        <v/>
      </c>
    </row>
    <row r="23" spans="1:11" x14ac:dyDescent="0.25">
      <c r="A23" s="16" t="s">
        <v>67</v>
      </c>
      <c r="B23" s="53" t="s">
        <v>34</v>
      </c>
      <c r="C23" s="52">
        <v>3</v>
      </c>
      <c r="D23" s="19">
        <f t="shared" si="3"/>
        <v>43154.075653923537</v>
      </c>
      <c r="E23" s="20">
        <f t="shared" si="0"/>
        <v>8</v>
      </c>
      <c r="F23" s="41" t="str">
        <f t="shared" ca="1" si="1"/>
        <v/>
      </c>
      <c r="G23" s="59"/>
      <c r="H23" s="47" t="str">
        <f t="shared" ca="1" si="2"/>
        <v/>
      </c>
    </row>
    <row r="24" spans="1:11" x14ac:dyDescent="0.25">
      <c r="A24" s="16" t="s">
        <v>69</v>
      </c>
      <c r="B24" s="17" t="s">
        <v>35</v>
      </c>
      <c r="C24" s="44">
        <v>2</v>
      </c>
      <c r="D24" s="19">
        <f t="shared" si="3"/>
        <v>43155.311871227357</v>
      </c>
      <c r="E24" s="20">
        <f t="shared" si="0"/>
        <v>8</v>
      </c>
      <c r="F24" s="41" t="str">
        <f t="shared" ca="1" si="1"/>
        <v/>
      </c>
      <c r="G24" s="59"/>
      <c r="H24" s="47" t="str">
        <f t="shared" ca="1" si="2"/>
        <v/>
      </c>
    </row>
    <row r="25" spans="1:11" x14ac:dyDescent="0.25">
      <c r="A25" s="16" t="s">
        <v>70</v>
      </c>
      <c r="B25" s="17" t="s">
        <v>36</v>
      </c>
      <c r="C25" s="44">
        <v>2</v>
      </c>
      <c r="D25" s="19">
        <f t="shared" si="3"/>
        <v>43156.548088531177</v>
      </c>
      <c r="E25" s="20">
        <f t="shared" si="0"/>
        <v>8</v>
      </c>
      <c r="F25" s="41" t="str">
        <f t="shared" ca="1" si="1"/>
        <v/>
      </c>
      <c r="G25" s="59"/>
      <c r="H25" s="47" t="str">
        <f t="shared" ca="1" si="2"/>
        <v/>
      </c>
    </row>
    <row r="26" spans="1:11" x14ac:dyDescent="0.25">
      <c r="A26" s="16" t="s">
        <v>71</v>
      </c>
      <c r="B26" s="17" t="s">
        <v>37</v>
      </c>
      <c r="C26" s="44">
        <v>2</v>
      </c>
      <c r="D26" s="19">
        <f t="shared" si="3"/>
        <v>43157.784305834997</v>
      </c>
      <c r="E26" s="20">
        <f t="shared" si="0"/>
        <v>8</v>
      </c>
      <c r="F26" s="41" t="str">
        <f t="shared" ca="1" si="1"/>
        <v/>
      </c>
      <c r="G26" s="59"/>
      <c r="H26" s="47" t="str">
        <f t="shared" ca="1" si="2"/>
        <v/>
      </c>
    </row>
    <row r="27" spans="1:11" x14ac:dyDescent="0.25">
      <c r="A27" s="16">
        <v>5.2</v>
      </c>
      <c r="B27" s="53" t="s">
        <v>38</v>
      </c>
      <c r="C27" s="52">
        <v>10</v>
      </c>
      <c r="D27" s="19">
        <f t="shared" si="3"/>
        <v>43163.965392354112</v>
      </c>
      <c r="E27" s="20">
        <f t="shared" si="0"/>
        <v>9</v>
      </c>
      <c r="F27" s="41" t="str">
        <f t="shared" ca="1" si="1"/>
        <v/>
      </c>
      <c r="G27" s="59"/>
      <c r="H27" s="47" t="str">
        <f t="shared" ca="1" si="2"/>
        <v/>
      </c>
    </row>
    <row r="28" spans="1:11" x14ac:dyDescent="0.25">
      <c r="A28" s="16" t="s">
        <v>72</v>
      </c>
      <c r="B28" s="17" t="s">
        <v>39</v>
      </c>
      <c r="C28" s="44">
        <v>5</v>
      </c>
      <c r="D28" s="19">
        <f t="shared" si="3"/>
        <v>43167.055935613673</v>
      </c>
      <c r="E28" s="20">
        <f t="shared" si="0"/>
        <v>10</v>
      </c>
      <c r="F28" s="41" t="str">
        <f t="shared" ca="1" si="1"/>
        <v/>
      </c>
      <c r="G28" s="59"/>
      <c r="H28" s="47" t="str">
        <f t="shared" ca="1" si="2"/>
        <v/>
      </c>
    </row>
    <row r="29" spans="1:11" x14ac:dyDescent="0.25">
      <c r="A29" s="16" t="s">
        <v>73</v>
      </c>
      <c r="B29" s="55" t="s">
        <v>40</v>
      </c>
      <c r="C29" s="45">
        <v>6</v>
      </c>
      <c r="D29" s="19">
        <f t="shared" si="3"/>
        <v>43170.76458752514</v>
      </c>
      <c r="E29" s="20">
        <f t="shared" si="0"/>
        <v>10</v>
      </c>
      <c r="F29" s="41" t="str">
        <f t="shared" ca="1" si="1"/>
        <v/>
      </c>
      <c r="G29" s="59"/>
      <c r="H29" s="47" t="str">
        <f t="shared" ca="1" si="2"/>
        <v/>
      </c>
      <c r="J29" s="56" t="s">
        <v>123</v>
      </c>
      <c r="K29" s="56"/>
    </row>
    <row r="30" spans="1:11" x14ac:dyDescent="0.25">
      <c r="A30" s="16" t="s">
        <v>74</v>
      </c>
      <c r="B30" s="55" t="s">
        <v>41</v>
      </c>
      <c r="C30" s="45">
        <v>1.5</v>
      </c>
      <c r="D30" s="19">
        <f t="shared" si="3"/>
        <v>43171.691750503007</v>
      </c>
      <c r="E30" s="20">
        <f t="shared" si="0"/>
        <v>10</v>
      </c>
      <c r="F30" s="41" t="str">
        <f t="shared" ca="1" si="1"/>
        <v/>
      </c>
      <c r="G30" s="59"/>
      <c r="H30" s="47" t="str">
        <f t="shared" ca="1" si="2"/>
        <v/>
      </c>
      <c r="J30" s="56" t="s">
        <v>123</v>
      </c>
      <c r="K30" s="56"/>
    </row>
    <row r="31" spans="1:11" x14ac:dyDescent="0.25">
      <c r="A31" s="16" t="s">
        <v>75</v>
      </c>
      <c r="B31" s="55" t="s">
        <v>42</v>
      </c>
      <c r="C31" s="45">
        <v>1</v>
      </c>
      <c r="D31" s="19">
        <f t="shared" si="3"/>
        <v>43172.309859154921</v>
      </c>
      <c r="E31" s="20">
        <f t="shared" si="0"/>
        <v>11</v>
      </c>
      <c r="F31" s="41" t="str">
        <f t="shared" ca="1" si="1"/>
        <v/>
      </c>
      <c r="G31" s="59"/>
      <c r="H31" s="47" t="str">
        <f t="shared" ca="1" si="2"/>
        <v/>
      </c>
      <c r="J31" s="56" t="s">
        <v>123</v>
      </c>
      <c r="K31" s="56"/>
    </row>
    <row r="32" spans="1:11" x14ac:dyDescent="0.25">
      <c r="A32" s="16" t="s">
        <v>76</v>
      </c>
      <c r="B32" s="55" t="s">
        <v>43</v>
      </c>
      <c r="C32" s="45">
        <v>2</v>
      </c>
      <c r="D32" s="19">
        <f t="shared" si="3"/>
        <v>43173.546076458741</v>
      </c>
      <c r="E32" s="20">
        <f t="shared" si="0"/>
        <v>11</v>
      </c>
      <c r="F32" s="41" t="str">
        <f t="shared" ca="1" si="1"/>
        <v/>
      </c>
      <c r="G32" s="59"/>
      <c r="H32" s="47" t="str">
        <f t="shared" ca="1" si="2"/>
        <v/>
      </c>
      <c r="J32" s="56" t="s">
        <v>123</v>
      </c>
      <c r="K32" s="56"/>
    </row>
    <row r="33" spans="1:11" x14ac:dyDescent="0.25">
      <c r="A33" s="16">
        <v>6.3</v>
      </c>
      <c r="B33" s="55" t="s">
        <v>77</v>
      </c>
      <c r="C33" s="45">
        <f>15/60</f>
        <v>0.25</v>
      </c>
      <c r="D33" s="19">
        <f t="shared" si="3"/>
        <v>43173.700603621721</v>
      </c>
      <c r="E33" s="20">
        <f t="shared" si="0"/>
        <v>11</v>
      </c>
      <c r="F33" s="41" t="str">
        <f t="shared" ca="1" si="1"/>
        <v/>
      </c>
      <c r="G33" s="59"/>
      <c r="H33" s="47" t="str">
        <f t="shared" ca="1" si="2"/>
        <v/>
      </c>
      <c r="J33" s="56" t="s">
        <v>123</v>
      </c>
      <c r="K33" s="56"/>
    </row>
    <row r="34" spans="1:11" x14ac:dyDescent="0.25">
      <c r="A34" s="16">
        <v>6.4</v>
      </c>
      <c r="B34" s="53" t="s">
        <v>44</v>
      </c>
      <c r="C34" s="52">
        <v>6</v>
      </c>
      <c r="D34" s="19">
        <f t="shared" si="3"/>
        <v>43177.409255533188</v>
      </c>
      <c r="E34" s="20">
        <f t="shared" si="0"/>
        <v>11</v>
      </c>
      <c r="F34" s="41" t="str">
        <f t="shared" ca="1" si="1"/>
        <v/>
      </c>
      <c r="G34" s="59"/>
      <c r="H34" s="47" t="str">
        <f t="shared" ca="1" si="2"/>
        <v/>
      </c>
    </row>
    <row r="35" spans="1:11" x14ac:dyDescent="0.25">
      <c r="A35" s="16">
        <v>7</v>
      </c>
      <c r="B35" s="53" t="s">
        <v>78</v>
      </c>
      <c r="C35" s="52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1" t="str">
        <f t="shared" ca="1" si="1"/>
        <v/>
      </c>
      <c r="G35" s="59"/>
      <c r="H35" s="47" t="str">
        <f t="shared" ca="1" si="2"/>
        <v/>
      </c>
    </row>
    <row r="36" spans="1:11" x14ac:dyDescent="0.25">
      <c r="A36" s="16" t="s">
        <v>79</v>
      </c>
      <c r="B36" s="55" t="s">
        <v>45</v>
      </c>
      <c r="C36" s="45">
        <v>3</v>
      </c>
      <c r="D36" s="19">
        <f t="shared" si="3"/>
        <v>43185.444668008036</v>
      </c>
      <c r="E36" s="20">
        <f t="shared" si="4"/>
        <v>12</v>
      </c>
      <c r="F36" s="41" t="str">
        <f t="shared" ca="1" si="1"/>
        <v/>
      </c>
      <c r="G36" s="59"/>
      <c r="H36" s="47" t="str">
        <f t="shared" ca="1" si="2"/>
        <v/>
      </c>
      <c r="J36" s="56" t="s">
        <v>123</v>
      </c>
      <c r="K36" s="56"/>
    </row>
    <row r="37" spans="1:11" x14ac:dyDescent="0.25">
      <c r="A37" s="16" t="s">
        <v>80</v>
      </c>
      <c r="B37" s="55" t="s">
        <v>46</v>
      </c>
      <c r="C37" s="45">
        <v>3</v>
      </c>
      <c r="D37" s="19">
        <f t="shared" si="3"/>
        <v>43187.29899396377</v>
      </c>
      <c r="E37" s="20">
        <f t="shared" si="4"/>
        <v>13</v>
      </c>
      <c r="F37" s="41" t="str">
        <f t="shared" ca="1" si="1"/>
        <v/>
      </c>
      <c r="G37" s="59"/>
      <c r="H37" s="47" t="str">
        <f t="shared" ca="1" si="2"/>
        <v/>
      </c>
      <c r="J37" s="56" t="s">
        <v>123</v>
      </c>
      <c r="K37" s="56"/>
    </row>
    <row r="38" spans="1:11" x14ac:dyDescent="0.25">
      <c r="A38" s="16" t="s">
        <v>81</v>
      </c>
      <c r="B38" s="55" t="s">
        <v>82</v>
      </c>
      <c r="C38" s="45">
        <v>3</v>
      </c>
      <c r="D38" s="19">
        <f t="shared" si="3"/>
        <v>43189.153319919504</v>
      </c>
      <c r="E38" s="20">
        <f t="shared" si="4"/>
        <v>13</v>
      </c>
      <c r="F38" s="41" t="str">
        <f t="shared" ca="1" si="1"/>
        <v/>
      </c>
      <c r="G38" s="59"/>
      <c r="H38" s="47" t="str">
        <f t="shared" ca="1" si="2"/>
        <v/>
      </c>
      <c r="J38" s="56" t="s">
        <v>123</v>
      </c>
      <c r="K38" s="56"/>
    </row>
    <row r="39" spans="1:11" x14ac:dyDescent="0.25">
      <c r="A39" s="16" t="s">
        <v>83</v>
      </c>
      <c r="B39" s="55" t="s">
        <v>47</v>
      </c>
      <c r="C39" s="45">
        <v>6</v>
      </c>
      <c r="D39" s="19">
        <f t="shared" si="3"/>
        <v>43192.861971830971</v>
      </c>
      <c r="E39" s="20">
        <f t="shared" si="4"/>
        <v>13</v>
      </c>
      <c r="F39" s="41" t="str">
        <f t="shared" ca="1" si="1"/>
        <v/>
      </c>
      <c r="G39" s="59"/>
      <c r="H39" s="47" t="str">
        <f t="shared" ca="1" si="2"/>
        <v/>
      </c>
      <c r="J39" s="56" t="s">
        <v>123</v>
      </c>
      <c r="K39" s="56"/>
    </row>
    <row r="40" spans="1:11" x14ac:dyDescent="0.25">
      <c r="A40" s="16" t="s">
        <v>84</v>
      </c>
      <c r="B40" s="55" t="s">
        <v>85</v>
      </c>
      <c r="C40" s="45">
        <v>3</v>
      </c>
      <c r="D40" s="19">
        <f t="shared" si="3"/>
        <v>43194.716297786705</v>
      </c>
      <c r="E40" s="20">
        <f t="shared" si="4"/>
        <v>14</v>
      </c>
      <c r="F40" s="41" t="str">
        <f t="shared" ca="1" si="1"/>
        <v/>
      </c>
      <c r="G40" s="59"/>
      <c r="H40" s="47" t="str">
        <f t="shared" ca="1" si="2"/>
        <v/>
      </c>
      <c r="J40" s="56" t="s">
        <v>123</v>
      </c>
      <c r="K40" s="56"/>
    </row>
    <row r="41" spans="1:11" x14ac:dyDescent="0.25">
      <c r="A41" s="16" t="s">
        <v>86</v>
      </c>
      <c r="B41" s="55" t="s">
        <v>87</v>
      </c>
      <c r="C41" s="45">
        <v>2</v>
      </c>
      <c r="D41" s="19">
        <f t="shared" si="3"/>
        <v>43195.952515090525</v>
      </c>
      <c r="E41" s="20">
        <f t="shared" si="4"/>
        <v>14</v>
      </c>
      <c r="F41" s="41" t="str">
        <f t="shared" ca="1" si="1"/>
        <v/>
      </c>
      <c r="G41" s="59"/>
      <c r="H41" s="47" t="str">
        <f t="shared" ca="1" si="2"/>
        <v/>
      </c>
      <c r="J41" s="56" t="s">
        <v>123</v>
      </c>
      <c r="K41" s="56"/>
    </row>
    <row r="42" spans="1:11" x14ac:dyDescent="0.25">
      <c r="A42" s="16" t="s">
        <v>88</v>
      </c>
      <c r="B42" s="55" t="s">
        <v>48</v>
      </c>
      <c r="C42" s="45">
        <v>3</v>
      </c>
      <c r="D42" s="19">
        <f t="shared" si="3"/>
        <v>43197.806841046258</v>
      </c>
      <c r="E42" s="20">
        <f t="shared" si="4"/>
        <v>14</v>
      </c>
      <c r="F42" s="41" t="str">
        <f t="shared" ca="1" si="1"/>
        <v/>
      </c>
      <c r="G42" s="59"/>
      <c r="H42" s="47" t="str">
        <f t="shared" ca="1" si="2"/>
        <v/>
      </c>
      <c r="J42" s="56" t="s">
        <v>123</v>
      </c>
      <c r="K42" s="56"/>
    </row>
    <row r="43" spans="1:11" x14ac:dyDescent="0.25">
      <c r="A43" s="16" t="s">
        <v>89</v>
      </c>
      <c r="B43" s="55" t="s">
        <v>49</v>
      </c>
      <c r="C43" s="45">
        <v>3</v>
      </c>
      <c r="D43" s="19">
        <f t="shared" si="3"/>
        <v>43199.661167001992</v>
      </c>
      <c r="E43" s="20">
        <f t="shared" si="4"/>
        <v>14</v>
      </c>
      <c r="F43" s="41" t="str">
        <f t="shared" ca="1" si="1"/>
        <v/>
      </c>
      <c r="G43" s="59"/>
      <c r="H43" s="47" t="str">
        <f t="shared" ca="1" si="2"/>
        <v/>
      </c>
      <c r="J43" s="56" t="s">
        <v>123</v>
      </c>
      <c r="K43" s="56"/>
    </row>
    <row r="44" spans="1:11" x14ac:dyDescent="0.25">
      <c r="A44" s="16" t="s">
        <v>90</v>
      </c>
      <c r="B44" s="55" t="s">
        <v>50</v>
      </c>
      <c r="C44" s="45">
        <v>3</v>
      </c>
      <c r="D44" s="19">
        <f t="shared" si="3"/>
        <v>43201.515492957726</v>
      </c>
      <c r="E44" s="20">
        <f t="shared" si="4"/>
        <v>15</v>
      </c>
      <c r="F44" s="41" t="str">
        <f t="shared" ca="1" si="1"/>
        <v/>
      </c>
      <c r="G44" s="59"/>
      <c r="H44" s="47" t="str">
        <f t="shared" ca="1" si="2"/>
        <v/>
      </c>
      <c r="J44" s="56" t="s">
        <v>123</v>
      </c>
      <c r="K44" s="56"/>
    </row>
    <row r="45" spans="1:11" x14ac:dyDescent="0.25">
      <c r="A45" s="16" t="s">
        <v>91</v>
      </c>
      <c r="B45" s="55" t="s">
        <v>92</v>
      </c>
      <c r="C45" s="45">
        <v>2</v>
      </c>
      <c r="D45" s="19">
        <f t="shared" si="3"/>
        <v>43202.751710261546</v>
      </c>
      <c r="E45" s="20">
        <f t="shared" si="4"/>
        <v>15</v>
      </c>
      <c r="F45" s="41" t="str">
        <f t="shared" ca="1" si="1"/>
        <v/>
      </c>
      <c r="G45" s="59"/>
      <c r="H45" s="47" t="str">
        <f t="shared" ca="1" si="2"/>
        <v/>
      </c>
      <c r="J45" s="56" t="s">
        <v>123</v>
      </c>
      <c r="K45" s="56"/>
    </row>
    <row r="46" spans="1:11" x14ac:dyDescent="0.25">
      <c r="A46" s="16">
        <v>8.4</v>
      </c>
      <c r="B46" s="55" t="s">
        <v>51</v>
      </c>
      <c r="C46" s="45">
        <v>3</v>
      </c>
      <c r="D46" s="19">
        <f t="shared" si="3"/>
        <v>43204.606036217279</v>
      </c>
      <c r="E46" s="20">
        <f t="shared" si="4"/>
        <v>15</v>
      </c>
      <c r="F46" s="41" t="str">
        <f t="shared" ca="1" si="1"/>
        <v/>
      </c>
      <c r="G46" s="59"/>
      <c r="H46" s="47" t="str">
        <f t="shared" ca="1" si="2"/>
        <v/>
      </c>
      <c r="J46" s="56" t="s">
        <v>123</v>
      </c>
      <c r="K46" s="56"/>
    </row>
    <row r="47" spans="1:11" x14ac:dyDescent="0.25">
      <c r="A47" s="16" t="s">
        <v>93</v>
      </c>
      <c r="B47" s="55" t="s">
        <v>52</v>
      </c>
      <c r="C47" s="45">
        <v>3</v>
      </c>
      <c r="D47" s="19">
        <f t="shared" si="3"/>
        <v>43206.460362173013</v>
      </c>
      <c r="E47" s="20">
        <f t="shared" si="4"/>
        <v>15</v>
      </c>
      <c r="F47" s="41" t="str">
        <f t="shared" ca="1" si="1"/>
        <v/>
      </c>
      <c r="G47" s="59"/>
      <c r="H47" s="47" t="str">
        <f t="shared" ca="1" si="2"/>
        <v/>
      </c>
      <c r="J47" s="56" t="s">
        <v>123</v>
      </c>
      <c r="K47" s="56"/>
    </row>
    <row r="48" spans="1:11" x14ac:dyDescent="0.25">
      <c r="A48" s="16" t="s">
        <v>94</v>
      </c>
      <c r="B48" s="55" t="s">
        <v>53</v>
      </c>
      <c r="C48" s="45">
        <v>6</v>
      </c>
      <c r="D48" s="19">
        <f t="shared" si="3"/>
        <v>43210.16901408448</v>
      </c>
      <c r="E48" s="20">
        <f t="shared" si="4"/>
        <v>16</v>
      </c>
      <c r="F48" s="41" t="str">
        <f t="shared" ca="1" si="1"/>
        <v/>
      </c>
      <c r="G48" s="59"/>
      <c r="H48" s="47" t="str">
        <f t="shared" ca="1" si="2"/>
        <v/>
      </c>
      <c r="J48" s="56" t="s">
        <v>123</v>
      </c>
      <c r="K48" s="56"/>
    </row>
    <row r="49" spans="1:11" x14ac:dyDescent="0.25">
      <c r="A49" s="16" t="s">
        <v>95</v>
      </c>
      <c r="B49" s="55" t="s">
        <v>54</v>
      </c>
      <c r="C49" s="45">
        <v>2</v>
      </c>
      <c r="D49" s="19">
        <f t="shared" si="3"/>
        <v>43211.4052313883</v>
      </c>
      <c r="E49" s="20">
        <f t="shared" si="4"/>
        <v>16</v>
      </c>
      <c r="F49" s="41" t="str">
        <f t="shared" ca="1" si="1"/>
        <v/>
      </c>
      <c r="G49" s="59"/>
      <c r="H49" s="47" t="str">
        <f t="shared" ca="1" si="2"/>
        <v/>
      </c>
      <c r="J49" s="56" t="s">
        <v>123</v>
      </c>
      <c r="K49" s="56"/>
    </row>
    <row r="50" spans="1:11" x14ac:dyDescent="0.25">
      <c r="A50" s="16">
        <v>9.1</v>
      </c>
      <c r="B50" s="53" t="s">
        <v>96</v>
      </c>
      <c r="C50" s="52">
        <f>30/5</f>
        <v>6</v>
      </c>
      <c r="D50" s="19">
        <f t="shared" si="3"/>
        <v>43215.113883299768</v>
      </c>
      <c r="E50" s="20">
        <f t="shared" si="4"/>
        <v>17</v>
      </c>
      <c r="F50" s="41" t="str">
        <f t="shared" ca="1" si="1"/>
        <v/>
      </c>
      <c r="G50" s="59"/>
      <c r="H50" s="47" t="str">
        <f t="shared" ca="1" si="2"/>
        <v/>
      </c>
    </row>
    <row r="51" spans="1:11" x14ac:dyDescent="0.25">
      <c r="A51" s="16">
        <v>9.1999999999999993</v>
      </c>
      <c r="B51" s="53" t="s">
        <v>97</v>
      </c>
      <c r="C51" s="52">
        <f>30/5</f>
        <v>6</v>
      </c>
      <c r="D51" s="19">
        <f t="shared" si="3"/>
        <v>43218.822535211235</v>
      </c>
      <c r="E51" s="20">
        <f t="shared" si="4"/>
        <v>17</v>
      </c>
      <c r="F51" s="41" t="str">
        <f t="shared" ca="1" si="1"/>
        <v/>
      </c>
      <c r="G51" s="59"/>
      <c r="H51" s="47" t="str">
        <f t="shared" ca="1" si="2"/>
        <v/>
      </c>
    </row>
    <row r="52" spans="1:11" x14ac:dyDescent="0.25">
      <c r="A52" s="16">
        <v>9.3000000000000007</v>
      </c>
      <c r="B52" s="53" t="s">
        <v>98</v>
      </c>
      <c r="C52" s="52">
        <f>30/5</f>
        <v>6</v>
      </c>
      <c r="D52" s="19">
        <f t="shared" si="3"/>
        <v>43222.531187122702</v>
      </c>
      <c r="E52" s="20">
        <f t="shared" si="4"/>
        <v>18</v>
      </c>
      <c r="F52" s="41" t="str">
        <f t="shared" ca="1" si="1"/>
        <v/>
      </c>
      <c r="G52" s="59"/>
      <c r="H52" s="47" t="str">
        <f t="shared" ca="1" si="2"/>
        <v/>
      </c>
    </row>
    <row r="53" spans="1:11" x14ac:dyDescent="0.25">
      <c r="A53" s="16">
        <v>9.4</v>
      </c>
      <c r="B53" s="53" t="s">
        <v>99</v>
      </c>
      <c r="C53" s="52">
        <f>30/5</f>
        <v>6</v>
      </c>
      <c r="D53" s="19">
        <f t="shared" si="3"/>
        <v>43226.23983903417</v>
      </c>
      <c r="E53" s="20">
        <f t="shared" si="4"/>
        <v>18</v>
      </c>
      <c r="F53" s="41" t="str">
        <f t="shared" ca="1" si="1"/>
        <v/>
      </c>
      <c r="G53" s="59"/>
      <c r="H53" s="47" t="str">
        <f t="shared" ca="1" si="2"/>
        <v/>
      </c>
    </row>
    <row r="54" spans="1:11" x14ac:dyDescent="0.25">
      <c r="A54" s="16">
        <v>9.5</v>
      </c>
      <c r="B54" s="53" t="s">
        <v>100</v>
      </c>
      <c r="C54" s="52">
        <f>30/5</f>
        <v>6</v>
      </c>
      <c r="D54" s="19">
        <f t="shared" si="3"/>
        <v>43229.948490945637</v>
      </c>
      <c r="E54" s="20">
        <f t="shared" si="4"/>
        <v>19</v>
      </c>
      <c r="F54" s="41" t="str">
        <f t="shared" ca="1" si="1"/>
        <v/>
      </c>
      <c r="G54" s="59"/>
      <c r="H54" s="47" t="str">
        <f t="shared" ca="1" si="2"/>
        <v/>
      </c>
    </row>
    <row r="55" spans="1:11" ht="10.5" customHeight="1" x14ac:dyDescent="0.25"/>
    <row r="56" spans="1:11" ht="15.75" thickBot="1" x14ac:dyDescent="0.3">
      <c r="B56" s="49" t="s">
        <v>110</v>
      </c>
      <c r="C56" s="46">
        <f>SUM(C1:C55)</f>
        <v>207.08333333333331</v>
      </c>
    </row>
    <row r="57" spans="1:11" ht="10.5" customHeight="1" thickTop="1" x14ac:dyDescent="0.25"/>
    <row r="58" spans="1:11" x14ac:dyDescent="0.25">
      <c r="B58" s="51" t="s">
        <v>138</v>
      </c>
      <c r="C58" s="44">
        <f>C56-C59</f>
        <v>145.58333333333331</v>
      </c>
    </row>
    <row r="59" spans="1:11" x14ac:dyDescent="0.25">
      <c r="B59" s="54" t="s">
        <v>137</v>
      </c>
      <c r="C59" s="52">
        <f>SUM(C50:C54,C34:C35, C27, C23, C11, C4)</f>
        <v>61.5</v>
      </c>
    </row>
    <row r="60" spans="1:11" x14ac:dyDescent="0.25">
      <c r="B60" s="49"/>
    </row>
    <row r="61" spans="1:11" x14ac:dyDescent="0.25">
      <c r="B61" s="49" t="s">
        <v>111</v>
      </c>
      <c r="C61" s="50">
        <f>C56-C62</f>
        <v>37.333333333333314</v>
      </c>
      <c r="D61" s="77">
        <f>C61/$C$56</f>
        <v>0.180281690140845</v>
      </c>
    </row>
    <row r="62" spans="1:11" x14ac:dyDescent="0.25">
      <c r="B62" s="49" t="s">
        <v>112</v>
      </c>
      <c r="C62" s="50">
        <f>SUMIF(G2:G54, "", C2:C54)</f>
        <v>169.75</v>
      </c>
      <c r="D62" s="77">
        <f>C62/$C$56</f>
        <v>0.81971830985915506</v>
      </c>
    </row>
    <row r="65" spans="2:4" x14ac:dyDescent="0.25">
      <c r="B65" s="51" t="s">
        <v>124</v>
      </c>
      <c r="C65" s="44">
        <f>C58*0.6</f>
        <v>87.34999999999998</v>
      </c>
    </row>
    <row r="66" spans="2:4" x14ac:dyDescent="0.25">
      <c r="B66" s="54" t="s">
        <v>139</v>
      </c>
      <c r="C66" s="52">
        <f>+C59</f>
        <v>61.5</v>
      </c>
    </row>
    <row r="67" spans="2:4" ht="10.5" customHeight="1" x14ac:dyDescent="0.25"/>
    <row r="68" spans="2:4" ht="15.75" thickBot="1" x14ac:dyDescent="0.3">
      <c r="B68" s="49" t="s">
        <v>118</v>
      </c>
      <c r="C68" s="46">
        <f>+C65+C66</f>
        <v>148.84999999999997</v>
      </c>
    </row>
    <row r="69" spans="2:4" ht="15.75" thickTop="1" x14ac:dyDescent="0.25">
      <c r="B69" s="49"/>
    </row>
    <row r="70" spans="2:4" x14ac:dyDescent="0.25">
      <c r="B70" s="49" t="s">
        <v>119</v>
      </c>
      <c r="C70" s="50">
        <f>C61</f>
        <v>37.333333333333314</v>
      </c>
      <c r="D70" s="77">
        <f>C70/$C$68</f>
        <v>0.25081177919605863</v>
      </c>
    </row>
    <row r="71" spans="2:4" x14ac:dyDescent="0.25">
      <c r="B71" s="49" t="s">
        <v>120</v>
      </c>
      <c r="C71" s="50">
        <f>C68-C70</f>
        <v>111.51666666666665</v>
      </c>
      <c r="D71" s="77">
        <f>C71/$C$68</f>
        <v>0.74918822080394143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57"/>
  <sheetViews>
    <sheetView showGridLines="0" topLeftCell="B1" zoomScale="125" zoomScaleNormal="125" zoomScalePageLayoutView="125" workbookViewId="0">
      <pane ySplit="1" topLeftCell="A41" activePane="bottomLeft" state="frozen"/>
      <selection activeCell="C56" sqref="C56"/>
      <selection pane="bottomLeft" activeCell="C56" sqref="C56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7109375" style="1" bestFit="1" customWidth="1"/>
    <col min="4" max="4" width="9.85546875" style="5" bestFit="1" customWidth="1"/>
    <col min="5" max="5" width="7.42578125" style="6" bestFit="1" customWidth="1"/>
    <col min="6" max="6" width="1.7109375" style="36" customWidth="1"/>
    <col min="7" max="7" width="9.8554687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9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8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O1:P4"/>
  <sheetViews>
    <sheetView workbookViewId="0">
      <selection activeCell="C56" sqref="C56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Ref - Springboard plan in Excel</vt:lpstr>
      <vt:lpstr>Ref - 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2018-02-14T06:59:27Z</dcterms:modified>
</cp:coreProperties>
</file>