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Ref - Springboard plan in Excel" sheetId="1" r:id="rId2"/>
    <sheet name="Ref - 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8" i="4" l="1"/>
  <c r="C66" i="4"/>
  <c r="C50" i="4"/>
  <c r="C51" i="4"/>
  <c r="C52" i="4"/>
  <c r="C53" i="4"/>
  <c r="C54" i="4"/>
  <c r="C59" i="4"/>
  <c r="C2" i="4"/>
  <c r="C3" i="4"/>
  <c r="C10" i="4"/>
  <c r="C33" i="4"/>
  <c r="C56" i="4"/>
  <c r="C58" i="4"/>
  <c r="C65" i="4"/>
  <c r="C62" i="4"/>
  <c r="C61" i="4"/>
  <c r="C70" i="4"/>
  <c r="C71" i="4"/>
  <c r="D71" i="4"/>
  <c r="D70" i="4"/>
  <c r="D62" i="4"/>
  <c r="D61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<sst xmlns="http://schemas.openxmlformats.org/spreadsheetml/2006/main" count="261" uniqueCount="140">
  <si>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</si>
  <si>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</si>
  <si>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</si>
  <si>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</si>
  <si>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</si>
  <si>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</si>
  <si>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</si>
  <si>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</si>
  <si>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</si>
  <si>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</si>
  <si>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</si>
  <si>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</si>
  <si>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</si>
  <si>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</si>
  <si>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</si>
  <si>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</si>
  <si>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</si>
  <si>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</si>
  <si>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</si>
  <si>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</si>
  <si>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</si>
  <si>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</si>
  <si>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</si>
  <si>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</si>
  <si>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</si>
  <si>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</si>
  <si>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</si>
  <si>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</si>
  <si>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</si>
  <si>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</si>
  <si>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</si>
  <si>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</si>
  <si>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</si>
  <si>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</si>
  <si>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</si>
  <si>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</si>
  <si>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</si>
  <si>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</si>
  <si>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</si>
  <si>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</si>
  <si>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</si>
  <si>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</si>
  <si>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</si>
  <si>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</si>
  <si>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</si>
  <si>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</si>
  <si>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</si>
  <si>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</si>
  <si>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</si>
  <si>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</si>
  <si>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</si>
  <si>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</si>
  <si>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</si>
  <si>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</si>
  <si>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</si>
  <si>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</si>
  <si>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</si>
  <si>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</si>
  <si>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</si>
  <si>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</si>
  <si>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</si>
  <si>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</si>
  <si>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</si>
  <si>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</si>
  <si>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</si>
  <si>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</si>
  <si>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</si>
  <si>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</si>
  <si>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</si>
  <si>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</si>
  <si>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</si>
  <si>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</si>
  <si>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</si>
  <si>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</si>
  <si>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</si>
  <si>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</si>
  <si>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</si>
  <si>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</si>
  <si>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</si>
  <si>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</si>
  <si>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</si>
  <si>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</si>
  <si>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</si>
  <si>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</si>
  <si>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</si>
  <si>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</si>
  <si>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</si>
  <si>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</si>
  <si>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</si>
  <si>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</si>
  <si>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</si>
  <si>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</si>
  <si>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</si>
  <si>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</si>
  <si>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</si>
  <si>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</si>
  <si>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</si>
  <si>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</si>
  <si>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</si>
  <si>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</si>
  <si>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</si>
  <si>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</si>
  <si>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</si>
  <si>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</si>
  <si>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</si>
  <si>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</si>
  <si>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</si>
  <si>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</si>
  <si>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</si>
  <si>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</si>
  <si>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</si>
  <si>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</si>
  <si>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</si>
  <si>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</si>
  <si>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</si>
  <si>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</si>
  <si>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</si>
  <si>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</si>
  <si>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</si>
  <si>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</si>
  <si>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</si>
  <si>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</si>
  <si>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</si>
  <si>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</si>
  <si>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</si>
  <si>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</si>
  <si>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</si>
  <si>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</si>
  <si>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</si>
  <si>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</si>
  <si>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</si>
  <si>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</si>
  <si>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</si>
  <si>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</si>
  <si>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</si>
  <si>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</si>
  <si>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</si>
  <si>
    <t>Total Capstone Project Hours</t>
  </si>
  <si>
    <t>Total Curriculum Hours</t>
  </si>
  <si>
    <t>Capstone Hours Required for Cert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</si>
</sst>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0" fillId="0" borderId="5" xfId="0" applyBorder="1" applyAlignment="1">
      <alignment wrapText="1"/>
    </xf>
    <xf numFmtId="166" fontId="0" fillId="0" borderId="0" xfId="31" applyNumberFormat="1" applyFont="1" applyAlignment="1">
      <alignment horizontal="center"/>
    </xf>
    <xf numFmtId="0" fontId="10" fillId="2" borderId="1" xfId="0" applyFont="1" applyFill="1" applyBorder="1" applyAlignment="1">
      <alignment horizontal="left"/>
    </xf>
  </cellXfs>
  <cellStyles count="32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  <cellStyle name="Percent" xfId="3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71"/>
  <sheetViews>
    <sheetView showGridLines="0" tabSelected="1" zoomScale="120" zoomScaleNormal="120" zoomScalePageLayoutView="125" workbookViewId="0">
      <pane ySplit="1" topLeftCell="A2" activePane="bottomLeft" state="frozen"/>
      <selection pane="bottomLeft" activeCell="H13" sqref="H13:H15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.42578125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11.324869791666666</v>
      </c>
      <c r="L1" s="15" t="s">
        <v>7</v>
      </c>
      <c r="M1" s="75">
        <v>43102</v>
      </c>
      <c r="O1" s="15" t="s">
        <v>125</v>
      </c>
      <c r="P1" s="57">
        <f>ROUND((M2-M1+1)/30, 2)</f>
        <v>4.2699999999999996</v>
      </c>
    </row>
    <row r="2" spans="1:17" ht="30.75" thickBot="1" x14ac:dyDescent="0.3">
      <c r="A2" s="22">
        <v>1</v>
      </c>
      <c r="B2" s="76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1.6178385416666665</v>
      </c>
      <c r="L2" s="37" t="s">
        <v>117</v>
      </c>
      <c r="M2" s="75">
        <v>43229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43102.412072434607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43103.339235412473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14.490853658536587</v>
      </c>
      <c r="L4" s="15" t="s">
        <v>121</v>
      </c>
      <c r="M4" s="39">
        <f ca="1">M5*7</f>
        <v>9.5197154471544714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43108.284104627768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C62/(M2-TODAY())</f>
        <v>2.0701219512195124</v>
      </c>
      <c r="L5" s="15" t="s">
        <v>122</v>
      </c>
      <c r="M5" s="39">
        <f ca="1">C71/(M2-TODAY())</f>
        <v>1.3599593495934958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43111.374647887329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43115.083299798796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126</v>
      </c>
      <c r="K7" s="39">
        <f ca="1">+K4*1.5</f>
        <v>21.73628048780488</v>
      </c>
      <c r="L7" s="15" t="s">
        <v>128</v>
      </c>
      <c r="M7" s="39">
        <f ca="1">+M4*1.5</f>
        <v>14.279573170731707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43118.791951710264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127</v>
      </c>
      <c r="K8" s="39">
        <f ca="1">+K5*1.5</f>
        <v>3.1051829268292686</v>
      </c>
      <c r="L8" s="15" t="s">
        <v>129</v>
      </c>
      <c r="M8" s="39">
        <f ca="1">+M5*1.5</f>
        <v>2.039939024390244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43119.410060362177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43120.697786720324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8" t="s">
        <v>136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43121.315895372238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130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43125.024547283705</v>
      </c>
      <c r="E12" s="20">
        <f t="shared" si="0"/>
        <v>4</v>
      </c>
      <c r="F12" s="41" t="str">
        <f t="shared" ca="1" si="1"/>
        <v/>
      </c>
      <c r="G12" s="59" t="s">
        <v>106</v>
      </c>
      <c r="H12" s="47" t="str">
        <f t="shared" ca="1" si="2"/>
        <v/>
      </c>
      <c r="J12" s="62" t="s">
        <v>131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43128.733199195172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132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43132.44185110664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133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43136.150503018107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134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43139.859154929574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43142.949698189135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135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43144.804024144869</v>
      </c>
      <c r="E18" s="20">
        <f t="shared" si="0"/>
        <v>7</v>
      </c>
      <c r="F18" s="41" t="str">
        <f t="shared" ca="1" si="1"/>
        <v>DUE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43145.731187122736</v>
      </c>
      <c r="E19" s="20">
        <f t="shared" si="0"/>
        <v>7</v>
      </c>
      <c r="F19" s="41" t="str">
        <f t="shared" ca="1" si="1"/>
        <v>DUE</v>
      </c>
      <c r="G19" s="59"/>
      <c r="H19" s="47">
        <f t="shared" ca="1" si="2"/>
        <v>1.5</v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43149.439839034203</v>
      </c>
      <c r="E20" s="20">
        <f t="shared" si="0"/>
        <v>7</v>
      </c>
      <c r="F20" s="41" t="str">
        <f t="shared" ca="1" si="1"/>
        <v>SOON</v>
      </c>
      <c r="G20" s="59"/>
      <c r="H20" s="47">
        <f t="shared" ca="1" si="2"/>
        <v>6</v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43151.91227364185</v>
      </c>
      <c r="E21" s="20">
        <f t="shared" si="0"/>
        <v>8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43152.221327967804</v>
      </c>
      <c r="E22" s="20">
        <f t="shared" si="0"/>
        <v>8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43154.075653923537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43155.311871227357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43156.548088531177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43157.784305834997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43163.965392354112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43167.055935613673</v>
      </c>
      <c r="E28" s="20">
        <f t="shared" si="0"/>
        <v>10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43170.76458752514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123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43171.691750503007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123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43172.309859154921</v>
      </c>
      <c r="E31" s="20">
        <f t="shared" si="0"/>
        <v>11</v>
      </c>
      <c r="F31" s="41" t="str">
        <f t="shared" ca="1" si="1"/>
        <v/>
      </c>
      <c r="G31" s="59"/>
      <c r="H31" s="47" t="str">
        <f t="shared" ca="1" si="2"/>
        <v/>
      </c>
      <c r="J31" s="56" t="s">
        <v>123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43173.546076458741</v>
      </c>
      <c r="E32" s="20">
        <f t="shared" si="0"/>
        <v>11</v>
      </c>
      <c r="F32" s="41" t="str">
        <f t="shared" ca="1" si="1"/>
        <v/>
      </c>
      <c r="G32" s="59"/>
      <c r="H32" s="47" t="str">
        <f t="shared" ca="1" si="2"/>
        <v/>
      </c>
      <c r="J32" s="56" t="s">
        <v>123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43173.700603621721</v>
      </c>
      <c r="E33" s="20">
        <f t="shared" si="0"/>
        <v>11</v>
      </c>
      <c r="F33" s="41" t="str">
        <f t="shared" ca="1" si="1"/>
        <v/>
      </c>
      <c r="G33" s="59"/>
      <c r="H33" s="47" t="str">
        <f t="shared" ca="1" si="2"/>
        <v/>
      </c>
      <c r="J33" s="56" t="s">
        <v>123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43177.409255533188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43185.444668008036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123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43187.29899396377</v>
      </c>
      <c r="E37" s="20">
        <f t="shared" si="4"/>
        <v>13</v>
      </c>
      <c r="F37" s="41" t="str">
        <f t="shared" ca="1" si="1"/>
        <v/>
      </c>
      <c r="G37" s="59"/>
      <c r="H37" s="47" t="str">
        <f t="shared" ca="1" si="2"/>
        <v/>
      </c>
      <c r="J37" s="56" t="s">
        <v>123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43189.153319919504</v>
      </c>
      <c r="E38" s="20">
        <f t="shared" si="4"/>
        <v>13</v>
      </c>
      <c r="F38" s="41" t="str">
        <f t="shared" ca="1" si="1"/>
        <v/>
      </c>
      <c r="G38" s="59"/>
      <c r="H38" s="47" t="str">
        <f t="shared" ca="1" si="2"/>
        <v/>
      </c>
      <c r="J38" s="56" t="s">
        <v>123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43192.861971830971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123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43194.716297786705</v>
      </c>
      <c r="E40" s="20">
        <f t="shared" si="4"/>
        <v>14</v>
      </c>
      <c r="F40" s="41" t="str">
        <f t="shared" ca="1" si="1"/>
        <v/>
      </c>
      <c r="G40" s="59"/>
      <c r="H40" s="47" t="str">
        <f t="shared" ca="1" si="2"/>
        <v/>
      </c>
      <c r="J40" s="56" t="s">
        <v>123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43195.952515090525</v>
      </c>
      <c r="E41" s="20">
        <f t="shared" si="4"/>
        <v>14</v>
      </c>
      <c r="F41" s="41" t="str">
        <f t="shared" ca="1" si="1"/>
        <v/>
      </c>
      <c r="G41" s="59"/>
      <c r="H41" s="47" t="str">
        <f t="shared" ca="1" si="2"/>
        <v/>
      </c>
      <c r="J41" s="56" t="s">
        <v>123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43197.806841046258</v>
      </c>
      <c r="E42" s="20">
        <f t="shared" si="4"/>
        <v>14</v>
      </c>
      <c r="F42" s="41" t="str">
        <f t="shared" ca="1" si="1"/>
        <v/>
      </c>
      <c r="G42" s="59"/>
      <c r="H42" s="47" t="str">
        <f t="shared" ca="1" si="2"/>
        <v/>
      </c>
      <c r="J42" s="56" t="s">
        <v>123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43199.661167001992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123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43201.515492957726</v>
      </c>
      <c r="E44" s="20">
        <f t="shared" si="4"/>
        <v>15</v>
      </c>
      <c r="F44" s="41" t="str">
        <f t="shared" ca="1" si="1"/>
        <v/>
      </c>
      <c r="G44" s="59"/>
      <c r="H44" s="47" t="str">
        <f t="shared" ca="1" si="2"/>
        <v/>
      </c>
      <c r="J44" s="56" t="s">
        <v>123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43202.751710261546</v>
      </c>
      <c r="E45" s="20">
        <f t="shared" si="4"/>
        <v>15</v>
      </c>
      <c r="F45" s="41" t="str">
        <f t="shared" ca="1" si="1"/>
        <v/>
      </c>
      <c r="G45" s="59"/>
      <c r="H45" s="47" t="str">
        <f t="shared" ca="1" si="2"/>
        <v/>
      </c>
      <c r="J45" s="56" t="s">
        <v>123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43204.606036217279</v>
      </c>
      <c r="E46" s="20">
        <f t="shared" si="4"/>
        <v>15</v>
      </c>
      <c r="F46" s="41" t="str">
        <f t="shared" ca="1" si="1"/>
        <v/>
      </c>
      <c r="G46" s="59"/>
      <c r="H46" s="47" t="str">
        <f t="shared" ca="1" si="2"/>
        <v/>
      </c>
      <c r="J46" s="56" t="s">
        <v>123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43206.460362173013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123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43210.16901408448</v>
      </c>
      <c r="E48" s="20">
        <f t="shared" si="4"/>
        <v>16</v>
      </c>
      <c r="F48" s="41" t="str">
        <f t="shared" ca="1" si="1"/>
        <v/>
      </c>
      <c r="G48" s="59"/>
      <c r="H48" s="47" t="str">
        <f t="shared" ca="1" si="2"/>
        <v/>
      </c>
      <c r="J48" s="56" t="s">
        <v>123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43211.4052313883</v>
      </c>
      <c r="E49" s="20">
        <f t="shared" si="4"/>
        <v>16</v>
      </c>
      <c r="F49" s="41" t="str">
        <f t="shared" ca="1" si="1"/>
        <v/>
      </c>
      <c r="G49" s="59"/>
      <c r="H49" s="47" t="str">
        <f t="shared" ca="1" si="2"/>
        <v/>
      </c>
      <c r="J49" s="56" t="s">
        <v>123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43215.113883299768</v>
      </c>
      <c r="E50" s="20">
        <f t="shared" si="4"/>
        <v>17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43218.822535211235</v>
      </c>
      <c r="E51" s="20">
        <f t="shared" si="4"/>
        <v>17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43222.531187122702</v>
      </c>
      <c r="E52" s="20">
        <f t="shared" si="4"/>
        <v>18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43226.23983903417</v>
      </c>
      <c r="E53" s="20">
        <f t="shared" si="4"/>
        <v>18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43229.948490945637</v>
      </c>
      <c r="E54" s="20">
        <f t="shared" si="4"/>
        <v>19</v>
      </c>
      <c r="F54" s="41" t="str">
        <f t="shared" ca="1" si="1"/>
        <v/>
      </c>
      <c r="G54" s="59"/>
      <c r="H54" s="47" t="str">
        <f t="shared" ca="1" si="2"/>
        <v/>
      </c>
    </row>
    <row r="55" spans="1:11" ht="10.5" customHeight="1" x14ac:dyDescent="0.25"/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0.5" customHeight="1" thickTop="1" x14ac:dyDescent="0.25"/>
    <row r="58" spans="1:11" x14ac:dyDescent="0.25">
      <c r="B58" s="51" t="s">
        <v>138</v>
      </c>
      <c r="C58" s="44">
        <f>C56-C59</f>
        <v>145.58333333333331</v>
      </c>
    </row>
    <row r="59" spans="1:11" x14ac:dyDescent="0.25">
      <c r="B59" s="54" t="s">
        <v>137</v>
      </c>
      <c r="C59" s="52">
        <f>SUM(C50:C54,C34:C35, C27, C23, C11, C4)</f>
        <v>61.5</v>
      </c>
    </row>
    <row r="60" spans="1:11" x14ac:dyDescent="0.25">
      <c r="B60" s="49"/>
    </row>
    <row r="61" spans="1:11" x14ac:dyDescent="0.25">
      <c r="B61" s="49" t="s">
        <v>111</v>
      </c>
      <c r="C61" s="50">
        <f>C56-C62</f>
        <v>37.333333333333314</v>
      </c>
      <c r="D61" s="77">
        <f>C61/$C$56</f>
        <v>0.180281690140845</v>
      </c>
    </row>
    <row r="62" spans="1:11" x14ac:dyDescent="0.25">
      <c r="B62" s="49" t="s">
        <v>112</v>
      </c>
      <c r="C62" s="50">
        <f>SUMIF(G2:G54, "", C2:C54)</f>
        <v>169.75</v>
      </c>
      <c r="D62" s="77">
        <f>C62/$C$56</f>
        <v>0.81971830985915506</v>
      </c>
    </row>
    <row r="65" spans="2:4" x14ac:dyDescent="0.25">
      <c r="B65" s="51" t="s">
        <v>124</v>
      </c>
      <c r="C65" s="44">
        <f>C58*0.6</f>
        <v>87.34999999999998</v>
      </c>
    </row>
    <row r="66" spans="2:4" x14ac:dyDescent="0.25">
      <c r="B66" s="54" t="s">
        <v>139</v>
      </c>
      <c r="C66" s="52">
        <f>+C59</f>
        <v>61.5</v>
      </c>
    </row>
    <row r="67" spans="2:4" ht="10.5" customHeight="1" x14ac:dyDescent="0.25"/>
    <row r="68" spans="2:4" ht="15.75" thickBot="1" x14ac:dyDescent="0.3">
      <c r="B68" s="49" t="s">
        <v>118</v>
      </c>
      <c r="C68" s="46">
        <f>+C65+C66</f>
        <v>148.84999999999997</v>
      </c>
    </row>
    <row r="69" spans="2:4" ht="15.75" thickTop="1" x14ac:dyDescent="0.25">
      <c r="B69" s="49"/>
    </row>
    <row r="70" spans="2:4" x14ac:dyDescent="0.25">
      <c r="B70" s="49" t="s">
        <v>119</v>
      </c>
      <c r="C70" s="50">
        <f>C61</f>
        <v>37.333333333333314</v>
      </c>
      <c r="D70" s="77">
        <f>C70/$C$68</f>
        <v>0.25081177919605863</v>
      </c>
    </row>
    <row r="71" spans="2:4" x14ac:dyDescent="0.25">
      <c r="B71" s="49" t="s">
        <v>120</v>
      </c>
      <c r="C71" s="50">
        <f>C68-C70</f>
        <v>111.51666666666665</v>
      </c>
      <c r="D71" s="77">
        <f>C71/$C$68</f>
        <v>0.74918822080394143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activeCell="C56" sqref="C56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O1:P4"/>
  <sheetViews>
    <sheetView workbookViewId="0">
      <selection activeCell="C56" sqref="C56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Ref - Springboard plan in Excel</vt:lpstr>
      <vt:lpstr>Ref - 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2018-02-17T05:05:38Z</dcterms:modified>
</cp:coreProperties>
</file>