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s desarrollos\xlsx\"/>
    </mc:Choice>
  </mc:AlternateContent>
  <bookViews>
    <workbookView xWindow="0" yWindow="180" windowWidth="20400" windowHeight="7572" tabRatio="721" activeTab="2"/>
  </bookViews>
  <sheets>
    <sheet name="Resumen" sheetId="1" r:id="rId1"/>
    <sheet name="x tarjetas" sheetId="2" r:id="rId2"/>
    <sheet name="Cupones" sheetId="3" r:id="rId3"/>
    <sheet name="Recibo y Nota de credito" sheetId="4" r:id="rId4"/>
    <sheet name="Hoja1" sheetId="5" r:id="rId5"/>
  </sheets>
  <externalReferences>
    <externalReference r:id="rId6"/>
  </externalReferences>
  <definedNames>
    <definedName name="_xlnm._FilterDatabase" localSheetId="2" hidden="1">Cupones!$A$2:$I$50</definedName>
    <definedName name="_xlnm.Print_Area" localSheetId="2">Cupones!$B$1:$I$51</definedName>
    <definedName name="_xlnm.Print_Area" localSheetId="3">'Recibo y Nota de credito'!$A$1:$I$486</definedName>
    <definedName name="_xlnm.Print_Area" localSheetId="1">'x tarjetas'!$A$1:$AN$34</definedName>
  </definedNames>
  <calcPr calcId="162913"/>
</workbook>
</file>

<file path=xl/calcChain.xml><?xml version="1.0" encoding="utf-8"?>
<calcChain xmlns="http://schemas.openxmlformats.org/spreadsheetml/2006/main">
  <c r="E1" i="3" l="1"/>
  <c r="Q30" i="2" l="1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32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32" i="2"/>
  <c r="D32" i="2"/>
  <c r="AE32" i="2"/>
  <c r="AE34" i="2"/>
  <c r="AD32" i="2"/>
  <c r="F8" i="5"/>
  <c r="G8" i="5"/>
  <c r="J8" i="5"/>
  <c r="K8" i="5"/>
  <c r="G9" i="5"/>
  <c r="J9" i="5"/>
  <c r="K9" i="5"/>
  <c r="F10" i="5"/>
  <c r="G10" i="5"/>
  <c r="J10" i="5"/>
  <c r="K10" i="5"/>
  <c r="F11" i="5"/>
  <c r="G11" i="5"/>
  <c r="J11" i="5"/>
  <c r="K11" i="5"/>
  <c r="G12" i="5"/>
  <c r="J12" i="5"/>
  <c r="K12" i="5"/>
  <c r="F13" i="5"/>
  <c r="G13" i="5"/>
  <c r="J13" i="5"/>
  <c r="K13" i="5"/>
  <c r="F18" i="5"/>
  <c r="G18" i="5"/>
  <c r="J18" i="5"/>
  <c r="K18" i="5"/>
  <c r="G19" i="5"/>
  <c r="D23" i="5"/>
  <c r="K23" i="5"/>
  <c r="F23" i="5"/>
  <c r="G23" i="5"/>
  <c r="J23" i="5"/>
  <c r="F24" i="5"/>
  <c r="G24" i="5"/>
  <c r="J24" i="5"/>
  <c r="K24" i="5"/>
  <c r="G25" i="5"/>
  <c r="J25" i="5"/>
  <c r="K25" i="5"/>
  <c r="F26" i="5"/>
  <c r="G26" i="5"/>
  <c r="J26" i="5"/>
  <c r="K26" i="5"/>
  <c r="F27" i="5"/>
  <c r="G27" i="5"/>
  <c r="J27" i="5"/>
  <c r="K27" i="5"/>
  <c r="F28" i="5"/>
  <c r="G28" i="5"/>
  <c r="J28" i="5"/>
  <c r="K28" i="5"/>
  <c r="F29" i="5"/>
  <c r="G29" i="5"/>
  <c r="J29" i="5"/>
  <c r="K29" i="5"/>
  <c r="G30" i="5"/>
  <c r="F34" i="5"/>
  <c r="G34" i="5"/>
  <c r="J34" i="5"/>
  <c r="K34" i="5"/>
  <c r="F39" i="5"/>
  <c r="G39" i="5"/>
  <c r="J39" i="5"/>
  <c r="K39" i="5"/>
  <c r="F2" i="4"/>
  <c r="C473" i="4"/>
  <c r="G473" i="4"/>
  <c r="I473" i="4"/>
  <c r="B478" i="4"/>
  <c r="G51" i="3"/>
  <c r="H51" i="3"/>
  <c r="E478" i="4" s="1"/>
  <c r="G478" i="4" s="1"/>
  <c r="AC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C12" i="2"/>
  <c r="D12" i="2"/>
  <c r="F12" i="2"/>
  <c r="G12" i="2"/>
  <c r="I12" i="2"/>
  <c r="J12" i="2"/>
  <c r="L12" i="2"/>
  <c r="M12" i="2"/>
  <c r="O12" i="2"/>
  <c r="P12" i="2"/>
  <c r="R12" i="2"/>
  <c r="S12" i="2"/>
  <c r="C15" i="2"/>
  <c r="D15" i="2"/>
  <c r="K16" i="2"/>
  <c r="K32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AM31" i="2"/>
  <c r="AN31" i="2"/>
  <c r="C32" i="2"/>
  <c r="F32" i="2"/>
  <c r="G32" i="2"/>
  <c r="G34" i="2"/>
  <c r="H32" i="2"/>
  <c r="I32" i="2"/>
  <c r="J32" i="2"/>
  <c r="J34" i="2"/>
  <c r="L32" i="2"/>
  <c r="M32" i="2"/>
  <c r="M34" i="2"/>
  <c r="N32" i="2"/>
  <c r="O32" i="2"/>
  <c r="P32" i="2"/>
  <c r="P34" i="2"/>
  <c r="R32" i="2"/>
  <c r="S34" i="2"/>
  <c r="S32" i="2"/>
  <c r="T32" i="2"/>
  <c r="E5" i="1"/>
  <c r="G5" i="1"/>
  <c r="M5" i="1"/>
  <c r="O5" i="1"/>
  <c r="E6" i="1"/>
  <c r="G6" i="1"/>
  <c r="M6" i="1"/>
  <c r="O6" i="1"/>
  <c r="E7" i="1"/>
  <c r="G7" i="1"/>
  <c r="M7" i="1"/>
  <c r="O7" i="1"/>
  <c r="E8" i="1"/>
  <c r="G8" i="1"/>
  <c r="M8" i="1"/>
  <c r="O8" i="1"/>
  <c r="E9" i="1"/>
  <c r="G9" i="1"/>
  <c r="M9" i="1"/>
  <c r="O9" i="1"/>
  <c r="E10" i="1"/>
  <c r="G10" i="1"/>
  <c r="M10" i="1"/>
  <c r="O10" i="1"/>
  <c r="E11" i="1"/>
  <c r="G11" i="1"/>
  <c r="M11" i="1"/>
  <c r="O11" i="1"/>
  <c r="E12" i="1"/>
  <c r="G12" i="1"/>
  <c r="M12" i="1"/>
  <c r="O12" i="1"/>
  <c r="E13" i="1"/>
  <c r="G13" i="1"/>
  <c r="M13" i="1"/>
  <c r="O13" i="1"/>
  <c r="E14" i="1"/>
  <c r="G14" i="1"/>
  <c r="M14" i="1"/>
  <c r="O14" i="1"/>
  <c r="E15" i="1"/>
  <c r="G15" i="1"/>
  <c r="M15" i="1"/>
  <c r="O15" i="1"/>
  <c r="E16" i="1"/>
  <c r="G16" i="1"/>
  <c r="M16" i="1"/>
  <c r="O16" i="1"/>
  <c r="E17" i="1"/>
  <c r="E62" i="1"/>
  <c r="G62" i="1"/>
  <c r="M17" i="1"/>
  <c r="M62" i="1"/>
  <c r="O17" i="1"/>
  <c r="E18" i="1"/>
  <c r="G18" i="1"/>
  <c r="M18" i="1"/>
  <c r="O18" i="1"/>
  <c r="E19" i="1"/>
  <c r="G19" i="1"/>
  <c r="M19" i="1"/>
  <c r="O19" i="1"/>
  <c r="E20" i="1"/>
  <c r="G20" i="1"/>
  <c r="M20" i="1"/>
  <c r="O20" i="1"/>
  <c r="E21" i="1"/>
  <c r="G21" i="1"/>
  <c r="M21" i="1"/>
  <c r="O21" i="1"/>
  <c r="E22" i="1"/>
  <c r="G22" i="1"/>
  <c r="M22" i="1"/>
  <c r="O22" i="1"/>
  <c r="E23" i="1"/>
  <c r="G23" i="1"/>
  <c r="M23" i="1"/>
  <c r="O23" i="1"/>
  <c r="E24" i="1"/>
  <c r="G24" i="1"/>
  <c r="M24" i="1"/>
  <c r="O24" i="1"/>
  <c r="E25" i="1"/>
  <c r="G25" i="1"/>
  <c r="M25" i="1"/>
  <c r="O25" i="1"/>
  <c r="E26" i="1"/>
  <c r="G26" i="1"/>
  <c r="M26" i="1"/>
  <c r="O26" i="1"/>
  <c r="E27" i="1"/>
  <c r="G27" i="1"/>
  <c r="M27" i="1"/>
  <c r="O27" i="1"/>
  <c r="E28" i="1"/>
  <c r="G28" i="1"/>
  <c r="M28" i="1"/>
  <c r="O28" i="1"/>
  <c r="E29" i="1"/>
  <c r="G29" i="1"/>
  <c r="M29" i="1"/>
  <c r="O29" i="1"/>
  <c r="E30" i="1"/>
  <c r="G30" i="1"/>
  <c r="M30" i="1"/>
  <c r="O30" i="1"/>
  <c r="E31" i="1"/>
  <c r="G31" i="1"/>
  <c r="M31" i="1"/>
  <c r="O31" i="1"/>
  <c r="E32" i="1"/>
  <c r="G32" i="1"/>
  <c r="M32" i="1"/>
  <c r="O32" i="1"/>
  <c r="E33" i="1"/>
  <c r="G33" i="1"/>
  <c r="M33" i="1"/>
  <c r="O33" i="1"/>
  <c r="E34" i="1"/>
  <c r="G34" i="1"/>
  <c r="M34" i="1"/>
  <c r="O34" i="1"/>
  <c r="E35" i="1"/>
  <c r="G35" i="1"/>
  <c r="M35" i="1"/>
  <c r="O35" i="1"/>
  <c r="E36" i="1"/>
  <c r="G36" i="1"/>
  <c r="M36" i="1"/>
  <c r="O36" i="1"/>
  <c r="E37" i="1"/>
  <c r="G37" i="1"/>
  <c r="M37" i="1"/>
  <c r="O37" i="1"/>
  <c r="E38" i="1"/>
  <c r="G38" i="1"/>
  <c r="M38" i="1"/>
  <c r="O38" i="1"/>
  <c r="E39" i="1"/>
  <c r="G39" i="1"/>
  <c r="M39" i="1"/>
  <c r="O39" i="1"/>
  <c r="E40" i="1"/>
  <c r="G40" i="1"/>
  <c r="M40" i="1"/>
  <c r="O40" i="1"/>
  <c r="E41" i="1"/>
  <c r="G41" i="1"/>
  <c r="M41" i="1"/>
  <c r="O41" i="1"/>
  <c r="E42" i="1"/>
  <c r="G42" i="1"/>
  <c r="M42" i="1"/>
  <c r="O42" i="1"/>
  <c r="E43" i="1"/>
  <c r="G43" i="1"/>
  <c r="M43" i="1"/>
  <c r="O43" i="1"/>
  <c r="E44" i="1"/>
  <c r="G44" i="1"/>
  <c r="M44" i="1"/>
  <c r="O44" i="1"/>
  <c r="E45" i="1"/>
  <c r="G45" i="1"/>
  <c r="M45" i="1"/>
  <c r="O45" i="1"/>
  <c r="E48" i="1"/>
  <c r="G48" i="1"/>
  <c r="M48" i="1"/>
  <c r="O48" i="1"/>
  <c r="E49" i="1"/>
  <c r="G49" i="1"/>
  <c r="M49" i="1"/>
  <c r="O49" i="1"/>
  <c r="E50" i="1"/>
  <c r="G50" i="1"/>
  <c r="M50" i="1"/>
  <c r="O50" i="1"/>
  <c r="E51" i="1"/>
  <c r="G51" i="1"/>
  <c r="M51" i="1"/>
  <c r="O51" i="1"/>
  <c r="E52" i="1"/>
  <c r="G52" i="1"/>
  <c r="M52" i="1"/>
  <c r="O52" i="1"/>
  <c r="E53" i="1"/>
  <c r="G53" i="1"/>
  <c r="M53" i="1"/>
  <c r="O53" i="1"/>
  <c r="E54" i="1"/>
  <c r="G54" i="1"/>
  <c r="M54" i="1"/>
  <c r="O54" i="1"/>
  <c r="E55" i="1"/>
  <c r="G55" i="1"/>
  <c r="M55" i="1"/>
  <c r="O55" i="1"/>
  <c r="E56" i="1"/>
  <c r="G56" i="1"/>
  <c r="M56" i="1"/>
  <c r="O56" i="1"/>
  <c r="E57" i="1"/>
  <c r="G57" i="1"/>
  <c r="M57" i="1"/>
  <c r="O57" i="1"/>
  <c r="E58" i="1"/>
  <c r="G58" i="1"/>
  <c r="M58" i="1"/>
  <c r="O58" i="1"/>
  <c r="E59" i="1"/>
  <c r="G59" i="1"/>
  <c r="M59" i="1"/>
  <c r="O59" i="1"/>
  <c r="E60" i="1"/>
  <c r="G60" i="1"/>
  <c r="M60" i="1"/>
  <c r="O60" i="1"/>
  <c r="C62" i="1"/>
  <c r="D62" i="1"/>
  <c r="F62" i="1"/>
  <c r="F64" i="1"/>
  <c r="K62" i="1"/>
  <c r="L62" i="1"/>
  <c r="N62" i="1"/>
  <c r="D34" i="2"/>
  <c r="AJ32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L17" i="2"/>
  <c r="AL32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F16" i="2"/>
  <c r="AF17" i="2"/>
  <c r="AF32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C18" i="2"/>
  <c r="AM19" i="2"/>
  <c r="AC21" i="2"/>
  <c r="AC22" i="2"/>
  <c r="AM24" i="2"/>
  <c r="AC25" i="2"/>
  <c r="AC26" i="2"/>
  <c r="AM27" i="2"/>
  <c r="AM28" i="2"/>
  <c r="AC29" i="2"/>
  <c r="AC30" i="2"/>
  <c r="AM17" i="2"/>
  <c r="AM32" i="2"/>
  <c r="AM18" i="2"/>
  <c r="AC19" i="2"/>
  <c r="AC20" i="2"/>
  <c r="AM22" i="2"/>
  <c r="AC23" i="2"/>
  <c r="AC24" i="2"/>
  <c r="AM25" i="2"/>
  <c r="AC27" i="2"/>
  <c r="AC28" i="2"/>
  <c r="AC17" i="2"/>
  <c r="AC32" i="2"/>
  <c r="U32" i="2"/>
  <c r="AM29" i="2"/>
  <c r="AM21" i="2"/>
  <c r="Z16" i="2"/>
  <c r="Y32" i="2"/>
  <c r="Y34" i="2"/>
  <c r="AM20" i="2"/>
  <c r="AM23" i="2"/>
  <c r="AM26" i="2"/>
  <c r="AM30" i="2"/>
  <c r="AN16" i="2"/>
  <c r="AN32" i="2"/>
  <c r="V12" i="2"/>
  <c r="AK32" i="2"/>
  <c r="AK34" i="2"/>
  <c r="AL16" i="2"/>
  <c r="AG32" i="2"/>
  <c r="AH32" i="2"/>
  <c r="AH34" i="2"/>
  <c r="AI16" i="2"/>
  <c r="AI32" i="2"/>
  <c r="AM11" i="2"/>
  <c r="AM8" i="2"/>
  <c r="AN9" i="2"/>
  <c r="AN5" i="2"/>
  <c r="AM5" i="2"/>
  <c r="AB12" i="2"/>
  <c r="AB32" i="2"/>
  <c r="AB34" i="2"/>
  <c r="AA32" i="2"/>
  <c r="AA12" i="2"/>
  <c r="X32" i="2"/>
  <c r="W29" i="2"/>
  <c r="AN29" i="2"/>
  <c r="W27" i="2"/>
  <c r="AN27" i="2"/>
  <c r="W25" i="2"/>
  <c r="AN25" i="2"/>
  <c r="W23" i="2"/>
  <c r="AN23" i="2"/>
  <c r="W21" i="2"/>
  <c r="AN21" i="2"/>
  <c r="W19" i="2"/>
  <c r="AN19" i="2"/>
  <c r="W17" i="2"/>
  <c r="AN17" i="2"/>
  <c r="Y12" i="2"/>
  <c r="X12" i="2"/>
  <c r="W30" i="2"/>
  <c r="AN30" i="2"/>
  <c r="W28" i="2"/>
  <c r="AN28" i="2"/>
  <c r="W26" i="2"/>
  <c r="AN26" i="2"/>
  <c r="AN24" i="2"/>
  <c r="W24" i="2"/>
  <c r="W22" i="2"/>
  <c r="AN22" i="2"/>
  <c r="W20" i="2"/>
  <c r="AN20" i="2"/>
  <c r="W18" i="2"/>
  <c r="AN18" i="2"/>
  <c r="W16" i="2"/>
  <c r="V32" i="2"/>
  <c r="V34" i="2"/>
  <c r="AM16" i="2"/>
  <c r="AN8" i="2"/>
  <c r="AN4" i="2"/>
  <c r="AN12" i="2"/>
  <c r="AM4" i="2"/>
  <c r="AM9" i="2"/>
  <c r="U12" i="2"/>
  <c r="AN7" i="2"/>
  <c r="AN11" i="2"/>
  <c r="AM7" i="2"/>
  <c r="AN10" i="2"/>
  <c r="AN6" i="2"/>
  <c r="AM10" i="2"/>
  <c r="AM6" i="2"/>
  <c r="AM12" i="2"/>
  <c r="AK12" i="2"/>
  <c r="AH12" i="2"/>
  <c r="AE12" i="2"/>
  <c r="AJ12" i="2"/>
  <c r="AG12" i="2"/>
  <c r="AD12" i="2"/>
  <c r="AN34" i="2"/>
  <c r="N64" i="1"/>
  <c r="O62" i="1"/>
  <c r="G17" i="1"/>
  <c r="E475" i="4"/>
</calcChain>
</file>

<file path=xl/comments1.xml><?xml version="1.0" encoding="utf-8"?>
<comments xmlns="http://schemas.openxmlformats.org/spreadsheetml/2006/main">
  <authors>
    <author/>
  </authors>
  <commentList>
    <comment ref="G17" authorId="0" shapeId="0">
      <text>
        <r>
          <rPr>
            <b/>
            <sz val="9"/>
            <color indexed="8"/>
            <rFont val="Tahoma"/>
            <family val="2"/>
          </rPr>
          <t xml:space="preserve">PC01:
</t>
        </r>
        <r>
          <rPr>
            <sz val="9"/>
            <color indexed="8"/>
            <rFont val="Tahoma"/>
            <family val="2"/>
          </rPr>
          <t>colorshop y minuto</t>
        </r>
      </text>
    </comment>
  </commentList>
</comments>
</file>

<file path=xl/sharedStrings.xml><?xml version="1.0" encoding="utf-8"?>
<sst xmlns="http://schemas.openxmlformats.org/spreadsheetml/2006/main" count="240" uniqueCount="106">
  <si>
    <t>Resumen</t>
  </si>
  <si>
    <t>de Pinturerias Minuto</t>
  </si>
  <si>
    <t>COLORSHOP</t>
  </si>
  <si>
    <t>Fecha</t>
  </si>
  <si>
    <t>Comprobante</t>
  </si>
  <si>
    <t>Total de</t>
  </si>
  <si>
    <t>Total Nota</t>
  </si>
  <si>
    <t>Total a imputar</t>
  </si>
  <si>
    <t xml:space="preserve">Total de </t>
  </si>
  <si>
    <t>Porcentaje</t>
  </si>
  <si>
    <t>Nro</t>
  </si>
  <si>
    <t>Recibos</t>
  </si>
  <si>
    <t>de Credito</t>
  </si>
  <si>
    <t>cuenta sinteplast</t>
  </si>
  <si>
    <t>Cupones</t>
  </si>
  <si>
    <t>%</t>
  </si>
  <si>
    <t>Diferencia entre facturado y cobrado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</si>
  <si>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</si>
  <si>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</si>
  <si>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</si>
  <si>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</si>
  <si>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</si>
  <si>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</si>
  <si>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</si>
  <si>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</si>
  <si>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</si>
  <si>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</si>
  <si>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</si>
  <si>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</si>
  <si>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Totales</t>
  </si>
  <si>
    <t>Cd</t>
  </si>
  <si>
    <t>Nombre</t>
  </si>
  <si>
    <t xml:space="preserve">Cant de </t>
  </si>
  <si>
    <t>Importe</t>
  </si>
  <si>
    <t>Cant</t>
  </si>
  <si>
    <t xml:space="preserve">Cant </t>
  </si>
  <si>
    <t>cupones</t>
  </si>
  <si>
    <t>de cupon</t>
  </si>
  <si>
    <t>cup</t>
  </si>
  <si>
    <t>Visa-Debito</t>
  </si>
  <si>
    <t>Visa</t>
  </si>
  <si>
    <t>Maestro</t>
  </si>
  <si>
    <t>Mastercard</t>
  </si>
  <si>
    <t>Amex</t>
  </si>
  <si>
    <t>Cabal</t>
  </si>
  <si>
    <t>Naranja</t>
  </si>
  <si>
    <t>Nativa</t>
  </si>
  <si>
    <t>Total</t>
  </si>
  <si>
    <t>Suc</t>
  </si>
  <si>
    <t>Pampa</t>
  </si>
  <si>
    <t>Balbin</t>
  </si>
  <si>
    <t>Soldado</t>
  </si>
  <si>
    <t>Pedraza</t>
  </si>
  <si>
    <t>Cramer</t>
  </si>
  <si>
    <t>Cabildo</t>
  </si>
  <si>
    <t>Matias</t>
  </si>
  <si>
    <t>Arcos</t>
  </si>
  <si>
    <t>Enciso</t>
  </si>
  <si>
    <t>Mosconi</t>
  </si>
  <si>
    <t>Uruguay</t>
  </si>
  <si>
    <t>Alvear</t>
  </si>
  <si>
    <t>Cordoba</t>
  </si>
  <si>
    <t>LasHeras</t>
  </si>
  <si>
    <t>Ventas Esp</t>
  </si>
  <si>
    <t xml:space="preserve"> </t>
  </si>
  <si>
    <t>Dia :</t>
  </si>
  <si>
    <t>Tipo de</t>
  </si>
  <si>
    <t xml:space="preserve">Nro de </t>
  </si>
  <si>
    <t>Fecha del</t>
  </si>
  <si>
    <t>Número</t>
  </si>
  <si>
    <t>fin</t>
  </si>
  <si>
    <t>FIN</t>
  </si>
  <si>
    <t>Comprobante Nro.</t>
  </si>
  <si>
    <t>Pintureria Minuto SRL</t>
  </si>
  <si>
    <t>Nota de Credito</t>
  </si>
  <si>
    <t xml:space="preserve"> Total de Recibos</t>
  </si>
  <si>
    <t>Total Notas de Credito</t>
  </si>
  <si>
    <t xml:space="preserve">Total a imputar a la cuenta corriente en Sinterplast </t>
  </si>
  <si>
    <t>cupones x</t>
  </si>
  <si>
    <t>L</t>
  </si>
  <si>
    <t>1 cuota</t>
  </si>
  <si>
    <t>Impuestos</t>
  </si>
  <si>
    <t>Retencion</t>
  </si>
  <si>
    <t>IVA</t>
  </si>
  <si>
    <t>Compra</t>
  </si>
  <si>
    <t>Neto</t>
  </si>
  <si>
    <t>Liquidacion</t>
  </si>
  <si>
    <t xml:space="preserve">Monto </t>
  </si>
  <si>
    <t>Descuento</t>
  </si>
  <si>
    <t>2 cuotas</t>
  </si>
  <si>
    <t>3 cuotas</t>
  </si>
  <si>
    <t>sobre la compra</t>
  </si>
  <si>
    <t>sin impuestos</t>
  </si>
  <si>
    <t xml:space="preserve">sobre la compra </t>
  </si>
  <si>
    <t>descuento</t>
  </si>
  <si>
    <t>por servicio</t>
  </si>
  <si>
    <t>6 cuotas</t>
  </si>
  <si>
    <t>12 cuotas</t>
  </si>
  <si>
    <t>Num Recibo</t>
  </si>
  <si>
    <t>Fecha2</t>
  </si>
  <si>
    <t>Importe2</t>
  </si>
  <si>
    <t>Liq</t>
  </si>
  <si>
    <t>Num NC</t>
  </si>
  <si>
    <t>del 2019</t>
  </si>
  <si>
    <t>AÑO 2019</t>
  </si>
  <si>
    <t>Archivo para cargar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</si>
</sst>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 &quot;$ &quot;* #,##0.00_ ;_ &quot;$ &quot;* \-#,##0.00_ ;_ &quot;$ &quot;* \-??_ ;_ @_ "/>
    <numFmt numFmtId="165" formatCode="dd/mm/yy;@"/>
    <numFmt numFmtId="166" formatCode="_ * #,##0_ ;_ * \-#,##0_ ;_ * \-_ ;_ @_ "/>
    <numFmt numFmtId="167" formatCode="0.0%"/>
    <numFmt numFmtId="168" formatCode="_(\$* #,##0.00_);_(\$* \(#,##0.00\);_(\$* \-??_);_(@_)"/>
    <numFmt numFmtId="169" formatCode="&quot;$ &quot;#,##0.00"/>
    <numFmt numFmtId="170" formatCode="d/mm/yy"/>
    <numFmt numFmtId="171" formatCode="d&quot; de &quot;mmm&quot; de &quot;yy"/>
    <numFmt numFmtId="172" formatCode="[$$-2C0A]\ #,##0.00"/>
  </numFmts>
  <fonts count="3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58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u/>
      <sz val="8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15"/>
      </patternFill>
    </fill>
    <fill>
      <patternFill patternType="solid">
        <fgColor indexed="51"/>
        <bgColor indexed="13"/>
      </patternFill>
    </fill>
    <fill>
      <patternFill patternType="solid">
        <fgColor indexed="48"/>
        <bgColor indexed="30"/>
      </patternFill>
    </fill>
    <fill>
      <patternFill patternType="solid">
        <fgColor indexed="20"/>
        <bgColor indexed="36"/>
      </patternFill>
    </fill>
    <fill>
      <patternFill patternType="solid">
        <fgColor indexed="15"/>
        <bgColor indexed="35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28"/>
      </patternFill>
    </fill>
    <fill>
      <patternFill patternType="solid">
        <fgColor indexed="10"/>
        <bgColor indexed="37"/>
      </patternFill>
    </fill>
    <fill>
      <patternFill patternType="solid">
        <fgColor indexed="57"/>
        <bgColor indexed="19"/>
      </patternFill>
    </fill>
    <fill>
      <patternFill patternType="solid">
        <fgColor indexed="53"/>
        <bgColor indexed="25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58"/>
      </left>
      <right style="double">
        <color indexed="58"/>
      </right>
      <top style="double">
        <color indexed="58"/>
      </top>
      <bottom style="double">
        <color indexed="5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59"/>
      </left>
      <right/>
      <top style="medium">
        <color indexed="8"/>
      </top>
      <bottom/>
      <diagonal/>
    </border>
    <border>
      <left/>
      <right style="medium">
        <color indexed="59"/>
      </right>
      <top style="medium">
        <color indexed="8"/>
      </top>
      <bottom/>
      <diagonal/>
    </border>
    <border>
      <left style="medium">
        <color indexed="59"/>
      </left>
      <right/>
      <top style="medium">
        <color indexed="59"/>
      </top>
      <bottom/>
      <diagonal/>
    </border>
    <border>
      <left style="thin">
        <color indexed="8"/>
      </left>
      <right style="medium">
        <color indexed="8"/>
      </right>
      <top style="medium">
        <color indexed="59"/>
      </top>
      <bottom/>
      <diagonal/>
    </border>
    <border>
      <left/>
      <right/>
      <top style="medium">
        <color indexed="59"/>
      </top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59"/>
      </left>
      <right/>
      <top/>
      <bottom style="medium">
        <color indexed="8"/>
      </bottom>
      <diagonal/>
    </border>
    <border>
      <left/>
      <right style="medium">
        <color indexed="59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59"/>
      </left>
      <right/>
      <top/>
      <bottom/>
      <diagonal/>
    </border>
    <border>
      <left/>
      <right style="medium">
        <color indexed="59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59"/>
      </left>
      <right/>
      <top style="medium">
        <color indexed="59"/>
      </top>
      <bottom style="medium">
        <color indexed="59"/>
      </bottom>
      <diagonal/>
    </border>
    <border>
      <left/>
      <right style="medium">
        <color indexed="8"/>
      </right>
      <top style="medium">
        <color indexed="59"/>
      </top>
      <bottom style="medium">
        <color indexed="59"/>
      </bottom>
      <diagonal/>
    </border>
    <border>
      <left/>
      <right/>
      <top style="medium">
        <color indexed="59"/>
      </top>
      <bottom style="medium">
        <color indexed="59"/>
      </bottom>
      <diagonal/>
    </border>
    <border>
      <left style="medium">
        <color indexed="8"/>
      </left>
      <right/>
      <top style="medium">
        <color indexed="59"/>
      </top>
      <bottom style="medium">
        <color indexed="59"/>
      </bottom>
      <diagonal/>
    </border>
    <border>
      <left style="medium">
        <color indexed="59"/>
      </left>
      <right style="medium">
        <color indexed="59"/>
      </right>
      <top style="medium">
        <color indexed="59"/>
      </top>
      <bottom style="medium">
        <color indexed="59"/>
      </bottom>
      <diagonal/>
    </border>
    <border>
      <left/>
      <right style="medium">
        <color indexed="59"/>
      </right>
      <top style="medium">
        <color indexed="59"/>
      </top>
      <bottom style="medium">
        <color indexed="59"/>
      </bottom>
      <diagonal/>
    </border>
    <border>
      <left style="medium">
        <color indexed="8"/>
      </left>
      <right style="medium">
        <color indexed="59"/>
      </right>
      <top style="medium">
        <color indexed="59"/>
      </top>
      <bottom style="medium">
        <color indexed="59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59"/>
      </left>
      <right style="medium">
        <color indexed="59"/>
      </right>
      <top style="medium">
        <color indexed="59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59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59"/>
      </left>
      <right style="medium">
        <color indexed="59"/>
      </right>
      <top/>
      <bottom style="medium">
        <color indexed="8"/>
      </bottom>
      <diagonal/>
    </border>
    <border>
      <left style="medium">
        <color indexed="59"/>
      </left>
      <right style="medium">
        <color indexed="59"/>
      </right>
      <top/>
      <bottom/>
      <diagonal/>
    </border>
    <border>
      <left style="medium">
        <color indexed="59"/>
      </left>
      <right/>
      <top/>
      <bottom style="medium">
        <color indexed="59"/>
      </bottom>
      <diagonal/>
    </border>
    <border>
      <left/>
      <right style="medium">
        <color indexed="59"/>
      </right>
      <top/>
      <bottom style="medium">
        <color indexed="59"/>
      </bottom>
      <diagonal/>
    </border>
    <border>
      <left style="medium">
        <color indexed="59"/>
      </left>
      <right style="medium">
        <color indexed="59"/>
      </right>
      <top/>
      <bottom style="medium">
        <color indexed="59"/>
      </bottom>
      <diagonal/>
    </border>
    <border>
      <left style="medium">
        <color indexed="64"/>
      </left>
      <right/>
      <top style="medium">
        <color indexed="59"/>
      </top>
      <bottom/>
      <diagonal/>
    </border>
    <border>
      <left/>
      <right style="medium">
        <color indexed="64"/>
      </right>
      <top style="medium">
        <color indexed="59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59"/>
      </top>
      <bottom style="medium">
        <color indexed="59"/>
      </bottom>
      <diagonal/>
    </border>
    <border>
      <left/>
      <right style="medium">
        <color indexed="64"/>
      </right>
      <top style="medium">
        <color indexed="59"/>
      </top>
      <bottom style="medium">
        <color indexed="59"/>
      </bottom>
      <diagonal/>
    </border>
    <border>
      <left style="medium">
        <color indexed="64"/>
      </left>
      <right/>
      <top style="medium">
        <color indexed="59"/>
      </top>
      <bottom style="medium">
        <color indexed="64"/>
      </bottom>
      <diagonal/>
    </border>
    <border>
      <left/>
      <right style="medium">
        <color indexed="8"/>
      </right>
      <top style="medium">
        <color indexed="59"/>
      </top>
      <bottom style="medium">
        <color indexed="64"/>
      </bottom>
      <diagonal/>
    </border>
    <border>
      <left/>
      <right style="medium">
        <color indexed="64"/>
      </right>
      <top style="medium">
        <color indexed="59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59"/>
      </left>
      <right/>
      <top style="medium">
        <color indexed="5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59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59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59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59"/>
      </top>
      <bottom style="medium">
        <color indexed="8"/>
      </bottom>
      <diagonal/>
    </border>
    <border>
      <left/>
      <right style="medium">
        <color indexed="59"/>
      </right>
      <top style="medium">
        <color indexed="59"/>
      </top>
      <bottom style="medium">
        <color indexed="8"/>
      </bottom>
      <diagonal/>
    </border>
    <border>
      <left style="medium">
        <color indexed="59"/>
      </left>
      <right style="medium">
        <color indexed="59"/>
      </right>
      <top style="medium">
        <color indexed="59"/>
      </top>
      <bottom style="medium">
        <color indexed="8"/>
      </bottom>
      <diagonal/>
    </border>
    <border>
      <left style="medium">
        <color indexed="59"/>
      </left>
      <right/>
      <top style="medium">
        <color indexed="59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59"/>
      </left>
      <right style="medium">
        <color indexed="64"/>
      </right>
      <top style="medium">
        <color indexed="59"/>
      </top>
      <bottom style="medium">
        <color indexed="59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3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2" applyNumberFormat="0" applyFill="0" applyAlignment="0" applyProtection="0"/>
    <xf numFmtId="168" fontId="25" fillId="0" borderId="0" applyFill="0" applyBorder="0" applyAlignment="0" applyProtection="0"/>
    <xf numFmtId="0" fontId="25" fillId="22" borderId="7" applyNumberFormat="0" applyAlignment="0" applyProtection="0"/>
    <xf numFmtId="0" fontId="13" fillId="20" borderId="8" applyNumberFormat="0" applyAlignment="0" applyProtection="0"/>
    <xf numFmtId="9" fontId="25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07">
    <xf numFmtId="0" fontId="0" fillId="0" borderId="0" xfId="0"/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5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right"/>
    </xf>
    <xf numFmtId="4" fontId="16" fillId="0" borderId="0" xfId="0" applyNumberFormat="1" applyFont="1"/>
    <xf numFmtId="10" fontId="16" fillId="0" borderId="0" xfId="0" applyNumberFormat="1" applyFont="1"/>
    <xf numFmtId="4" fontId="16" fillId="23" borderId="0" xfId="0" applyNumberFormat="1" applyFont="1" applyFill="1"/>
    <xf numFmtId="0" fontId="16" fillId="0" borderId="0" xfId="0" applyFont="1"/>
    <xf numFmtId="49" fontId="16" fillId="0" borderId="0" xfId="0" applyNumberFormat="1" applyFont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" fontId="16" fillId="0" borderId="11" xfId="0" applyNumberFormat="1" applyFont="1" applyBorder="1"/>
    <xf numFmtId="4" fontId="16" fillId="0" borderId="9" xfId="0" applyNumberFormat="1" applyFont="1" applyBorder="1"/>
    <xf numFmtId="4" fontId="16" fillId="0" borderId="10" xfId="0" applyNumberFormat="1" applyFont="1" applyBorder="1"/>
    <xf numFmtId="10" fontId="16" fillId="0" borderId="11" xfId="0" applyNumberFormat="1" applyFont="1" applyBorder="1"/>
    <xf numFmtId="10" fontId="16" fillId="23" borderId="12" xfId="0" applyNumberFormat="1" applyFont="1" applyFill="1" applyBorder="1"/>
    <xf numFmtId="165" fontId="16" fillId="0" borderId="13" xfId="0" applyNumberFormat="1" applyFont="1" applyBorder="1" applyAlignment="1">
      <alignment horizontal="center"/>
    </xf>
    <xf numFmtId="49" fontId="16" fillId="0" borderId="14" xfId="0" applyNumberFormat="1" applyFont="1" applyBorder="1" applyAlignment="1">
      <alignment horizontal="center"/>
    </xf>
    <xf numFmtId="4" fontId="16" fillId="0" borderId="15" xfId="0" applyNumberFormat="1" applyFont="1" applyBorder="1"/>
    <xf numFmtId="4" fontId="16" fillId="0" borderId="13" xfId="0" applyNumberFormat="1" applyFont="1" applyBorder="1"/>
    <xf numFmtId="4" fontId="16" fillId="0" borderId="14" xfId="0" applyNumberFormat="1" applyFont="1" applyBorder="1"/>
    <xf numFmtId="10" fontId="16" fillId="0" borderId="15" xfId="39" applyNumberFormat="1" applyFont="1" applyFill="1" applyBorder="1" applyAlignment="1" applyProtection="1">
      <alignment horizontal="center"/>
    </xf>
    <xf numFmtId="10" fontId="16" fillId="23" borderId="16" xfId="39" applyNumberFormat="1" applyFont="1" applyFill="1" applyBorder="1" applyAlignment="1" applyProtection="1">
      <alignment horizontal="center"/>
    </xf>
    <xf numFmtId="165" fontId="0" fillId="0" borderId="17" xfId="0" applyNumberFormat="1" applyBorder="1" applyAlignment="1">
      <alignment horizontal="center"/>
    </xf>
    <xf numFmtId="49" fontId="0" fillId="0" borderId="17" xfId="0" applyNumberFormat="1" applyFont="1" applyBorder="1" applyAlignment="1">
      <alignment horizontal="center"/>
    </xf>
    <xf numFmtId="4" fontId="0" fillId="0" borderId="17" xfId="0" applyNumberFormat="1" applyBorder="1"/>
    <xf numFmtId="4" fontId="0" fillId="0" borderId="18" xfId="0" applyNumberFormat="1" applyBorder="1"/>
    <xf numFmtId="10" fontId="0" fillId="0" borderId="18" xfId="0" applyNumberFormat="1" applyBorder="1"/>
    <xf numFmtId="10" fontId="0" fillId="23" borderId="17" xfId="0" applyNumberFormat="1" applyFill="1" applyBorder="1"/>
    <xf numFmtId="165" fontId="0" fillId="0" borderId="18" xfId="0" applyNumberFormat="1" applyBorder="1" applyAlignment="1">
      <alignment horizontal="center"/>
    </xf>
    <xf numFmtId="49" fontId="0" fillId="0" borderId="18" xfId="0" applyNumberFormat="1" applyFont="1" applyBorder="1" applyAlignment="1">
      <alignment horizontal="center"/>
    </xf>
    <xf numFmtId="10" fontId="0" fillId="23" borderId="18" xfId="0" applyNumberFormat="1" applyFill="1" applyBorder="1"/>
    <xf numFmtId="10" fontId="0" fillId="0" borderId="18" xfId="0" applyNumberFormat="1" applyFill="1" applyBorder="1"/>
    <xf numFmtId="49" fontId="0" fillId="0" borderId="18" xfId="0" applyNumberFormat="1" applyBorder="1" applyAlignment="1">
      <alignment horizontal="center"/>
    </xf>
    <xf numFmtId="4" fontId="0" fillId="0" borderId="0" xfId="0" applyNumberFormat="1" applyFont="1"/>
    <xf numFmtId="0" fontId="16" fillId="0" borderId="0" xfId="0" applyFont="1" applyAlignment="1">
      <alignment horizontal="center"/>
    </xf>
    <xf numFmtId="10" fontId="16" fillId="0" borderId="19" xfId="0" applyNumberFormat="1" applyFont="1" applyFill="1" applyBorder="1"/>
    <xf numFmtId="165" fontId="0" fillId="0" borderId="0" xfId="0" applyNumberFormat="1" applyFont="1" applyAlignment="1">
      <alignment horizontal="left"/>
    </xf>
    <xf numFmtId="164" fontId="0" fillId="0" borderId="0" xfId="0" applyNumberFormat="1"/>
    <xf numFmtId="0" fontId="20" fillId="0" borderId="10" xfId="0" applyFont="1" applyFill="1" applyBorder="1" applyAlignment="1">
      <alignment horizontal="center"/>
    </xf>
    <xf numFmtId="0" fontId="16" fillId="7" borderId="12" xfId="0" applyFont="1" applyFill="1" applyBorder="1"/>
    <xf numFmtId="0" fontId="0" fillId="7" borderId="9" xfId="0" applyFont="1" applyFill="1" applyBorder="1" applyAlignment="1">
      <alignment horizontal="center"/>
    </xf>
    <xf numFmtId="164" fontId="0" fillId="7" borderId="20" xfId="0" applyNumberFormat="1" applyFont="1" applyFill="1" applyBorder="1" applyAlignment="1">
      <alignment horizontal="center"/>
    </xf>
    <xf numFmtId="164" fontId="0" fillId="7" borderId="12" xfId="0" applyNumberFormat="1" applyFont="1" applyFill="1" applyBorder="1" applyAlignment="1">
      <alignment horizontal="center"/>
    </xf>
    <xf numFmtId="0" fontId="0" fillId="7" borderId="21" xfId="0" applyFont="1" applyFill="1" applyBorder="1" applyAlignment="1">
      <alignment horizontal="center"/>
    </xf>
    <xf numFmtId="164" fontId="0" fillId="7" borderId="22" xfId="0" applyNumberFormat="1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164" fontId="0" fillId="7" borderId="24" xfId="0" applyNumberFormat="1" applyFont="1" applyFill="1" applyBorder="1" applyAlignment="1">
      <alignment horizontal="center"/>
    </xf>
    <xf numFmtId="164" fontId="0" fillId="7" borderId="25" xfId="0" applyNumberFormat="1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/>
    </xf>
    <xf numFmtId="0" fontId="22" fillId="7" borderId="16" xfId="0" applyFont="1" applyFill="1" applyBorder="1"/>
    <xf numFmtId="0" fontId="0" fillId="7" borderId="13" xfId="0" applyFont="1" applyFill="1" applyBorder="1" applyAlignment="1">
      <alignment horizontal="center"/>
    </xf>
    <xf numFmtId="164" fontId="0" fillId="7" borderId="26" xfId="0" applyNumberFormat="1" applyFont="1" applyFill="1" applyBorder="1" applyAlignment="1">
      <alignment horizontal="center"/>
    </xf>
    <xf numFmtId="164" fontId="0" fillId="7" borderId="16" xfId="0" applyNumberFormat="1" applyFont="1" applyFill="1" applyBorder="1" applyAlignment="1">
      <alignment horizontal="center"/>
    </xf>
    <xf numFmtId="0" fontId="0" fillId="7" borderId="27" xfId="0" applyFont="1" applyFill="1" applyBorder="1" applyAlignment="1">
      <alignment horizontal="center"/>
    </xf>
    <xf numFmtId="164" fontId="0" fillId="7" borderId="28" xfId="0" applyNumberFormat="1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23" fillId="0" borderId="0" xfId="0" applyFont="1" applyFill="1" applyBorder="1"/>
    <xf numFmtId="166" fontId="0" fillId="0" borderId="29" xfId="0" applyNumberFormat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166" fontId="0" fillId="0" borderId="31" xfId="0" applyNumberFormat="1" applyBorder="1"/>
    <xf numFmtId="164" fontId="0" fillId="0" borderId="32" xfId="0" applyNumberFormat="1" applyFill="1" applyBorder="1"/>
    <xf numFmtId="166" fontId="0" fillId="0" borderId="0" xfId="0" applyNumberFormat="1" applyBorder="1"/>
    <xf numFmtId="166" fontId="0" fillId="0" borderId="33" xfId="0" applyNumberFormat="1" applyBorder="1"/>
    <xf numFmtId="0" fontId="23" fillId="0" borderId="16" xfId="0" applyFont="1" applyFill="1" applyBorder="1" applyAlignment="1">
      <alignment horizontal="center" vertical="center"/>
    </xf>
    <xf numFmtId="166" fontId="16" fillId="0" borderId="34" xfId="0" applyNumberFormat="1" applyFont="1" applyBorder="1" applyAlignment="1">
      <alignment vertical="center"/>
    </xf>
    <xf numFmtId="164" fontId="16" fillId="0" borderId="35" xfId="0" applyNumberFormat="1" applyFont="1" applyFill="1" applyBorder="1" applyAlignment="1">
      <alignment vertical="center"/>
    </xf>
    <xf numFmtId="164" fontId="16" fillId="0" borderId="36" xfId="0" applyNumberFormat="1" applyFont="1" applyFill="1" applyBorder="1" applyAlignment="1">
      <alignment vertical="center"/>
    </xf>
    <xf numFmtId="166" fontId="16" fillId="0" borderId="37" xfId="0" applyNumberFormat="1" applyFont="1" applyBorder="1" applyAlignment="1">
      <alignment vertical="center"/>
    </xf>
    <xf numFmtId="164" fontId="16" fillId="0" borderId="38" xfId="0" applyNumberFormat="1" applyFont="1" applyFill="1" applyBorder="1" applyAlignment="1">
      <alignment vertical="center"/>
    </xf>
    <xf numFmtId="164" fontId="16" fillId="0" borderId="39" xfId="0" applyNumberFormat="1" applyFont="1" applyFill="1" applyBorder="1" applyAlignment="1">
      <alignment vertical="center"/>
    </xf>
    <xf numFmtId="166" fontId="16" fillId="0" borderId="37" xfId="0" applyNumberFormat="1" applyFont="1" applyBorder="1"/>
    <xf numFmtId="166" fontId="16" fillId="0" borderId="40" xfId="0" applyNumberFormat="1" applyFont="1" applyBorder="1"/>
    <xf numFmtId="0" fontId="16" fillId="0" borderId="0" xfId="0" applyFont="1" applyAlignment="1">
      <alignment vertical="center"/>
    </xf>
    <xf numFmtId="0" fontId="0" fillId="0" borderId="0" xfId="0" applyFill="1" applyBorder="1"/>
    <xf numFmtId="0" fontId="20" fillId="0" borderId="33" xfId="0" applyFont="1" applyFill="1" applyBorder="1" applyAlignment="1">
      <alignment horizontal="center"/>
    </xf>
    <xf numFmtId="167" fontId="0" fillId="7" borderId="12" xfId="0" applyNumberFormat="1" applyFont="1" applyFill="1" applyBorder="1" applyAlignment="1">
      <alignment horizontal="center"/>
    </xf>
    <xf numFmtId="167" fontId="0" fillId="7" borderId="22" xfId="0" applyNumberFormat="1" applyFont="1" applyFill="1" applyBorder="1" applyAlignment="1">
      <alignment horizontal="center"/>
    </xf>
    <xf numFmtId="164" fontId="0" fillId="7" borderId="41" xfId="0" applyNumberFormat="1" applyFont="1" applyFill="1" applyBorder="1" applyAlignment="1">
      <alignment horizontal="center"/>
    </xf>
    <xf numFmtId="167" fontId="0" fillId="7" borderId="42" xfId="0" applyNumberFormat="1" applyFont="1" applyFill="1" applyBorder="1" applyAlignment="1">
      <alignment horizontal="center"/>
    </xf>
    <xf numFmtId="164" fontId="0" fillId="7" borderId="43" xfId="0" applyNumberFormat="1" applyFont="1" applyFill="1" applyBorder="1" applyAlignment="1">
      <alignment horizontal="center"/>
    </xf>
    <xf numFmtId="164" fontId="0" fillId="7" borderId="44" xfId="0" applyNumberFormat="1" applyFont="1" applyFill="1" applyBorder="1" applyAlignment="1">
      <alignment horizontal="center"/>
    </xf>
    <xf numFmtId="167" fontId="0" fillId="7" borderId="16" xfId="0" applyNumberFormat="1" applyFont="1" applyFill="1" applyBorder="1" applyAlignment="1">
      <alignment horizontal="center"/>
    </xf>
    <xf numFmtId="167" fontId="0" fillId="7" borderId="28" xfId="0" applyNumberFormat="1" applyFont="1" applyFill="1" applyBorder="1" applyAlignment="1">
      <alignment horizontal="center"/>
    </xf>
    <xf numFmtId="164" fontId="0" fillId="7" borderId="45" xfId="0" applyNumberFormat="1" applyFont="1" applyFill="1" applyBorder="1" applyAlignment="1">
      <alignment horizontal="center"/>
    </xf>
    <xf numFmtId="167" fontId="0" fillId="7" borderId="46" xfId="0" applyNumberFormat="1" applyFont="1" applyFill="1" applyBorder="1" applyAlignment="1">
      <alignment horizontal="center"/>
    </xf>
    <xf numFmtId="0" fontId="0" fillId="7" borderId="29" xfId="0" applyFont="1" applyFill="1" applyBorder="1" applyAlignment="1">
      <alignment horizontal="center"/>
    </xf>
    <xf numFmtId="164" fontId="0" fillId="0" borderId="32" xfId="0" applyNumberFormat="1" applyBorder="1"/>
    <xf numFmtId="164" fontId="0" fillId="0" borderId="0" xfId="0" applyNumberFormat="1" applyBorder="1"/>
    <xf numFmtId="164" fontId="0" fillId="0" borderId="30" xfId="0" applyNumberFormat="1" applyBorder="1"/>
    <xf numFmtId="164" fontId="0" fillId="0" borderId="47" xfId="0" applyNumberFormat="1" applyBorder="1"/>
    <xf numFmtId="166" fontId="0" fillId="0" borderId="42" xfId="0" applyNumberFormat="1" applyBorder="1"/>
    <xf numFmtId="166" fontId="0" fillId="0" borderId="47" xfId="0" applyNumberFormat="1" applyBorder="1"/>
    <xf numFmtId="49" fontId="23" fillId="0" borderId="0" xfId="0" applyNumberFormat="1" applyFont="1" applyFill="1" applyBorder="1"/>
    <xf numFmtId="166" fontId="0" fillId="0" borderId="48" xfId="0" applyNumberFormat="1" applyBorder="1"/>
    <xf numFmtId="164" fontId="0" fillId="0" borderId="49" xfId="0" applyNumberFormat="1" applyBorder="1"/>
    <xf numFmtId="164" fontId="0" fillId="0" borderId="50" xfId="0" applyNumberFormat="1" applyBorder="1"/>
    <xf numFmtId="164" fontId="16" fillId="0" borderId="35" xfId="0" applyNumberFormat="1" applyFont="1" applyBorder="1" applyAlignment="1">
      <alignment vertical="center"/>
    </xf>
    <xf numFmtId="164" fontId="16" fillId="0" borderId="36" xfId="0" applyNumberFormat="1" applyFont="1" applyBorder="1" applyAlignment="1">
      <alignment vertical="center"/>
    </xf>
    <xf numFmtId="164" fontId="16" fillId="0" borderId="39" xfId="0" applyNumberFormat="1" applyFont="1" applyBorder="1" applyAlignment="1">
      <alignment vertical="center"/>
    </xf>
    <xf numFmtId="166" fontId="16" fillId="0" borderId="0" xfId="0" applyNumberFormat="1" applyFont="1" applyAlignment="1">
      <alignment vertical="center"/>
    </xf>
    <xf numFmtId="164" fontId="16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22" fillId="0" borderId="0" xfId="0" applyFont="1" applyFill="1" applyBorder="1"/>
    <xf numFmtId="0" fontId="21" fillId="0" borderId="0" xfId="0" applyFont="1" applyBorder="1"/>
    <xf numFmtId="0" fontId="0" fillId="0" borderId="0" xfId="0" applyFont="1" applyBorder="1" applyAlignment="1">
      <alignment horizontal="center"/>
    </xf>
    <xf numFmtId="0" fontId="20" fillId="0" borderId="0" xfId="0" applyFont="1" applyBorder="1"/>
    <xf numFmtId="1" fontId="1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ont="1" applyBorder="1" applyProtection="1"/>
    <xf numFmtId="0" fontId="0" fillId="0" borderId="0" xfId="0" applyBorder="1" applyAlignment="1">
      <alignment horizontal="center"/>
    </xf>
    <xf numFmtId="14" fontId="0" fillId="0" borderId="0" xfId="0" applyNumberFormat="1" applyFont="1" applyFill="1" applyBorder="1" applyProtection="1">
      <protection locked="0"/>
    </xf>
    <xf numFmtId="0" fontId="0" fillId="0" borderId="0" xfId="0" applyFont="1" applyFill="1" applyBorder="1"/>
    <xf numFmtId="165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165" fontId="0" fillId="0" borderId="0" xfId="0" applyNumberFormat="1" applyProtection="1">
      <protection hidden="1"/>
    </xf>
    <xf numFmtId="0" fontId="0" fillId="0" borderId="0" xfId="0" applyAlignment="1" applyProtection="1">
      <protection hidden="1"/>
    </xf>
    <xf numFmtId="0" fontId="0" fillId="0" borderId="0" xfId="0" applyAlignment="1" applyProtection="1">
      <alignment horizontal="right"/>
      <protection hidden="1"/>
    </xf>
    <xf numFmtId="49" fontId="21" fillId="0" borderId="0" xfId="0" applyNumberFormat="1" applyFont="1" applyAlignment="1" applyProtection="1">
      <alignment horizontal="center"/>
      <protection locked="0" hidden="1"/>
    </xf>
    <xf numFmtId="170" fontId="0" fillId="0" borderId="0" xfId="0" applyNumberFormat="1" applyBorder="1" applyAlignment="1" applyProtection="1">
      <protection hidden="1"/>
    </xf>
    <xf numFmtId="170" fontId="0" fillId="0" borderId="0" xfId="0" applyNumberFormat="1" applyBorder="1" applyAlignment="1" applyProtection="1">
      <alignment horizontal="right"/>
      <protection hidden="1"/>
    </xf>
    <xf numFmtId="171" fontId="0" fillId="0" borderId="0" xfId="0" applyNumberFormat="1" applyAlignment="1" applyProtection="1">
      <protection hidden="1"/>
    </xf>
    <xf numFmtId="165" fontId="16" fillId="0" borderId="0" xfId="0" applyNumberFormat="1" applyFont="1" applyAlignment="1" applyProtection="1">
      <alignment horizontal="center"/>
      <protection hidden="1"/>
    </xf>
    <xf numFmtId="165" fontId="16" fillId="0" borderId="0" xfId="0" applyNumberFormat="1" applyFont="1" applyAlignment="1" applyProtection="1">
      <alignment horizontal="left"/>
      <protection hidden="1"/>
    </xf>
    <xf numFmtId="4" fontId="0" fillId="0" borderId="0" xfId="0" applyNumberFormat="1" applyAlignment="1" applyProtection="1">
      <alignment horizontal="right"/>
      <protection hidden="1"/>
    </xf>
    <xf numFmtId="0" fontId="0" fillId="0" borderId="18" xfId="0" applyBorder="1" applyAlignment="1" applyProtection="1">
      <alignment horizontal="center"/>
      <protection locked="0"/>
    </xf>
    <xf numFmtId="4" fontId="0" fillId="0" borderId="18" xfId="0" applyNumberFormat="1" applyBorder="1" applyProtection="1">
      <protection locked="0"/>
    </xf>
    <xf numFmtId="165" fontId="0" fillId="0" borderId="18" xfId="0" applyNumberFormat="1" applyBorder="1" applyAlignment="1" applyProtection="1">
      <alignment horizontal="center"/>
      <protection locked="0"/>
    </xf>
    <xf numFmtId="4" fontId="0" fillId="0" borderId="18" xfId="0" applyNumberFormat="1" applyBorder="1" applyAlignment="1" applyProtection="1">
      <alignment horizontal="right"/>
      <protection locked="0"/>
    </xf>
    <xf numFmtId="169" fontId="16" fillId="0" borderId="0" xfId="0" applyNumberFormat="1" applyFont="1" applyProtection="1">
      <protection hidden="1"/>
    </xf>
    <xf numFmtId="165" fontId="0" fillId="0" borderId="0" xfId="0" applyNumberFormat="1" applyFont="1" applyAlignment="1" applyProtection="1">
      <alignment horizontal="left"/>
      <protection hidden="1"/>
    </xf>
    <xf numFmtId="169" fontId="21" fillId="0" borderId="0" xfId="0" applyNumberFormat="1" applyFont="1" applyAlignment="1" applyProtection="1">
      <alignment horizontal="center"/>
      <protection hidden="1"/>
    </xf>
    <xf numFmtId="169" fontId="21" fillId="0" borderId="0" xfId="0" applyNumberFormat="1" applyFont="1" applyAlignment="1" applyProtection="1">
      <protection hidden="1"/>
    </xf>
    <xf numFmtId="10" fontId="22" fillId="0" borderId="0" xfId="0" applyNumberFormat="1" applyFont="1" applyAlignment="1" applyProtection="1">
      <alignment horizontal="right"/>
      <protection hidden="1"/>
    </xf>
    <xf numFmtId="166" fontId="16" fillId="0" borderId="36" xfId="0" applyNumberFormat="1" applyFont="1" applyBorder="1" applyAlignment="1">
      <alignment vertical="center"/>
    </xf>
    <xf numFmtId="0" fontId="0" fillId="7" borderId="51" xfId="0" applyFont="1" applyFill="1" applyBorder="1" applyAlignment="1">
      <alignment horizontal="center"/>
    </xf>
    <xf numFmtId="164" fontId="0" fillId="7" borderId="52" xfId="0" applyNumberFormat="1" applyFont="1" applyFill="1" applyBorder="1" applyAlignment="1">
      <alignment horizontal="center"/>
    </xf>
    <xf numFmtId="0" fontId="0" fillId="7" borderId="53" xfId="0" applyFont="1" applyFill="1" applyBorder="1" applyAlignment="1">
      <alignment horizontal="center"/>
    </xf>
    <xf numFmtId="164" fontId="0" fillId="7" borderId="54" xfId="0" applyNumberFormat="1" applyFont="1" applyFill="1" applyBorder="1" applyAlignment="1">
      <alignment horizontal="center"/>
    </xf>
    <xf numFmtId="166" fontId="0" fillId="0" borderId="55" xfId="0" applyNumberFormat="1" applyBorder="1"/>
    <xf numFmtId="164" fontId="0" fillId="0" borderId="56" xfId="0" applyNumberFormat="1" applyFill="1" applyBorder="1"/>
    <xf numFmtId="166" fontId="16" fillId="0" borderId="57" xfId="0" applyNumberFormat="1" applyFont="1" applyBorder="1" applyAlignment="1">
      <alignment vertical="center"/>
    </xf>
    <xf numFmtId="164" fontId="16" fillId="0" borderId="58" xfId="0" applyNumberFormat="1" applyFont="1" applyFill="1" applyBorder="1" applyAlignment="1">
      <alignment vertical="center"/>
    </xf>
    <xf numFmtId="0" fontId="0" fillId="7" borderId="55" xfId="0" applyFont="1" applyFill="1" applyBorder="1" applyAlignment="1">
      <alignment horizontal="center"/>
    </xf>
    <xf numFmtId="167" fontId="0" fillId="7" borderId="56" xfId="0" applyNumberFormat="1" applyFont="1" applyFill="1" applyBorder="1" applyAlignment="1">
      <alignment horizontal="center"/>
    </xf>
    <xf numFmtId="167" fontId="0" fillId="7" borderId="54" xfId="0" applyNumberFormat="1" applyFont="1" applyFill="1" applyBorder="1" applyAlignment="1">
      <alignment horizontal="center"/>
    </xf>
    <xf numFmtId="164" fontId="0" fillId="0" borderId="56" xfId="0" applyNumberFormat="1" applyBorder="1"/>
    <xf numFmtId="166" fontId="16" fillId="0" borderId="59" xfId="0" applyNumberFormat="1" applyFont="1" applyBorder="1" applyAlignment="1">
      <alignment vertical="center"/>
    </xf>
    <xf numFmtId="164" fontId="16" fillId="0" borderId="60" xfId="0" applyNumberFormat="1" applyFont="1" applyBorder="1" applyAlignment="1">
      <alignment vertical="center"/>
    </xf>
    <xf numFmtId="164" fontId="16" fillId="0" borderId="61" xfId="0" applyNumberFormat="1" applyFont="1" applyBorder="1" applyAlignment="1">
      <alignment vertical="center"/>
    </xf>
    <xf numFmtId="0" fontId="0" fillId="7" borderId="62" xfId="0" applyFont="1" applyFill="1" applyBorder="1" applyAlignment="1">
      <alignment horizontal="center"/>
    </xf>
    <xf numFmtId="164" fontId="0" fillId="7" borderId="63" xfId="0" applyNumberFormat="1" applyFont="1" applyFill="1" applyBorder="1" applyAlignment="1">
      <alignment horizontal="center"/>
    </xf>
    <xf numFmtId="0" fontId="20" fillId="0" borderId="64" xfId="0" applyFont="1" applyFill="1" applyBorder="1" applyAlignment="1">
      <alignment horizontal="center"/>
    </xf>
    <xf numFmtId="167" fontId="0" fillId="7" borderId="63" xfId="0" applyNumberFormat="1" applyFont="1" applyFill="1" applyBorder="1" applyAlignment="1">
      <alignment horizontal="center"/>
    </xf>
    <xf numFmtId="0" fontId="16" fillId="7" borderId="62" xfId="0" applyFont="1" applyFill="1" applyBorder="1" applyAlignment="1">
      <alignment horizontal="center"/>
    </xf>
    <xf numFmtId="1" fontId="22" fillId="7" borderId="53" xfId="0" applyNumberFormat="1" applyFont="1" applyFill="1" applyBorder="1"/>
    <xf numFmtId="0" fontId="22" fillId="0" borderId="55" xfId="0" applyFont="1" applyFill="1" applyBorder="1" applyAlignment="1">
      <alignment horizontal="center"/>
    </xf>
    <xf numFmtId="0" fontId="23" fillId="0" borderId="53" xfId="0" applyFont="1" applyFill="1" applyBorder="1" applyAlignment="1">
      <alignment vertical="center"/>
    </xf>
    <xf numFmtId="0" fontId="0" fillId="0" borderId="55" xfId="0" applyFill="1" applyBorder="1"/>
    <xf numFmtId="0" fontId="0" fillId="7" borderId="53" xfId="0" applyFont="1" applyFill="1" applyBorder="1" applyAlignment="1">
      <alignment horizontal="right"/>
    </xf>
    <xf numFmtId="0" fontId="0" fillId="0" borderId="55" xfId="0" applyFont="1" applyBorder="1" applyAlignment="1">
      <alignment horizontal="center"/>
    </xf>
    <xf numFmtId="0" fontId="16" fillId="0" borderId="65" xfId="0" applyFont="1" applyBorder="1" applyAlignment="1">
      <alignment vertical="center"/>
    </xf>
    <xf numFmtId="0" fontId="23" fillId="0" borderId="66" xfId="0" applyFont="1" applyFill="1" applyBorder="1" applyAlignment="1">
      <alignment horizontal="center" vertical="center"/>
    </xf>
    <xf numFmtId="166" fontId="16" fillId="0" borderId="67" xfId="0" applyNumberFormat="1" applyFont="1" applyBorder="1" applyAlignment="1">
      <alignment vertical="center"/>
    </xf>
    <xf numFmtId="0" fontId="16" fillId="7" borderId="68" xfId="0" applyFont="1" applyFill="1" applyBorder="1" applyAlignment="1">
      <alignment horizontal="center"/>
    </xf>
    <xf numFmtId="0" fontId="16" fillId="7" borderId="69" xfId="0" applyFont="1" applyFill="1" applyBorder="1"/>
    <xf numFmtId="0" fontId="0" fillId="7" borderId="70" xfId="0" applyFont="1" applyFill="1" applyBorder="1" applyAlignment="1">
      <alignment horizontal="center"/>
    </xf>
    <xf numFmtId="164" fontId="0" fillId="7" borderId="71" xfId="0" applyNumberFormat="1" applyFont="1" applyFill="1" applyBorder="1" applyAlignment="1">
      <alignment horizontal="center"/>
    </xf>
    <xf numFmtId="167" fontId="0" fillId="7" borderId="72" xfId="0" applyNumberFormat="1" applyFont="1" applyFill="1" applyBorder="1" applyAlignment="1">
      <alignment horizontal="center"/>
    </xf>
    <xf numFmtId="14" fontId="0" fillId="0" borderId="0" xfId="0" applyNumberFormat="1" applyFont="1" applyBorder="1"/>
    <xf numFmtId="14" fontId="0" fillId="0" borderId="0" xfId="0" applyNumberFormat="1" applyFont="1"/>
    <xf numFmtId="1" fontId="0" fillId="0" borderId="29" xfId="0" applyNumberFormat="1" applyBorder="1"/>
    <xf numFmtId="2" fontId="0" fillId="0" borderId="0" xfId="0" applyNumberFormat="1" applyFont="1" applyBorder="1"/>
    <xf numFmtId="0" fontId="0" fillId="0" borderId="73" xfId="0" applyFont="1" applyBorder="1"/>
    <xf numFmtId="0" fontId="0" fillId="0" borderId="73" xfId="0" applyFont="1" applyBorder="1" applyAlignment="1">
      <alignment horizontal="center"/>
    </xf>
    <xf numFmtId="14" fontId="0" fillId="0" borderId="73" xfId="0" applyNumberFormat="1" applyFont="1" applyBorder="1"/>
    <xf numFmtId="0" fontId="0" fillId="0" borderId="73" xfId="0" applyFont="1" applyBorder="1" applyAlignment="1">
      <alignment horizontal="right"/>
    </xf>
    <xf numFmtId="1" fontId="0" fillId="0" borderId="73" xfId="0" applyNumberFormat="1" applyFont="1" applyBorder="1" applyAlignment="1">
      <alignment horizontal="center"/>
    </xf>
    <xf numFmtId="0" fontId="16" fillId="7" borderId="73" xfId="0" applyFont="1" applyFill="1" applyBorder="1" applyAlignment="1">
      <alignment horizontal="center"/>
    </xf>
    <xf numFmtId="14" fontId="16" fillId="7" borderId="73" xfId="0" applyNumberFormat="1" applyFont="1" applyFill="1" applyBorder="1" applyAlignment="1">
      <alignment horizontal="center"/>
    </xf>
    <xf numFmtId="1" fontId="0" fillId="7" borderId="73" xfId="0" applyNumberFormat="1" applyFont="1" applyFill="1" applyBorder="1" applyAlignment="1">
      <alignment horizontal="center"/>
    </xf>
    <xf numFmtId="0" fontId="0" fillId="0" borderId="73" xfId="0" applyFont="1" applyBorder="1" applyProtection="1"/>
    <xf numFmtId="14" fontId="0" fillId="0" borderId="73" xfId="0" applyNumberFormat="1" applyFont="1" applyFill="1" applyBorder="1" applyAlignment="1" applyProtection="1">
      <alignment horizontal="center"/>
      <protection locked="0"/>
    </xf>
    <xf numFmtId="172" fontId="0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14" fontId="16" fillId="0" borderId="0" xfId="0" applyNumberFormat="1" applyFont="1"/>
    <xf numFmtId="4" fontId="0" fillId="24" borderId="0" xfId="0" applyNumberFormat="1" applyFill="1"/>
    <xf numFmtId="166" fontId="16" fillId="0" borderId="75" xfId="0" applyNumberFormat="1" applyFont="1" applyBorder="1"/>
    <xf numFmtId="166" fontId="16" fillId="0" borderId="76" xfId="0" applyNumberFormat="1" applyFont="1" applyBorder="1"/>
    <xf numFmtId="14" fontId="0" fillId="0" borderId="0" xfId="0" applyNumberFormat="1" applyBorder="1"/>
    <xf numFmtId="165" fontId="0" fillId="0" borderId="77" xfId="0" applyNumberFormat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right"/>
      <protection hidden="1"/>
    </xf>
    <xf numFmtId="0" fontId="0" fillId="0" borderId="78" xfId="0" applyBorder="1" applyProtection="1">
      <protection hidden="1"/>
    </xf>
    <xf numFmtId="0" fontId="0" fillId="0" borderId="17" xfId="0" applyBorder="1" applyProtection="1">
      <protection hidden="1"/>
    </xf>
    <xf numFmtId="165" fontId="0" fillId="0" borderId="17" xfId="0" applyNumberFormat="1" applyBorder="1" applyProtection="1">
      <protection hidden="1"/>
    </xf>
    <xf numFmtId="0" fontId="0" fillId="0" borderId="79" xfId="0" applyNumberFormat="1" applyBorder="1" applyAlignment="1" applyProtection="1">
      <alignment horizontal="right"/>
      <protection hidden="1"/>
    </xf>
    <xf numFmtId="165" fontId="0" fillId="0" borderId="18" xfId="0" applyNumberFormat="1" applyBorder="1" applyProtection="1">
      <protection hidden="1"/>
    </xf>
    <xf numFmtId="0" fontId="0" fillId="0" borderId="80" xfId="0" applyNumberFormat="1" applyBorder="1" applyAlignment="1" applyProtection="1">
      <alignment horizontal="right"/>
      <protection hidden="1"/>
    </xf>
    <xf numFmtId="0" fontId="0" fillId="0" borderId="81" xfId="0" applyNumberFormat="1" applyBorder="1" applyAlignment="1" applyProtection="1">
      <alignment horizontal="right"/>
      <protection hidden="1"/>
    </xf>
    <xf numFmtId="169" fontId="0" fillId="0" borderId="0" xfId="0" applyNumberFormat="1" applyFont="1" applyAlignment="1" applyProtection="1">
      <alignment horizontal="right"/>
      <protection hidden="1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4" fontId="0" fillId="0" borderId="0" xfId="0" applyNumberFormat="1" applyBorder="1" applyProtection="1">
      <protection locked="0"/>
    </xf>
    <xf numFmtId="165" fontId="0" fillId="0" borderId="0" xfId="0" applyNumberFormat="1" applyBorder="1" applyProtection="1">
      <protection hidden="1"/>
    </xf>
    <xf numFmtId="4" fontId="0" fillId="0" borderId="0" xfId="0" applyNumberFormat="1" applyBorder="1" applyAlignment="1" applyProtection="1">
      <alignment horizontal="right"/>
      <protection locked="0"/>
    </xf>
    <xf numFmtId="0" fontId="0" fillId="0" borderId="0" xfId="0" applyNumberFormat="1" applyBorder="1" applyAlignment="1" applyProtection="1">
      <alignment horizontal="right"/>
      <protection hidden="1"/>
    </xf>
    <xf numFmtId="172" fontId="25" fillId="0" borderId="73" xfId="36" applyNumberFormat="1" applyFill="1" applyBorder="1" applyAlignment="1"/>
    <xf numFmtId="172" fontId="25" fillId="0" borderId="73" xfId="36" applyNumberFormat="1" applyFill="1" applyBorder="1" applyAlignment="1" applyProtection="1">
      <protection locked="0"/>
    </xf>
    <xf numFmtId="172" fontId="25" fillId="0" borderId="0" xfId="36" applyNumberFormat="1" applyFill="1" applyBorder="1" applyAlignment="1"/>
    <xf numFmtId="172" fontId="25" fillId="0" borderId="0" xfId="36" applyNumberFormat="1" applyFill="1" applyBorder="1" applyAlignment="1" applyProtection="1">
      <protection locked="0"/>
    </xf>
    <xf numFmtId="172" fontId="25" fillId="0" borderId="0" xfId="36" applyNumberFormat="1" applyFill="1" applyAlignment="1"/>
    <xf numFmtId="165" fontId="16" fillId="0" borderId="0" xfId="0" applyNumberFormat="1" applyFont="1" applyAlignment="1" applyProtection="1">
      <alignment horizontal="right"/>
      <protection hidden="1"/>
    </xf>
    <xf numFmtId="0" fontId="16" fillId="0" borderId="0" xfId="0" applyFont="1" applyAlignment="1" applyProtection="1">
      <protection hidden="1"/>
    </xf>
    <xf numFmtId="0" fontId="16" fillId="0" borderId="0" xfId="0" applyFont="1" applyProtection="1">
      <protection hidden="1"/>
    </xf>
    <xf numFmtId="172" fontId="25" fillId="25" borderId="73" xfId="36" applyNumberFormat="1" applyFont="1" applyFill="1" applyBorder="1" applyAlignment="1"/>
    <xf numFmtId="0" fontId="0" fillId="0" borderId="83" xfId="0" applyBorder="1" applyAlignment="1" applyProtection="1">
      <alignment horizontal="center"/>
      <protection locked="0"/>
    </xf>
    <xf numFmtId="4" fontId="0" fillId="0" borderId="83" xfId="0" applyNumberFormat="1" applyBorder="1" applyProtection="1">
      <protection locked="0"/>
    </xf>
    <xf numFmtId="165" fontId="0" fillId="0" borderId="83" xfId="0" applyNumberFormat="1" applyBorder="1" applyProtection="1">
      <protection hidden="1"/>
    </xf>
    <xf numFmtId="165" fontId="0" fillId="0" borderId="83" xfId="0" applyNumberFormat="1" applyBorder="1" applyAlignment="1" applyProtection="1">
      <alignment horizontal="center"/>
      <protection locked="0"/>
    </xf>
    <xf numFmtId="4" fontId="0" fillId="0" borderId="83" xfId="0" applyNumberFormat="1" applyBorder="1" applyAlignment="1" applyProtection="1">
      <alignment horizontal="right"/>
      <protection locked="0"/>
    </xf>
    <xf numFmtId="0" fontId="26" fillId="0" borderId="18" xfId="0" applyNumberFormat="1" applyFont="1" applyBorder="1" applyAlignment="1">
      <alignment horizontal="right"/>
    </xf>
    <xf numFmtId="4" fontId="26" fillId="0" borderId="18" xfId="0" applyNumberFormat="1" applyFont="1" applyBorder="1" applyAlignment="1">
      <alignment horizontal="right"/>
    </xf>
    <xf numFmtId="0" fontId="26" fillId="0" borderId="18" xfId="0" applyFont="1" applyBorder="1" applyAlignment="1">
      <alignment horizontal="center"/>
    </xf>
    <xf numFmtId="165" fontId="26" fillId="0" borderId="77" xfId="0" applyNumberFormat="1" applyFont="1" applyBorder="1" applyAlignment="1">
      <alignment horizontal="center"/>
    </xf>
    <xf numFmtId="165" fontId="26" fillId="0" borderId="18" xfId="0" applyNumberFormat="1" applyFont="1" applyBorder="1"/>
    <xf numFmtId="4" fontId="26" fillId="0" borderId="18" xfId="0" applyNumberFormat="1" applyFont="1" applyBorder="1"/>
    <xf numFmtId="165" fontId="26" fillId="0" borderId="18" xfId="0" applyNumberFormat="1" applyFont="1" applyBorder="1" applyAlignment="1">
      <alignment horizontal="center"/>
    </xf>
    <xf numFmtId="0" fontId="26" fillId="26" borderId="18" xfId="0" applyNumberFormat="1" applyFont="1" applyFill="1" applyBorder="1" applyAlignment="1">
      <alignment horizontal="right"/>
    </xf>
    <xf numFmtId="4" fontId="26" fillId="26" borderId="18" xfId="0" applyNumberFormat="1" applyFont="1" applyFill="1" applyBorder="1" applyAlignment="1">
      <alignment horizontal="right"/>
    </xf>
    <xf numFmtId="0" fontId="26" fillId="26" borderId="18" xfId="0" applyFont="1" applyFill="1" applyBorder="1" applyAlignment="1">
      <alignment horizontal="center"/>
    </xf>
    <xf numFmtId="165" fontId="26" fillId="26" borderId="77" xfId="0" applyNumberFormat="1" applyFont="1" applyFill="1" applyBorder="1" applyAlignment="1">
      <alignment horizontal="center"/>
    </xf>
    <xf numFmtId="165" fontId="26" fillId="26" borderId="18" xfId="0" applyNumberFormat="1" applyFont="1" applyFill="1" applyBorder="1"/>
    <xf numFmtId="4" fontId="26" fillId="26" borderId="18" xfId="0" applyNumberFormat="1" applyFont="1" applyFill="1" applyBorder="1"/>
    <xf numFmtId="165" fontId="26" fillId="26" borderId="18" xfId="0" applyNumberFormat="1" applyFont="1" applyFill="1" applyBorder="1" applyAlignment="1">
      <alignment horizontal="center"/>
    </xf>
    <xf numFmtId="165" fontId="26" fillId="0" borderId="77" xfId="0" applyNumberFormat="1" applyFont="1" applyBorder="1" applyAlignment="1" applyProtection="1">
      <alignment horizontal="center"/>
      <protection locked="0"/>
    </xf>
    <xf numFmtId="0" fontId="26" fillId="0" borderId="18" xfId="0" applyFont="1" applyBorder="1" applyAlignment="1" applyProtection="1">
      <alignment horizontal="center"/>
      <protection locked="0"/>
    </xf>
    <xf numFmtId="4" fontId="26" fillId="0" borderId="18" xfId="0" applyNumberFormat="1" applyFont="1" applyBorder="1" applyProtection="1">
      <protection locked="0"/>
    </xf>
    <xf numFmtId="165" fontId="26" fillId="0" borderId="18" xfId="0" applyNumberFormat="1" applyFont="1" applyBorder="1" applyProtection="1">
      <protection hidden="1"/>
    </xf>
    <xf numFmtId="4" fontId="26" fillId="0" borderId="18" xfId="0" applyNumberFormat="1" applyFont="1" applyBorder="1" applyAlignment="1" applyProtection="1">
      <alignment horizontal="right"/>
      <protection locked="0"/>
    </xf>
    <xf numFmtId="0" fontId="26" fillId="0" borderId="80" xfId="0" applyNumberFormat="1" applyFont="1" applyBorder="1" applyAlignment="1" applyProtection="1">
      <alignment horizontal="right"/>
      <protection hidden="1"/>
    </xf>
    <xf numFmtId="165" fontId="26" fillId="0" borderId="18" xfId="0" applyNumberFormat="1" applyFont="1" applyBorder="1" applyAlignment="1" applyProtection="1">
      <alignment horizontal="center"/>
      <protection locked="0"/>
    </xf>
    <xf numFmtId="166" fontId="0" fillId="0" borderId="31" xfId="0" applyNumberFormat="1" applyFill="1" applyBorder="1"/>
    <xf numFmtId="166" fontId="0" fillId="0" borderId="0" xfId="0" applyNumberFormat="1" applyFill="1" applyBorder="1"/>
    <xf numFmtId="166" fontId="0" fillId="0" borderId="29" xfId="0" applyNumberFormat="1" applyFill="1" applyBorder="1"/>
    <xf numFmtId="0" fontId="27" fillId="0" borderId="73" xfId="0" applyFont="1" applyBorder="1"/>
    <xf numFmtId="0" fontId="27" fillId="0" borderId="73" xfId="0" applyFont="1" applyBorder="1" applyAlignment="1">
      <alignment horizontal="right"/>
    </xf>
    <xf numFmtId="0" fontId="28" fillId="0" borderId="73" xfId="0" applyFont="1" applyBorder="1" applyAlignment="1">
      <alignment horizontal="right"/>
    </xf>
    <xf numFmtId="14" fontId="28" fillId="0" borderId="73" xfId="0" applyNumberFormat="1" applyFont="1" applyBorder="1" applyAlignment="1">
      <alignment horizontal="center"/>
    </xf>
    <xf numFmtId="14" fontId="29" fillId="0" borderId="73" xfId="0" applyNumberFormat="1" applyFont="1" applyFill="1" applyBorder="1"/>
    <xf numFmtId="0" fontId="27" fillId="0" borderId="73" xfId="36" applyNumberFormat="1" applyFont="1" applyFill="1" applyBorder="1" applyAlignment="1">
      <alignment horizontal="center"/>
    </xf>
    <xf numFmtId="1" fontId="27" fillId="0" borderId="73" xfId="0" applyNumberFormat="1" applyFont="1" applyBorder="1" applyAlignment="1">
      <alignment horizontal="center"/>
    </xf>
    <xf numFmtId="0" fontId="27" fillId="0" borderId="0" xfId="0" applyFont="1"/>
    <xf numFmtId="14" fontId="27" fillId="0" borderId="0" xfId="0" applyNumberFormat="1" applyFont="1"/>
    <xf numFmtId="0" fontId="20" fillId="0" borderId="68" xfId="0" applyFont="1" applyFill="1" applyBorder="1" applyAlignment="1">
      <alignment horizontal="center"/>
    </xf>
    <xf numFmtId="0" fontId="20" fillId="0" borderId="69" xfId="0" applyFont="1" applyFill="1" applyBorder="1" applyAlignment="1">
      <alignment horizontal="center"/>
    </xf>
    <xf numFmtId="0" fontId="20" fillId="0" borderId="72" xfId="0" applyFont="1" applyFill="1" applyBorder="1" applyAlignment="1">
      <alignment horizontal="center"/>
    </xf>
    <xf numFmtId="0" fontId="20" fillId="0" borderId="57" xfId="0" applyFont="1" applyFill="1" applyBorder="1" applyAlignment="1">
      <alignment horizontal="center"/>
    </xf>
    <xf numFmtId="0" fontId="20" fillId="0" borderId="34" xfId="0" applyFont="1" applyFill="1" applyBorder="1" applyAlignment="1">
      <alignment horizontal="center"/>
    </xf>
    <xf numFmtId="0" fontId="20" fillId="0" borderId="92" xfId="0" applyFont="1" applyFill="1" applyBorder="1" applyAlignment="1">
      <alignment horizontal="center"/>
    </xf>
    <xf numFmtId="0" fontId="19" fillId="0" borderId="89" xfId="0" applyFont="1" applyFill="1" applyBorder="1" applyAlignment="1">
      <alignment horizontal="center"/>
    </xf>
    <xf numFmtId="0" fontId="19" fillId="0" borderId="90" xfId="0" applyFont="1" applyFill="1" applyBorder="1" applyAlignment="1">
      <alignment horizontal="center"/>
    </xf>
    <xf numFmtId="0" fontId="20" fillId="0" borderId="93" xfId="0" applyFont="1" applyFill="1" applyBorder="1" applyAlignment="1">
      <alignment horizontal="center"/>
    </xf>
    <xf numFmtId="0" fontId="20" fillId="0" borderId="94" xfId="0" applyFont="1" applyFill="1" applyBorder="1" applyAlignment="1">
      <alignment horizontal="center"/>
    </xf>
    <xf numFmtId="0" fontId="20" fillId="0" borderId="95" xfId="0" applyFont="1" applyFill="1" applyBorder="1" applyAlignment="1">
      <alignment horizontal="center"/>
    </xf>
    <xf numFmtId="0" fontId="20" fillId="0" borderId="96" xfId="0" applyFont="1" applyFill="1" applyBorder="1" applyAlignment="1">
      <alignment horizontal="center"/>
    </xf>
    <xf numFmtId="0" fontId="20" fillId="0" borderId="97" xfId="0" applyFont="1" applyFill="1" applyBorder="1" applyAlignment="1">
      <alignment horizontal="center"/>
    </xf>
    <xf numFmtId="0" fontId="20" fillId="0" borderId="8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46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88" xfId="0" applyFont="1" applyFill="1" applyBorder="1" applyAlignment="1">
      <alignment horizontal="center"/>
    </xf>
    <xf numFmtId="0" fontId="20" fillId="0" borderId="74" xfId="0" applyFont="1" applyFill="1" applyBorder="1" applyAlignment="1">
      <alignment horizontal="center"/>
    </xf>
    <xf numFmtId="0" fontId="20" fillId="0" borderId="82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28" xfId="0" applyFont="1" applyFill="1" applyBorder="1" applyAlignment="1">
      <alignment horizontal="center"/>
    </xf>
    <xf numFmtId="0" fontId="20" fillId="0" borderId="84" xfId="0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/>
    </xf>
    <xf numFmtId="0" fontId="20" fillId="0" borderId="33" xfId="0" applyFont="1" applyFill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21" fillId="0" borderId="85" xfId="0" applyFont="1" applyBorder="1" applyAlignment="1">
      <alignment horizontal="center"/>
    </xf>
    <xf numFmtId="0" fontId="20" fillId="0" borderId="86" xfId="0" applyFont="1" applyFill="1" applyBorder="1" applyAlignment="1">
      <alignment horizontal="center"/>
    </xf>
    <xf numFmtId="0" fontId="20" fillId="0" borderId="89" xfId="0" applyFont="1" applyFill="1" applyBorder="1" applyAlignment="1">
      <alignment horizontal="center"/>
    </xf>
    <xf numFmtId="0" fontId="20" fillId="0" borderId="90" xfId="0" applyFont="1" applyFill="1" applyBorder="1" applyAlignment="1">
      <alignment horizontal="center"/>
    </xf>
    <xf numFmtId="0" fontId="20" fillId="0" borderId="91" xfId="0" applyFont="1" applyFill="1" applyBorder="1" applyAlignment="1">
      <alignment horizontal="center"/>
    </xf>
    <xf numFmtId="170" fontId="0" fillId="0" borderId="0" xfId="0" applyNumberForma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right"/>
      <protection hidden="1"/>
    </xf>
    <xf numFmtId="165" fontId="0" fillId="0" borderId="0" xfId="0" applyNumberFormat="1" applyFont="1" applyBorder="1" applyAlignment="1" applyProtection="1">
      <alignment horizontal="center"/>
      <protection hidden="1"/>
    </xf>
    <xf numFmtId="169" fontId="21" fillId="0" borderId="0" xfId="0" applyNumberFormat="1" applyFont="1" applyBorder="1" applyAlignment="1" applyProtection="1">
      <alignment horizontal="center"/>
      <protection hidden="1"/>
    </xf>
    <xf numFmtId="169" fontId="0" fillId="0" borderId="0" xfId="0" applyNumberFormat="1" applyBorder="1" applyAlignment="1" applyProtection="1">
      <alignment horizontal="center" shrinkToFit="1"/>
      <protection locked="0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oneda" xfId="36" builtinId="4"/>
    <cellStyle name="Normal" xfId="0" builtinId="0"/>
    <cellStyle name="Note" xfId="37"/>
    <cellStyle name="Output" xfId="38"/>
    <cellStyle name="Porcentaje" xfId="39" builtinId="5"/>
    <cellStyle name="Title" xfId="40"/>
    <cellStyle name="Warning Text" xfId="41"/>
  </cellStyles>
  <dxfs count="12"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</border>
      <protection locked="1" hidden="1"/>
    </dxf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 hidden="0"/>
    </dxf>
    <dxf>
      <numFmt numFmtId="165" formatCode="dd/mm/yy;@"/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 hidden="0"/>
    </dxf>
    <dxf>
      <numFmt numFmtId="165" formatCode="dd/mm/yy;@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1"/>
    </dxf>
    <dxf>
      <numFmt numFmtId="4" formatCode="#,##0.0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 hidden="0"/>
    </dxf>
    <dxf>
      <numFmt numFmtId="165" formatCode="dd/mm/yy;@"/>
      <alignment horizontal="center" vertical="bottom" textRotation="0" wrapText="0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</border>
      <protection locked="0" hidden="0"/>
    </dxf>
    <dxf>
      <border>
        <top style="thin">
          <color indexed="8"/>
        </top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/>
        <bottom/>
      </border>
      <protection locked="1" hidden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6F6F9"/>
      <rgbColor rgb="00800000"/>
      <rgbColor rgb="00008000"/>
      <rgbColor rgb="00000080"/>
      <rgbColor rgb="00808000"/>
      <rgbColor rgb="00870078"/>
      <rgbColor rgb="00008080"/>
      <rgbColor rgb="00C0C0C0"/>
      <rgbColor rgb="00808080"/>
      <rgbColor rgb="009999FF"/>
      <rgbColor rgb="00EB613D"/>
      <rgbColor rgb="00FFFFCC"/>
      <rgbColor rgb="00CCFFFF"/>
      <rgbColor rgb="00651B92"/>
      <rgbColor rgb="00FF8080"/>
      <rgbColor rgb="000F67EE"/>
      <rgbColor rgb="00CCCCFF"/>
      <rgbColor rgb="00000080"/>
      <rgbColor rgb="00FF00FF"/>
      <rgbColor rgb="00FFFF00"/>
      <rgbColor rgb="0000FFFF"/>
      <rgbColor rgb="00800080"/>
      <rgbColor rgb="00C5000B"/>
      <rgbColor rgb="00008080"/>
      <rgbColor rgb="000000FF"/>
      <rgbColor rgb="0000CCFF"/>
      <rgbColor rgb="00CCFFFF"/>
      <rgbColor rgb="00CCFFCC"/>
      <rgbColor rgb="00FFFF99"/>
      <rgbColor rgb="0094CCFF"/>
      <rgbColor rgb="00FF99CC"/>
      <rgbColor rgb="00CC99FF"/>
      <rgbColor rgb="00FFCC99"/>
      <rgbColor rgb="001075D9"/>
      <rgbColor rgb="0033CCCC"/>
      <rgbColor rgb="0099CC00"/>
      <rgbColor rgb="00FFCC00"/>
      <rgbColor rgb="00FF9900"/>
      <rgbColor rgb="00FF6600"/>
      <rgbColor rgb="00666680"/>
      <rgbColor rgb="008D9974"/>
      <rgbColor rgb="0000385D"/>
      <rgbColor rgb="00589140"/>
      <rgbColor rgb="00032D51"/>
      <rgbColor rgb="00141312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pinturerias%20minuto\Ventas\Tarjetas\anteriores\2016\Cupones%20tarjetas%20Sinteplas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x tarjetas"/>
      <sheetName val="Cupones"/>
      <sheetName val="Recibo y Nota de credito"/>
    </sheetNames>
    <sheetDataSet>
      <sheetData sheetId="0"/>
      <sheetData sheetId="1"/>
      <sheetData sheetId="2">
        <row r="23407">
          <cell r="F23407" t="str">
            <v xml:space="preserve">Cant de </v>
          </cell>
          <cell r="H23407" t="str">
            <v>Importe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id="2" name="Tabla2" displayName="Tabla2" ref="A8:H471" totalsRowShown="0" headerRowDxfId="11" headerRowBorderDxfId="10" tableBorderDxfId="9" totalsRowBorderDxfId="8">
  <autoFilter ref="A8:H471"/>
  <tableColumns count="8">
    <tableColumn id="1" name="Fecha" dataDxfId="7"/>
    <tableColumn id="2" name="Num Recibo" dataDxfId="6"/>
    <tableColumn id="3" name="Importe" dataDxfId="5"/>
    <tableColumn id="4" name=" " dataDxfId="4"/>
    <tableColumn id="5" name="Fecha2" dataDxfId="3"/>
    <tableColumn id="6" name="Num NC" dataDxfId="2"/>
    <tableColumn id="7" name="Importe2" dataDxfId="1"/>
    <tableColumn id="8" name="Liq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4"/>
  <sheetViews>
    <sheetView zoomScale="110" zoomScaleNormal="110" workbookViewId="0">
      <selection activeCell="E24" sqref="E24"/>
    </sheetView>
  </sheetViews>
  <sheetFormatPr baseColWidth="10" defaultRowHeight="13.2" x14ac:dyDescent="0.25"/>
  <cols>
    <col min="1" max="1" width="9.88671875" style="1" customWidth="1"/>
    <col min="2" max="2" width="11.6640625" style="2" customWidth="1"/>
    <col min="3" max="3" width="12.88671875" style="3" customWidth="1"/>
    <col min="4" max="4" width="12.33203125" style="3" customWidth="1"/>
    <col min="5" max="5" width="12.88671875" style="3" customWidth="1"/>
    <col min="6" max="6" width="13.109375" style="3" customWidth="1"/>
    <col min="7" max="7" width="10" style="4" customWidth="1"/>
    <col min="8" max="8" width="3.109375" style="4" customWidth="1"/>
    <col min="9" max="9" width="10.88671875" style="5" customWidth="1"/>
    <col min="10" max="10" width="12.109375" customWidth="1"/>
    <col min="11" max="11" width="12.6640625" style="3" customWidth="1"/>
    <col min="12" max="12" width="12.109375" style="3" customWidth="1"/>
    <col min="13" max="13" width="13" style="3" customWidth="1"/>
    <col min="14" max="14" width="13.6640625" style="3" customWidth="1"/>
    <col min="15" max="15" width="10.33203125" customWidth="1"/>
  </cols>
  <sheetData>
    <row r="1" spans="1:15" s="11" customFormat="1" x14ac:dyDescent="0.25">
      <c r="A1" s="6"/>
      <c r="B1" s="7" t="s">
        <v>0</v>
      </c>
      <c r="C1" s="8" t="s">
        <v>1</v>
      </c>
      <c r="D1" s="8"/>
      <c r="E1" s="8"/>
      <c r="F1" s="8"/>
      <c r="G1" s="9"/>
      <c r="H1" s="9"/>
      <c r="I1" s="6"/>
      <c r="J1" s="7" t="s">
        <v>0</v>
      </c>
      <c r="K1" s="8" t="s">
        <v>1</v>
      </c>
      <c r="L1" s="8"/>
      <c r="M1" s="10" t="s">
        <v>2</v>
      </c>
      <c r="N1" s="8"/>
      <c r="O1" s="9"/>
    </row>
    <row r="2" spans="1:15" s="11" customFormat="1" x14ac:dyDescent="0.25">
      <c r="A2" s="6"/>
      <c r="B2" s="12"/>
      <c r="C2" s="8"/>
      <c r="D2" s="8"/>
      <c r="E2" s="8"/>
      <c r="F2" s="8"/>
      <c r="G2" s="9"/>
      <c r="H2" s="9"/>
      <c r="I2" s="6"/>
      <c r="J2" s="12"/>
      <c r="K2" s="8"/>
      <c r="L2" s="8"/>
      <c r="M2" s="8"/>
      <c r="N2" s="8"/>
      <c r="O2" s="9"/>
    </row>
    <row r="3" spans="1:15" s="11" customFormat="1" x14ac:dyDescent="0.25">
      <c r="A3" s="13" t="s">
        <v>3</v>
      </c>
      <c r="B3" s="14" t="s">
        <v>4</v>
      </c>
      <c r="C3" s="15" t="s">
        <v>5</v>
      </c>
      <c r="D3" s="16" t="s">
        <v>6</v>
      </c>
      <c r="E3" s="17" t="s">
        <v>7</v>
      </c>
      <c r="F3" s="16" t="s">
        <v>8</v>
      </c>
      <c r="G3" s="18" t="s">
        <v>9</v>
      </c>
      <c r="H3" s="19"/>
      <c r="I3" s="13" t="s">
        <v>3</v>
      </c>
      <c r="J3" s="14" t="s">
        <v>4</v>
      </c>
      <c r="K3" s="15" t="s">
        <v>5</v>
      </c>
      <c r="L3" s="16" t="s">
        <v>6</v>
      </c>
      <c r="M3" s="17" t="s">
        <v>7</v>
      </c>
      <c r="N3" s="16" t="s">
        <v>8</v>
      </c>
      <c r="O3" s="18" t="s">
        <v>9</v>
      </c>
    </row>
    <row r="4" spans="1:15" s="11" customFormat="1" x14ac:dyDescent="0.25">
      <c r="A4" s="20"/>
      <c r="B4" s="21" t="s">
        <v>10</v>
      </c>
      <c r="C4" s="22" t="s">
        <v>11</v>
      </c>
      <c r="D4" s="23" t="s">
        <v>12</v>
      </c>
      <c r="E4" s="24" t="s">
        <v>13</v>
      </c>
      <c r="F4" s="23" t="s">
        <v>14</v>
      </c>
      <c r="G4" s="25" t="s">
        <v>15</v>
      </c>
      <c r="H4" s="26"/>
      <c r="I4" s="20"/>
      <c r="J4" s="21" t="s">
        <v>10</v>
      </c>
      <c r="K4" s="22" t="s">
        <v>11</v>
      </c>
      <c r="L4" s="23" t="s">
        <v>12</v>
      </c>
      <c r="M4" s="24" t="s">
        <v>13</v>
      </c>
      <c r="N4" s="23" t="s">
        <v>14</v>
      </c>
      <c r="O4" s="25" t="s">
        <v>15</v>
      </c>
    </row>
    <row r="5" spans="1:15" x14ac:dyDescent="0.25">
      <c r="A5" s="27"/>
      <c r="B5" s="28"/>
      <c r="C5" s="29"/>
      <c r="D5" s="29"/>
      <c r="E5" s="30">
        <f t="shared" ref="E5:E36" si="0">SUM(C5:D5)</f>
        <v>0</v>
      </c>
      <c r="F5" s="30"/>
      <c r="G5" s="31" t="e">
        <f t="shared" ref="G5:G36" si="1">+E5/F5</f>
        <v>#DIV/0!</v>
      </c>
      <c r="H5" s="32"/>
      <c r="I5" s="27"/>
      <c r="J5" s="28"/>
      <c r="K5" s="29"/>
      <c r="L5" s="29"/>
      <c r="M5" s="30">
        <f t="shared" ref="M5:M13" si="2">SUM(K5:L5)</f>
        <v>0</v>
      </c>
      <c r="N5" s="30"/>
      <c r="O5" s="31" t="e">
        <f t="shared" ref="O5:O45" si="3">+M5/N5</f>
        <v>#DIV/0!</v>
      </c>
    </row>
    <row r="6" spans="1:15" x14ac:dyDescent="0.25">
      <c r="A6" s="33"/>
      <c r="B6" s="34"/>
      <c r="C6" s="30"/>
      <c r="D6" s="30"/>
      <c r="E6" s="30">
        <f t="shared" si="0"/>
        <v>0</v>
      </c>
      <c r="F6" s="30"/>
      <c r="G6" s="31" t="e">
        <f t="shared" si="1"/>
        <v>#DIV/0!</v>
      </c>
      <c r="H6" s="35"/>
      <c r="I6" s="33"/>
      <c r="J6" s="34"/>
      <c r="K6" s="30"/>
      <c r="L6" s="30"/>
      <c r="M6" s="30">
        <f t="shared" si="2"/>
        <v>0</v>
      </c>
      <c r="N6" s="30"/>
      <c r="O6" s="31" t="e">
        <f t="shared" si="3"/>
        <v>#DIV/0!</v>
      </c>
    </row>
    <row r="7" spans="1:15" x14ac:dyDescent="0.25">
      <c r="A7" s="33"/>
      <c r="B7" s="34"/>
      <c r="C7" s="30"/>
      <c r="D7" s="30"/>
      <c r="E7" s="30">
        <f t="shared" si="0"/>
        <v>0</v>
      </c>
      <c r="F7" s="30"/>
      <c r="G7" s="31" t="e">
        <f t="shared" si="1"/>
        <v>#DIV/0!</v>
      </c>
      <c r="H7" s="35"/>
      <c r="I7" s="33"/>
      <c r="J7" s="34"/>
      <c r="K7" s="30"/>
      <c r="L7" s="30"/>
      <c r="M7" s="30">
        <f t="shared" si="2"/>
        <v>0</v>
      </c>
      <c r="N7" s="30"/>
      <c r="O7" s="31" t="e">
        <f t="shared" si="3"/>
        <v>#DIV/0!</v>
      </c>
    </row>
    <row r="8" spans="1:15" x14ac:dyDescent="0.25">
      <c r="A8" s="33"/>
      <c r="B8" s="34"/>
      <c r="C8" s="30"/>
      <c r="D8" s="30"/>
      <c r="E8" s="30">
        <f t="shared" si="0"/>
        <v>0</v>
      </c>
      <c r="F8" s="30"/>
      <c r="G8" s="31" t="e">
        <f t="shared" si="1"/>
        <v>#DIV/0!</v>
      </c>
      <c r="H8" s="35"/>
      <c r="I8" s="33"/>
      <c r="J8" s="34"/>
      <c r="K8" s="30"/>
      <c r="L8" s="30"/>
      <c r="M8" s="30">
        <f t="shared" si="2"/>
        <v>0</v>
      </c>
      <c r="N8" s="30"/>
      <c r="O8" s="31" t="e">
        <f t="shared" si="3"/>
        <v>#DIV/0!</v>
      </c>
    </row>
    <row r="9" spans="1:15" x14ac:dyDescent="0.25">
      <c r="A9" s="33"/>
      <c r="B9" s="34"/>
      <c r="C9" s="30"/>
      <c r="D9" s="30"/>
      <c r="E9" s="30">
        <f t="shared" si="0"/>
        <v>0</v>
      </c>
      <c r="F9" s="30"/>
      <c r="G9" s="31" t="e">
        <f t="shared" si="1"/>
        <v>#DIV/0!</v>
      </c>
      <c r="H9" s="35"/>
      <c r="I9" s="33"/>
      <c r="J9" s="34"/>
      <c r="K9" s="30"/>
      <c r="L9" s="30"/>
      <c r="M9" s="30">
        <f t="shared" si="2"/>
        <v>0</v>
      </c>
      <c r="N9" s="30"/>
      <c r="O9" s="31" t="e">
        <f t="shared" si="3"/>
        <v>#DIV/0!</v>
      </c>
    </row>
    <row r="10" spans="1:15" x14ac:dyDescent="0.25">
      <c r="A10" s="33"/>
      <c r="B10" s="34"/>
      <c r="C10" s="30"/>
      <c r="D10" s="30"/>
      <c r="E10" s="30">
        <f t="shared" si="0"/>
        <v>0</v>
      </c>
      <c r="F10" s="30"/>
      <c r="G10" s="31" t="e">
        <f t="shared" si="1"/>
        <v>#DIV/0!</v>
      </c>
      <c r="H10" s="35"/>
      <c r="I10" s="33"/>
      <c r="J10" s="34"/>
      <c r="K10" s="30"/>
      <c r="L10" s="30"/>
      <c r="M10" s="30">
        <f t="shared" si="2"/>
        <v>0</v>
      </c>
      <c r="N10" s="30"/>
      <c r="O10" s="31" t="e">
        <f t="shared" si="3"/>
        <v>#DIV/0!</v>
      </c>
    </row>
    <row r="11" spans="1:15" x14ac:dyDescent="0.25">
      <c r="A11" s="33"/>
      <c r="B11" s="34"/>
      <c r="C11" s="30"/>
      <c r="D11" s="30"/>
      <c r="E11" s="30">
        <f t="shared" si="0"/>
        <v>0</v>
      </c>
      <c r="F11" s="30"/>
      <c r="G11" s="31" t="e">
        <f t="shared" si="1"/>
        <v>#DIV/0!</v>
      </c>
      <c r="H11" s="35"/>
      <c r="I11" s="33"/>
      <c r="J11" s="34"/>
      <c r="K11" s="30"/>
      <c r="L11" s="30"/>
      <c r="M11" s="30">
        <f t="shared" si="2"/>
        <v>0</v>
      </c>
      <c r="N11" s="30"/>
      <c r="O11" s="31" t="e">
        <f t="shared" si="3"/>
        <v>#DIV/0!</v>
      </c>
    </row>
    <row r="12" spans="1:15" x14ac:dyDescent="0.25">
      <c r="A12" s="33"/>
      <c r="B12" s="34"/>
      <c r="C12" s="30"/>
      <c r="D12" s="30"/>
      <c r="E12" s="30">
        <f t="shared" si="0"/>
        <v>0</v>
      </c>
      <c r="F12" s="30"/>
      <c r="G12" s="31" t="e">
        <f t="shared" si="1"/>
        <v>#DIV/0!</v>
      </c>
      <c r="H12" s="35"/>
      <c r="I12" s="33"/>
      <c r="J12" s="34"/>
      <c r="K12" s="30"/>
      <c r="L12" s="30"/>
      <c r="M12" s="30">
        <f t="shared" si="2"/>
        <v>0</v>
      </c>
      <c r="N12" s="30"/>
      <c r="O12" s="31" t="e">
        <f t="shared" si="3"/>
        <v>#DIV/0!</v>
      </c>
    </row>
    <row r="13" spans="1:15" x14ac:dyDescent="0.25">
      <c r="A13" s="33"/>
      <c r="B13" s="34"/>
      <c r="C13" s="30"/>
      <c r="D13" s="30"/>
      <c r="E13" s="30">
        <f t="shared" si="0"/>
        <v>0</v>
      </c>
      <c r="F13" s="30"/>
      <c r="G13" s="31" t="e">
        <f t="shared" si="1"/>
        <v>#DIV/0!</v>
      </c>
      <c r="H13" s="35"/>
      <c r="I13" s="33"/>
      <c r="J13" s="34"/>
      <c r="K13" s="30"/>
      <c r="L13" s="30"/>
      <c r="M13" s="30">
        <f t="shared" si="2"/>
        <v>0</v>
      </c>
      <c r="N13" s="30"/>
      <c r="O13" s="31" t="e">
        <f t="shared" si="3"/>
        <v>#DIV/0!</v>
      </c>
    </row>
    <row r="14" spans="1:15" x14ac:dyDescent="0.25">
      <c r="A14" s="33"/>
      <c r="B14" s="34"/>
      <c r="C14" s="30"/>
      <c r="D14" s="30"/>
      <c r="E14" s="30">
        <f t="shared" si="0"/>
        <v>0</v>
      </c>
      <c r="F14" s="30"/>
      <c r="G14" s="31" t="e">
        <f t="shared" si="1"/>
        <v>#DIV/0!</v>
      </c>
      <c r="H14" s="35"/>
      <c r="I14" s="33"/>
      <c r="J14" s="34"/>
      <c r="K14" s="30"/>
      <c r="L14" s="30"/>
      <c r="M14" s="30">
        <f>SUM(K14:L14)</f>
        <v>0</v>
      </c>
      <c r="N14" s="30"/>
      <c r="O14" s="31" t="e">
        <f t="shared" si="3"/>
        <v>#DIV/0!</v>
      </c>
    </row>
    <row r="15" spans="1:15" x14ac:dyDescent="0.25">
      <c r="A15" s="33"/>
      <c r="B15" s="34"/>
      <c r="C15" s="30"/>
      <c r="D15" s="30"/>
      <c r="E15" s="30">
        <f t="shared" si="0"/>
        <v>0</v>
      </c>
      <c r="F15" s="30"/>
      <c r="G15" s="31" t="e">
        <f t="shared" si="1"/>
        <v>#DIV/0!</v>
      </c>
      <c r="H15" s="35"/>
      <c r="I15" s="33"/>
      <c r="J15" s="34"/>
      <c r="K15" s="30"/>
      <c r="L15" s="30"/>
      <c r="M15" s="30">
        <f>SUM(K15:L15)</f>
        <v>0</v>
      </c>
      <c r="N15" s="30"/>
      <c r="O15" s="31" t="e">
        <f t="shared" si="3"/>
        <v>#DIV/0!</v>
      </c>
    </row>
    <row r="16" spans="1:15" x14ac:dyDescent="0.25">
      <c r="A16" s="33"/>
      <c r="B16" s="34"/>
      <c r="C16" s="30"/>
      <c r="D16" s="30"/>
      <c r="E16" s="30">
        <f t="shared" si="0"/>
        <v>0</v>
      </c>
      <c r="F16" s="30"/>
      <c r="G16" s="31" t="e">
        <f t="shared" si="1"/>
        <v>#DIV/0!</v>
      </c>
      <c r="H16" s="35"/>
      <c r="I16" s="33"/>
      <c r="J16" s="34"/>
      <c r="K16" s="30"/>
      <c r="L16" s="30"/>
      <c r="M16" s="30">
        <f>SUM(K16:L16)</f>
        <v>0</v>
      </c>
      <c r="N16" s="30"/>
      <c r="O16" s="31" t="e">
        <f t="shared" si="3"/>
        <v>#DIV/0!</v>
      </c>
    </row>
    <row r="17" spans="1:15" x14ac:dyDescent="0.25">
      <c r="A17" s="33"/>
      <c r="B17" s="34"/>
      <c r="C17" s="30"/>
      <c r="D17" s="30"/>
      <c r="E17" s="30">
        <f t="shared" si="0"/>
        <v>0</v>
      </c>
      <c r="F17" s="30"/>
      <c r="G17" s="36" t="e">
        <f t="shared" si="1"/>
        <v>#DIV/0!</v>
      </c>
      <c r="H17" s="35"/>
      <c r="I17" s="33"/>
      <c r="J17" s="34"/>
      <c r="K17" s="30"/>
      <c r="L17" s="30"/>
      <c r="M17" s="30">
        <f>SUM(K17:L17)</f>
        <v>0</v>
      </c>
      <c r="N17" s="30"/>
      <c r="O17" s="31" t="e">
        <f t="shared" si="3"/>
        <v>#DIV/0!</v>
      </c>
    </row>
    <row r="18" spans="1:15" x14ac:dyDescent="0.25">
      <c r="A18" s="33"/>
      <c r="B18" s="34"/>
      <c r="C18" s="30"/>
      <c r="D18" s="30"/>
      <c r="E18" s="30">
        <f t="shared" si="0"/>
        <v>0</v>
      </c>
      <c r="F18" s="30"/>
      <c r="G18" s="31" t="e">
        <f t="shared" si="1"/>
        <v>#DIV/0!</v>
      </c>
      <c r="H18" s="35"/>
      <c r="I18" s="33"/>
      <c r="J18" s="34"/>
      <c r="K18" s="30"/>
      <c r="L18" s="30"/>
      <c r="M18" s="30">
        <f t="shared" ref="M18:M45" si="4">SUM(K18:L18)</f>
        <v>0</v>
      </c>
      <c r="N18" s="30"/>
      <c r="O18" s="31" t="e">
        <f t="shared" si="3"/>
        <v>#DIV/0!</v>
      </c>
    </row>
    <row r="19" spans="1:15" x14ac:dyDescent="0.25">
      <c r="A19" s="33"/>
      <c r="B19" s="34"/>
      <c r="C19" s="30"/>
      <c r="D19" s="30"/>
      <c r="E19" s="30">
        <f t="shared" si="0"/>
        <v>0</v>
      </c>
      <c r="F19" s="30"/>
      <c r="G19" s="31" t="e">
        <f t="shared" si="1"/>
        <v>#DIV/0!</v>
      </c>
      <c r="H19" s="35"/>
      <c r="I19" s="33"/>
      <c r="J19" s="34"/>
      <c r="K19" s="30"/>
      <c r="L19" s="30"/>
      <c r="M19" s="30">
        <f>SUM(K19:L19)</f>
        <v>0</v>
      </c>
      <c r="N19" s="30"/>
      <c r="O19" s="31" t="e">
        <f t="shared" si="3"/>
        <v>#DIV/0!</v>
      </c>
    </row>
    <row r="20" spans="1:15" x14ac:dyDescent="0.25">
      <c r="A20" s="33"/>
      <c r="B20" s="34"/>
      <c r="C20" s="30"/>
      <c r="D20" s="30"/>
      <c r="E20" s="30">
        <f t="shared" si="0"/>
        <v>0</v>
      </c>
      <c r="F20" s="30"/>
      <c r="G20" s="31" t="e">
        <f t="shared" si="1"/>
        <v>#DIV/0!</v>
      </c>
      <c r="H20" s="35"/>
      <c r="I20" s="33"/>
      <c r="J20" s="34"/>
      <c r="K20" s="30"/>
      <c r="L20" s="30"/>
      <c r="M20" s="30">
        <f t="shared" si="4"/>
        <v>0</v>
      </c>
      <c r="N20" s="30"/>
      <c r="O20" s="31" t="e">
        <f t="shared" si="3"/>
        <v>#DIV/0!</v>
      </c>
    </row>
    <row r="21" spans="1:15" x14ac:dyDescent="0.25">
      <c r="A21" s="33"/>
      <c r="B21" s="34"/>
      <c r="C21" s="30"/>
      <c r="D21" s="30"/>
      <c r="E21" s="30">
        <f t="shared" si="0"/>
        <v>0</v>
      </c>
      <c r="F21" s="30"/>
      <c r="G21" s="31" t="e">
        <f t="shared" si="1"/>
        <v>#DIV/0!</v>
      </c>
      <c r="H21" s="35"/>
      <c r="I21" s="33"/>
      <c r="J21" s="34"/>
      <c r="K21" s="30"/>
      <c r="L21" s="30"/>
      <c r="M21" s="30">
        <f t="shared" si="4"/>
        <v>0</v>
      </c>
      <c r="N21" s="30"/>
      <c r="O21" s="31" t="e">
        <f t="shared" si="3"/>
        <v>#DIV/0!</v>
      </c>
    </row>
    <row r="22" spans="1:15" x14ac:dyDescent="0.25">
      <c r="A22" s="33"/>
      <c r="B22" s="34"/>
      <c r="C22" s="30"/>
      <c r="D22" s="30"/>
      <c r="E22" s="30">
        <f t="shared" si="0"/>
        <v>0</v>
      </c>
      <c r="F22" s="30"/>
      <c r="G22" s="31" t="e">
        <f t="shared" si="1"/>
        <v>#DIV/0!</v>
      </c>
      <c r="H22" s="35"/>
      <c r="I22" s="33"/>
      <c r="J22" s="34"/>
      <c r="K22" s="30"/>
      <c r="L22" s="30"/>
      <c r="M22" s="30">
        <f t="shared" si="4"/>
        <v>0</v>
      </c>
      <c r="N22" s="30"/>
      <c r="O22" s="31" t="e">
        <f t="shared" si="3"/>
        <v>#DIV/0!</v>
      </c>
    </row>
    <row r="23" spans="1:15" x14ac:dyDescent="0.25">
      <c r="A23" s="33"/>
      <c r="B23" s="34"/>
      <c r="C23" s="30"/>
      <c r="D23" s="30"/>
      <c r="E23" s="30">
        <f t="shared" si="0"/>
        <v>0</v>
      </c>
      <c r="F23" s="30"/>
      <c r="G23" s="31" t="e">
        <f t="shared" si="1"/>
        <v>#DIV/0!</v>
      </c>
      <c r="H23" s="35"/>
      <c r="I23" s="33"/>
      <c r="J23" s="34"/>
      <c r="K23" s="30"/>
      <c r="L23" s="30"/>
      <c r="M23" s="30">
        <f t="shared" si="4"/>
        <v>0</v>
      </c>
      <c r="N23" s="30"/>
      <c r="O23" s="31" t="e">
        <f t="shared" si="3"/>
        <v>#DIV/0!</v>
      </c>
    </row>
    <row r="24" spans="1:15" x14ac:dyDescent="0.25">
      <c r="A24" s="33"/>
      <c r="B24" s="34"/>
      <c r="C24" s="30"/>
      <c r="D24" s="30"/>
      <c r="E24" s="30">
        <f t="shared" si="0"/>
        <v>0</v>
      </c>
      <c r="F24" s="30"/>
      <c r="G24" s="31" t="e">
        <f t="shared" si="1"/>
        <v>#DIV/0!</v>
      </c>
      <c r="H24" s="35"/>
      <c r="I24" s="33"/>
      <c r="J24" s="34"/>
      <c r="K24" s="30"/>
      <c r="L24" s="30"/>
      <c r="M24" s="30">
        <f>SUM(K24:L24)</f>
        <v>0</v>
      </c>
      <c r="N24" s="30"/>
      <c r="O24" s="31" t="e">
        <f t="shared" si="3"/>
        <v>#DIV/0!</v>
      </c>
    </row>
    <row r="25" spans="1:15" x14ac:dyDescent="0.25">
      <c r="A25" s="33"/>
      <c r="B25" s="34"/>
      <c r="C25" s="30"/>
      <c r="D25" s="30"/>
      <c r="E25" s="30">
        <f t="shared" si="0"/>
        <v>0</v>
      </c>
      <c r="F25" s="30"/>
      <c r="G25" s="31" t="e">
        <f t="shared" si="1"/>
        <v>#DIV/0!</v>
      </c>
      <c r="H25" s="35"/>
      <c r="I25" s="33"/>
      <c r="J25" s="34"/>
      <c r="K25" s="30"/>
      <c r="L25" s="30"/>
      <c r="M25" s="30">
        <f>SUM(K25:L25)</f>
        <v>0</v>
      </c>
      <c r="N25" s="30"/>
      <c r="O25" s="31" t="e">
        <f t="shared" si="3"/>
        <v>#DIV/0!</v>
      </c>
    </row>
    <row r="26" spans="1:15" x14ac:dyDescent="0.25">
      <c r="A26" s="33"/>
      <c r="B26" s="34"/>
      <c r="C26" s="30"/>
      <c r="D26" s="30"/>
      <c r="E26" s="30">
        <f t="shared" si="0"/>
        <v>0</v>
      </c>
      <c r="F26" s="30"/>
      <c r="G26" s="31" t="e">
        <f t="shared" si="1"/>
        <v>#DIV/0!</v>
      </c>
      <c r="H26" s="35"/>
      <c r="I26" s="33"/>
      <c r="J26" s="34"/>
      <c r="K26" s="30"/>
      <c r="L26" s="30"/>
      <c r="M26" s="30">
        <f>SUM(K26:L26)</f>
        <v>0</v>
      </c>
      <c r="N26" s="30"/>
      <c r="O26" s="31" t="e">
        <f t="shared" si="3"/>
        <v>#DIV/0!</v>
      </c>
    </row>
    <row r="27" spans="1:15" x14ac:dyDescent="0.25">
      <c r="A27" s="33"/>
      <c r="B27" s="34"/>
      <c r="C27" s="30"/>
      <c r="D27" s="30"/>
      <c r="E27" s="30">
        <f t="shared" si="0"/>
        <v>0</v>
      </c>
      <c r="F27" s="30"/>
      <c r="G27" s="31" t="e">
        <f t="shared" si="1"/>
        <v>#DIV/0!</v>
      </c>
      <c r="H27" s="35"/>
      <c r="I27" s="33"/>
      <c r="J27" s="34"/>
      <c r="K27" s="30"/>
      <c r="L27" s="30"/>
      <c r="M27" s="30">
        <f t="shared" si="4"/>
        <v>0</v>
      </c>
      <c r="N27" s="30"/>
      <c r="O27" s="31" t="e">
        <f t="shared" si="3"/>
        <v>#DIV/0!</v>
      </c>
    </row>
    <row r="28" spans="1:15" x14ac:dyDescent="0.25">
      <c r="A28" s="33"/>
      <c r="B28" s="34"/>
      <c r="C28" s="30"/>
      <c r="D28" s="30"/>
      <c r="E28" s="30">
        <f t="shared" si="0"/>
        <v>0</v>
      </c>
      <c r="F28" s="30"/>
      <c r="G28" s="31" t="e">
        <f t="shared" si="1"/>
        <v>#DIV/0!</v>
      </c>
      <c r="H28" s="35"/>
      <c r="I28" s="33"/>
      <c r="J28" s="34"/>
      <c r="K28" s="30"/>
      <c r="L28" s="30"/>
      <c r="M28" s="30">
        <f t="shared" si="4"/>
        <v>0</v>
      </c>
      <c r="N28" s="30"/>
      <c r="O28" s="31" t="e">
        <f t="shared" si="3"/>
        <v>#DIV/0!</v>
      </c>
    </row>
    <row r="29" spans="1:15" x14ac:dyDescent="0.25">
      <c r="A29" s="33"/>
      <c r="B29" s="37"/>
      <c r="C29" s="30"/>
      <c r="D29" s="30"/>
      <c r="E29" s="30">
        <f t="shared" si="0"/>
        <v>0</v>
      </c>
      <c r="F29" s="30"/>
      <c r="G29" s="31" t="e">
        <f t="shared" si="1"/>
        <v>#DIV/0!</v>
      </c>
      <c r="H29" s="35"/>
      <c r="I29" s="33"/>
      <c r="J29" s="37"/>
      <c r="K29" s="30"/>
      <c r="L29" s="30"/>
      <c r="M29" s="30">
        <f t="shared" si="4"/>
        <v>0</v>
      </c>
      <c r="N29" s="30"/>
      <c r="O29" s="31" t="e">
        <f t="shared" si="3"/>
        <v>#DIV/0!</v>
      </c>
    </row>
    <row r="30" spans="1:15" x14ac:dyDescent="0.25">
      <c r="A30" s="33"/>
      <c r="B30" s="37"/>
      <c r="C30" s="30"/>
      <c r="D30" s="30"/>
      <c r="E30" s="30">
        <f t="shared" si="0"/>
        <v>0</v>
      </c>
      <c r="F30" s="30"/>
      <c r="G30" s="31" t="e">
        <f t="shared" si="1"/>
        <v>#DIV/0!</v>
      </c>
      <c r="H30" s="35"/>
      <c r="I30" s="33"/>
      <c r="J30" s="37"/>
      <c r="K30" s="30"/>
      <c r="L30" s="30"/>
      <c r="M30" s="30">
        <f t="shared" si="4"/>
        <v>0</v>
      </c>
      <c r="N30" s="30"/>
      <c r="O30" s="31" t="e">
        <f t="shared" si="3"/>
        <v>#DIV/0!</v>
      </c>
    </row>
    <row r="31" spans="1:15" x14ac:dyDescent="0.25">
      <c r="A31" s="33"/>
      <c r="B31" s="37"/>
      <c r="C31" s="30"/>
      <c r="D31" s="30"/>
      <c r="E31" s="30">
        <f t="shared" si="0"/>
        <v>0</v>
      </c>
      <c r="F31" s="30"/>
      <c r="G31" s="31" t="e">
        <f t="shared" si="1"/>
        <v>#DIV/0!</v>
      </c>
      <c r="H31" s="35"/>
      <c r="I31" s="33"/>
      <c r="J31" s="37"/>
      <c r="K31" s="30"/>
      <c r="L31" s="30"/>
      <c r="M31" s="30">
        <f t="shared" si="4"/>
        <v>0</v>
      </c>
      <c r="N31" s="30"/>
      <c r="O31" s="31" t="e">
        <f t="shared" si="3"/>
        <v>#DIV/0!</v>
      </c>
    </row>
    <row r="32" spans="1:15" x14ac:dyDescent="0.25">
      <c r="A32" s="33"/>
      <c r="B32" s="37"/>
      <c r="C32" s="30"/>
      <c r="D32" s="30"/>
      <c r="E32" s="30">
        <f t="shared" si="0"/>
        <v>0</v>
      </c>
      <c r="F32" s="30"/>
      <c r="G32" s="31" t="e">
        <f t="shared" si="1"/>
        <v>#DIV/0!</v>
      </c>
      <c r="H32" s="35"/>
      <c r="I32" s="33"/>
      <c r="J32" s="37"/>
      <c r="K32" s="30"/>
      <c r="L32" s="30"/>
      <c r="M32" s="30">
        <f t="shared" si="4"/>
        <v>0</v>
      </c>
      <c r="N32" s="30"/>
      <c r="O32" s="31" t="e">
        <f t="shared" si="3"/>
        <v>#DIV/0!</v>
      </c>
    </row>
    <row r="33" spans="1:15" x14ac:dyDescent="0.25">
      <c r="A33" s="33"/>
      <c r="B33" s="37"/>
      <c r="C33" s="30"/>
      <c r="D33" s="30"/>
      <c r="E33" s="30">
        <f t="shared" si="0"/>
        <v>0</v>
      </c>
      <c r="F33" s="30"/>
      <c r="G33" s="31" t="e">
        <f t="shared" si="1"/>
        <v>#DIV/0!</v>
      </c>
      <c r="H33" s="35"/>
      <c r="I33" s="33"/>
      <c r="J33" s="37"/>
      <c r="K33" s="30"/>
      <c r="L33" s="30"/>
      <c r="M33" s="30">
        <f t="shared" si="4"/>
        <v>0</v>
      </c>
      <c r="N33" s="30"/>
      <c r="O33" s="31" t="e">
        <f t="shared" si="3"/>
        <v>#DIV/0!</v>
      </c>
    </row>
    <row r="34" spans="1:15" x14ac:dyDescent="0.25">
      <c r="A34" s="33"/>
      <c r="B34" s="37"/>
      <c r="C34" s="30"/>
      <c r="D34" s="30"/>
      <c r="E34" s="30">
        <f t="shared" si="0"/>
        <v>0</v>
      </c>
      <c r="F34" s="30"/>
      <c r="G34" s="31" t="e">
        <f t="shared" si="1"/>
        <v>#DIV/0!</v>
      </c>
      <c r="H34" s="35"/>
      <c r="I34" s="33"/>
      <c r="J34" s="37"/>
      <c r="K34" s="30"/>
      <c r="L34" s="30"/>
      <c r="M34" s="30">
        <f t="shared" si="4"/>
        <v>0</v>
      </c>
      <c r="N34" s="30"/>
      <c r="O34" s="31" t="e">
        <f t="shared" si="3"/>
        <v>#DIV/0!</v>
      </c>
    </row>
    <row r="35" spans="1:15" x14ac:dyDescent="0.25">
      <c r="A35" s="33"/>
      <c r="B35" s="37"/>
      <c r="C35" s="30"/>
      <c r="D35" s="30"/>
      <c r="E35" s="30">
        <f t="shared" si="0"/>
        <v>0</v>
      </c>
      <c r="F35" s="30"/>
      <c r="G35" s="31" t="e">
        <f t="shared" si="1"/>
        <v>#DIV/0!</v>
      </c>
      <c r="H35" s="35"/>
      <c r="I35" s="33"/>
      <c r="J35" s="37"/>
      <c r="K35" s="30"/>
      <c r="L35" s="30"/>
      <c r="M35" s="30">
        <f t="shared" si="4"/>
        <v>0</v>
      </c>
      <c r="N35" s="30"/>
      <c r="O35" s="31" t="e">
        <f t="shared" si="3"/>
        <v>#DIV/0!</v>
      </c>
    </row>
    <row r="36" spans="1:15" x14ac:dyDescent="0.25">
      <c r="A36" s="33"/>
      <c r="B36" s="37"/>
      <c r="C36" s="30"/>
      <c r="D36" s="30"/>
      <c r="E36" s="30">
        <f t="shared" si="0"/>
        <v>0</v>
      </c>
      <c r="F36" s="30"/>
      <c r="G36" s="31" t="e">
        <f t="shared" si="1"/>
        <v>#DIV/0!</v>
      </c>
      <c r="H36" s="35"/>
      <c r="I36" s="33"/>
      <c r="J36" s="37"/>
      <c r="K36" s="30"/>
      <c r="L36" s="30"/>
      <c r="M36" s="30">
        <f t="shared" si="4"/>
        <v>0</v>
      </c>
      <c r="N36" s="30"/>
      <c r="O36" s="31" t="e">
        <f t="shared" si="3"/>
        <v>#DIV/0!</v>
      </c>
    </row>
    <row r="37" spans="1:15" x14ac:dyDescent="0.25">
      <c r="A37" s="33"/>
      <c r="B37" s="37"/>
      <c r="C37" s="30"/>
      <c r="D37" s="30"/>
      <c r="E37" s="30">
        <f t="shared" ref="E37:E60" si="5">SUM(C37:D37)</f>
        <v>0</v>
      </c>
      <c r="F37" s="30"/>
      <c r="G37" s="31" t="e">
        <f t="shared" ref="G37:G60" si="6">+E37/F37</f>
        <v>#DIV/0!</v>
      </c>
      <c r="H37" s="35"/>
      <c r="I37" s="33"/>
      <c r="J37" s="37"/>
      <c r="K37" s="30"/>
      <c r="L37" s="30"/>
      <c r="M37" s="30">
        <f t="shared" si="4"/>
        <v>0</v>
      </c>
      <c r="N37" s="30"/>
      <c r="O37" s="31" t="e">
        <f t="shared" si="3"/>
        <v>#DIV/0!</v>
      </c>
    </row>
    <row r="38" spans="1:15" x14ac:dyDescent="0.25">
      <c r="A38" s="33"/>
      <c r="B38" s="37"/>
      <c r="C38" s="30"/>
      <c r="D38" s="30"/>
      <c r="E38" s="30">
        <f>SUM(C38:D38)</f>
        <v>0</v>
      </c>
      <c r="F38" s="30"/>
      <c r="G38" s="31" t="e">
        <f>+E38/F38</f>
        <v>#DIV/0!</v>
      </c>
      <c r="H38" s="35"/>
      <c r="I38" s="33"/>
      <c r="J38" s="37"/>
      <c r="K38" s="30"/>
      <c r="L38" s="30"/>
      <c r="M38" s="30">
        <f t="shared" si="4"/>
        <v>0</v>
      </c>
      <c r="N38" s="30"/>
      <c r="O38" s="31" t="e">
        <f t="shared" si="3"/>
        <v>#DIV/0!</v>
      </c>
    </row>
    <row r="39" spans="1:15" x14ac:dyDescent="0.25">
      <c r="A39" s="33"/>
      <c r="B39" s="37"/>
      <c r="C39" s="30"/>
      <c r="D39" s="30"/>
      <c r="E39" s="30">
        <f>SUM(C39:D39)</f>
        <v>0</v>
      </c>
      <c r="F39" s="30"/>
      <c r="G39" s="31" t="e">
        <f>+E39/F39</f>
        <v>#DIV/0!</v>
      </c>
      <c r="H39" s="35"/>
      <c r="I39" s="33"/>
      <c r="J39" s="37"/>
      <c r="K39" s="30"/>
      <c r="L39" s="30"/>
      <c r="M39" s="30">
        <f t="shared" si="4"/>
        <v>0</v>
      </c>
      <c r="N39" s="30"/>
      <c r="O39" s="31" t="e">
        <f t="shared" si="3"/>
        <v>#DIV/0!</v>
      </c>
    </row>
    <row r="40" spans="1:15" x14ac:dyDescent="0.25">
      <c r="A40" s="33"/>
      <c r="B40" s="37"/>
      <c r="C40" s="30"/>
      <c r="D40" s="30"/>
      <c r="E40" s="30">
        <f>SUM(C40:D40)</f>
        <v>0</v>
      </c>
      <c r="F40" s="30"/>
      <c r="G40" s="31" t="e">
        <f>+E40/F40</f>
        <v>#DIV/0!</v>
      </c>
      <c r="H40" s="35"/>
      <c r="I40" s="33"/>
      <c r="J40" s="37"/>
      <c r="K40" s="30"/>
      <c r="L40" s="30"/>
      <c r="M40" s="30">
        <f t="shared" si="4"/>
        <v>0</v>
      </c>
      <c r="N40" s="30"/>
      <c r="O40" s="31" t="e">
        <f t="shared" si="3"/>
        <v>#DIV/0!</v>
      </c>
    </row>
    <row r="41" spans="1:15" x14ac:dyDescent="0.25">
      <c r="A41" s="33"/>
      <c r="B41" s="37"/>
      <c r="C41" s="30"/>
      <c r="D41" s="30"/>
      <c r="E41" s="30">
        <f t="shared" si="5"/>
        <v>0</v>
      </c>
      <c r="F41" s="30"/>
      <c r="G41" s="31" t="e">
        <f t="shared" si="6"/>
        <v>#DIV/0!</v>
      </c>
      <c r="H41" s="35"/>
      <c r="I41" s="33"/>
      <c r="J41" s="37"/>
      <c r="K41" s="30"/>
      <c r="L41" s="30"/>
      <c r="M41" s="30">
        <f t="shared" si="4"/>
        <v>0</v>
      </c>
      <c r="N41" s="30"/>
      <c r="O41" s="31" t="e">
        <f t="shared" si="3"/>
        <v>#DIV/0!</v>
      </c>
    </row>
    <row r="42" spans="1:15" x14ac:dyDescent="0.25">
      <c r="A42" s="33"/>
      <c r="B42" s="37"/>
      <c r="C42" s="30"/>
      <c r="D42" s="30"/>
      <c r="E42" s="30">
        <f t="shared" si="5"/>
        <v>0</v>
      </c>
      <c r="F42" s="30"/>
      <c r="G42" s="31" t="e">
        <f t="shared" si="6"/>
        <v>#DIV/0!</v>
      </c>
      <c r="H42" s="35"/>
      <c r="I42" s="33"/>
      <c r="J42" s="37"/>
      <c r="K42" s="30"/>
      <c r="L42" s="30"/>
      <c r="M42" s="30">
        <f t="shared" si="4"/>
        <v>0</v>
      </c>
      <c r="N42" s="30"/>
      <c r="O42" s="31" t="e">
        <f t="shared" si="3"/>
        <v>#DIV/0!</v>
      </c>
    </row>
    <row r="43" spans="1:15" x14ac:dyDescent="0.25">
      <c r="A43" s="33"/>
      <c r="B43" s="37"/>
      <c r="C43" s="30"/>
      <c r="D43" s="30"/>
      <c r="E43" s="30">
        <f t="shared" si="5"/>
        <v>0</v>
      </c>
      <c r="F43" s="30"/>
      <c r="G43" s="31" t="e">
        <f t="shared" si="6"/>
        <v>#DIV/0!</v>
      </c>
      <c r="H43" s="35"/>
      <c r="I43" s="33"/>
      <c r="J43" s="37"/>
      <c r="K43" s="30"/>
      <c r="L43" s="30"/>
      <c r="M43" s="30">
        <f t="shared" si="4"/>
        <v>0</v>
      </c>
      <c r="N43" s="30"/>
      <c r="O43" s="31" t="e">
        <f t="shared" si="3"/>
        <v>#DIV/0!</v>
      </c>
    </row>
    <row r="44" spans="1:15" x14ac:dyDescent="0.25">
      <c r="A44" s="33"/>
      <c r="B44" s="37"/>
      <c r="C44" s="30"/>
      <c r="D44" s="30"/>
      <c r="E44" s="30">
        <f t="shared" si="5"/>
        <v>0</v>
      </c>
      <c r="F44" s="30"/>
      <c r="G44" s="31" t="e">
        <f t="shared" si="6"/>
        <v>#DIV/0!</v>
      </c>
      <c r="H44" s="35"/>
      <c r="I44" s="33"/>
      <c r="J44" s="37"/>
      <c r="K44" s="30"/>
      <c r="L44" s="30"/>
      <c r="M44" s="30">
        <f t="shared" si="4"/>
        <v>0</v>
      </c>
      <c r="N44" s="30"/>
      <c r="O44" s="31" t="e">
        <f t="shared" si="3"/>
        <v>#DIV/0!</v>
      </c>
    </row>
    <row r="45" spans="1:15" x14ac:dyDescent="0.25">
      <c r="A45" s="33"/>
      <c r="B45" s="37"/>
      <c r="C45" s="30"/>
      <c r="D45" s="30"/>
      <c r="E45" s="30">
        <f t="shared" si="5"/>
        <v>0</v>
      </c>
      <c r="F45" s="30"/>
      <c r="G45" s="31" t="e">
        <f t="shared" si="6"/>
        <v>#DIV/0!</v>
      </c>
      <c r="H45" s="35"/>
      <c r="I45" s="33"/>
      <c r="J45" s="37"/>
      <c r="K45" s="30"/>
      <c r="L45" s="30"/>
      <c r="M45" s="30">
        <f t="shared" si="4"/>
        <v>0</v>
      </c>
      <c r="N45" s="30"/>
      <c r="O45" s="31" t="e">
        <f t="shared" si="3"/>
        <v>#DIV/0!</v>
      </c>
    </row>
    <row r="46" spans="1:15" x14ac:dyDescent="0.25">
      <c r="A46" s="33"/>
      <c r="B46" s="37"/>
      <c r="C46" s="30"/>
      <c r="D46" s="30"/>
      <c r="E46" s="30"/>
      <c r="F46" s="30"/>
      <c r="G46" s="31"/>
      <c r="H46" s="35"/>
      <c r="I46" s="33"/>
      <c r="J46" s="37"/>
      <c r="K46" s="30"/>
      <c r="L46" s="30"/>
      <c r="M46" s="30"/>
      <c r="N46" s="30"/>
      <c r="O46" s="31"/>
    </row>
    <row r="47" spans="1:15" x14ac:dyDescent="0.25">
      <c r="A47" s="33"/>
      <c r="B47" s="37"/>
      <c r="C47" s="30"/>
      <c r="D47" s="30"/>
      <c r="E47" s="30"/>
      <c r="F47" s="30"/>
      <c r="G47" s="31"/>
      <c r="H47" s="35"/>
      <c r="I47" s="33"/>
      <c r="J47" s="37"/>
      <c r="K47" s="30"/>
      <c r="L47" s="30"/>
      <c r="M47" s="30"/>
      <c r="N47" s="30"/>
      <c r="O47" s="31"/>
    </row>
    <row r="48" spans="1:15" hidden="1" x14ac:dyDescent="0.25">
      <c r="A48" s="33"/>
      <c r="B48" s="34"/>
      <c r="C48" s="30"/>
      <c r="D48" s="30"/>
      <c r="E48" s="30">
        <f t="shared" si="5"/>
        <v>0</v>
      </c>
      <c r="F48" s="30"/>
      <c r="G48" s="31" t="e">
        <f t="shared" si="6"/>
        <v>#DIV/0!</v>
      </c>
      <c r="H48" s="35"/>
      <c r="I48" s="33"/>
      <c r="J48" s="34"/>
      <c r="K48" s="30"/>
      <c r="L48" s="30"/>
      <c r="M48" s="30">
        <f t="shared" ref="M48:M60" si="7">SUM(K48:L48)</f>
        <v>0</v>
      </c>
      <c r="N48" s="30"/>
      <c r="O48" s="31" t="e">
        <f t="shared" ref="O48:O60" si="8">+M48/N48</f>
        <v>#DIV/0!</v>
      </c>
    </row>
    <row r="49" spans="1:15" hidden="1" x14ac:dyDescent="0.25">
      <c r="A49" s="33"/>
      <c r="B49" s="34"/>
      <c r="C49" s="30"/>
      <c r="D49" s="30"/>
      <c r="E49" s="30">
        <f t="shared" si="5"/>
        <v>0</v>
      </c>
      <c r="F49" s="30"/>
      <c r="G49" s="31" t="e">
        <f t="shared" si="6"/>
        <v>#DIV/0!</v>
      </c>
      <c r="H49" s="35"/>
      <c r="I49" s="33"/>
      <c r="J49" s="34"/>
      <c r="K49" s="30"/>
      <c r="L49" s="30"/>
      <c r="M49" s="30">
        <f t="shared" si="7"/>
        <v>0</v>
      </c>
      <c r="N49" s="30"/>
      <c r="O49" s="31" t="e">
        <f t="shared" si="8"/>
        <v>#DIV/0!</v>
      </c>
    </row>
    <row r="50" spans="1:15" hidden="1" x14ac:dyDescent="0.25">
      <c r="A50" s="33"/>
      <c r="B50" s="34"/>
      <c r="C50" s="30"/>
      <c r="D50" s="30"/>
      <c r="E50" s="30">
        <f t="shared" si="5"/>
        <v>0</v>
      </c>
      <c r="F50" s="30"/>
      <c r="G50" s="31" t="e">
        <f t="shared" si="6"/>
        <v>#DIV/0!</v>
      </c>
      <c r="H50" s="35"/>
      <c r="I50" s="33"/>
      <c r="J50" s="34"/>
      <c r="K50" s="30"/>
      <c r="L50" s="30"/>
      <c r="M50" s="30">
        <f t="shared" si="7"/>
        <v>0</v>
      </c>
      <c r="N50" s="30"/>
      <c r="O50" s="31" t="e">
        <f t="shared" si="8"/>
        <v>#DIV/0!</v>
      </c>
    </row>
    <row r="51" spans="1:15" hidden="1" x14ac:dyDescent="0.25">
      <c r="A51" s="33"/>
      <c r="B51" s="34"/>
      <c r="C51" s="30"/>
      <c r="D51" s="30"/>
      <c r="E51" s="30">
        <f t="shared" si="5"/>
        <v>0</v>
      </c>
      <c r="F51" s="30"/>
      <c r="G51" s="31" t="e">
        <f t="shared" si="6"/>
        <v>#DIV/0!</v>
      </c>
      <c r="H51" s="35"/>
      <c r="I51" s="33"/>
      <c r="J51" s="34"/>
      <c r="K51" s="30"/>
      <c r="L51" s="30"/>
      <c r="M51" s="30">
        <f t="shared" si="7"/>
        <v>0</v>
      </c>
      <c r="N51" s="30"/>
      <c r="O51" s="31" t="e">
        <f t="shared" si="8"/>
        <v>#DIV/0!</v>
      </c>
    </row>
    <row r="52" spans="1:15" hidden="1" x14ac:dyDescent="0.25">
      <c r="A52" s="33"/>
      <c r="B52" s="34"/>
      <c r="C52" s="30"/>
      <c r="D52" s="30"/>
      <c r="E52" s="30">
        <f t="shared" si="5"/>
        <v>0</v>
      </c>
      <c r="F52" s="30"/>
      <c r="G52" s="31" t="e">
        <f t="shared" si="6"/>
        <v>#DIV/0!</v>
      </c>
      <c r="H52" s="35"/>
      <c r="I52" s="33"/>
      <c r="J52" s="34"/>
      <c r="K52" s="30"/>
      <c r="L52" s="30"/>
      <c r="M52" s="30">
        <f t="shared" si="7"/>
        <v>0</v>
      </c>
      <c r="N52" s="30"/>
      <c r="O52" s="31" t="e">
        <f t="shared" si="8"/>
        <v>#DIV/0!</v>
      </c>
    </row>
    <row r="53" spans="1:15" hidden="1" x14ac:dyDescent="0.25">
      <c r="A53" s="33"/>
      <c r="B53" s="34"/>
      <c r="C53" s="30"/>
      <c r="D53" s="30"/>
      <c r="E53" s="30">
        <f t="shared" si="5"/>
        <v>0</v>
      </c>
      <c r="F53" s="30"/>
      <c r="G53" s="31" t="e">
        <f t="shared" si="6"/>
        <v>#DIV/0!</v>
      </c>
      <c r="H53" s="35"/>
      <c r="I53" s="33"/>
      <c r="J53" s="34"/>
      <c r="K53" s="30"/>
      <c r="L53" s="30"/>
      <c r="M53" s="30">
        <f t="shared" si="7"/>
        <v>0</v>
      </c>
      <c r="N53" s="30"/>
      <c r="O53" s="31" t="e">
        <f t="shared" si="8"/>
        <v>#DIV/0!</v>
      </c>
    </row>
    <row r="54" spans="1:15" hidden="1" x14ac:dyDescent="0.25">
      <c r="A54" s="33"/>
      <c r="B54" s="34"/>
      <c r="C54" s="30"/>
      <c r="D54" s="30"/>
      <c r="E54" s="30">
        <f t="shared" si="5"/>
        <v>0</v>
      </c>
      <c r="F54" s="30"/>
      <c r="G54" s="31" t="e">
        <f t="shared" si="6"/>
        <v>#DIV/0!</v>
      </c>
      <c r="H54" s="35"/>
      <c r="I54" s="33"/>
      <c r="J54" s="34"/>
      <c r="K54" s="30"/>
      <c r="L54" s="30"/>
      <c r="M54" s="30">
        <f t="shared" si="7"/>
        <v>0</v>
      </c>
      <c r="N54" s="30"/>
      <c r="O54" s="31" t="e">
        <f t="shared" si="8"/>
        <v>#DIV/0!</v>
      </c>
    </row>
    <row r="55" spans="1:15" hidden="1" x14ac:dyDescent="0.25">
      <c r="A55" s="33"/>
      <c r="B55" s="34"/>
      <c r="C55" s="30"/>
      <c r="D55" s="30"/>
      <c r="E55" s="30">
        <f t="shared" si="5"/>
        <v>0</v>
      </c>
      <c r="F55" s="30"/>
      <c r="G55" s="31" t="e">
        <f t="shared" si="6"/>
        <v>#DIV/0!</v>
      </c>
      <c r="H55" s="35"/>
      <c r="I55" s="33"/>
      <c r="J55" s="34"/>
      <c r="K55" s="30"/>
      <c r="L55" s="30"/>
      <c r="M55" s="30">
        <f t="shared" si="7"/>
        <v>0</v>
      </c>
      <c r="N55" s="30"/>
      <c r="O55" s="31" t="e">
        <f t="shared" si="8"/>
        <v>#DIV/0!</v>
      </c>
    </row>
    <row r="56" spans="1:15" hidden="1" x14ac:dyDescent="0.25">
      <c r="A56" s="33"/>
      <c r="B56" s="34"/>
      <c r="C56" s="30"/>
      <c r="D56" s="30"/>
      <c r="E56" s="30">
        <f t="shared" si="5"/>
        <v>0</v>
      </c>
      <c r="F56" s="30"/>
      <c r="G56" s="31" t="e">
        <f t="shared" si="6"/>
        <v>#DIV/0!</v>
      </c>
      <c r="H56" s="35"/>
      <c r="I56" s="33"/>
      <c r="J56" s="34"/>
      <c r="K56" s="30"/>
      <c r="L56" s="30"/>
      <c r="M56" s="30">
        <f t="shared" si="7"/>
        <v>0</v>
      </c>
      <c r="N56" s="30"/>
      <c r="O56" s="31" t="e">
        <f t="shared" si="8"/>
        <v>#DIV/0!</v>
      </c>
    </row>
    <row r="57" spans="1:15" hidden="1" x14ac:dyDescent="0.25">
      <c r="A57" s="33"/>
      <c r="B57" s="34"/>
      <c r="C57" s="30"/>
      <c r="D57" s="30"/>
      <c r="E57" s="30">
        <f t="shared" si="5"/>
        <v>0</v>
      </c>
      <c r="F57" s="30"/>
      <c r="G57" s="31" t="e">
        <f t="shared" si="6"/>
        <v>#DIV/0!</v>
      </c>
      <c r="H57" s="35"/>
      <c r="I57" s="33"/>
      <c r="J57" s="34"/>
      <c r="K57" s="30"/>
      <c r="L57" s="30"/>
      <c r="M57" s="30">
        <f t="shared" si="7"/>
        <v>0</v>
      </c>
      <c r="N57" s="30"/>
      <c r="O57" s="31" t="e">
        <f t="shared" si="8"/>
        <v>#DIV/0!</v>
      </c>
    </row>
    <row r="58" spans="1:15" hidden="1" x14ac:dyDescent="0.25">
      <c r="A58" s="33"/>
      <c r="B58" s="34"/>
      <c r="C58" s="30"/>
      <c r="D58" s="30"/>
      <c r="E58" s="30">
        <f t="shared" si="5"/>
        <v>0</v>
      </c>
      <c r="F58" s="30"/>
      <c r="G58" s="31" t="e">
        <f t="shared" si="6"/>
        <v>#DIV/0!</v>
      </c>
      <c r="H58" s="35"/>
      <c r="I58" s="33"/>
      <c r="J58" s="34"/>
      <c r="K58" s="30"/>
      <c r="L58" s="30"/>
      <c r="M58" s="30">
        <f t="shared" si="7"/>
        <v>0</v>
      </c>
      <c r="N58" s="30"/>
      <c r="O58" s="31" t="e">
        <f t="shared" si="8"/>
        <v>#DIV/0!</v>
      </c>
    </row>
    <row r="59" spans="1:15" hidden="1" x14ac:dyDescent="0.25">
      <c r="A59" s="33"/>
      <c r="B59" s="34"/>
      <c r="C59" s="30"/>
      <c r="D59" s="30"/>
      <c r="E59" s="30">
        <f t="shared" si="5"/>
        <v>0</v>
      </c>
      <c r="F59" s="30"/>
      <c r="G59" s="31" t="e">
        <f t="shared" si="6"/>
        <v>#DIV/0!</v>
      </c>
      <c r="H59" s="35"/>
      <c r="I59" s="33"/>
      <c r="J59" s="34"/>
      <c r="K59" s="30"/>
      <c r="L59" s="30"/>
      <c r="M59" s="30">
        <f t="shared" si="7"/>
        <v>0</v>
      </c>
      <c r="N59" s="30"/>
      <c r="O59" s="31" t="e">
        <f t="shared" si="8"/>
        <v>#DIV/0!</v>
      </c>
    </row>
    <row r="60" spans="1:15" hidden="1" x14ac:dyDescent="0.25">
      <c r="A60" s="33"/>
      <c r="B60" s="34"/>
      <c r="C60" s="30"/>
      <c r="D60" s="30"/>
      <c r="E60" s="30">
        <f t="shared" si="5"/>
        <v>0</v>
      </c>
      <c r="F60" s="30"/>
      <c r="G60" s="31" t="e">
        <f t="shared" si="6"/>
        <v>#DIV/0!</v>
      </c>
      <c r="H60" s="35"/>
      <c r="I60" s="33"/>
      <c r="J60" s="34"/>
      <c r="K60" s="30"/>
      <c r="L60" s="30"/>
      <c r="M60" s="30">
        <f t="shared" si="7"/>
        <v>0</v>
      </c>
      <c r="N60" s="30"/>
      <c r="O60" s="31" t="e">
        <f t="shared" si="8"/>
        <v>#DIV/0!</v>
      </c>
    </row>
    <row r="61" spans="1:15" x14ac:dyDescent="0.25">
      <c r="A61" s="33"/>
      <c r="B61" s="34"/>
      <c r="C61" s="30"/>
      <c r="D61" s="30"/>
      <c r="E61" s="30"/>
      <c r="F61" s="30"/>
      <c r="G61" s="31"/>
      <c r="H61" s="35"/>
      <c r="I61" s="33"/>
      <c r="J61" s="34"/>
      <c r="K61" s="30"/>
      <c r="L61" s="30"/>
      <c r="M61" s="30"/>
      <c r="N61" s="30"/>
      <c r="O61" s="31"/>
    </row>
    <row r="62" spans="1:15" x14ac:dyDescent="0.25">
      <c r="C62" s="8">
        <f>SUM(C17:C61)</f>
        <v>0</v>
      </c>
      <c r="D62" s="38">
        <f>SUM(D17:D61)</f>
        <v>0</v>
      </c>
      <c r="E62" s="38">
        <f>SUM(E17:E61)</f>
        <v>0</v>
      </c>
      <c r="F62" s="8">
        <f>SUM(F17:F61)</f>
        <v>0</v>
      </c>
      <c r="G62" s="9" t="e">
        <f>+E62/F62</f>
        <v>#DIV/0!</v>
      </c>
      <c r="I62" s="39"/>
      <c r="J62" s="11"/>
      <c r="K62" s="8">
        <f>SUM(K17:K61)</f>
        <v>0</v>
      </c>
      <c r="L62" s="38">
        <f>SUM(L17:L61)</f>
        <v>0</v>
      </c>
      <c r="M62" s="38">
        <f>SUM(M17:M61)</f>
        <v>0</v>
      </c>
      <c r="N62" s="8">
        <f>SUM(N17:N61)</f>
        <v>0</v>
      </c>
      <c r="O62" s="40" t="e">
        <f>+M62/N62</f>
        <v>#DIV/0!</v>
      </c>
    </row>
    <row r="64" spans="1:15" x14ac:dyDescent="0.25">
      <c r="A64" s="41" t="s">
        <v>16</v>
      </c>
      <c r="F64" s="8">
        <f>+F62-E62</f>
        <v>0</v>
      </c>
      <c r="N64" s="8">
        <f>+N62-M62</f>
        <v>0</v>
      </c>
    </row>
  </sheetData>
  <sheetProtection selectLockedCells="1" selectUnlockedCells="1"/>
  <pageMargins left="0.57986111111111116" right="0.1701388888888889" top="0.24027777777777778" bottom="0.2298611111111111" header="0.51180555555555551" footer="0.51180555555555551"/>
  <pageSetup paperSize="9" firstPageNumber="0" orientation="landscape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5"/>
  <sheetViews>
    <sheetView workbookViewId="0">
      <selection activeCell="AP27" sqref="AP27"/>
    </sheetView>
  </sheetViews>
  <sheetFormatPr baseColWidth="10" defaultRowHeight="13.2" x14ac:dyDescent="0.25"/>
  <cols>
    <col min="1" max="1" width="4.88671875" customWidth="1"/>
    <col min="3" max="3" width="7.88671875" customWidth="1"/>
    <col min="4" max="4" width="14.109375" style="42" customWidth="1"/>
    <col min="5" max="5" width="13.6640625" style="42" customWidth="1"/>
    <col min="6" max="6" width="6.88671875" customWidth="1"/>
    <col min="7" max="7" width="14.33203125" style="42" customWidth="1"/>
    <col min="8" max="8" width="12.5546875" style="42" customWidth="1"/>
    <col min="9" max="9" width="7.44140625" customWidth="1"/>
    <col min="10" max="10" width="14.5546875" style="42" customWidth="1"/>
    <col min="11" max="11" width="13.44140625" style="42" customWidth="1"/>
    <col min="12" max="12" width="7.109375" customWidth="1"/>
    <col min="13" max="13" width="14.33203125" style="42" customWidth="1"/>
    <col min="14" max="14" width="12.88671875" style="42" customWidth="1"/>
    <col min="15" max="15" width="8.109375" customWidth="1"/>
    <col min="16" max="16" width="14.5546875" style="42" customWidth="1"/>
    <col min="17" max="17" width="12.6640625" style="42" customWidth="1"/>
    <col min="18" max="18" width="10.109375" customWidth="1"/>
    <col min="19" max="19" width="15.6640625" style="42" customWidth="1"/>
    <col min="20" max="20" width="13.6640625" style="42" customWidth="1"/>
    <col min="21" max="21" width="11.44140625" customWidth="1"/>
    <col min="22" max="22" width="14.33203125" style="42" customWidth="1"/>
    <col min="23" max="23" width="13.109375" style="42" customWidth="1"/>
    <col min="24" max="24" width="10.88671875" customWidth="1"/>
    <col min="25" max="25" width="15.5546875" style="42" customWidth="1"/>
    <col min="26" max="26" width="12.88671875" style="42" customWidth="1"/>
    <col min="27" max="27" width="10" customWidth="1"/>
    <col min="28" max="28" width="14.5546875" style="42" customWidth="1"/>
    <col min="29" max="29" width="13.44140625" style="42" customWidth="1"/>
    <col min="30" max="30" width="8.5546875" customWidth="1"/>
    <col min="31" max="31" width="14.5546875" style="42" customWidth="1"/>
    <col min="32" max="32" width="13" style="42" customWidth="1"/>
    <col min="33" max="33" width="8.5546875" customWidth="1"/>
    <col min="34" max="34" width="14.5546875" style="42" customWidth="1"/>
    <col min="35" max="35" width="14.44140625" style="42" customWidth="1"/>
    <col min="36" max="36" width="8.6640625" customWidth="1"/>
    <col min="37" max="37" width="15.33203125" style="42" customWidth="1"/>
    <col min="38" max="38" width="16.5546875" style="42" customWidth="1"/>
    <col min="39" max="39" width="9" customWidth="1"/>
    <col min="40" max="40" width="15.6640625" customWidth="1"/>
  </cols>
  <sheetData>
    <row r="1" spans="1:40" ht="17.25" customHeight="1" thickBot="1" x14ac:dyDescent="0.35">
      <c r="A1" s="273" t="s">
        <v>104</v>
      </c>
      <c r="B1" s="274"/>
      <c r="C1" s="275" t="s">
        <v>17</v>
      </c>
      <c r="D1" s="275"/>
      <c r="E1" s="276"/>
      <c r="F1" s="277" t="s">
        <v>18</v>
      </c>
      <c r="G1" s="278"/>
      <c r="H1" s="278"/>
      <c r="I1" s="278" t="s">
        <v>19</v>
      </c>
      <c r="J1" s="278"/>
      <c r="K1" s="278"/>
      <c r="L1" s="279" t="s">
        <v>20</v>
      </c>
      <c r="M1" s="279"/>
      <c r="N1" s="279"/>
      <c r="O1" s="280" t="s">
        <v>21</v>
      </c>
      <c r="P1" s="280"/>
      <c r="Q1" s="280"/>
      <c r="R1" s="283" t="s">
        <v>22</v>
      </c>
      <c r="S1" s="283"/>
      <c r="T1" s="283"/>
      <c r="U1" s="280" t="s">
        <v>23</v>
      </c>
      <c r="V1" s="280"/>
      <c r="W1" s="280"/>
      <c r="X1" s="280" t="s">
        <v>24</v>
      </c>
      <c r="Y1" s="280"/>
      <c r="Z1" s="284"/>
      <c r="AA1" s="267" t="s">
        <v>25</v>
      </c>
      <c r="AB1" s="268"/>
      <c r="AC1" s="269"/>
      <c r="AD1" s="298" t="s">
        <v>26</v>
      </c>
      <c r="AE1" s="280"/>
      <c r="AF1" s="284"/>
      <c r="AG1" s="299" t="s">
        <v>27</v>
      </c>
      <c r="AH1" s="300"/>
      <c r="AI1" s="301"/>
      <c r="AJ1" s="295" t="s">
        <v>28</v>
      </c>
      <c r="AK1" s="296"/>
      <c r="AL1" s="43"/>
      <c r="AM1" s="297" t="s">
        <v>29</v>
      </c>
      <c r="AN1" s="297"/>
    </row>
    <row r="2" spans="1:40" ht="15" customHeight="1" x14ac:dyDescent="0.25">
      <c r="A2" s="166" t="s">
        <v>30</v>
      </c>
      <c r="B2" s="44" t="s">
        <v>31</v>
      </c>
      <c r="C2" s="45" t="s">
        <v>32</v>
      </c>
      <c r="D2" s="46" t="s">
        <v>33</v>
      </c>
      <c r="E2" s="163"/>
      <c r="F2" s="53" t="s">
        <v>34</v>
      </c>
      <c r="G2" s="46" t="s">
        <v>33</v>
      </c>
      <c r="H2" s="47"/>
      <c r="I2" s="45" t="s">
        <v>34</v>
      </c>
      <c r="J2" s="46" t="s">
        <v>33</v>
      </c>
      <c r="K2" s="47"/>
      <c r="L2" s="45" t="s">
        <v>34</v>
      </c>
      <c r="M2" s="46" t="s">
        <v>33</v>
      </c>
      <c r="N2" s="47"/>
      <c r="O2" s="48" t="s">
        <v>35</v>
      </c>
      <c r="P2" s="46" t="s">
        <v>33</v>
      </c>
      <c r="Q2" s="49"/>
      <c r="R2" s="50" t="s">
        <v>35</v>
      </c>
      <c r="S2" s="51" t="s">
        <v>33</v>
      </c>
      <c r="T2" s="52"/>
      <c r="U2" s="48" t="s">
        <v>35</v>
      </c>
      <c r="V2" s="46" t="s">
        <v>33</v>
      </c>
      <c r="W2" s="49"/>
      <c r="X2" s="48" t="s">
        <v>34</v>
      </c>
      <c r="Y2" s="46" t="s">
        <v>33</v>
      </c>
      <c r="Z2" s="47"/>
      <c r="AA2" s="147" t="s">
        <v>34</v>
      </c>
      <c r="AB2" s="51" t="s">
        <v>33</v>
      </c>
      <c r="AC2" s="148"/>
      <c r="AD2" s="53" t="s">
        <v>32</v>
      </c>
      <c r="AE2" s="46" t="s">
        <v>33</v>
      </c>
      <c r="AF2" s="47"/>
      <c r="AG2" s="162" t="s">
        <v>32</v>
      </c>
      <c r="AH2" s="46" t="s">
        <v>33</v>
      </c>
      <c r="AI2" s="163"/>
      <c r="AJ2" s="53" t="s">
        <v>32</v>
      </c>
      <c r="AK2" s="46" t="s">
        <v>33</v>
      </c>
      <c r="AL2" s="47"/>
      <c r="AM2" s="45" t="s">
        <v>32</v>
      </c>
      <c r="AN2" s="46" t="s">
        <v>33</v>
      </c>
    </row>
    <row r="3" spans="1:40" ht="13.8" thickBot="1" x14ac:dyDescent="0.3">
      <c r="A3" s="167"/>
      <c r="B3" s="54"/>
      <c r="C3" s="55" t="s">
        <v>36</v>
      </c>
      <c r="D3" s="56" t="s">
        <v>37</v>
      </c>
      <c r="E3" s="150"/>
      <c r="F3" s="60" t="s">
        <v>38</v>
      </c>
      <c r="G3" s="56" t="s">
        <v>37</v>
      </c>
      <c r="H3" s="57"/>
      <c r="I3" s="55" t="s">
        <v>38</v>
      </c>
      <c r="J3" s="56" t="s">
        <v>37</v>
      </c>
      <c r="K3" s="57"/>
      <c r="L3" s="55" t="s">
        <v>38</v>
      </c>
      <c r="M3" s="56" t="s">
        <v>37</v>
      </c>
      <c r="N3" s="57"/>
      <c r="O3" s="58" t="s">
        <v>38</v>
      </c>
      <c r="P3" s="56" t="s">
        <v>37</v>
      </c>
      <c r="Q3" s="59"/>
      <c r="R3" s="58" t="s">
        <v>38</v>
      </c>
      <c r="S3" s="56" t="s">
        <v>37</v>
      </c>
      <c r="T3" s="57"/>
      <c r="U3" s="58" t="s">
        <v>38</v>
      </c>
      <c r="V3" s="56" t="s">
        <v>37</v>
      </c>
      <c r="W3" s="59"/>
      <c r="X3" s="58" t="s">
        <v>36</v>
      </c>
      <c r="Y3" s="56" t="s">
        <v>37</v>
      </c>
      <c r="Z3" s="57"/>
      <c r="AA3" s="149" t="s">
        <v>36</v>
      </c>
      <c r="AB3" s="56" t="s">
        <v>37</v>
      </c>
      <c r="AC3" s="150"/>
      <c r="AD3" s="60" t="s">
        <v>36</v>
      </c>
      <c r="AE3" s="56" t="s">
        <v>37</v>
      </c>
      <c r="AF3" s="57"/>
      <c r="AG3" s="149" t="s">
        <v>36</v>
      </c>
      <c r="AH3" s="56" t="s">
        <v>37</v>
      </c>
      <c r="AI3" s="150"/>
      <c r="AJ3" s="60" t="s">
        <v>36</v>
      </c>
      <c r="AK3" s="56" t="s">
        <v>37</v>
      </c>
      <c r="AL3" s="57"/>
      <c r="AM3" s="55" t="s">
        <v>36</v>
      </c>
      <c r="AN3" s="56" t="s">
        <v>37</v>
      </c>
    </row>
    <row r="4" spans="1:40" x14ac:dyDescent="0.25">
      <c r="A4" s="168">
        <v>60</v>
      </c>
      <c r="B4" s="61" t="s">
        <v>39</v>
      </c>
      <c r="C4" s="62">
        <v>563</v>
      </c>
      <c r="D4" s="63">
        <v>720131.81999999948</v>
      </c>
      <c r="E4" s="152"/>
      <c r="F4" s="67">
        <v>702</v>
      </c>
      <c r="G4" s="63">
        <v>1020226.9599999998</v>
      </c>
      <c r="H4" s="64"/>
      <c r="I4" s="183">
        <v>791</v>
      </c>
      <c r="J4" s="63">
        <v>1100530.7800000007</v>
      </c>
      <c r="K4" s="64"/>
      <c r="L4" s="62">
        <v>744</v>
      </c>
      <c r="M4" s="63">
        <v>1011750.5</v>
      </c>
      <c r="N4" s="64"/>
      <c r="O4" s="65">
        <v>715</v>
      </c>
      <c r="P4" s="63">
        <v>1062680.1300000001</v>
      </c>
      <c r="Q4" s="66"/>
      <c r="R4" s="65">
        <v>596</v>
      </c>
      <c r="S4" s="63">
        <v>901106.53000000014</v>
      </c>
      <c r="T4" s="64"/>
      <c r="U4" s="65">
        <v>707</v>
      </c>
      <c r="V4" s="63">
        <v>1274520.6400000004</v>
      </c>
      <c r="W4" s="66"/>
      <c r="X4" s="65">
        <v>706</v>
      </c>
      <c r="Y4" s="63">
        <v>1317086.0500000005</v>
      </c>
      <c r="Z4" s="64"/>
      <c r="AA4" s="151">
        <v>657</v>
      </c>
      <c r="AB4" s="63">
        <v>1227517.2200000004</v>
      </c>
      <c r="AC4" s="152"/>
      <c r="AD4" s="67">
        <v>685</v>
      </c>
      <c r="AE4" s="63">
        <v>1331667.9400000004</v>
      </c>
      <c r="AF4" s="64"/>
      <c r="AG4" s="151">
        <v>770</v>
      </c>
      <c r="AH4" s="63">
        <v>1524826.1299999994</v>
      </c>
      <c r="AI4" s="152"/>
      <c r="AJ4" s="67">
        <v>684</v>
      </c>
      <c r="AK4" s="63">
        <v>1380943.280000001</v>
      </c>
      <c r="AL4" s="64"/>
      <c r="AM4" s="62">
        <f>+C4+F4+I4+L4+O4+R4+U4+X4+AA4+AD4+AG4+AJ4</f>
        <v>8320</v>
      </c>
      <c r="AN4" s="68">
        <f>+D4+G4+J4+M4+P4+S4+V4+Y4+AB4+AE4+AH4+AK4</f>
        <v>13872987.980000004</v>
      </c>
    </row>
    <row r="5" spans="1:40" x14ac:dyDescent="0.25">
      <c r="A5" s="168">
        <v>61</v>
      </c>
      <c r="B5" s="61" t="s">
        <v>40</v>
      </c>
      <c r="C5" s="62">
        <v>822</v>
      </c>
      <c r="D5" s="63">
        <v>2826637.1299999994</v>
      </c>
      <c r="E5" s="152"/>
      <c r="F5" s="67">
        <v>694</v>
      </c>
      <c r="G5" s="63">
        <v>2224998.7200000002</v>
      </c>
      <c r="H5" s="64"/>
      <c r="I5" s="183">
        <v>843</v>
      </c>
      <c r="J5" s="63">
        <v>2551242.1599999992</v>
      </c>
      <c r="K5" s="64"/>
      <c r="L5" s="62">
        <v>886</v>
      </c>
      <c r="M5" s="63">
        <v>2616780.8399999975</v>
      </c>
      <c r="N5" s="64"/>
      <c r="O5" s="65">
        <v>767</v>
      </c>
      <c r="P5" s="63">
        <v>2115150.8800000013</v>
      </c>
      <c r="Q5" s="66"/>
      <c r="R5" s="65">
        <v>669</v>
      </c>
      <c r="S5" s="63">
        <v>2001940.3300000024</v>
      </c>
      <c r="T5" s="64"/>
      <c r="U5" s="65">
        <v>851</v>
      </c>
      <c r="V5" s="63">
        <v>2790996.86</v>
      </c>
      <c r="W5" s="66"/>
      <c r="X5" s="65">
        <v>919</v>
      </c>
      <c r="Y5" s="63">
        <v>3747386.8699999969</v>
      </c>
      <c r="Z5" s="64"/>
      <c r="AA5" s="151">
        <v>986</v>
      </c>
      <c r="AB5" s="63">
        <v>3854503.2700000009</v>
      </c>
      <c r="AC5" s="152"/>
      <c r="AD5" s="67">
        <v>905</v>
      </c>
      <c r="AE5" s="63">
        <v>4280743.8100000042</v>
      </c>
      <c r="AF5" s="64"/>
      <c r="AG5" s="151">
        <v>928</v>
      </c>
      <c r="AH5" s="63">
        <v>3702300.97</v>
      </c>
      <c r="AI5" s="152"/>
      <c r="AJ5" s="67">
        <v>770</v>
      </c>
      <c r="AK5" s="63">
        <v>3282153.0300000017</v>
      </c>
      <c r="AL5" s="64"/>
      <c r="AM5" s="62">
        <f t="shared" ref="AM5:AM11" si="0">+C5+F5+I5+L5+O5+R5+U5+X5+AA5+AD5+AG5+AJ5</f>
        <v>10040</v>
      </c>
      <c r="AN5" s="68">
        <f t="shared" ref="AN5:AN11" si="1">+D5+G5+J5+M5+P5+S5+V5+Y5+AB5+AE5+AH5+AK5</f>
        <v>35994834.869999997</v>
      </c>
    </row>
    <row r="6" spans="1:40" x14ac:dyDescent="0.25">
      <c r="A6" s="168">
        <v>70</v>
      </c>
      <c r="B6" s="61" t="s">
        <v>41</v>
      </c>
      <c r="C6" s="62">
        <v>140</v>
      </c>
      <c r="D6" s="63">
        <v>207326.03999999998</v>
      </c>
      <c r="E6" s="152"/>
      <c r="F6" s="67">
        <v>125</v>
      </c>
      <c r="G6" s="63">
        <v>190615.84</v>
      </c>
      <c r="H6" s="64"/>
      <c r="I6" s="183">
        <v>132</v>
      </c>
      <c r="J6" s="63">
        <v>162672.90000000002</v>
      </c>
      <c r="K6" s="64"/>
      <c r="L6" s="62">
        <v>85</v>
      </c>
      <c r="M6" s="63">
        <v>142382.32</v>
      </c>
      <c r="N6" s="64"/>
      <c r="O6" s="65">
        <v>77</v>
      </c>
      <c r="P6" s="63">
        <v>139704.79</v>
      </c>
      <c r="Q6" s="66"/>
      <c r="R6" s="65">
        <v>50</v>
      </c>
      <c r="S6" s="63">
        <v>75244.549999999988</v>
      </c>
      <c r="T6" s="64"/>
      <c r="U6" s="65">
        <v>107</v>
      </c>
      <c r="V6" s="63">
        <v>276295.42999999993</v>
      </c>
      <c r="W6" s="66"/>
      <c r="X6" s="65">
        <v>90</v>
      </c>
      <c r="Y6" s="63">
        <v>184468.74999999994</v>
      </c>
      <c r="Z6" s="64"/>
      <c r="AA6" s="151">
        <v>101</v>
      </c>
      <c r="AB6" s="63">
        <v>185760.80999999997</v>
      </c>
      <c r="AC6" s="152"/>
      <c r="AD6" s="67">
        <v>122</v>
      </c>
      <c r="AE6" s="63">
        <v>227365.51000000004</v>
      </c>
      <c r="AF6" s="64"/>
      <c r="AG6" s="151">
        <v>99</v>
      </c>
      <c r="AH6" s="63">
        <v>161080.38000000006</v>
      </c>
      <c r="AI6" s="152"/>
      <c r="AJ6" s="67">
        <v>95</v>
      </c>
      <c r="AK6" s="63">
        <v>186273.45</v>
      </c>
      <c r="AL6" s="64"/>
      <c r="AM6" s="62">
        <f t="shared" si="0"/>
        <v>1223</v>
      </c>
      <c r="AN6" s="68">
        <f t="shared" si="1"/>
        <v>2139190.7700000005</v>
      </c>
    </row>
    <row r="7" spans="1:40" x14ac:dyDescent="0.25">
      <c r="A7" s="168">
        <v>71</v>
      </c>
      <c r="B7" s="61" t="s">
        <v>42</v>
      </c>
      <c r="C7" s="62">
        <v>503</v>
      </c>
      <c r="D7" s="63">
        <v>1059649.1199999994</v>
      </c>
      <c r="E7" s="152"/>
      <c r="F7" s="67">
        <v>249</v>
      </c>
      <c r="G7" s="63">
        <v>603916.65999999968</v>
      </c>
      <c r="H7" s="64"/>
      <c r="I7" s="183">
        <v>222</v>
      </c>
      <c r="J7" s="63">
        <v>612965.7100000002</v>
      </c>
      <c r="K7" s="64"/>
      <c r="L7" s="62">
        <v>174</v>
      </c>
      <c r="M7" s="63">
        <v>502091.23000000004</v>
      </c>
      <c r="N7" s="64"/>
      <c r="O7" s="65">
        <v>168</v>
      </c>
      <c r="P7" s="63">
        <v>546819.77000000025</v>
      </c>
      <c r="Q7" s="66"/>
      <c r="R7" s="65">
        <v>153</v>
      </c>
      <c r="S7" s="63">
        <v>415957.97000000003</v>
      </c>
      <c r="T7" s="64"/>
      <c r="U7" s="65">
        <v>207</v>
      </c>
      <c r="V7" s="63">
        <v>735492.34999999986</v>
      </c>
      <c r="W7" s="66"/>
      <c r="X7" s="65">
        <v>191</v>
      </c>
      <c r="Y7" s="63">
        <v>556330.12000000011</v>
      </c>
      <c r="Z7" s="64"/>
      <c r="AA7" s="151">
        <v>222</v>
      </c>
      <c r="AB7" s="63">
        <v>852765.95999999973</v>
      </c>
      <c r="AC7" s="152"/>
      <c r="AD7" s="67">
        <v>181</v>
      </c>
      <c r="AE7" s="63">
        <v>683957.71999999951</v>
      </c>
      <c r="AF7" s="64"/>
      <c r="AG7" s="151">
        <v>230</v>
      </c>
      <c r="AH7" s="63">
        <v>1028099.9900000003</v>
      </c>
      <c r="AI7" s="152"/>
      <c r="AJ7" s="67">
        <v>195</v>
      </c>
      <c r="AK7" s="63">
        <v>776962.39000000013</v>
      </c>
      <c r="AL7" s="64"/>
      <c r="AM7" s="62">
        <f t="shared" si="0"/>
        <v>2695</v>
      </c>
      <c r="AN7" s="68">
        <f t="shared" si="1"/>
        <v>8375008.9900000002</v>
      </c>
    </row>
    <row r="8" spans="1:40" x14ac:dyDescent="0.25">
      <c r="A8" s="168">
        <v>81</v>
      </c>
      <c r="B8" s="61" t="s">
        <v>43</v>
      </c>
      <c r="C8" s="62">
        <v>129</v>
      </c>
      <c r="D8" s="63">
        <v>530685.25000000012</v>
      </c>
      <c r="E8" s="152"/>
      <c r="F8" s="67">
        <v>132</v>
      </c>
      <c r="G8" s="63">
        <v>370582.43999999989</v>
      </c>
      <c r="H8" s="64"/>
      <c r="I8" s="183">
        <v>128</v>
      </c>
      <c r="J8" s="63">
        <v>426619.22999999992</v>
      </c>
      <c r="K8" s="64"/>
      <c r="L8" s="62">
        <v>111</v>
      </c>
      <c r="M8" s="63">
        <v>466886.04000000004</v>
      </c>
      <c r="N8" s="64"/>
      <c r="O8" s="65">
        <v>114</v>
      </c>
      <c r="P8" s="63">
        <v>378598.16000000015</v>
      </c>
      <c r="Q8" s="66"/>
      <c r="R8" s="65">
        <v>73</v>
      </c>
      <c r="S8" s="63">
        <v>277101.11000000004</v>
      </c>
      <c r="T8" s="64"/>
      <c r="U8" s="65">
        <v>115</v>
      </c>
      <c r="V8" s="63">
        <v>340848.18000000011</v>
      </c>
      <c r="W8" s="66"/>
      <c r="X8" s="65">
        <v>83</v>
      </c>
      <c r="Y8" s="63">
        <v>828781.84000000043</v>
      </c>
      <c r="Z8" s="64"/>
      <c r="AA8" s="151">
        <v>96</v>
      </c>
      <c r="AB8" s="63">
        <v>393756.00000000006</v>
      </c>
      <c r="AC8" s="152"/>
      <c r="AD8" s="67">
        <v>129</v>
      </c>
      <c r="AE8" s="63">
        <v>462361.99999999988</v>
      </c>
      <c r="AF8" s="64"/>
      <c r="AG8" s="151">
        <v>124</v>
      </c>
      <c r="AH8" s="63">
        <v>742208.68000000017</v>
      </c>
      <c r="AI8" s="152"/>
      <c r="AJ8" s="67">
        <v>97</v>
      </c>
      <c r="AK8" s="63">
        <v>421750.99</v>
      </c>
      <c r="AL8" s="64"/>
      <c r="AM8" s="62">
        <f t="shared" si="0"/>
        <v>1331</v>
      </c>
      <c r="AN8" s="68">
        <f t="shared" si="1"/>
        <v>5640179.9199999999</v>
      </c>
    </row>
    <row r="9" spans="1:40" ht="13.5" customHeight="1" x14ac:dyDescent="0.25">
      <c r="A9" s="168">
        <v>91</v>
      </c>
      <c r="B9" s="61" t="s">
        <v>44</v>
      </c>
      <c r="C9" s="62">
        <v>47</v>
      </c>
      <c r="D9" s="63">
        <v>103168.96000000001</v>
      </c>
      <c r="E9" s="152"/>
      <c r="F9" s="67">
        <v>39</v>
      </c>
      <c r="G9" s="63">
        <v>54306.979999999996</v>
      </c>
      <c r="H9" s="64"/>
      <c r="I9" s="183">
        <v>46</v>
      </c>
      <c r="J9" s="63">
        <v>81154.7</v>
      </c>
      <c r="K9" s="64"/>
      <c r="L9" s="62">
        <v>28</v>
      </c>
      <c r="M9" s="63">
        <v>51930.470000000008</v>
      </c>
      <c r="N9" s="64"/>
      <c r="O9" s="65">
        <v>35</v>
      </c>
      <c r="P9" s="63">
        <v>94353.97000000003</v>
      </c>
      <c r="Q9" s="66"/>
      <c r="R9" s="65">
        <v>28</v>
      </c>
      <c r="S9" s="63">
        <v>37823.119999999995</v>
      </c>
      <c r="T9" s="64"/>
      <c r="U9" s="65">
        <v>27</v>
      </c>
      <c r="V9" s="63">
        <v>40900.779999999992</v>
      </c>
      <c r="W9" s="66"/>
      <c r="X9" s="65">
        <v>28</v>
      </c>
      <c r="Y9" s="63">
        <v>101029.06999999999</v>
      </c>
      <c r="Z9" s="64"/>
      <c r="AA9" s="151">
        <v>28</v>
      </c>
      <c r="AB9" s="63">
        <v>88734.37</v>
      </c>
      <c r="AC9" s="152"/>
      <c r="AD9" s="67">
        <v>37</v>
      </c>
      <c r="AE9" s="63">
        <v>131492.45000000001</v>
      </c>
      <c r="AF9" s="64"/>
      <c r="AG9" s="151">
        <v>27</v>
      </c>
      <c r="AH9" s="63">
        <v>40477.020000000004</v>
      </c>
      <c r="AI9" s="152"/>
      <c r="AJ9" s="67">
        <v>24</v>
      </c>
      <c r="AK9" s="63">
        <v>59572.87</v>
      </c>
      <c r="AL9" s="64"/>
      <c r="AM9" s="62">
        <f t="shared" si="0"/>
        <v>394</v>
      </c>
      <c r="AN9" s="68">
        <f t="shared" si="1"/>
        <v>884944.76000000013</v>
      </c>
    </row>
    <row r="10" spans="1:40" x14ac:dyDescent="0.25">
      <c r="A10" s="168">
        <v>92</v>
      </c>
      <c r="B10" s="61" t="s">
        <v>45</v>
      </c>
      <c r="C10" s="62">
        <v>0</v>
      </c>
      <c r="D10" s="63">
        <v>0</v>
      </c>
      <c r="E10" s="152"/>
      <c r="F10" s="67">
        <v>2</v>
      </c>
      <c r="G10" s="63">
        <v>3246.91</v>
      </c>
      <c r="H10" s="64"/>
      <c r="I10" s="183">
        <v>0</v>
      </c>
      <c r="J10" s="63">
        <v>0</v>
      </c>
      <c r="K10" s="64"/>
      <c r="L10" s="62">
        <v>1</v>
      </c>
      <c r="M10" s="63">
        <v>10000</v>
      </c>
      <c r="N10" s="64"/>
      <c r="O10" s="65">
        <v>0</v>
      </c>
      <c r="P10" s="63">
        <v>0</v>
      </c>
      <c r="Q10" s="66"/>
      <c r="R10" s="65">
        <v>0</v>
      </c>
      <c r="S10" s="63">
        <v>0</v>
      </c>
      <c r="T10" s="64"/>
      <c r="U10" s="65">
        <v>0</v>
      </c>
      <c r="V10" s="63">
        <v>0</v>
      </c>
      <c r="W10" s="66"/>
      <c r="X10" s="65">
        <v>0</v>
      </c>
      <c r="Y10" s="63">
        <v>0</v>
      </c>
      <c r="Z10" s="64"/>
      <c r="AA10" s="151">
        <v>0</v>
      </c>
      <c r="AB10" s="63">
        <v>0</v>
      </c>
      <c r="AC10" s="152"/>
      <c r="AD10" s="67">
        <v>0</v>
      </c>
      <c r="AE10" s="63">
        <v>0</v>
      </c>
      <c r="AF10" s="64"/>
      <c r="AG10" s="151">
        <v>1</v>
      </c>
      <c r="AH10" s="63">
        <v>62000</v>
      </c>
      <c r="AI10" s="152"/>
      <c r="AJ10" s="67">
        <v>3</v>
      </c>
      <c r="AK10" s="63">
        <v>9310.3799999999992</v>
      </c>
      <c r="AL10" s="64"/>
      <c r="AM10" s="62">
        <f t="shared" si="0"/>
        <v>7</v>
      </c>
      <c r="AN10" s="68">
        <f t="shared" si="1"/>
        <v>84557.290000000008</v>
      </c>
    </row>
    <row r="11" spans="1:40" ht="13.8" thickBot="1" x14ac:dyDescent="0.3">
      <c r="A11" s="168">
        <v>93</v>
      </c>
      <c r="B11" s="61" t="s">
        <v>46</v>
      </c>
      <c r="C11" s="62">
        <v>19</v>
      </c>
      <c r="D11" s="63">
        <v>22453.690000000002</v>
      </c>
      <c r="E11" s="152"/>
      <c r="F11" s="67">
        <v>21</v>
      </c>
      <c r="G11" s="63">
        <v>30116.65</v>
      </c>
      <c r="H11" s="64"/>
      <c r="I11" s="183">
        <v>21</v>
      </c>
      <c r="J11" s="63">
        <v>49704.65</v>
      </c>
      <c r="K11" s="64"/>
      <c r="L11" s="62">
        <v>18</v>
      </c>
      <c r="M11" s="63">
        <v>67947.259999999995</v>
      </c>
      <c r="N11" s="64"/>
      <c r="O11" s="65">
        <v>20</v>
      </c>
      <c r="P11" s="63">
        <v>30925.353999999999</v>
      </c>
      <c r="Q11" s="66"/>
      <c r="R11" s="65">
        <v>11</v>
      </c>
      <c r="S11" s="63">
        <v>60168.75</v>
      </c>
      <c r="T11" s="64"/>
      <c r="U11" s="65">
        <v>14</v>
      </c>
      <c r="V11" s="63">
        <v>31276.070000000003</v>
      </c>
      <c r="W11" s="66"/>
      <c r="X11" s="65">
        <v>29</v>
      </c>
      <c r="Y11" s="63">
        <v>76489.91</v>
      </c>
      <c r="Z11" s="64"/>
      <c r="AA11" s="151">
        <v>17</v>
      </c>
      <c r="AB11" s="63">
        <v>51827.259999999995</v>
      </c>
      <c r="AC11" s="152"/>
      <c r="AD11" s="67">
        <v>26</v>
      </c>
      <c r="AE11" s="63">
        <v>96457.44</v>
      </c>
      <c r="AF11" s="64"/>
      <c r="AG11" s="151">
        <v>29</v>
      </c>
      <c r="AH11" s="63">
        <v>116384.73999999999</v>
      </c>
      <c r="AI11" s="152"/>
      <c r="AJ11" s="67">
        <v>14</v>
      </c>
      <c r="AK11" s="63">
        <v>47964.060000000005</v>
      </c>
      <c r="AL11" s="64"/>
      <c r="AM11" s="62">
        <f t="shared" si="0"/>
        <v>239</v>
      </c>
      <c r="AN11" s="68">
        <f t="shared" si="1"/>
        <v>681715.83400000003</v>
      </c>
    </row>
    <row r="12" spans="1:40" s="78" customFormat="1" ht="15" customHeight="1" thickBot="1" x14ac:dyDescent="0.3">
      <c r="A12" s="169"/>
      <c r="B12" s="69" t="s">
        <v>47</v>
      </c>
      <c r="C12" s="70">
        <f>SUM(C4:C11)</f>
        <v>2223</v>
      </c>
      <c r="D12" s="71">
        <f>SUM(D4:D11)</f>
        <v>5470052.0099999988</v>
      </c>
      <c r="E12" s="154"/>
      <c r="F12" s="146">
        <f>SUM(F4:F11)</f>
        <v>1964</v>
      </c>
      <c r="G12" s="71">
        <f>SUM(G4:G11)</f>
        <v>4498011.16</v>
      </c>
      <c r="H12" s="72"/>
      <c r="I12" s="73">
        <f>SUM(I4:I11)</f>
        <v>2183</v>
      </c>
      <c r="J12" s="71">
        <f>SUM(J4:J11)</f>
        <v>4984890.13</v>
      </c>
      <c r="K12" s="72"/>
      <c r="L12" s="73">
        <f>SUM(L4:L11)</f>
        <v>2047</v>
      </c>
      <c r="M12" s="71">
        <f>SUM(M4:M11)</f>
        <v>4869768.6599999974</v>
      </c>
      <c r="N12" s="72"/>
      <c r="O12" s="70">
        <f>SUM(O4:O11)</f>
        <v>1896</v>
      </c>
      <c r="P12" s="72">
        <f>SUM(P4:P11)</f>
        <v>4368233.0540000023</v>
      </c>
      <c r="Q12" s="74"/>
      <c r="R12" s="70">
        <f>SUM(R4:R11)</f>
        <v>1580</v>
      </c>
      <c r="S12" s="71">
        <f>SUM(S4:S11)</f>
        <v>3769342.3600000027</v>
      </c>
      <c r="T12" s="75"/>
      <c r="U12" s="70">
        <f>SUM(U4:U11)</f>
        <v>2028</v>
      </c>
      <c r="V12" s="71">
        <f>SUM(V4:V11)</f>
        <v>5490330.3099999996</v>
      </c>
      <c r="W12" s="75"/>
      <c r="X12" s="70">
        <f>SUM(X4:X11)</f>
        <v>2046</v>
      </c>
      <c r="Y12" s="71">
        <f>SUM(Y4:Y11)</f>
        <v>6811572.6099999985</v>
      </c>
      <c r="Z12" s="72"/>
      <c r="AA12" s="153">
        <f>SUM(AA4:AA11)</f>
        <v>2107</v>
      </c>
      <c r="AB12" s="71">
        <f>SUM(AB4:AB11)</f>
        <v>6654864.8900000006</v>
      </c>
      <c r="AC12" s="154"/>
      <c r="AD12" s="146">
        <f>SUM(AD4:AD11)</f>
        <v>2085</v>
      </c>
      <c r="AE12" s="71">
        <f>SUM(AE4:AE11)</f>
        <v>7214046.8700000048</v>
      </c>
      <c r="AF12" s="72"/>
      <c r="AG12" s="153">
        <f>SUM(AG4:AG11)</f>
        <v>2208</v>
      </c>
      <c r="AH12" s="71">
        <f>SUM(AH4:AH11)</f>
        <v>7377377.9100000001</v>
      </c>
      <c r="AI12" s="154"/>
      <c r="AJ12" s="146">
        <f>SUM(AJ4:AJ11)</f>
        <v>1882</v>
      </c>
      <c r="AK12" s="71">
        <f>SUM(AK4:AK11)</f>
        <v>6164930.450000002</v>
      </c>
      <c r="AL12" s="72"/>
      <c r="AM12" s="76">
        <f>SUM(AM4:AM11)</f>
        <v>24249</v>
      </c>
      <c r="AN12" s="77">
        <f>SUM(AN4:AN11)</f>
        <v>67673420.414000005</v>
      </c>
    </row>
    <row r="13" spans="1:40" ht="15" customHeight="1" thickBot="1" x14ac:dyDescent="0.35">
      <c r="A13" s="170"/>
      <c r="B13" s="79"/>
      <c r="C13" s="285" t="s">
        <v>17</v>
      </c>
      <c r="D13" s="285"/>
      <c r="E13" s="286"/>
      <c r="F13" s="287" t="s">
        <v>18</v>
      </c>
      <c r="G13" s="288"/>
      <c r="H13" s="288"/>
      <c r="I13" s="288" t="s">
        <v>19</v>
      </c>
      <c r="J13" s="288"/>
      <c r="K13" s="288"/>
      <c r="L13" s="289" t="s">
        <v>20</v>
      </c>
      <c r="M13" s="289"/>
      <c r="N13" s="289"/>
      <c r="O13" s="282" t="s">
        <v>21</v>
      </c>
      <c r="P13" s="282"/>
      <c r="Q13" s="282"/>
      <c r="R13" s="281" t="s">
        <v>22</v>
      </c>
      <c r="S13" s="281"/>
      <c r="T13" s="281"/>
      <c r="U13" s="282" t="s">
        <v>23</v>
      </c>
      <c r="V13" s="282"/>
      <c r="W13" s="282"/>
      <c r="X13" s="282" t="s">
        <v>24</v>
      </c>
      <c r="Y13" s="282"/>
      <c r="Z13" s="281"/>
      <c r="AA13" s="270" t="s">
        <v>25</v>
      </c>
      <c r="AB13" s="271"/>
      <c r="AC13" s="272"/>
      <c r="AD13" s="290" t="s">
        <v>26</v>
      </c>
      <c r="AE13" s="282"/>
      <c r="AF13" s="281"/>
      <c r="AG13" s="291" t="s">
        <v>27</v>
      </c>
      <c r="AH13" s="292"/>
      <c r="AI13" s="164"/>
      <c r="AJ13" s="292" t="s">
        <v>28</v>
      </c>
      <c r="AK13" s="293"/>
      <c r="AL13" s="80"/>
      <c r="AM13" s="294" t="s">
        <v>29</v>
      </c>
      <c r="AN13" s="294"/>
    </row>
    <row r="14" spans="1:40" x14ac:dyDescent="0.25">
      <c r="A14" s="176" t="s">
        <v>48</v>
      </c>
      <c r="B14" s="177" t="s">
        <v>31</v>
      </c>
      <c r="C14" s="178"/>
      <c r="D14" s="179"/>
      <c r="E14" s="180">
        <v>8.5000000000000006E-2</v>
      </c>
      <c r="F14" s="53" t="s">
        <v>34</v>
      </c>
      <c r="G14" s="46" t="s">
        <v>33</v>
      </c>
      <c r="H14" s="81">
        <v>8.5000000000000006E-2</v>
      </c>
      <c r="I14" s="45" t="s">
        <v>34</v>
      </c>
      <c r="J14" s="46" t="s">
        <v>33</v>
      </c>
      <c r="K14" s="81">
        <v>8.5000000000000006E-2</v>
      </c>
      <c r="L14" s="45" t="s">
        <v>34</v>
      </c>
      <c r="M14" s="46" t="s">
        <v>33</v>
      </c>
      <c r="N14" s="81">
        <v>8.5000000000000006E-2</v>
      </c>
      <c r="O14" s="48" t="s">
        <v>35</v>
      </c>
      <c r="P14" s="46" t="s">
        <v>33</v>
      </c>
      <c r="Q14" s="82">
        <v>8.5000000000000006E-2</v>
      </c>
      <c r="R14" s="48" t="s">
        <v>35</v>
      </c>
      <c r="S14" s="46" t="s">
        <v>33</v>
      </c>
      <c r="T14" s="81">
        <v>8.5000000000000006E-2</v>
      </c>
      <c r="U14" s="48" t="s">
        <v>35</v>
      </c>
      <c r="V14" s="83" t="s">
        <v>33</v>
      </c>
      <c r="W14" s="84">
        <v>8.5000000000000006E-2</v>
      </c>
      <c r="X14" s="53" t="s">
        <v>32</v>
      </c>
      <c r="Y14" s="46" t="s">
        <v>33</v>
      </c>
      <c r="Z14" s="81">
        <v>8.5000000000000006E-2</v>
      </c>
      <c r="AA14" s="155" t="s">
        <v>32</v>
      </c>
      <c r="AB14" s="85" t="s">
        <v>33</v>
      </c>
      <c r="AC14" s="156">
        <v>8.5000000000000006E-2</v>
      </c>
      <c r="AD14" s="53" t="s">
        <v>32</v>
      </c>
      <c r="AE14" s="46" t="s">
        <v>33</v>
      </c>
      <c r="AF14" s="81">
        <v>8.5000000000000006E-2</v>
      </c>
      <c r="AG14" s="162" t="s">
        <v>32</v>
      </c>
      <c r="AH14" s="46" t="s">
        <v>33</v>
      </c>
      <c r="AI14" s="165">
        <v>8.5000000000000006E-2</v>
      </c>
      <c r="AJ14" s="53" t="s">
        <v>32</v>
      </c>
      <c r="AK14" s="46" t="s">
        <v>33</v>
      </c>
      <c r="AL14" s="81">
        <v>8.5000000000000006E-2</v>
      </c>
      <c r="AM14" s="45" t="s">
        <v>32</v>
      </c>
      <c r="AN14" s="46" t="s">
        <v>33</v>
      </c>
    </row>
    <row r="15" spans="1:40" ht="13.8" thickBot="1" x14ac:dyDescent="0.3">
      <c r="A15" s="171"/>
      <c r="B15" s="54"/>
      <c r="C15" s="58" t="str">
        <f>+[1]Cupones!$F23407</f>
        <v xml:space="preserve">Cant de </v>
      </c>
      <c r="D15" s="86" t="str">
        <f>+[1]Cupones!$H23407</f>
        <v>Importe</v>
      </c>
      <c r="E15" s="157">
        <v>0.16500000000000001</v>
      </c>
      <c r="F15" s="60" t="s">
        <v>38</v>
      </c>
      <c r="G15" s="56" t="s">
        <v>37</v>
      </c>
      <c r="H15" s="87">
        <v>0.16500000000000001</v>
      </c>
      <c r="I15" s="55" t="s">
        <v>38</v>
      </c>
      <c r="J15" s="56" t="s">
        <v>37</v>
      </c>
      <c r="K15" s="87">
        <v>0.16500000000000001</v>
      </c>
      <c r="L15" s="55" t="s">
        <v>38</v>
      </c>
      <c r="M15" s="56" t="s">
        <v>37</v>
      </c>
      <c r="N15" s="87">
        <v>0.16500000000000001</v>
      </c>
      <c r="O15" s="58" t="s">
        <v>38</v>
      </c>
      <c r="P15" s="56" t="s">
        <v>37</v>
      </c>
      <c r="Q15" s="88">
        <v>0.16500000000000001</v>
      </c>
      <c r="R15" s="58" t="s">
        <v>38</v>
      </c>
      <c r="S15" s="56" t="s">
        <v>37</v>
      </c>
      <c r="T15" s="87">
        <v>0.16500000000000001</v>
      </c>
      <c r="U15" s="58" t="s">
        <v>38</v>
      </c>
      <c r="V15" s="89" t="s">
        <v>37</v>
      </c>
      <c r="W15" s="90">
        <v>0.16500000000000001</v>
      </c>
      <c r="X15" s="60" t="s">
        <v>36</v>
      </c>
      <c r="Y15" s="56" t="s">
        <v>37</v>
      </c>
      <c r="Z15" s="87">
        <v>0.16500000000000001</v>
      </c>
      <c r="AA15" s="149" t="s">
        <v>36</v>
      </c>
      <c r="AB15" s="56" t="s">
        <v>37</v>
      </c>
      <c r="AC15" s="157">
        <v>0.16500000000000001</v>
      </c>
      <c r="AD15" s="60" t="s">
        <v>36</v>
      </c>
      <c r="AE15" s="56" t="s">
        <v>37</v>
      </c>
      <c r="AF15" s="87">
        <v>0.16500000000000001</v>
      </c>
      <c r="AG15" s="149" t="s">
        <v>36</v>
      </c>
      <c r="AH15" s="56" t="s">
        <v>37</v>
      </c>
      <c r="AI15" s="157">
        <v>0.16500000000000001</v>
      </c>
      <c r="AJ15" s="60" t="s">
        <v>36</v>
      </c>
      <c r="AK15" s="56" t="s">
        <v>37</v>
      </c>
      <c r="AL15" s="87">
        <v>0.16500000000000001</v>
      </c>
      <c r="AM15" s="91" t="s">
        <v>36</v>
      </c>
      <c r="AN15" s="85" t="s">
        <v>37</v>
      </c>
    </row>
    <row r="16" spans="1:40" x14ac:dyDescent="0.25">
      <c r="A16" s="172">
        <v>1</v>
      </c>
      <c r="B16" s="61" t="s">
        <v>49</v>
      </c>
      <c r="C16" s="65">
        <v>159</v>
      </c>
      <c r="D16" s="92">
        <v>373290.34000000008</v>
      </c>
      <c r="E16" s="158">
        <f>+D16*0.085</f>
        <v>31729.67890000001</v>
      </c>
      <c r="F16" s="67">
        <v>178</v>
      </c>
      <c r="G16" s="94">
        <v>276241.21999999997</v>
      </c>
      <c r="H16" s="93">
        <f>+G16*0.085</f>
        <v>23480.503700000001</v>
      </c>
      <c r="I16" s="62">
        <v>187</v>
      </c>
      <c r="J16" s="94">
        <v>461334.09000000008</v>
      </c>
      <c r="K16" s="93">
        <f>+K$14*J16</f>
        <v>39213.397650000014</v>
      </c>
      <c r="L16" s="257">
        <v>188</v>
      </c>
      <c r="M16" s="63">
        <v>343281.8499999998</v>
      </c>
      <c r="N16" s="93">
        <f>+N$14*M16</f>
        <v>29178.957249999985</v>
      </c>
      <c r="O16" s="257">
        <v>155</v>
      </c>
      <c r="P16" s="63">
        <v>411110.76000000007</v>
      </c>
      <c r="Q16" s="93">
        <f>+P16*0.085</f>
        <v>34944.414600000011</v>
      </c>
      <c r="R16" s="65">
        <v>137</v>
      </c>
      <c r="S16" s="94">
        <v>299768.52000000008</v>
      </c>
      <c r="T16" s="93">
        <v>25480.32420000001</v>
      </c>
      <c r="U16" s="65">
        <v>195</v>
      </c>
      <c r="V16" s="93">
        <v>373960.98999999993</v>
      </c>
      <c r="W16" s="95">
        <f>+V16*0.085</f>
        <v>31786.684149999997</v>
      </c>
      <c r="X16" s="65">
        <v>162</v>
      </c>
      <c r="Y16" s="93">
        <v>567922.41999999993</v>
      </c>
      <c r="Z16" s="95">
        <f>+Y16*0.085</f>
        <v>48273.405699999996</v>
      </c>
      <c r="AA16" s="65">
        <v>169</v>
      </c>
      <c r="AB16" s="93">
        <v>449718.74999999994</v>
      </c>
      <c r="AC16" s="95">
        <f>+AB16*0.085</f>
        <v>38226.09375</v>
      </c>
      <c r="AD16" s="65">
        <v>166</v>
      </c>
      <c r="AE16" s="93">
        <v>375830.23000000004</v>
      </c>
      <c r="AF16" s="95">
        <f>+AE16*0.085</f>
        <v>31945.569550000007</v>
      </c>
      <c r="AG16" s="151">
        <v>177</v>
      </c>
      <c r="AH16" s="94">
        <v>425205.75000000006</v>
      </c>
      <c r="AI16" s="158">
        <f>+AH16*0.085</f>
        <v>36142.488750000004</v>
      </c>
      <c r="AJ16" s="67">
        <v>136</v>
      </c>
      <c r="AK16" s="94">
        <v>496308.02000000014</v>
      </c>
      <c r="AL16" s="93">
        <f>+AK16*0.085</f>
        <v>42186.181700000016</v>
      </c>
      <c r="AM16" s="96">
        <f>+C16+F16+I16+L16+O16+R16+U16+X16+AA16+AD16+AG16+AJ16</f>
        <v>2009</v>
      </c>
      <c r="AN16" s="96">
        <f>+D16+G16+J16+M16+P16+S16+V16+Y16+AB16+AE16+AH16+AK16</f>
        <v>4853972.9400000004</v>
      </c>
    </row>
    <row r="17" spans="1:41" x14ac:dyDescent="0.25">
      <c r="A17" s="172">
        <v>2</v>
      </c>
      <c r="B17" s="61" t="s">
        <v>50</v>
      </c>
      <c r="C17" s="65">
        <v>324</v>
      </c>
      <c r="D17" s="92">
        <v>864598.42999999982</v>
      </c>
      <c r="E17" s="158">
        <f t="shared" ref="E17:E30" si="2">+D17*0.085</f>
        <v>73490.866549999992</v>
      </c>
      <c r="F17" s="67">
        <v>263</v>
      </c>
      <c r="G17" s="94">
        <v>642148.63999999978</v>
      </c>
      <c r="H17" s="93">
        <f t="shared" ref="H17:H30" si="3">+G17*0.085</f>
        <v>54582.634399999988</v>
      </c>
      <c r="I17" s="62">
        <v>330</v>
      </c>
      <c r="J17" s="94">
        <v>640569.88</v>
      </c>
      <c r="K17" s="93">
        <f t="shared" ref="K17:K30" si="4">+K$14*J17</f>
        <v>54448.439800000007</v>
      </c>
      <c r="L17" s="257">
        <v>316</v>
      </c>
      <c r="M17" s="63">
        <v>990661.03999999992</v>
      </c>
      <c r="N17" s="93">
        <f t="shared" ref="N17:N30" si="5">+N$14*M17</f>
        <v>84206.188399999999</v>
      </c>
      <c r="O17" s="257">
        <v>262</v>
      </c>
      <c r="P17" s="63">
        <v>692700.24</v>
      </c>
      <c r="Q17" s="93">
        <f t="shared" ref="Q17:Q30" si="6">+P17*0.085</f>
        <v>58879.520400000001</v>
      </c>
      <c r="R17" s="65">
        <v>240</v>
      </c>
      <c r="S17" s="94">
        <v>663314.2899999998</v>
      </c>
      <c r="T17" s="93">
        <v>56381.714649999987</v>
      </c>
      <c r="U17" s="65">
        <v>285</v>
      </c>
      <c r="V17" s="93">
        <v>1020048.8000000002</v>
      </c>
      <c r="W17" s="95">
        <f t="shared" ref="W17:W30" si="7">+V17*0.085</f>
        <v>86704.148000000016</v>
      </c>
      <c r="X17" s="65">
        <v>279</v>
      </c>
      <c r="Y17" s="93">
        <v>1371716.7999999998</v>
      </c>
      <c r="Z17" s="95">
        <f t="shared" ref="Z17:Z30" si="8">+Y17*0.085</f>
        <v>116595.92799999999</v>
      </c>
      <c r="AA17" s="65">
        <v>278</v>
      </c>
      <c r="AB17" s="93">
        <v>956340.8600000001</v>
      </c>
      <c r="AC17" s="95">
        <f t="shared" ref="AC17:AC30" si="9">+AB17*0.085</f>
        <v>81288.973100000017</v>
      </c>
      <c r="AD17" s="65">
        <v>299</v>
      </c>
      <c r="AE17" s="93">
        <v>1044493.2899999997</v>
      </c>
      <c r="AF17" s="95">
        <f t="shared" ref="AF17:AF30" si="10">+AE17*0.085</f>
        <v>88781.929649999976</v>
      </c>
      <c r="AG17" s="151">
        <v>324</v>
      </c>
      <c r="AH17" s="94">
        <v>1461966.8799999987</v>
      </c>
      <c r="AI17" s="158">
        <f t="shared" ref="AI17:AI30" si="11">+AH17*0.085</f>
        <v>124267.1847999999</v>
      </c>
      <c r="AJ17" s="67">
        <v>284</v>
      </c>
      <c r="AK17" s="94">
        <v>875948.74999999988</v>
      </c>
      <c r="AL17" s="93">
        <f t="shared" ref="AL17:AL30" si="12">+AK17*0.085</f>
        <v>74455.643749999988</v>
      </c>
      <c r="AM17" s="97">
        <f t="shared" ref="AM17:AM29" si="13">+C17+F17+I17+L17+O17+R17+U17+X17+AA17+AD17+AG17+AJ17</f>
        <v>3484</v>
      </c>
      <c r="AN17" s="97">
        <f t="shared" ref="AN17:AN29" si="14">+D17+G17+J17+M17+P17+S17+V17+Y17+AB17+AE17+AH17+AK17</f>
        <v>11224507.899999999</v>
      </c>
    </row>
    <row r="18" spans="1:41" x14ac:dyDescent="0.25">
      <c r="A18" s="172">
        <v>3</v>
      </c>
      <c r="B18" s="61" t="s">
        <v>51</v>
      </c>
      <c r="C18" s="65">
        <v>111</v>
      </c>
      <c r="D18" s="92">
        <v>274581.33000000007</v>
      </c>
      <c r="E18" s="158">
        <f t="shared" si="2"/>
        <v>23339.413050000006</v>
      </c>
      <c r="F18" s="67">
        <v>101</v>
      </c>
      <c r="G18" s="94">
        <v>200501.65000000002</v>
      </c>
      <c r="H18" s="93">
        <f t="shared" si="3"/>
        <v>17042.640250000004</v>
      </c>
      <c r="I18" s="62">
        <v>109</v>
      </c>
      <c r="J18" s="94">
        <v>207844.20000000004</v>
      </c>
      <c r="K18" s="93">
        <f t="shared" si="4"/>
        <v>17666.757000000005</v>
      </c>
      <c r="L18" s="257">
        <v>117</v>
      </c>
      <c r="M18" s="63">
        <v>230094.09</v>
      </c>
      <c r="N18" s="93">
        <f t="shared" si="5"/>
        <v>19557.997650000001</v>
      </c>
      <c r="O18" s="257">
        <v>124</v>
      </c>
      <c r="P18" s="63">
        <v>290841.35000000003</v>
      </c>
      <c r="Q18" s="93">
        <f t="shared" si="6"/>
        <v>24721.514750000006</v>
      </c>
      <c r="R18" s="65">
        <v>83</v>
      </c>
      <c r="S18" s="94">
        <v>199375.53000000003</v>
      </c>
      <c r="T18" s="93">
        <v>16946.920050000004</v>
      </c>
      <c r="U18" s="65">
        <v>112</v>
      </c>
      <c r="V18" s="93">
        <v>252534.88999999998</v>
      </c>
      <c r="W18" s="95">
        <f t="shared" si="7"/>
        <v>21465.465650000002</v>
      </c>
      <c r="X18" s="65">
        <v>124</v>
      </c>
      <c r="Y18" s="93">
        <v>359504.10000000003</v>
      </c>
      <c r="Z18" s="95">
        <f t="shared" si="8"/>
        <v>30557.848500000004</v>
      </c>
      <c r="AA18" s="65">
        <v>121</v>
      </c>
      <c r="AB18" s="93">
        <v>412923.04999999993</v>
      </c>
      <c r="AC18" s="95">
        <f t="shared" si="9"/>
        <v>35098.45925</v>
      </c>
      <c r="AD18" s="65">
        <v>111</v>
      </c>
      <c r="AE18" s="93">
        <v>268304.30999999994</v>
      </c>
      <c r="AF18" s="95">
        <f t="shared" si="10"/>
        <v>22805.866349999997</v>
      </c>
      <c r="AG18" s="151">
        <v>132</v>
      </c>
      <c r="AH18" s="94">
        <v>373539.1700000001</v>
      </c>
      <c r="AI18" s="158">
        <f t="shared" si="11"/>
        <v>31750.829450000012</v>
      </c>
      <c r="AJ18" s="67">
        <v>97</v>
      </c>
      <c r="AK18" s="94">
        <v>303725.81</v>
      </c>
      <c r="AL18" s="93">
        <f t="shared" si="12"/>
        <v>25816.693850000003</v>
      </c>
      <c r="AM18" s="97">
        <f t="shared" si="13"/>
        <v>1342</v>
      </c>
      <c r="AN18" s="97">
        <f t="shared" si="14"/>
        <v>3373769.48</v>
      </c>
    </row>
    <row r="19" spans="1:41" x14ac:dyDescent="0.25">
      <c r="A19" s="172">
        <v>4</v>
      </c>
      <c r="B19" s="61" t="s">
        <v>52</v>
      </c>
      <c r="C19" s="65">
        <v>126</v>
      </c>
      <c r="D19" s="92">
        <v>337615.99999999994</v>
      </c>
      <c r="E19" s="158">
        <f t="shared" si="2"/>
        <v>28697.359999999997</v>
      </c>
      <c r="F19" s="67">
        <v>131</v>
      </c>
      <c r="G19" s="94">
        <v>403968.46</v>
      </c>
      <c r="H19" s="93">
        <f t="shared" si="3"/>
        <v>34337.319100000001</v>
      </c>
      <c r="I19" s="62">
        <v>160</v>
      </c>
      <c r="J19" s="94">
        <v>469665.30000000005</v>
      </c>
      <c r="K19" s="93">
        <f t="shared" si="4"/>
        <v>39921.550500000005</v>
      </c>
      <c r="L19" s="257">
        <v>142</v>
      </c>
      <c r="M19" s="63">
        <v>484609.56999999995</v>
      </c>
      <c r="N19" s="93">
        <f t="shared" si="5"/>
        <v>41191.813450000001</v>
      </c>
      <c r="O19" s="257">
        <v>168</v>
      </c>
      <c r="P19" s="63">
        <v>566431.98</v>
      </c>
      <c r="Q19" s="93">
        <f t="shared" si="6"/>
        <v>48146.7183</v>
      </c>
      <c r="R19" s="65">
        <v>103</v>
      </c>
      <c r="S19" s="94">
        <v>310012</v>
      </c>
      <c r="T19" s="93">
        <v>26351.02</v>
      </c>
      <c r="U19" s="65">
        <v>142</v>
      </c>
      <c r="V19" s="93">
        <v>474427.53</v>
      </c>
      <c r="W19" s="95">
        <f t="shared" si="7"/>
        <v>40326.340050000006</v>
      </c>
      <c r="X19" s="65">
        <v>143</v>
      </c>
      <c r="Y19" s="93">
        <v>417791.57</v>
      </c>
      <c r="Z19" s="95">
        <f t="shared" si="8"/>
        <v>35512.283450000003</v>
      </c>
      <c r="AA19" s="65">
        <v>152</v>
      </c>
      <c r="AB19" s="93">
        <v>483099.45999999996</v>
      </c>
      <c r="AC19" s="95">
        <f t="shared" si="9"/>
        <v>41063.454100000003</v>
      </c>
      <c r="AD19" s="65">
        <v>126</v>
      </c>
      <c r="AE19" s="93">
        <v>696214.39</v>
      </c>
      <c r="AF19" s="95">
        <f t="shared" si="10"/>
        <v>59178.223150000005</v>
      </c>
      <c r="AG19" s="151">
        <v>150</v>
      </c>
      <c r="AH19" s="94">
        <v>699253.52999999991</v>
      </c>
      <c r="AI19" s="158">
        <f t="shared" si="11"/>
        <v>59436.550049999998</v>
      </c>
      <c r="AJ19" s="67">
        <v>135</v>
      </c>
      <c r="AK19" s="94">
        <v>581605.03000000014</v>
      </c>
      <c r="AL19" s="93">
        <f t="shared" si="12"/>
        <v>49436.427550000015</v>
      </c>
      <c r="AM19" s="97">
        <f t="shared" si="13"/>
        <v>1678</v>
      </c>
      <c r="AN19" s="97">
        <f t="shared" si="14"/>
        <v>5924694.8200000003</v>
      </c>
    </row>
    <row r="20" spans="1:41" x14ac:dyDescent="0.25">
      <c r="A20" s="172">
        <v>5</v>
      </c>
      <c r="B20" s="61" t="s">
        <v>53</v>
      </c>
      <c r="C20" s="255">
        <v>100</v>
      </c>
      <c r="D20" s="66">
        <v>253975.01999999996</v>
      </c>
      <c r="E20" s="158">
        <f t="shared" si="2"/>
        <v>21587.876699999997</v>
      </c>
      <c r="F20" s="67">
        <v>77</v>
      </c>
      <c r="G20" s="94">
        <v>332607.40000000002</v>
      </c>
      <c r="H20" s="93">
        <f t="shared" si="3"/>
        <v>28271.629000000004</v>
      </c>
      <c r="I20" s="62">
        <v>101</v>
      </c>
      <c r="J20" s="94">
        <v>193224.46000000002</v>
      </c>
      <c r="K20" s="93">
        <f t="shared" si="4"/>
        <v>16424.079100000003</v>
      </c>
      <c r="L20" s="257">
        <v>84</v>
      </c>
      <c r="M20" s="63">
        <v>146811.78000000003</v>
      </c>
      <c r="N20" s="93">
        <f t="shared" si="5"/>
        <v>12479.001300000004</v>
      </c>
      <c r="O20" s="257">
        <v>87</v>
      </c>
      <c r="P20" s="63">
        <v>226475.41999999998</v>
      </c>
      <c r="Q20" s="93">
        <f t="shared" si="6"/>
        <v>19250.4107</v>
      </c>
      <c r="R20" s="65">
        <v>76</v>
      </c>
      <c r="S20" s="94">
        <v>255318.19999999998</v>
      </c>
      <c r="T20" s="93">
        <v>21702.046999999999</v>
      </c>
      <c r="U20" s="65">
        <v>112</v>
      </c>
      <c r="V20" s="93">
        <v>389223.17999999993</v>
      </c>
      <c r="W20" s="95">
        <f t="shared" si="7"/>
        <v>33083.970299999994</v>
      </c>
      <c r="X20" s="65">
        <v>113</v>
      </c>
      <c r="Y20" s="93">
        <v>498055.45999999996</v>
      </c>
      <c r="Z20" s="95">
        <f t="shared" si="8"/>
        <v>42334.714099999997</v>
      </c>
      <c r="AA20" s="65">
        <v>107</v>
      </c>
      <c r="AB20" s="93">
        <v>383240.77</v>
      </c>
      <c r="AC20" s="95">
        <f t="shared" si="9"/>
        <v>32575.465450000003</v>
      </c>
      <c r="AD20" s="65">
        <v>96</v>
      </c>
      <c r="AE20" s="93">
        <v>461581.27000000008</v>
      </c>
      <c r="AF20" s="95">
        <f t="shared" si="10"/>
        <v>39234.407950000008</v>
      </c>
      <c r="AG20" s="151">
        <v>90</v>
      </c>
      <c r="AH20" s="94">
        <v>218621.01999999996</v>
      </c>
      <c r="AI20" s="158">
        <f t="shared" si="11"/>
        <v>18582.786699999997</v>
      </c>
      <c r="AJ20" s="67">
        <v>98</v>
      </c>
      <c r="AK20" s="94">
        <v>361511.40999999986</v>
      </c>
      <c r="AL20" s="93">
        <f t="shared" si="12"/>
        <v>30728.46984999999</v>
      </c>
      <c r="AM20" s="97">
        <f t="shared" si="13"/>
        <v>1141</v>
      </c>
      <c r="AN20" s="97">
        <f t="shared" si="14"/>
        <v>3720645.3899999997</v>
      </c>
    </row>
    <row r="21" spans="1:41" x14ac:dyDescent="0.25">
      <c r="A21" s="172">
        <v>6</v>
      </c>
      <c r="B21" s="61" t="s">
        <v>54</v>
      </c>
      <c r="C21" s="65">
        <v>210</v>
      </c>
      <c r="D21" s="92">
        <v>334077.39999999985</v>
      </c>
      <c r="E21" s="158">
        <f t="shared" si="2"/>
        <v>28396.578999999991</v>
      </c>
      <c r="F21" s="256">
        <v>208</v>
      </c>
      <c r="G21" s="63">
        <v>511928.83000000007</v>
      </c>
      <c r="H21" s="93">
        <f t="shared" si="3"/>
        <v>43513.950550000009</v>
      </c>
      <c r="I21" s="62">
        <v>246</v>
      </c>
      <c r="J21" s="94">
        <v>560517.80999999994</v>
      </c>
      <c r="K21" s="93">
        <f t="shared" si="4"/>
        <v>47644.013849999996</v>
      </c>
      <c r="L21" s="257">
        <v>223</v>
      </c>
      <c r="M21" s="63">
        <v>487306.18999999989</v>
      </c>
      <c r="N21" s="93">
        <f t="shared" si="5"/>
        <v>41421.026149999991</v>
      </c>
      <c r="O21" s="257">
        <v>196</v>
      </c>
      <c r="P21" s="63">
        <v>322681.49000000011</v>
      </c>
      <c r="Q21" s="93">
        <f t="shared" si="6"/>
        <v>27427.926650000012</v>
      </c>
      <c r="R21" s="65">
        <v>155</v>
      </c>
      <c r="S21" s="94">
        <v>369954.87999999989</v>
      </c>
      <c r="T21" s="93">
        <v>31446.164799999991</v>
      </c>
      <c r="U21" s="65">
        <v>179</v>
      </c>
      <c r="V21" s="93">
        <v>489190.84000000026</v>
      </c>
      <c r="W21" s="95">
        <f t="shared" si="7"/>
        <v>41581.221400000024</v>
      </c>
      <c r="X21" s="65">
        <v>204</v>
      </c>
      <c r="Y21" s="93">
        <v>569902.65</v>
      </c>
      <c r="Z21" s="95">
        <f t="shared" si="8"/>
        <v>48441.725250000003</v>
      </c>
      <c r="AA21" s="65">
        <v>203</v>
      </c>
      <c r="AB21" s="93">
        <v>687863.56000000029</v>
      </c>
      <c r="AC21" s="95">
        <f t="shared" si="9"/>
        <v>58468.40260000003</v>
      </c>
      <c r="AD21" s="65">
        <v>210</v>
      </c>
      <c r="AE21" s="93">
        <v>845112.65</v>
      </c>
      <c r="AF21" s="95">
        <f t="shared" si="10"/>
        <v>71834.575250000009</v>
      </c>
      <c r="AG21" s="151">
        <v>222</v>
      </c>
      <c r="AH21" s="94">
        <v>745545.72999999986</v>
      </c>
      <c r="AI21" s="158">
        <f t="shared" si="11"/>
        <v>63371.38704999999</v>
      </c>
      <c r="AJ21" s="67">
        <v>199</v>
      </c>
      <c r="AK21" s="94">
        <v>534699.54</v>
      </c>
      <c r="AL21" s="93">
        <f t="shared" si="12"/>
        <v>45449.460900000005</v>
      </c>
      <c r="AM21" s="97">
        <f t="shared" si="13"/>
        <v>2455</v>
      </c>
      <c r="AN21" s="97">
        <f t="shared" si="14"/>
        <v>6458781.5700000003</v>
      </c>
    </row>
    <row r="22" spans="1:41" x14ac:dyDescent="0.25">
      <c r="A22" s="172">
        <v>7</v>
      </c>
      <c r="B22" s="61" t="s">
        <v>55</v>
      </c>
      <c r="C22" s="65">
        <v>180</v>
      </c>
      <c r="D22" s="92">
        <v>333438.4200000001</v>
      </c>
      <c r="E22" s="158">
        <f t="shared" si="2"/>
        <v>28342.265700000011</v>
      </c>
      <c r="F22" s="67">
        <v>193</v>
      </c>
      <c r="G22" s="94">
        <v>406304.6700000001</v>
      </c>
      <c r="H22" s="93">
        <f t="shared" si="3"/>
        <v>34535.896950000009</v>
      </c>
      <c r="I22" s="62">
        <v>159</v>
      </c>
      <c r="J22" s="94">
        <v>315713.76999999996</v>
      </c>
      <c r="K22" s="93">
        <f t="shared" si="4"/>
        <v>26835.670449999998</v>
      </c>
      <c r="L22" s="257">
        <v>158</v>
      </c>
      <c r="M22" s="63">
        <v>379963.51000000013</v>
      </c>
      <c r="N22" s="93">
        <f t="shared" si="5"/>
        <v>32296.898350000014</v>
      </c>
      <c r="O22" s="257">
        <v>141</v>
      </c>
      <c r="P22" s="63">
        <v>282728.95</v>
      </c>
      <c r="Q22" s="93">
        <f t="shared" si="6"/>
        <v>24031.960750000002</v>
      </c>
      <c r="R22" s="65">
        <v>146</v>
      </c>
      <c r="S22" s="94">
        <v>210482.06999999989</v>
      </c>
      <c r="T22" s="93">
        <v>17890.975949999993</v>
      </c>
      <c r="U22" s="65">
        <v>170</v>
      </c>
      <c r="V22" s="93">
        <v>399794.42999999993</v>
      </c>
      <c r="W22" s="95">
        <f t="shared" si="7"/>
        <v>33982.526549999995</v>
      </c>
      <c r="X22" s="65">
        <v>160</v>
      </c>
      <c r="Y22" s="93">
        <v>539197.14999999991</v>
      </c>
      <c r="Z22" s="95">
        <f t="shared" si="8"/>
        <v>45831.757749999997</v>
      </c>
      <c r="AA22" s="65">
        <v>166</v>
      </c>
      <c r="AB22" s="93">
        <v>661774.67999999993</v>
      </c>
      <c r="AC22" s="95">
        <f t="shared" si="9"/>
        <v>56250.847799999996</v>
      </c>
      <c r="AD22" s="65">
        <v>183</v>
      </c>
      <c r="AE22" s="93">
        <v>684041.54000000027</v>
      </c>
      <c r="AF22" s="95">
        <f t="shared" si="10"/>
        <v>58143.530900000027</v>
      </c>
      <c r="AG22" s="151">
        <v>169</v>
      </c>
      <c r="AH22" s="94">
        <v>559042.56999999972</v>
      </c>
      <c r="AI22" s="158">
        <f t="shared" si="11"/>
        <v>47518.61844999998</v>
      </c>
      <c r="AJ22" s="67">
        <v>132</v>
      </c>
      <c r="AK22" s="94">
        <v>416517.13999999978</v>
      </c>
      <c r="AL22" s="93">
        <f t="shared" si="12"/>
        <v>35403.956899999983</v>
      </c>
      <c r="AM22" s="97">
        <f t="shared" si="13"/>
        <v>1957</v>
      </c>
      <c r="AN22" s="97">
        <f t="shared" si="14"/>
        <v>5188998.8999999985</v>
      </c>
    </row>
    <row r="23" spans="1:41" x14ac:dyDescent="0.25">
      <c r="A23" s="172">
        <v>8</v>
      </c>
      <c r="B23" s="61" t="s">
        <v>56</v>
      </c>
      <c r="C23" s="65">
        <v>114</v>
      </c>
      <c r="D23" s="92">
        <v>236767.60000000003</v>
      </c>
      <c r="E23" s="158">
        <f t="shared" si="2"/>
        <v>20125.246000000003</v>
      </c>
      <c r="F23" s="67">
        <v>102</v>
      </c>
      <c r="G23" s="94">
        <v>154569.51000000004</v>
      </c>
      <c r="H23" s="93">
        <f t="shared" si="3"/>
        <v>13138.408350000003</v>
      </c>
      <c r="I23" s="62">
        <v>127</v>
      </c>
      <c r="J23" s="94">
        <v>223199.51000000004</v>
      </c>
      <c r="K23" s="93">
        <f t="shared" si="4"/>
        <v>18971.958350000004</v>
      </c>
      <c r="L23" s="257">
        <v>133</v>
      </c>
      <c r="M23" s="63">
        <v>258188.61000000004</v>
      </c>
      <c r="N23" s="93">
        <f t="shared" si="5"/>
        <v>21946.031850000007</v>
      </c>
      <c r="O23" s="257">
        <v>96</v>
      </c>
      <c r="P23" s="63">
        <v>211879.20999999993</v>
      </c>
      <c r="Q23" s="93">
        <f t="shared" si="6"/>
        <v>18009.732849999997</v>
      </c>
      <c r="R23" s="65">
        <v>88</v>
      </c>
      <c r="S23" s="94">
        <v>133642.68000000002</v>
      </c>
      <c r="T23" s="93">
        <v>11359.627800000002</v>
      </c>
      <c r="U23" s="65">
        <v>114</v>
      </c>
      <c r="V23" s="93">
        <v>258250.28999999989</v>
      </c>
      <c r="W23" s="95">
        <f t="shared" si="7"/>
        <v>21951.274649999992</v>
      </c>
      <c r="X23" s="65">
        <v>129</v>
      </c>
      <c r="Y23" s="93">
        <v>322533.62999999995</v>
      </c>
      <c r="Z23" s="95">
        <f t="shared" si="8"/>
        <v>27415.358549999997</v>
      </c>
      <c r="AA23" s="65">
        <v>123</v>
      </c>
      <c r="AB23" s="93">
        <v>261764.93</v>
      </c>
      <c r="AC23" s="95">
        <f t="shared" si="9"/>
        <v>22250.019050000003</v>
      </c>
      <c r="AD23" s="65">
        <v>116</v>
      </c>
      <c r="AE23" s="93">
        <v>378836.40999999992</v>
      </c>
      <c r="AF23" s="95">
        <f t="shared" si="10"/>
        <v>32201.094849999994</v>
      </c>
      <c r="AG23" s="151">
        <v>172</v>
      </c>
      <c r="AH23" s="94">
        <v>436986.41</v>
      </c>
      <c r="AI23" s="158">
        <f t="shared" si="11"/>
        <v>37143.844850000001</v>
      </c>
      <c r="AJ23" s="67">
        <v>124</v>
      </c>
      <c r="AK23" s="94">
        <v>356426.82</v>
      </c>
      <c r="AL23" s="93">
        <f t="shared" si="12"/>
        <v>30296.279700000003</v>
      </c>
      <c r="AM23" s="97">
        <f t="shared" si="13"/>
        <v>1438</v>
      </c>
      <c r="AN23" s="97">
        <f t="shared" si="14"/>
        <v>3233045.61</v>
      </c>
    </row>
    <row r="24" spans="1:41" x14ac:dyDescent="0.25">
      <c r="A24" s="172">
        <v>9</v>
      </c>
      <c r="B24" s="61" t="s">
        <v>57</v>
      </c>
      <c r="C24" s="65">
        <v>132</v>
      </c>
      <c r="D24" s="92">
        <v>333367.13999999996</v>
      </c>
      <c r="E24" s="158">
        <f>+D24*0.165</f>
        <v>55005.578099999999</v>
      </c>
      <c r="F24" s="67">
        <v>127</v>
      </c>
      <c r="G24" s="94">
        <v>370764.13000000006</v>
      </c>
      <c r="H24" s="93">
        <f>+G24*0.165</f>
        <v>61176.081450000012</v>
      </c>
      <c r="I24" s="62">
        <v>147</v>
      </c>
      <c r="J24" s="94">
        <v>493459.4599999999</v>
      </c>
      <c r="K24" s="93">
        <f t="shared" si="4"/>
        <v>41944.054099999994</v>
      </c>
      <c r="L24" s="257">
        <v>112</v>
      </c>
      <c r="M24" s="63">
        <v>351951.22999999981</v>
      </c>
      <c r="N24" s="93">
        <f t="shared" si="5"/>
        <v>29915.854549999985</v>
      </c>
      <c r="O24" s="257">
        <v>126</v>
      </c>
      <c r="P24" s="63">
        <v>380231.87999999995</v>
      </c>
      <c r="Q24" s="93">
        <f>+P24*0.165</f>
        <v>62738.260199999997</v>
      </c>
      <c r="R24" s="65">
        <v>86</v>
      </c>
      <c r="S24" s="94">
        <v>285238.50999999995</v>
      </c>
      <c r="T24" s="93">
        <v>47064.354149999992</v>
      </c>
      <c r="U24" s="65">
        <v>133</v>
      </c>
      <c r="V24" s="93">
        <v>391925.79999999987</v>
      </c>
      <c r="W24" s="95">
        <f>+V24*0.165</f>
        <v>64667.756999999983</v>
      </c>
      <c r="X24" s="65">
        <v>112</v>
      </c>
      <c r="Y24" s="93">
        <v>438404.60999999993</v>
      </c>
      <c r="Z24" s="95">
        <f>+Y24*0.165</f>
        <v>72336.760649999997</v>
      </c>
      <c r="AA24" s="65">
        <v>120</v>
      </c>
      <c r="AB24" s="93">
        <v>416879.43000000017</v>
      </c>
      <c r="AC24" s="95">
        <f>+AB24*0.165</f>
        <v>68785.105950000026</v>
      </c>
      <c r="AD24" s="65">
        <v>146</v>
      </c>
      <c r="AE24" s="93">
        <v>641775.13000000047</v>
      </c>
      <c r="AF24" s="95">
        <f>+AE24*0.165</f>
        <v>105892.89645000009</v>
      </c>
      <c r="AG24" s="151">
        <v>130</v>
      </c>
      <c r="AH24" s="94">
        <v>413334.12000000011</v>
      </c>
      <c r="AI24" s="158">
        <f>+AH24*0.165</f>
        <v>68200.129800000024</v>
      </c>
      <c r="AJ24" s="67">
        <v>133</v>
      </c>
      <c r="AK24" s="94">
        <v>676654.45</v>
      </c>
      <c r="AL24" s="93">
        <f>+AK24*0.165</f>
        <v>111647.98424999999</v>
      </c>
      <c r="AM24" s="97">
        <f t="shared" si="13"/>
        <v>1504</v>
      </c>
      <c r="AN24" s="97">
        <f t="shared" si="14"/>
        <v>5193985.8899999997</v>
      </c>
    </row>
    <row r="25" spans="1:41" x14ac:dyDescent="0.25">
      <c r="A25" s="172">
        <v>10</v>
      </c>
      <c r="B25" s="98">
        <v>1133</v>
      </c>
      <c r="C25" s="65">
        <v>119</v>
      </c>
      <c r="D25" s="92">
        <v>330361.65000000008</v>
      </c>
      <c r="E25" s="158">
        <f t="shared" si="2"/>
        <v>28080.74025000001</v>
      </c>
      <c r="F25" s="67">
        <v>92</v>
      </c>
      <c r="G25" s="94">
        <v>143496.64999999997</v>
      </c>
      <c r="H25" s="93">
        <f t="shared" si="3"/>
        <v>12197.215249999997</v>
      </c>
      <c r="I25" s="62">
        <v>114</v>
      </c>
      <c r="J25" s="94">
        <v>196117.97</v>
      </c>
      <c r="K25" s="93">
        <f t="shared" si="4"/>
        <v>16670.027450000001</v>
      </c>
      <c r="L25" s="257">
        <v>95</v>
      </c>
      <c r="M25" s="63">
        <v>150547.96000000002</v>
      </c>
      <c r="N25" s="93">
        <f t="shared" si="5"/>
        <v>12796.576600000002</v>
      </c>
      <c r="O25" s="257">
        <v>97</v>
      </c>
      <c r="P25" s="63">
        <v>111335.93999999999</v>
      </c>
      <c r="Q25" s="93">
        <f t="shared" si="6"/>
        <v>9463.5548999999992</v>
      </c>
      <c r="R25" s="65">
        <v>60</v>
      </c>
      <c r="S25" s="94">
        <v>115575.98000000001</v>
      </c>
      <c r="T25" s="93">
        <v>9823.9583000000021</v>
      </c>
      <c r="U25" s="65">
        <v>112</v>
      </c>
      <c r="V25" s="93">
        <v>231550.36000000007</v>
      </c>
      <c r="W25" s="95">
        <f t="shared" si="7"/>
        <v>19681.780600000009</v>
      </c>
      <c r="X25" s="65">
        <v>116</v>
      </c>
      <c r="Y25" s="93">
        <v>237007.75</v>
      </c>
      <c r="Z25" s="95">
        <f t="shared" si="8"/>
        <v>20145.658750000002</v>
      </c>
      <c r="AA25" s="65">
        <v>124</v>
      </c>
      <c r="AB25" s="93">
        <v>254139.86000000004</v>
      </c>
      <c r="AC25" s="95">
        <f t="shared" si="9"/>
        <v>21601.888100000004</v>
      </c>
      <c r="AD25" s="65">
        <v>122</v>
      </c>
      <c r="AE25" s="93">
        <v>232383.20999999996</v>
      </c>
      <c r="AF25" s="95">
        <f t="shared" si="10"/>
        <v>19752.572849999997</v>
      </c>
      <c r="AG25" s="151">
        <v>116</v>
      </c>
      <c r="AH25" s="94">
        <v>244383.12000000011</v>
      </c>
      <c r="AI25" s="158">
        <f t="shared" si="11"/>
        <v>20772.565200000012</v>
      </c>
      <c r="AJ25" s="67">
        <v>107</v>
      </c>
      <c r="AK25" s="94">
        <v>196554.45</v>
      </c>
      <c r="AL25" s="93">
        <f t="shared" si="12"/>
        <v>16707.128250000002</v>
      </c>
      <c r="AM25" s="97">
        <f t="shared" si="13"/>
        <v>1274</v>
      </c>
      <c r="AN25" s="97">
        <f t="shared" si="14"/>
        <v>2443454.9000000004</v>
      </c>
    </row>
    <row r="26" spans="1:41" x14ac:dyDescent="0.25">
      <c r="A26" s="172">
        <v>11</v>
      </c>
      <c r="B26" s="61" t="s">
        <v>58</v>
      </c>
      <c r="C26" s="65">
        <v>153</v>
      </c>
      <c r="D26" s="92">
        <v>370902.2899999998</v>
      </c>
      <c r="E26" s="158">
        <f>+D26*0.165</f>
        <v>61198.877849999968</v>
      </c>
      <c r="F26" s="67">
        <v>109</v>
      </c>
      <c r="G26" s="94">
        <v>306735.37</v>
      </c>
      <c r="H26" s="93">
        <f>+G26*0.165</f>
        <v>50611.336049999998</v>
      </c>
      <c r="I26" s="62">
        <v>159</v>
      </c>
      <c r="J26" s="94">
        <v>540832.57000000018</v>
      </c>
      <c r="K26" s="93">
        <f t="shared" si="4"/>
        <v>45970.768450000018</v>
      </c>
      <c r="L26" s="257">
        <v>134</v>
      </c>
      <c r="M26" s="63">
        <v>348489.6</v>
      </c>
      <c r="N26" s="93">
        <f t="shared" si="5"/>
        <v>29621.616000000002</v>
      </c>
      <c r="O26" s="257">
        <v>98</v>
      </c>
      <c r="P26" s="63">
        <v>233302.87</v>
      </c>
      <c r="Q26" s="93">
        <f>+P26*0.165</f>
        <v>38494.973550000002</v>
      </c>
      <c r="R26" s="65">
        <v>82</v>
      </c>
      <c r="S26" s="94">
        <v>218142.07000000004</v>
      </c>
      <c r="T26" s="93">
        <v>35993.44155000001</v>
      </c>
      <c r="U26" s="65">
        <v>126</v>
      </c>
      <c r="V26" s="93">
        <v>340921.63000000012</v>
      </c>
      <c r="W26" s="95">
        <f>+V26*0.165</f>
        <v>56252.068950000023</v>
      </c>
      <c r="X26" s="65">
        <v>127</v>
      </c>
      <c r="Y26" s="93">
        <v>414902.59000000008</v>
      </c>
      <c r="Z26" s="95">
        <f>+Y26*0.165</f>
        <v>68458.927350000013</v>
      </c>
      <c r="AA26" s="65">
        <v>132</v>
      </c>
      <c r="AB26" s="93">
        <v>427012.21000000025</v>
      </c>
      <c r="AC26" s="95">
        <f>+AB26*0.165</f>
        <v>70457.014650000041</v>
      </c>
      <c r="AD26" s="65">
        <v>135</v>
      </c>
      <c r="AE26" s="93">
        <v>472752.87999999989</v>
      </c>
      <c r="AF26" s="95">
        <f>+AE26*0.165</f>
        <v>78004.225199999986</v>
      </c>
      <c r="AG26" s="151">
        <v>140</v>
      </c>
      <c r="AH26" s="94">
        <v>606167.45999999985</v>
      </c>
      <c r="AI26" s="158">
        <f>+AH26*0.165</f>
        <v>100017.63089999997</v>
      </c>
      <c r="AJ26" s="67">
        <v>94</v>
      </c>
      <c r="AK26" s="94">
        <v>291038.61999999988</v>
      </c>
      <c r="AL26" s="93">
        <f>+AK26*0.165</f>
        <v>48021.372299999981</v>
      </c>
      <c r="AM26" s="97">
        <f t="shared" si="13"/>
        <v>1489</v>
      </c>
      <c r="AN26" s="97">
        <f t="shared" si="14"/>
        <v>4571200.16</v>
      </c>
    </row>
    <row r="27" spans="1:41" x14ac:dyDescent="0.25">
      <c r="A27" s="172">
        <v>12</v>
      </c>
      <c r="B27" s="61" t="s">
        <v>59</v>
      </c>
      <c r="C27" s="65">
        <v>85</v>
      </c>
      <c r="D27" s="92">
        <v>265023.62</v>
      </c>
      <c r="E27" s="158">
        <f>+D27*0.165</f>
        <v>43728.897300000004</v>
      </c>
      <c r="F27" s="67">
        <v>62</v>
      </c>
      <c r="G27" s="94">
        <v>111976.73000000003</v>
      </c>
      <c r="H27" s="93">
        <f>+G27*0.165</f>
        <v>18476.160450000007</v>
      </c>
      <c r="I27" s="62">
        <v>80</v>
      </c>
      <c r="J27" s="94">
        <v>250775.55999999994</v>
      </c>
      <c r="K27" s="93">
        <f t="shared" si="4"/>
        <v>21315.922599999998</v>
      </c>
      <c r="L27" s="257">
        <v>100</v>
      </c>
      <c r="M27" s="63">
        <v>196071.96000000005</v>
      </c>
      <c r="N27" s="93">
        <f t="shared" si="5"/>
        <v>16666.116600000005</v>
      </c>
      <c r="O27" s="257">
        <v>78</v>
      </c>
      <c r="P27" s="63">
        <v>167398.54</v>
      </c>
      <c r="Q27" s="93">
        <f>+P27*0.165</f>
        <v>27620.759100000003</v>
      </c>
      <c r="R27" s="65">
        <v>68</v>
      </c>
      <c r="S27" s="94">
        <v>161271.03999999998</v>
      </c>
      <c r="T27" s="93">
        <v>26609.721599999997</v>
      </c>
      <c r="U27" s="65">
        <v>59</v>
      </c>
      <c r="V27" s="93">
        <v>138304.43999999994</v>
      </c>
      <c r="W27" s="95">
        <f>+V27*0.165</f>
        <v>22820.232599999992</v>
      </c>
      <c r="X27" s="65">
        <v>73</v>
      </c>
      <c r="Y27" s="93">
        <v>204492.12000000002</v>
      </c>
      <c r="Z27" s="95">
        <f>+Y27*0.165</f>
        <v>33741.199800000002</v>
      </c>
      <c r="AA27" s="65">
        <v>85</v>
      </c>
      <c r="AB27" s="93">
        <v>271650.34999999998</v>
      </c>
      <c r="AC27" s="95">
        <f>+AB27*0.165</f>
        <v>44822.30775</v>
      </c>
      <c r="AD27" s="65">
        <v>72</v>
      </c>
      <c r="AE27" s="93">
        <v>240231.59</v>
      </c>
      <c r="AF27" s="95">
        <f>+AE27*0.165</f>
        <v>39638.212350000002</v>
      </c>
      <c r="AG27" s="151">
        <v>95</v>
      </c>
      <c r="AH27" s="94">
        <v>372035.04</v>
      </c>
      <c r="AI27" s="158">
        <f>+AH27*0.165</f>
        <v>61385.781600000002</v>
      </c>
      <c r="AJ27" s="67">
        <v>73</v>
      </c>
      <c r="AK27" s="94">
        <v>273382.96000000008</v>
      </c>
      <c r="AL27" s="93">
        <f>+AK27*0.165</f>
        <v>45108.188400000014</v>
      </c>
      <c r="AM27" s="97">
        <f t="shared" si="13"/>
        <v>930</v>
      </c>
      <c r="AN27" s="97">
        <f t="shared" si="14"/>
        <v>2652613.9499999997</v>
      </c>
    </row>
    <row r="28" spans="1:41" x14ac:dyDescent="0.25">
      <c r="A28" s="172">
        <v>13</v>
      </c>
      <c r="B28" s="61" t="s">
        <v>60</v>
      </c>
      <c r="C28" s="65">
        <v>122</v>
      </c>
      <c r="D28" s="92">
        <v>388076.96999999991</v>
      </c>
      <c r="E28" s="158">
        <f>+D28*0.165</f>
        <v>64032.700049999992</v>
      </c>
      <c r="F28" s="67">
        <v>97</v>
      </c>
      <c r="G28" s="94">
        <v>255246.08000000007</v>
      </c>
      <c r="H28" s="93">
        <f>+G28*0.165</f>
        <v>42115.603200000012</v>
      </c>
      <c r="I28" s="62">
        <v>71</v>
      </c>
      <c r="J28" s="94">
        <v>97616.540000000023</v>
      </c>
      <c r="K28" s="93">
        <f t="shared" si="4"/>
        <v>8297.4059000000034</v>
      </c>
      <c r="L28" s="257">
        <v>68</v>
      </c>
      <c r="M28" s="63">
        <v>228833.44</v>
      </c>
      <c r="N28" s="93">
        <f t="shared" si="5"/>
        <v>19450.842400000001</v>
      </c>
      <c r="O28" s="257">
        <v>81</v>
      </c>
      <c r="P28" s="63">
        <v>167120.70400000003</v>
      </c>
      <c r="Q28" s="93">
        <f>+P28*0.165</f>
        <v>27574.916160000004</v>
      </c>
      <c r="R28" s="65">
        <v>81</v>
      </c>
      <c r="S28" s="94">
        <v>190826.63</v>
      </c>
      <c r="T28" s="93">
        <v>31486.393950000001</v>
      </c>
      <c r="U28" s="65">
        <v>83</v>
      </c>
      <c r="V28" s="93">
        <v>223950.13999999993</v>
      </c>
      <c r="W28" s="95">
        <f>+V28*0.165</f>
        <v>36951.773099999991</v>
      </c>
      <c r="X28" s="65">
        <v>96</v>
      </c>
      <c r="Y28" s="93">
        <v>292749.14999999991</v>
      </c>
      <c r="Z28" s="95">
        <f>+Y28*0.165</f>
        <v>48303.609749999989</v>
      </c>
      <c r="AA28" s="65">
        <v>114</v>
      </c>
      <c r="AB28" s="93">
        <v>370642.64000000007</v>
      </c>
      <c r="AC28" s="95">
        <f>+AB28*0.165</f>
        <v>61156.035600000017</v>
      </c>
      <c r="AD28" s="65">
        <v>78</v>
      </c>
      <c r="AE28" s="93">
        <v>181600.28999999998</v>
      </c>
      <c r="AF28" s="95">
        <f>+AE28*0.165</f>
        <v>29964.047849999999</v>
      </c>
      <c r="AG28" s="151">
        <v>100</v>
      </c>
      <c r="AH28" s="94">
        <v>303056.71000000002</v>
      </c>
      <c r="AI28" s="158">
        <f>+AH28*0.165</f>
        <v>50004.357150000003</v>
      </c>
      <c r="AJ28" s="67">
        <v>70</v>
      </c>
      <c r="AK28" s="94">
        <v>205014.81</v>
      </c>
      <c r="AL28" s="93">
        <f>+AK28*0.165</f>
        <v>33827.443650000001</v>
      </c>
      <c r="AM28" s="97">
        <f t="shared" si="13"/>
        <v>1061</v>
      </c>
      <c r="AN28" s="97">
        <f t="shared" si="14"/>
        <v>2904734.1039999998</v>
      </c>
    </row>
    <row r="29" spans="1:41" x14ac:dyDescent="0.25">
      <c r="A29" s="172">
        <v>14</v>
      </c>
      <c r="B29" s="61" t="s">
        <v>61</v>
      </c>
      <c r="C29" s="65">
        <v>188</v>
      </c>
      <c r="D29" s="92">
        <v>417924.49</v>
      </c>
      <c r="E29" s="158">
        <f t="shared" si="2"/>
        <v>35523.58165</v>
      </c>
      <c r="F29" s="67">
        <v>182</v>
      </c>
      <c r="G29" s="94">
        <v>308873.67</v>
      </c>
      <c r="H29" s="93">
        <f t="shared" si="3"/>
        <v>26254.26195</v>
      </c>
      <c r="I29" s="62">
        <v>179</v>
      </c>
      <c r="J29" s="94">
        <v>309556</v>
      </c>
      <c r="K29" s="93">
        <f t="shared" si="4"/>
        <v>26312.260000000002</v>
      </c>
      <c r="L29" s="257">
        <v>176</v>
      </c>
      <c r="M29" s="63">
        <v>270986.54000000004</v>
      </c>
      <c r="N29" s="93">
        <f t="shared" si="5"/>
        <v>23033.855900000006</v>
      </c>
      <c r="O29" s="257">
        <v>177</v>
      </c>
      <c r="P29" s="63">
        <v>274605.53000000003</v>
      </c>
      <c r="Q29" s="93">
        <f t="shared" si="6"/>
        <v>23341.470050000004</v>
      </c>
      <c r="R29" s="65">
        <v>167</v>
      </c>
      <c r="S29" s="94">
        <v>347280.60000000003</v>
      </c>
      <c r="T29" s="93">
        <v>29518.851000000006</v>
      </c>
      <c r="U29" s="65">
        <v>205</v>
      </c>
      <c r="V29" s="93">
        <v>504331.99</v>
      </c>
      <c r="W29" s="95">
        <f t="shared" si="7"/>
        <v>42868.219150000004</v>
      </c>
      <c r="X29" s="65">
        <v>198</v>
      </c>
      <c r="Y29" s="93">
        <v>563180.49000000011</v>
      </c>
      <c r="Z29" s="95">
        <f t="shared" si="8"/>
        <v>47870.341650000009</v>
      </c>
      <c r="AA29" s="65">
        <v>211</v>
      </c>
      <c r="AB29" s="93">
        <v>563324.34</v>
      </c>
      <c r="AC29" s="95">
        <f t="shared" si="9"/>
        <v>47882.568899999998</v>
      </c>
      <c r="AD29" s="65">
        <v>224</v>
      </c>
      <c r="AE29" s="93">
        <v>645729.67999999982</v>
      </c>
      <c r="AF29" s="95">
        <f t="shared" si="10"/>
        <v>54887.022799999992</v>
      </c>
      <c r="AG29" s="151">
        <v>188</v>
      </c>
      <c r="AH29" s="94">
        <v>393284.97000000003</v>
      </c>
      <c r="AI29" s="158">
        <f t="shared" si="11"/>
        <v>33429.222450000008</v>
      </c>
      <c r="AJ29" s="67">
        <v>199</v>
      </c>
      <c r="AK29" s="94">
        <v>567826.64</v>
      </c>
      <c r="AL29" s="93">
        <f t="shared" si="12"/>
        <v>48265.264400000007</v>
      </c>
      <c r="AM29" s="97">
        <f t="shared" si="13"/>
        <v>2294</v>
      </c>
      <c r="AN29" s="97">
        <f t="shared" si="14"/>
        <v>5166904.9399999995</v>
      </c>
    </row>
    <row r="30" spans="1:41" x14ac:dyDescent="0.25">
      <c r="A30" s="172">
        <v>15</v>
      </c>
      <c r="B30" s="61" t="s">
        <v>62</v>
      </c>
      <c r="C30" s="65">
        <v>101</v>
      </c>
      <c r="D30" s="92">
        <v>356051.30999999994</v>
      </c>
      <c r="E30" s="158">
        <f t="shared" si="2"/>
        <v>30264.361349999996</v>
      </c>
      <c r="F30" s="67">
        <v>42</v>
      </c>
      <c r="G30" s="94">
        <v>72648.149999999994</v>
      </c>
      <c r="H30" s="93">
        <f t="shared" si="3"/>
        <v>6175.0927499999998</v>
      </c>
      <c r="I30" s="257">
        <v>13</v>
      </c>
      <c r="J30" s="63">
        <v>24463.010000000002</v>
      </c>
      <c r="K30" s="93">
        <f t="shared" si="4"/>
        <v>2079.3558500000004</v>
      </c>
      <c r="L30" s="257">
        <v>1</v>
      </c>
      <c r="M30" s="63">
        <v>1971.29</v>
      </c>
      <c r="N30" s="93">
        <f t="shared" si="5"/>
        <v>167.55965</v>
      </c>
      <c r="O30" s="257">
        <v>10</v>
      </c>
      <c r="P30" s="63">
        <v>29388.190000000002</v>
      </c>
      <c r="Q30" s="93">
        <f t="shared" si="6"/>
        <v>2497.9961500000004</v>
      </c>
      <c r="R30" s="65">
        <v>8</v>
      </c>
      <c r="S30" s="94">
        <v>9139.36</v>
      </c>
      <c r="T30" s="93">
        <v>776.8456000000001</v>
      </c>
      <c r="U30" s="65">
        <v>1</v>
      </c>
      <c r="V30" s="93">
        <v>1915</v>
      </c>
      <c r="W30" s="95">
        <f t="shared" si="7"/>
        <v>162.77500000000001</v>
      </c>
      <c r="X30" s="65">
        <v>10</v>
      </c>
      <c r="Y30" s="93">
        <v>14212.119999999999</v>
      </c>
      <c r="Z30" s="95">
        <f t="shared" si="8"/>
        <v>1208.0301999999999</v>
      </c>
      <c r="AA30" s="65">
        <v>2</v>
      </c>
      <c r="AB30" s="93">
        <v>54490</v>
      </c>
      <c r="AC30" s="95">
        <f t="shared" si="9"/>
        <v>4631.6500000000005</v>
      </c>
      <c r="AD30" s="65">
        <v>1</v>
      </c>
      <c r="AE30" s="93">
        <v>45160</v>
      </c>
      <c r="AF30" s="95">
        <f t="shared" si="10"/>
        <v>3838.6000000000004</v>
      </c>
      <c r="AG30" s="151">
        <v>3</v>
      </c>
      <c r="AH30" s="94">
        <v>124955.43</v>
      </c>
      <c r="AI30" s="158">
        <f t="shared" si="11"/>
        <v>10621.21155</v>
      </c>
      <c r="AJ30" s="67">
        <v>1</v>
      </c>
      <c r="AK30" s="94">
        <v>27716</v>
      </c>
      <c r="AL30" s="93">
        <f t="shared" si="12"/>
        <v>2355.86</v>
      </c>
      <c r="AM30" s="97">
        <f>+C30+F30+I30+L30+O30+R30+U30+X30+AA30+AD30+AG30+AJ30</f>
        <v>193</v>
      </c>
      <c r="AN30" s="97">
        <f>+D30+G30+J30+M30+P30+S30+V30+Y30+AB30+AE30+AH30+AK30</f>
        <v>762109.85999999987</v>
      </c>
    </row>
    <row r="31" spans="1:41" ht="13.8" thickBot="1" x14ac:dyDescent="0.3">
      <c r="A31" s="172">
        <v>16</v>
      </c>
      <c r="B31" s="61" t="s">
        <v>63</v>
      </c>
      <c r="C31" s="99"/>
      <c r="D31" s="100"/>
      <c r="E31" s="158"/>
      <c r="F31" s="67"/>
      <c r="G31" s="94"/>
      <c r="H31" s="93"/>
      <c r="I31" s="62">
        <v>0</v>
      </c>
      <c r="J31" s="94">
        <v>0</v>
      </c>
      <c r="K31" s="93"/>
      <c r="L31" s="62">
        <v>0</v>
      </c>
      <c r="M31" s="94"/>
      <c r="N31" s="93"/>
      <c r="O31" s="62">
        <v>0</v>
      </c>
      <c r="P31" s="94">
        <v>0</v>
      </c>
      <c r="Q31" s="93"/>
      <c r="R31" s="65"/>
      <c r="S31" s="94"/>
      <c r="T31" s="93"/>
      <c r="U31" s="65"/>
      <c r="V31" s="93"/>
      <c r="W31" s="101"/>
      <c r="X31" s="65"/>
      <c r="Y31" s="93"/>
      <c r="Z31" s="101"/>
      <c r="AA31" s="65"/>
      <c r="AB31" s="93"/>
      <c r="AC31" s="101"/>
      <c r="AD31" s="65"/>
      <c r="AE31" s="93"/>
      <c r="AF31" s="101"/>
      <c r="AG31" s="151"/>
      <c r="AH31" s="94"/>
      <c r="AI31" s="158"/>
      <c r="AJ31" s="67"/>
      <c r="AK31" s="94"/>
      <c r="AL31" s="93"/>
      <c r="AM31" s="97">
        <f>+C31+F31+I31+L31+O31+R31+U31+X31+AA31+AD31+AG31+AJ31</f>
        <v>0</v>
      </c>
      <c r="AN31" s="97">
        <f>+D31+G31+J31+M31+P31+S31+V31+Y31+AB31+AE31+AH31+AK31</f>
        <v>0</v>
      </c>
    </row>
    <row r="32" spans="1:41" s="78" customFormat="1" ht="15" customHeight="1" thickBot="1" x14ac:dyDescent="0.3">
      <c r="A32" s="173"/>
      <c r="B32" s="174" t="s">
        <v>47</v>
      </c>
      <c r="C32" s="175">
        <f t="shared" ref="C32:AN32" si="15">SUM(C16:C31)</f>
        <v>2224</v>
      </c>
      <c r="D32" s="160">
        <f>SUM(D16:D31)</f>
        <v>5470052.0099999998</v>
      </c>
      <c r="E32" s="161">
        <f t="shared" si="15"/>
        <v>573544.02245000005</v>
      </c>
      <c r="F32" s="146">
        <f t="shared" si="15"/>
        <v>1964</v>
      </c>
      <c r="G32" s="102">
        <f t="shared" si="15"/>
        <v>4498011.16</v>
      </c>
      <c r="H32" s="103">
        <f t="shared" si="15"/>
        <v>465908.73340000008</v>
      </c>
      <c r="I32" s="73">
        <f t="shared" si="15"/>
        <v>2182</v>
      </c>
      <c r="J32" s="102">
        <f t="shared" si="15"/>
        <v>4984890.13</v>
      </c>
      <c r="K32" s="103">
        <f t="shared" si="15"/>
        <v>423715.66105000005</v>
      </c>
      <c r="L32" s="73">
        <f t="shared" si="15"/>
        <v>2047</v>
      </c>
      <c r="M32" s="102">
        <f t="shared" si="15"/>
        <v>4869768.6600000011</v>
      </c>
      <c r="N32" s="103">
        <f t="shared" si="15"/>
        <v>413930.33610000007</v>
      </c>
      <c r="O32" s="70">
        <f t="shared" si="15"/>
        <v>1896</v>
      </c>
      <c r="P32" s="102">
        <f t="shared" si="15"/>
        <v>4368233.0540000005</v>
      </c>
      <c r="Q32" s="104">
        <f t="shared" si="15"/>
        <v>447144.1291100001</v>
      </c>
      <c r="R32" s="70">
        <f t="shared" si="15"/>
        <v>1580</v>
      </c>
      <c r="S32" s="102">
        <f t="shared" si="15"/>
        <v>3769342.3599999994</v>
      </c>
      <c r="T32" s="104">
        <f t="shared" si="15"/>
        <v>388832.36060000001</v>
      </c>
      <c r="U32" s="70">
        <f>SUM(U16:U31)</f>
        <v>2028</v>
      </c>
      <c r="V32" s="104">
        <f>SUM(V16:V31)</f>
        <v>5490330.3099999996</v>
      </c>
      <c r="W32" s="104">
        <v>556548.81415000011</v>
      </c>
      <c r="X32" s="70">
        <f>SUM(X16:X31)</f>
        <v>2046</v>
      </c>
      <c r="Y32" s="104">
        <f>SUM(Y16:Y31)</f>
        <v>6811572.6100000003</v>
      </c>
      <c r="Z32" s="104">
        <v>556548.81415000011</v>
      </c>
      <c r="AA32" s="70">
        <f>SUM(AA16:AA31)</f>
        <v>2107</v>
      </c>
      <c r="AB32" s="104">
        <f>SUM(AB16:AB31)</f>
        <v>6654864.8899999997</v>
      </c>
      <c r="AC32" s="104">
        <f>SUM(AC16:AC30)</f>
        <v>684558.28605000011</v>
      </c>
      <c r="AD32" s="70">
        <f>SUM(AD16:AD31)</f>
        <v>2085</v>
      </c>
      <c r="AE32" s="104">
        <f>SUM(AE16:AE31)</f>
        <v>7214046.8700000001</v>
      </c>
      <c r="AF32" s="104">
        <f>SUM(AF16:AF30)</f>
        <v>736102.77515000012</v>
      </c>
      <c r="AG32" s="159">
        <f>SUM(AG16:AG31)</f>
        <v>2208</v>
      </c>
      <c r="AH32" s="160">
        <f>SUM(AH16:AH31)</f>
        <v>7377377.9099999983</v>
      </c>
      <c r="AI32" s="161">
        <f>SUM(AI16:AI31)</f>
        <v>762644.58874999988</v>
      </c>
      <c r="AJ32" s="146">
        <f>SUM(AJ16:AJ31)</f>
        <v>1882</v>
      </c>
      <c r="AK32" s="102">
        <f>SUM(AK16:AK31)</f>
        <v>6164930.4499999993</v>
      </c>
      <c r="AL32" s="103">
        <f>SUM(AL16:AL30)</f>
        <v>639706.35545000003</v>
      </c>
      <c r="AM32" s="201">
        <f t="shared" si="15"/>
        <v>24249</v>
      </c>
      <c r="AN32" s="202">
        <f t="shared" si="15"/>
        <v>67673420.414000005</v>
      </c>
      <c r="AO32" s="105"/>
    </row>
    <row r="34" spans="4:40" x14ac:dyDescent="0.25">
      <c r="D34" s="106">
        <f>+D32/C32</f>
        <v>2459.5557598920864</v>
      </c>
      <c r="E34" s="106"/>
      <c r="F34" s="11"/>
      <c r="G34" s="106">
        <f>+G32/F32</f>
        <v>2290.2297148676171</v>
      </c>
      <c r="H34" s="106"/>
      <c r="I34" s="11"/>
      <c r="J34" s="106">
        <f>+J32/I32</f>
        <v>2284.5509303391382</v>
      </c>
      <c r="K34" s="106"/>
      <c r="M34" s="106">
        <f>+M32/L32</f>
        <v>2378.9783390327311</v>
      </c>
      <c r="N34" s="106"/>
      <c r="P34" s="106">
        <f>+P32/O32</f>
        <v>2303.9203871308018</v>
      </c>
      <c r="Q34" s="106"/>
      <c r="S34" s="106">
        <f>+S32/R32</f>
        <v>2385.6597215189868</v>
      </c>
      <c r="T34" s="106"/>
      <c r="V34" s="106">
        <f>+V32/U32</f>
        <v>2707.2634664694278</v>
      </c>
      <c r="W34" s="106"/>
      <c r="Y34" s="106">
        <f>+Y32/X32</f>
        <v>3329.214374389052</v>
      </c>
      <c r="Z34" s="106"/>
      <c r="AB34" s="106">
        <f>+AB32/AA32</f>
        <v>3158.4550972947318</v>
      </c>
      <c r="AC34" s="106"/>
      <c r="AE34" s="106">
        <f>+AE32/AD32</f>
        <v>3459.9745179856118</v>
      </c>
      <c r="AF34" s="106"/>
      <c r="AH34" s="106">
        <f>+AH32/AG32</f>
        <v>3341.2037635869556</v>
      </c>
      <c r="AI34" s="106"/>
      <c r="AK34" s="106">
        <f>+AK32/AJ32</f>
        <v>3275.7335015940484</v>
      </c>
      <c r="AL34" s="106"/>
      <c r="AN34" s="106">
        <f>+AN32/AM32</f>
        <v>2790.77159528228</v>
      </c>
    </row>
    <row r="35" spans="4:40" x14ac:dyDescent="0.25">
      <c r="AN35" t="s">
        <v>64</v>
      </c>
    </row>
  </sheetData>
  <sheetProtection selectLockedCells="1" selectUnlockedCells="1"/>
  <mergeCells count="27">
    <mergeCell ref="AJ13:AK13"/>
    <mergeCell ref="AM13:AN13"/>
    <mergeCell ref="AJ1:AK1"/>
    <mergeCell ref="AM1:AN1"/>
    <mergeCell ref="AD1:AF1"/>
    <mergeCell ref="AG1:AI1"/>
    <mergeCell ref="I13:K13"/>
    <mergeCell ref="L13:N13"/>
    <mergeCell ref="O13:Q13"/>
    <mergeCell ref="AD13:AF13"/>
    <mergeCell ref="AG13:AH13"/>
    <mergeCell ref="AA1:AC1"/>
    <mergeCell ref="AA13:AC13"/>
    <mergeCell ref="A1:B1"/>
    <mergeCell ref="C1:E1"/>
    <mergeCell ref="F1:H1"/>
    <mergeCell ref="I1:K1"/>
    <mergeCell ref="L1:N1"/>
    <mergeCell ref="O1:Q1"/>
    <mergeCell ref="R13:T13"/>
    <mergeCell ref="U13:W13"/>
    <mergeCell ref="X13:Z13"/>
    <mergeCell ref="R1:T1"/>
    <mergeCell ref="U1:W1"/>
    <mergeCell ref="X1:Z1"/>
    <mergeCell ref="C13:E13"/>
    <mergeCell ref="F13:H13"/>
  </mergeCells>
  <pageMargins left="0.15748031496062992" right="0.15748031496062992" top="0.9055118110236221" bottom="0.6692913385826772" header="0" footer="0.51181102362204722"/>
  <pageSetup paperSize="9" scale="30" firstPageNumber="0" orientation="landscape" horizontalDpi="300" verticalDpi="300" r:id="rId1"/>
  <headerFooter alignWithMargins="0">
    <oddHeader>&amp;L&amp;"Arial,Negrita"&amp;16Tarjetas Sinteplast</oddHeader>
  </headerFooter>
  <colBreaks count="1" manualBreakCount="1">
    <brk id="2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R55"/>
  <sheetViews>
    <sheetView tabSelected="1" zoomScale="115" zoomScaleNormal="115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1" sqref="D1"/>
    </sheetView>
  </sheetViews>
  <sheetFormatPr baseColWidth="10" defaultColWidth="11.44140625" defaultRowHeight="12.75" customHeight="1" x14ac:dyDescent="0.25"/>
  <cols>
    <col min="1" max="1" width="3.21875" style="108" customWidth="1"/>
    <col min="2" max="2" width="3.33203125" style="107" customWidth="1"/>
    <col min="3" max="3" width="4.88671875" style="108" customWidth="1"/>
    <col min="4" max="4" width="13.109375" style="108" customWidth="1"/>
    <col min="5" max="5" width="13.33203125" style="109" customWidth="1"/>
    <col min="6" max="6" width="11.33203125" style="182" customWidth="1"/>
    <col min="7" max="7" width="7.6640625" style="108" customWidth="1"/>
    <col min="8" max="8" width="18.109375" style="224" customWidth="1"/>
    <col min="9" max="9" width="5.6640625" style="110" customWidth="1"/>
    <col min="10" max="10" width="14" style="108" customWidth="1"/>
    <col min="11" max="11" width="12.109375" style="108" bestFit="1" customWidth="1"/>
    <col min="12" max="12" width="12.6640625" style="108" customWidth="1"/>
    <col min="13" max="21" width="11.44140625" style="108"/>
    <col min="22" max="22" width="11.44140625" style="182"/>
    <col min="23" max="24" width="11.44140625" style="108"/>
    <col min="25" max="25" width="18.88671875" style="108" customWidth="1"/>
    <col min="26" max="16384" width="11.44140625" style="108"/>
  </cols>
  <sheetData>
    <row r="1" spans="1:252" s="265" customFormat="1" ht="12" customHeight="1" x14ac:dyDescent="0.25">
      <c r="A1" s="258"/>
      <c r="B1" s="259"/>
      <c r="C1" s="258"/>
      <c r="D1" s="260" t="s">
        <v>65</v>
      </c>
      <c r="E1" s="261">
        <f ca="1">NOW()</f>
        <v>43942.610843981478</v>
      </c>
      <c r="F1" s="262"/>
      <c r="G1" s="259" t="s">
        <v>105</v>
      </c>
      <c r="H1" s="263"/>
      <c r="I1" s="264"/>
      <c r="V1" s="266"/>
    </row>
    <row r="2" spans="1:252" s="112" customFormat="1" ht="13.5" customHeight="1" x14ac:dyDescent="0.25">
      <c r="A2" s="190"/>
      <c r="B2" s="190" t="s">
        <v>79</v>
      </c>
      <c r="C2" s="190" t="s">
        <v>10</v>
      </c>
      <c r="D2" s="190" t="s">
        <v>66</v>
      </c>
      <c r="E2" s="190" t="s">
        <v>67</v>
      </c>
      <c r="F2" s="191" t="s">
        <v>68</v>
      </c>
      <c r="G2" s="190" t="s">
        <v>69</v>
      </c>
      <c r="H2" s="228" t="s">
        <v>33</v>
      </c>
      <c r="I2" s="192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203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  <c r="ES2" s="119"/>
      <c r="ET2" s="119"/>
      <c r="EU2" s="119"/>
      <c r="EV2" s="119"/>
      <c r="EW2" s="119"/>
      <c r="EX2" s="119"/>
      <c r="EY2" s="119"/>
      <c r="EZ2" s="119"/>
      <c r="FA2" s="119"/>
      <c r="FB2" s="119"/>
      <c r="FC2" s="119"/>
      <c r="FD2" s="119"/>
      <c r="FE2" s="119"/>
      <c r="FF2" s="119"/>
      <c r="FG2" s="119"/>
      <c r="FH2" s="119"/>
      <c r="FI2" s="119"/>
      <c r="FJ2" s="119"/>
      <c r="FK2" s="119"/>
      <c r="FL2" s="119"/>
      <c r="FM2" s="119"/>
      <c r="FN2" s="119"/>
      <c r="FO2" s="119"/>
      <c r="FP2" s="119"/>
      <c r="FQ2" s="119"/>
      <c r="FR2" s="119"/>
      <c r="FS2" s="119"/>
      <c r="FT2" s="119"/>
      <c r="FU2" s="119"/>
      <c r="FV2" s="119"/>
      <c r="FW2" s="119"/>
      <c r="FX2" s="119"/>
      <c r="FY2" s="119"/>
      <c r="FZ2" s="119"/>
      <c r="GA2" s="119"/>
      <c r="GB2" s="119"/>
      <c r="GC2" s="119"/>
      <c r="GD2" s="119"/>
      <c r="GE2" s="119"/>
      <c r="GF2" s="119"/>
      <c r="GG2" s="119"/>
      <c r="GH2" s="119"/>
      <c r="GI2" s="119"/>
      <c r="GJ2" s="119"/>
      <c r="GK2" s="119"/>
      <c r="GL2" s="119"/>
      <c r="GM2" s="119"/>
      <c r="GN2" s="119"/>
      <c r="GO2" s="119"/>
      <c r="GP2" s="119"/>
      <c r="GQ2" s="119"/>
      <c r="GR2" s="119"/>
      <c r="GS2" s="119"/>
      <c r="GT2" s="119"/>
      <c r="GU2" s="119"/>
      <c r="GV2" s="119"/>
      <c r="GW2" s="119"/>
      <c r="GX2" s="119"/>
      <c r="GY2" s="119"/>
      <c r="GZ2" s="119"/>
      <c r="HA2" s="119"/>
      <c r="HB2" s="119"/>
      <c r="HC2" s="119"/>
      <c r="HD2" s="119"/>
      <c r="HE2" s="119"/>
      <c r="HF2" s="119"/>
      <c r="HG2" s="119"/>
      <c r="HH2" s="119"/>
      <c r="HI2" s="119"/>
      <c r="HJ2" s="119"/>
      <c r="HK2" s="119"/>
      <c r="HL2" s="119"/>
      <c r="HM2" s="119"/>
      <c r="HN2" s="119"/>
      <c r="HO2" s="119"/>
      <c r="HP2" s="119"/>
      <c r="HQ2" s="119"/>
      <c r="HR2" s="119"/>
      <c r="HS2" s="119"/>
      <c r="HT2" s="119"/>
      <c r="HU2" s="119"/>
      <c r="HV2" s="119"/>
      <c r="HW2" s="119"/>
      <c r="HX2" s="119"/>
      <c r="HY2" s="119"/>
      <c r="HZ2" s="119"/>
      <c r="IA2" s="119"/>
      <c r="IB2" s="119"/>
      <c r="IC2" s="119"/>
      <c r="ID2" s="119"/>
      <c r="IE2" s="119"/>
      <c r="IF2" s="119"/>
      <c r="IG2" s="119"/>
      <c r="IH2" s="119"/>
      <c r="II2" s="119"/>
      <c r="IJ2" s="119"/>
      <c r="IK2" s="119"/>
      <c r="IL2" s="119"/>
      <c r="IM2" s="119"/>
      <c r="IN2" s="119"/>
      <c r="IO2" s="119"/>
      <c r="IP2" s="119"/>
      <c r="IQ2" s="119"/>
      <c r="IR2" s="119"/>
    </row>
    <row r="3" spans="1:252" s="112" customFormat="1" ht="12.75" customHeight="1" x14ac:dyDescent="0.25">
      <c r="A3" s="185"/>
      <c r="B3" s="188"/>
      <c r="C3" s="185"/>
      <c r="D3" s="185"/>
      <c r="E3" s="186"/>
      <c r="F3" s="187"/>
      <c r="G3" s="185"/>
      <c r="H3" s="220"/>
      <c r="I3" s="189"/>
      <c r="V3" s="181"/>
    </row>
    <row r="4" spans="1:252" s="112" customFormat="1" ht="12.75" customHeight="1" x14ac:dyDescent="0.25">
      <c r="A4" s="185"/>
      <c r="B4" s="188"/>
      <c r="C4" s="185"/>
      <c r="D4" s="185"/>
      <c r="E4" s="186"/>
      <c r="F4" s="187"/>
      <c r="G4" s="185"/>
      <c r="H4" s="220"/>
      <c r="I4" s="189"/>
      <c r="V4" s="181"/>
    </row>
    <row r="5" spans="1:252" s="112" customFormat="1" ht="12.75" customHeight="1" x14ac:dyDescent="0.25">
      <c r="A5" s="185"/>
      <c r="B5" s="188"/>
      <c r="C5" s="185"/>
      <c r="D5" s="185"/>
      <c r="E5" s="186"/>
      <c r="F5" s="187"/>
      <c r="G5" s="185"/>
      <c r="H5" s="220"/>
      <c r="I5" s="189"/>
      <c r="V5" s="181"/>
    </row>
    <row r="6" spans="1:252" s="112" customFormat="1" ht="12.75" customHeight="1" x14ac:dyDescent="0.25">
      <c r="A6" s="185"/>
      <c r="B6" s="188"/>
      <c r="C6" s="185"/>
      <c r="D6" s="185"/>
      <c r="E6" s="186"/>
      <c r="F6" s="187"/>
      <c r="G6" s="185"/>
      <c r="H6" s="220"/>
      <c r="I6" s="189"/>
      <c r="V6" s="181"/>
    </row>
    <row r="7" spans="1:252" s="112" customFormat="1" ht="12.75" customHeight="1" x14ac:dyDescent="0.25">
      <c r="A7" s="185"/>
      <c r="B7" s="188"/>
      <c r="C7" s="185"/>
      <c r="D7" s="185"/>
      <c r="E7" s="186"/>
      <c r="F7" s="187"/>
      <c r="G7" s="185"/>
      <c r="H7" s="220"/>
      <c r="I7" s="189"/>
      <c r="V7" s="181"/>
    </row>
    <row r="8" spans="1:252" s="112" customFormat="1" ht="12.75" customHeight="1" x14ac:dyDescent="0.25">
      <c r="A8" s="185"/>
      <c r="B8" s="188"/>
      <c r="C8" s="185"/>
      <c r="D8" s="185"/>
      <c r="E8" s="186"/>
      <c r="F8" s="187"/>
      <c r="G8" s="185"/>
      <c r="H8" s="220"/>
      <c r="I8" s="189"/>
      <c r="V8" s="181"/>
    </row>
    <row r="9" spans="1:252" s="112" customFormat="1" ht="12.75" customHeight="1" x14ac:dyDescent="0.25">
      <c r="A9" s="185"/>
      <c r="B9" s="188"/>
      <c r="C9" s="185"/>
      <c r="D9" s="185"/>
      <c r="E9" s="186"/>
      <c r="F9" s="187"/>
      <c r="G9" s="185"/>
      <c r="H9" s="220"/>
      <c r="I9" s="189"/>
      <c r="V9" s="181"/>
    </row>
    <row r="10" spans="1:252" s="112" customFormat="1" ht="12.75" customHeight="1" x14ac:dyDescent="0.25">
      <c r="A10" s="185"/>
      <c r="B10" s="188"/>
      <c r="C10" s="185"/>
      <c r="D10" s="185"/>
      <c r="E10" s="186"/>
      <c r="F10" s="187"/>
      <c r="G10" s="185"/>
      <c r="H10" s="220"/>
      <c r="I10" s="189"/>
      <c r="V10" s="181"/>
    </row>
    <row r="11" spans="1:252" s="112" customFormat="1" ht="12.75" customHeight="1" x14ac:dyDescent="0.25">
      <c r="A11" s="185"/>
      <c r="B11" s="188"/>
      <c r="C11" s="185"/>
      <c r="D11" s="185"/>
      <c r="E11" s="186"/>
      <c r="F11" s="187"/>
      <c r="G11" s="185"/>
      <c r="H11" s="220"/>
      <c r="I11" s="189"/>
      <c r="V11" s="181"/>
    </row>
    <row r="12" spans="1:252" s="112" customFormat="1" ht="12.75" customHeight="1" x14ac:dyDescent="0.25">
      <c r="A12" s="185"/>
      <c r="B12" s="188"/>
      <c r="C12" s="185"/>
      <c r="D12" s="185"/>
      <c r="E12" s="186"/>
      <c r="F12" s="187"/>
      <c r="G12" s="185"/>
      <c r="H12" s="220"/>
      <c r="I12" s="189"/>
      <c r="V12" s="181"/>
    </row>
    <row r="13" spans="1:252" s="112" customFormat="1" ht="12.75" customHeight="1" x14ac:dyDescent="0.25">
      <c r="A13" s="185"/>
      <c r="B13" s="188"/>
      <c r="C13" s="185"/>
      <c r="D13" s="185"/>
      <c r="E13" s="186"/>
      <c r="F13" s="187"/>
      <c r="G13" s="185"/>
      <c r="H13" s="220"/>
      <c r="I13" s="189"/>
      <c r="V13" s="181"/>
    </row>
    <row r="14" spans="1:252" s="112" customFormat="1" ht="12.75" customHeight="1" x14ac:dyDescent="0.25">
      <c r="A14" s="185"/>
      <c r="B14" s="188"/>
      <c r="C14" s="185"/>
      <c r="D14" s="185"/>
      <c r="E14" s="186"/>
      <c r="F14" s="187"/>
      <c r="G14" s="185"/>
      <c r="H14" s="220"/>
      <c r="I14" s="189"/>
      <c r="V14" s="181"/>
    </row>
    <row r="15" spans="1:252" s="112" customFormat="1" ht="12.75" customHeight="1" x14ac:dyDescent="0.25">
      <c r="A15" s="185"/>
      <c r="B15" s="188"/>
      <c r="C15" s="185"/>
      <c r="D15" s="185"/>
      <c r="E15" s="186"/>
      <c r="F15" s="187"/>
      <c r="G15" s="185"/>
      <c r="H15" s="220"/>
      <c r="I15" s="189"/>
      <c r="V15" s="181"/>
    </row>
    <row r="16" spans="1:252" s="112" customFormat="1" ht="12.75" customHeight="1" x14ac:dyDescent="0.25">
      <c r="A16" s="185"/>
      <c r="B16" s="188"/>
      <c r="C16" s="185"/>
      <c r="D16" s="185"/>
      <c r="E16" s="186"/>
      <c r="F16" s="187"/>
      <c r="G16" s="185"/>
      <c r="H16" s="220"/>
      <c r="I16" s="189"/>
      <c r="V16" s="181"/>
    </row>
    <row r="17" spans="1:22" s="112" customFormat="1" ht="12.75" customHeight="1" x14ac:dyDescent="0.25">
      <c r="A17" s="185"/>
      <c r="B17" s="188"/>
      <c r="C17" s="185"/>
      <c r="D17" s="185"/>
      <c r="E17" s="186"/>
      <c r="F17" s="187"/>
      <c r="G17" s="185"/>
      <c r="H17" s="220"/>
      <c r="I17" s="189"/>
      <c r="V17" s="181"/>
    </row>
    <row r="18" spans="1:22" s="112" customFormat="1" ht="12.75" customHeight="1" x14ac:dyDescent="0.25">
      <c r="A18" s="185"/>
      <c r="B18" s="188"/>
      <c r="C18" s="185"/>
      <c r="D18" s="185"/>
      <c r="E18" s="186"/>
      <c r="F18" s="187"/>
      <c r="G18" s="185"/>
      <c r="H18" s="220"/>
      <c r="I18" s="189"/>
      <c r="V18" s="181"/>
    </row>
    <row r="19" spans="1:22" s="112" customFormat="1" ht="12.75" customHeight="1" x14ac:dyDescent="0.25">
      <c r="A19" s="185"/>
      <c r="B19" s="188"/>
      <c r="C19" s="185"/>
      <c r="D19" s="185"/>
      <c r="E19" s="186"/>
      <c r="F19" s="187"/>
      <c r="G19" s="185"/>
      <c r="H19" s="220"/>
      <c r="I19" s="189"/>
      <c r="V19" s="181"/>
    </row>
    <row r="20" spans="1:22" s="112" customFormat="1" ht="12.75" customHeight="1" x14ac:dyDescent="0.25">
      <c r="A20" s="185"/>
      <c r="B20" s="188"/>
      <c r="C20" s="185"/>
      <c r="D20" s="185"/>
      <c r="E20" s="186"/>
      <c r="F20" s="187"/>
      <c r="G20" s="185"/>
      <c r="H20" s="220"/>
      <c r="I20" s="189"/>
      <c r="V20" s="181"/>
    </row>
    <row r="21" spans="1:22" s="112" customFormat="1" ht="12.75" customHeight="1" x14ac:dyDescent="0.25">
      <c r="A21" s="185"/>
      <c r="B21" s="188"/>
      <c r="C21" s="185"/>
      <c r="D21" s="185"/>
      <c r="E21" s="186"/>
      <c r="F21" s="187"/>
      <c r="G21" s="185"/>
      <c r="H21" s="220"/>
      <c r="I21" s="189"/>
      <c r="V21" s="181"/>
    </row>
    <row r="22" spans="1:22" s="112" customFormat="1" ht="12.75" customHeight="1" x14ac:dyDescent="0.25">
      <c r="A22" s="185"/>
      <c r="B22" s="188"/>
      <c r="C22" s="185"/>
      <c r="D22" s="185"/>
      <c r="E22" s="186"/>
      <c r="F22" s="187"/>
      <c r="G22" s="185"/>
      <c r="H22" s="220"/>
      <c r="I22" s="189"/>
      <c r="V22" s="181"/>
    </row>
    <row r="23" spans="1:22" s="112" customFormat="1" ht="12.75" customHeight="1" x14ac:dyDescent="0.25">
      <c r="A23" s="185"/>
      <c r="B23" s="188"/>
      <c r="C23" s="185"/>
      <c r="D23" s="185"/>
      <c r="E23" s="186"/>
      <c r="F23" s="187"/>
      <c r="G23" s="185"/>
      <c r="H23" s="220"/>
      <c r="I23" s="189"/>
      <c r="V23" s="181"/>
    </row>
    <row r="24" spans="1:22" s="112" customFormat="1" ht="12.75" customHeight="1" x14ac:dyDescent="0.25">
      <c r="A24" s="185"/>
      <c r="B24" s="188"/>
      <c r="C24" s="185"/>
      <c r="D24" s="185"/>
      <c r="E24" s="186"/>
      <c r="F24" s="187"/>
      <c r="G24" s="185"/>
      <c r="H24" s="220"/>
      <c r="I24" s="189"/>
      <c r="V24" s="181"/>
    </row>
    <row r="25" spans="1:22" s="112" customFormat="1" ht="12.75" customHeight="1" x14ac:dyDescent="0.25">
      <c r="A25" s="185"/>
      <c r="B25" s="188"/>
      <c r="C25" s="185"/>
      <c r="D25" s="185"/>
      <c r="E25" s="186"/>
      <c r="F25" s="187"/>
      <c r="G25" s="185"/>
      <c r="H25" s="220"/>
      <c r="I25" s="189"/>
      <c r="V25" s="181"/>
    </row>
    <row r="26" spans="1:22" s="112" customFormat="1" ht="12.75" customHeight="1" x14ac:dyDescent="0.25">
      <c r="A26" s="185"/>
      <c r="B26" s="188"/>
      <c r="C26" s="185"/>
      <c r="D26" s="185"/>
      <c r="E26" s="186"/>
      <c r="F26" s="187"/>
      <c r="G26" s="185"/>
      <c r="H26" s="220"/>
      <c r="I26" s="189"/>
      <c r="V26" s="181"/>
    </row>
    <row r="27" spans="1:22" s="112" customFormat="1" ht="12.75" customHeight="1" x14ac:dyDescent="0.25">
      <c r="A27" s="185"/>
      <c r="B27" s="188"/>
      <c r="C27" s="185"/>
      <c r="D27" s="185"/>
      <c r="E27" s="186"/>
      <c r="F27" s="187"/>
      <c r="G27" s="185"/>
      <c r="H27" s="220"/>
      <c r="I27" s="189"/>
      <c r="V27" s="181"/>
    </row>
    <row r="28" spans="1:22" s="112" customFormat="1" ht="12.75" customHeight="1" x14ac:dyDescent="0.25">
      <c r="A28" s="185"/>
      <c r="B28" s="188"/>
      <c r="C28" s="185"/>
      <c r="D28" s="185"/>
      <c r="E28" s="186"/>
      <c r="F28" s="187"/>
      <c r="G28" s="185"/>
      <c r="H28" s="220"/>
      <c r="I28" s="189"/>
      <c r="V28" s="181"/>
    </row>
    <row r="29" spans="1:22" s="112" customFormat="1" ht="12.75" customHeight="1" x14ac:dyDescent="0.25">
      <c r="A29" s="185"/>
      <c r="B29" s="188"/>
      <c r="C29" s="185"/>
      <c r="D29" s="185"/>
      <c r="E29" s="186"/>
      <c r="F29" s="187"/>
      <c r="G29" s="185"/>
      <c r="H29" s="220"/>
      <c r="I29" s="189"/>
      <c r="V29" s="181"/>
    </row>
    <row r="30" spans="1:22" s="112" customFormat="1" ht="12.75" customHeight="1" x14ac:dyDescent="0.25">
      <c r="A30" s="185"/>
      <c r="B30" s="188"/>
      <c r="C30" s="185"/>
      <c r="D30" s="185"/>
      <c r="E30" s="186"/>
      <c r="F30" s="187"/>
      <c r="G30" s="185"/>
      <c r="H30" s="220"/>
      <c r="I30" s="189"/>
      <c r="V30" s="181"/>
    </row>
    <row r="31" spans="1:22" s="112" customFormat="1" ht="12.75" customHeight="1" x14ac:dyDescent="0.25">
      <c r="A31" s="185"/>
      <c r="B31" s="188"/>
      <c r="C31" s="185"/>
      <c r="D31" s="185"/>
      <c r="E31" s="186"/>
      <c r="F31" s="187"/>
      <c r="G31" s="185"/>
      <c r="H31" s="220"/>
      <c r="I31" s="189"/>
      <c r="V31" s="181"/>
    </row>
    <row r="32" spans="1:22" s="112" customFormat="1" ht="12.75" customHeight="1" x14ac:dyDescent="0.25">
      <c r="A32" s="185"/>
      <c r="B32" s="188"/>
      <c r="C32" s="185"/>
      <c r="D32" s="185"/>
      <c r="E32" s="186"/>
      <c r="F32" s="187"/>
      <c r="G32" s="185"/>
      <c r="H32" s="220"/>
      <c r="I32" s="189"/>
      <c r="V32" s="181"/>
    </row>
    <row r="33" spans="1:22" s="112" customFormat="1" ht="12.75" customHeight="1" x14ac:dyDescent="0.25">
      <c r="A33" s="185"/>
      <c r="B33" s="188"/>
      <c r="C33" s="185"/>
      <c r="D33" s="185"/>
      <c r="E33" s="186"/>
      <c r="F33" s="187"/>
      <c r="G33" s="185"/>
      <c r="H33" s="220"/>
      <c r="I33" s="189"/>
      <c r="V33" s="181"/>
    </row>
    <row r="34" spans="1:22" s="112" customFormat="1" ht="12.75" customHeight="1" x14ac:dyDescent="0.25">
      <c r="A34" s="185"/>
      <c r="B34" s="188"/>
      <c r="C34" s="185"/>
      <c r="D34" s="185"/>
      <c r="E34" s="186"/>
      <c r="F34" s="187"/>
      <c r="G34" s="185"/>
      <c r="H34" s="220"/>
      <c r="I34" s="189"/>
      <c r="V34" s="181"/>
    </row>
    <row r="35" spans="1:22" s="112" customFormat="1" ht="12.75" customHeight="1" x14ac:dyDescent="0.25">
      <c r="A35" s="185"/>
      <c r="B35" s="188"/>
      <c r="C35" s="185"/>
      <c r="D35" s="185"/>
      <c r="E35" s="186"/>
      <c r="F35" s="187"/>
      <c r="G35" s="185"/>
      <c r="H35" s="220"/>
      <c r="I35" s="189"/>
      <c r="V35" s="181"/>
    </row>
    <row r="36" spans="1:22" s="112" customFormat="1" ht="12.75" customHeight="1" x14ac:dyDescent="0.25">
      <c r="A36" s="185"/>
      <c r="B36" s="188"/>
      <c r="C36" s="185"/>
      <c r="D36" s="185"/>
      <c r="E36" s="186"/>
      <c r="F36" s="187"/>
      <c r="G36" s="185"/>
      <c r="H36" s="220"/>
      <c r="I36" s="189"/>
      <c r="V36" s="181"/>
    </row>
    <row r="37" spans="1:22" s="112" customFormat="1" ht="12.75" customHeight="1" x14ac:dyDescent="0.25">
      <c r="A37" s="185"/>
      <c r="B37" s="188"/>
      <c r="C37" s="185"/>
      <c r="D37" s="185"/>
      <c r="E37" s="186"/>
      <c r="F37" s="187"/>
      <c r="G37" s="185"/>
      <c r="H37" s="220"/>
      <c r="I37" s="189"/>
      <c r="V37" s="181"/>
    </row>
    <row r="38" spans="1:22" s="112" customFormat="1" ht="12.75" customHeight="1" x14ac:dyDescent="0.25">
      <c r="A38" s="185"/>
      <c r="B38" s="188"/>
      <c r="C38" s="185"/>
      <c r="D38" s="185"/>
      <c r="E38" s="186"/>
      <c r="F38" s="187"/>
      <c r="G38" s="185"/>
      <c r="H38" s="220"/>
      <c r="I38" s="189"/>
      <c r="V38" s="181"/>
    </row>
    <row r="39" spans="1:22" s="112" customFormat="1" ht="12.75" customHeight="1" x14ac:dyDescent="0.25">
      <c r="A39" s="185"/>
      <c r="B39" s="188"/>
      <c r="C39" s="185"/>
      <c r="D39" s="185"/>
      <c r="E39" s="186"/>
      <c r="F39" s="187"/>
      <c r="G39" s="185"/>
      <c r="H39" s="220"/>
      <c r="I39" s="189"/>
      <c r="V39" s="181"/>
    </row>
    <row r="40" spans="1:22" s="112" customFormat="1" ht="12.75" customHeight="1" x14ac:dyDescent="0.25">
      <c r="A40" s="185"/>
      <c r="B40" s="188"/>
      <c r="C40" s="185"/>
      <c r="D40" s="185"/>
      <c r="E40" s="186"/>
      <c r="F40" s="187"/>
      <c r="G40" s="185"/>
      <c r="H40" s="220"/>
      <c r="I40" s="189"/>
      <c r="V40" s="181"/>
    </row>
    <row r="41" spans="1:22" s="112" customFormat="1" ht="12.75" customHeight="1" x14ac:dyDescent="0.25">
      <c r="A41" s="185"/>
      <c r="B41" s="188"/>
      <c r="C41" s="185"/>
      <c r="D41" s="185"/>
      <c r="E41" s="186"/>
      <c r="F41" s="187"/>
      <c r="G41" s="185"/>
      <c r="H41" s="220"/>
      <c r="I41" s="189"/>
      <c r="V41" s="181"/>
    </row>
    <row r="42" spans="1:22" s="112" customFormat="1" ht="12.75" customHeight="1" x14ac:dyDescent="0.25">
      <c r="A42" s="185"/>
      <c r="B42" s="188"/>
      <c r="C42" s="185"/>
      <c r="D42" s="185"/>
      <c r="E42" s="186"/>
      <c r="F42" s="187"/>
      <c r="G42" s="185"/>
      <c r="H42" s="220"/>
      <c r="I42" s="189"/>
      <c r="V42" s="181"/>
    </row>
    <row r="43" spans="1:22" s="112" customFormat="1" ht="12.75" customHeight="1" x14ac:dyDescent="0.25">
      <c r="A43" s="185"/>
      <c r="B43" s="188"/>
      <c r="C43" s="185"/>
      <c r="D43" s="185"/>
      <c r="E43" s="186"/>
      <c r="F43" s="187"/>
      <c r="G43" s="185"/>
      <c r="H43" s="220"/>
      <c r="I43" s="189"/>
      <c r="V43" s="181"/>
    </row>
    <row r="44" spans="1:22" s="112" customFormat="1" ht="12.75" customHeight="1" x14ac:dyDescent="0.25">
      <c r="A44" s="185"/>
      <c r="B44" s="188"/>
      <c r="C44" s="185"/>
      <c r="D44" s="185"/>
      <c r="E44" s="186"/>
      <c r="F44" s="187"/>
      <c r="G44" s="185"/>
      <c r="H44" s="220"/>
      <c r="I44" s="189"/>
      <c r="V44" s="181"/>
    </row>
    <row r="45" spans="1:22" s="112" customFormat="1" ht="12.75" customHeight="1" x14ac:dyDescent="0.25">
      <c r="A45" s="185"/>
      <c r="B45" s="188"/>
      <c r="C45" s="185"/>
      <c r="D45" s="185"/>
      <c r="E45" s="186"/>
      <c r="F45" s="187"/>
      <c r="G45" s="185"/>
      <c r="H45" s="220"/>
      <c r="I45" s="189"/>
      <c r="V45" s="181"/>
    </row>
    <row r="46" spans="1:22" s="112" customFormat="1" ht="12.75" customHeight="1" x14ac:dyDescent="0.25">
      <c r="A46" s="185"/>
      <c r="B46" s="188"/>
      <c r="C46" s="185"/>
      <c r="D46" s="185"/>
      <c r="E46" s="186"/>
      <c r="F46" s="187"/>
      <c r="G46" s="185"/>
      <c r="H46" s="220"/>
      <c r="I46" s="189"/>
      <c r="V46" s="181"/>
    </row>
    <row r="47" spans="1:22" s="112" customFormat="1" ht="12.75" customHeight="1" x14ac:dyDescent="0.25">
      <c r="A47" s="185"/>
      <c r="B47" s="188"/>
      <c r="C47" s="185"/>
      <c r="D47" s="185"/>
      <c r="E47" s="186"/>
      <c r="F47" s="187"/>
      <c r="G47" s="185"/>
      <c r="H47" s="220"/>
      <c r="I47" s="189"/>
      <c r="V47" s="181"/>
    </row>
    <row r="48" spans="1:22" s="112" customFormat="1" ht="12.75" customHeight="1" x14ac:dyDescent="0.25">
      <c r="A48" s="185"/>
      <c r="B48" s="188"/>
      <c r="C48" s="185"/>
      <c r="D48" s="185"/>
      <c r="E48" s="186"/>
      <c r="F48" s="187"/>
      <c r="G48" s="185"/>
      <c r="H48" s="220"/>
      <c r="I48" s="189"/>
      <c r="V48" s="181"/>
    </row>
    <row r="49" spans="1:22" s="112" customFormat="1" ht="12.75" customHeight="1" x14ac:dyDescent="0.25">
      <c r="A49" s="185"/>
      <c r="B49" s="188"/>
      <c r="C49" s="185"/>
      <c r="D49" s="185"/>
      <c r="E49" s="186"/>
      <c r="F49" s="187"/>
      <c r="G49" s="185"/>
      <c r="H49" s="220"/>
      <c r="I49" s="189"/>
      <c r="V49" s="181"/>
    </row>
    <row r="50" spans="1:22" s="112" customFormat="1" ht="15" customHeight="1" x14ac:dyDescent="0.25">
      <c r="A50" s="185"/>
      <c r="B50" s="185"/>
      <c r="C50" s="186" t="s">
        <v>70</v>
      </c>
      <c r="D50" s="193"/>
      <c r="E50" s="186" t="s">
        <v>70</v>
      </c>
      <c r="F50" s="194" t="s">
        <v>71</v>
      </c>
      <c r="G50" s="186" t="s">
        <v>70</v>
      </c>
      <c r="H50" s="221"/>
      <c r="I50" s="186"/>
      <c r="J50" s="123"/>
      <c r="V50" s="181"/>
    </row>
    <row r="51" spans="1:22" s="112" customFormat="1" ht="17.25" customHeight="1" x14ac:dyDescent="0.3">
      <c r="A51" s="108"/>
      <c r="B51" s="111"/>
      <c r="D51" s="114" t="s">
        <v>29</v>
      </c>
      <c r="E51" s="115"/>
      <c r="F51" s="181"/>
      <c r="G51" s="116">
        <f>SUBTOTAL(2,G3:G50)</f>
        <v>0</v>
      </c>
      <c r="H51" s="222">
        <f>SUBTOTAL(9,H3:H50)</f>
        <v>0</v>
      </c>
      <c r="I51" s="117"/>
      <c r="J51" s="184"/>
      <c r="L51" s="119"/>
      <c r="V51" s="181"/>
    </row>
    <row r="52" spans="1:22" s="112" customFormat="1" ht="14.85" customHeight="1" x14ac:dyDescent="0.25">
      <c r="A52" s="108"/>
      <c r="B52" s="118"/>
      <c r="C52" s="119"/>
      <c r="D52" s="120"/>
      <c r="E52" s="121"/>
      <c r="F52" s="122"/>
      <c r="G52" s="119"/>
      <c r="H52" s="223"/>
      <c r="I52" s="121"/>
      <c r="J52" s="184"/>
      <c r="L52" s="119"/>
      <c r="V52" s="181"/>
    </row>
    <row r="53" spans="1:22" ht="12.75" customHeight="1" x14ac:dyDescent="0.25">
      <c r="D53" s="113"/>
      <c r="E53" s="195"/>
    </row>
    <row r="54" spans="1:22" ht="12.75" customHeight="1" x14ac:dyDescent="0.25">
      <c r="D54" s="113"/>
      <c r="E54" s="195"/>
    </row>
    <row r="55" spans="1:22" ht="12.75" customHeight="1" x14ac:dyDescent="0.25">
      <c r="D55" s="113"/>
      <c r="E55" s="195"/>
    </row>
  </sheetData>
  <sheetProtection selectLockedCells="1" selectUnlockedCells="1"/>
  <autoFilter ref="A2:I50">
    <sortState ref="A5203:I5485">
      <sortCondition ref="H2:H8742"/>
    </sortState>
  </autoFilter>
  <pageMargins left="0.51181102362204722" right="0.15748031496062992" top="0.70866141732283472" bottom="0.15748031496062992" header="0.15748031496062992" footer="0.51181102362204722"/>
  <pageSetup paperSize="9" scale="12" firstPageNumber="0" fitToHeight="9" orientation="portrait" r:id="rId1"/>
  <headerFooter alignWithMargins="0">
    <oddHeader>&amp;C&amp;12Pinturerias Minuto SRL
Liquidacion de cupones Sinteplast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8"/>
  <sheetViews>
    <sheetView topLeftCell="A78" zoomScale="110" zoomScaleNormal="110" workbookViewId="0">
      <selection activeCell="A86" sqref="A86:H86"/>
    </sheetView>
  </sheetViews>
  <sheetFormatPr baseColWidth="10" defaultColWidth="11.44140625" defaultRowHeight="13.2" x14ac:dyDescent="0.25"/>
  <cols>
    <col min="1" max="1" width="11.109375" style="124" customWidth="1"/>
    <col min="2" max="2" width="11.5546875" style="125" customWidth="1"/>
    <col min="3" max="3" width="14.6640625" style="126" customWidth="1"/>
    <col min="4" max="4" width="11.109375" style="127" customWidth="1"/>
    <col min="5" max="5" width="11.109375" style="125" customWidth="1"/>
    <col min="6" max="6" width="11.33203125" style="128" customWidth="1"/>
    <col min="7" max="7" width="13.109375" style="129" customWidth="1"/>
    <col min="8" max="8" width="5.33203125" style="205" customWidth="1"/>
    <col min="9" max="9" width="11.44140625" style="126" hidden="1" customWidth="1"/>
    <col min="10" max="16384" width="11.44140625" style="126"/>
  </cols>
  <sheetData>
    <row r="1" spans="1:8" ht="15.6" x14ac:dyDescent="0.3">
      <c r="D1" s="126"/>
      <c r="E1" s="225" t="s">
        <v>72</v>
      </c>
      <c r="F1" s="226">
        <v>14</v>
      </c>
      <c r="G1" s="130" t="s">
        <v>103</v>
      </c>
    </row>
    <row r="2" spans="1:8" x14ac:dyDescent="0.25">
      <c r="F2" s="302">
        <f ca="1">TODAY()</f>
        <v>43942</v>
      </c>
      <c r="G2" s="302"/>
    </row>
    <row r="3" spans="1:8" x14ac:dyDescent="0.25">
      <c r="F3" s="131"/>
      <c r="G3" s="132"/>
    </row>
    <row r="4" spans="1:8" ht="17.25" customHeight="1" x14ac:dyDescent="0.4">
      <c r="B4" s="303" t="s">
        <v>73</v>
      </c>
      <c r="C4" s="303"/>
      <c r="D4" s="303"/>
      <c r="E4" s="303"/>
      <c r="F4" s="133"/>
    </row>
    <row r="5" spans="1:8" ht="19.5" customHeight="1" x14ac:dyDescent="0.25"/>
    <row r="6" spans="1:8" x14ac:dyDescent="0.25">
      <c r="A6" s="134" t="s">
        <v>11</v>
      </c>
      <c r="E6" s="135" t="s">
        <v>74</v>
      </c>
      <c r="G6" s="136"/>
    </row>
    <row r="7" spans="1:8" x14ac:dyDescent="0.25">
      <c r="E7" s="124"/>
      <c r="G7" s="136"/>
    </row>
    <row r="8" spans="1:8" x14ac:dyDescent="0.25">
      <c r="A8" s="206" t="s">
        <v>3</v>
      </c>
      <c r="B8" s="207" t="s">
        <v>98</v>
      </c>
      <c r="C8" s="207" t="s">
        <v>33</v>
      </c>
      <c r="D8" s="208" t="s">
        <v>64</v>
      </c>
      <c r="E8" s="207" t="s">
        <v>99</v>
      </c>
      <c r="F8" s="207" t="s">
        <v>102</v>
      </c>
      <c r="G8" s="207" t="s">
        <v>100</v>
      </c>
      <c r="H8" s="209" t="s">
        <v>101</v>
      </c>
    </row>
    <row r="9" spans="1:8" x14ac:dyDescent="0.25">
      <c r="A9" s="204">
        <v>43839</v>
      </c>
      <c r="B9" s="137">
        <v>134818</v>
      </c>
      <c r="C9" s="138">
        <v>23364.49</v>
      </c>
      <c r="D9" s="210"/>
      <c r="E9" s="204">
        <v>43839</v>
      </c>
      <c r="F9" s="137">
        <v>286546</v>
      </c>
      <c r="G9" s="140">
        <v>513.37</v>
      </c>
      <c r="H9" s="211">
        <v>105</v>
      </c>
    </row>
    <row r="10" spans="1:8" x14ac:dyDescent="0.25">
      <c r="A10" s="204">
        <v>43838</v>
      </c>
      <c r="B10" s="137">
        <v>134483</v>
      </c>
      <c r="C10" s="138">
        <v>9298.83</v>
      </c>
      <c r="D10" s="210"/>
      <c r="E10" s="204">
        <v>43838</v>
      </c>
      <c r="F10" s="137">
        <v>286112</v>
      </c>
      <c r="G10" s="140">
        <v>204.31</v>
      </c>
      <c r="H10" s="211">
        <v>105</v>
      </c>
    </row>
    <row r="11" spans="1:8" x14ac:dyDescent="0.25">
      <c r="A11" s="204">
        <v>43839</v>
      </c>
      <c r="B11" s="137">
        <v>134776</v>
      </c>
      <c r="C11" s="138">
        <v>31040.31</v>
      </c>
      <c r="D11" s="210"/>
      <c r="E11" s="204">
        <v>43839</v>
      </c>
      <c r="F11" s="137">
        <v>286504</v>
      </c>
      <c r="G11" s="140">
        <v>313.54000000000002</v>
      </c>
      <c r="H11" s="211">
        <v>105</v>
      </c>
    </row>
    <row r="12" spans="1:8" x14ac:dyDescent="0.25">
      <c r="A12" s="204">
        <v>43839</v>
      </c>
      <c r="B12" s="137">
        <v>134704</v>
      </c>
      <c r="C12" s="138">
        <v>738764.89</v>
      </c>
      <c r="D12" s="210"/>
      <c r="E12" s="204">
        <v>43839</v>
      </c>
      <c r="F12" s="137">
        <v>286433</v>
      </c>
      <c r="G12" s="140">
        <v>15891.4</v>
      </c>
      <c r="H12" s="211">
        <v>105</v>
      </c>
    </row>
    <row r="13" spans="1:8" x14ac:dyDescent="0.25">
      <c r="A13" s="204">
        <v>43839</v>
      </c>
      <c r="B13" s="137">
        <v>134587</v>
      </c>
      <c r="C13" s="138">
        <v>52413.97</v>
      </c>
      <c r="D13" s="210"/>
      <c r="E13" s="204">
        <v>43839</v>
      </c>
      <c r="F13" s="137">
        <v>286828</v>
      </c>
      <c r="G13" s="140">
        <v>5059.75</v>
      </c>
      <c r="H13" s="211">
        <v>105</v>
      </c>
    </row>
    <row r="14" spans="1:8" x14ac:dyDescent="0.25">
      <c r="A14" s="204">
        <v>43839</v>
      </c>
      <c r="B14" s="137">
        <v>134819</v>
      </c>
      <c r="C14" s="138">
        <v>2700.88</v>
      </c>
      <c r="D14" s="210"/>
      <c r="E14" s="139">
        <v>43839</v>
      </c>
      <c r="F14" s="137">
        <v>286547</v>
      </c>
      <c r="G14" s="140">
        <v>59.34</v>
      </c>
      <c r="H14" s="211">
        <v>106</v>
      </c>
    </row>
    <row r="15" spans="1:8" x14ac:dyDescent="0.25">
      <c r="A15" s="204">
        <v>43839</v>
      </c>
      <c r="B15" s="137">
        <v>134705</v>
      </c>
      <c r="C15" s="138">
        <v>233417.08</v>
      </c>
      <c r="D15" s="210"/>
      <c r="E15" s="139">
        <v>43839</v>
      </c>
      <c r="F15" s="137">
        <v>286434</v>
      </c>
      <c r="G15" s="140">
        <v>5128.7</v>
      </c>
      <c r="H15" s="211">
        <v>106</v>
      </c>
    </row>
    <row r="16" spans="1:8" x14ac:dyDescent="0.25">
      <c r="A16" s="204">
        <v>43839</v>
      </c>
      <c r="B16" s="137">
        <v>134907</v>
      </c>
      <c r="C16" s="138">
        <v>101403.29</v>
      </c>
      <c r="D16" s="210"/>
      <c r="E16" s="139">
        <v>43839</v>
      </c>
      <c r="F16" s="137">
        <v>286829</v>
      </c>
      <c r="G16" s="140">
        <v>2126.2399999999998</v>
      </c>
      <c r="H16" s="211">
        <v>106</v>
      </c>
    </row>
    <row r="17" spans="1:8" x14ac:dyDescent="0.25">
      <c r="A17" s="204">
        <v>43846</v>
      </c>
      <c r="B17" s="137">
        <v>135179</v>
      </c>
      <c r="C17" s="138">
        <v>136931.59</v>
      </c>
      <c r="D17" s="210"/>
      <c r="E17" s="204">
        <v>43846</v>
      </c>
      <c r="F17" s="137">
        <v>287571</v>
      </c>
      <c r="G17" s="140">
        <v>3008.71</v>
      </c>
      <c r="H17" s="211">
        <v>1</v>
      </c>
    </row>
    <row r="18" spans="1:8" x14ac:dyDescent="0.25">
      <c r="A18" s="204">
        <v>43846</v>
      </c>
      <c r="B18" s="137">
        <v>135231</v>
      </c>
      <c r="C18" s="138">
        <v>9092.9599999999991</v>
      </c>
      <c r="D18" s="210"/>
      <c r="E18" s="204">
        <v>43846</v>
      </c>
      <c r="F18" s="137">
        <v>287623</v>
      </c>
      <c r="G18" s="140">
        <v>91.84</v>
      </c>
      <c r="H18" s="211">
        <v>1</v>
      </c>
    </row>
    <row r="19" spans="1:8" x14ac:dyDescent="0.25">
      <c r="A19" s="204">
        <v>43846</v>
      </c>
      <c r="B19" s="137">
        <v>135134</v>
      </c>
      <c r="C19" s="138">
        <v>770609.63</v>
      </c>
      <c r="D19" s="210"/>
      <c r="E19" s="204">
        <v>43846</v>
      </c>
      <c r="F19" s="137">
        <v>287527</v>
      </c>
      <c r="G19" s="140">
        <v>16372.69</v>
      </c>
      <c r="H19" s="211">
        <v>1</v>
      </c>
    </row>
    <row r="20" spans="1:8" x14ac:dyDescent="0.25">
      <c r="A20" s="204">
        <v>43846</v>
      </c>
      <c r="B20" s="137">
        <v>135020</v>
      </c>
      <c r="C20" s="138">
        <v>17429.330000000002</v>
      </c>
      <c r="D20" s="210"/>
      <c r="E20" s="204">
        <v>43846</v>
      </c>
      <c r="F20" s="137">
        <v>287415</v>
      </c>
      <c r="G20" s="140">
        <v>290.04000000000002</v>
      </c>
      <c r="H20" s="211">
        <v>1</v>
      </c>
    </row>
    <row r="21" spans="1:8" x14ac:dyDescent="0.25">
      <c r="A21" s="204">
        <v>43846</v>
      </c>
      <c r="B21" s="137">
        <v>135326</v>
      </c>
      <c r="C21" s="138">
        <v>5791.66</v>
      </c>
      <c r="D21" s="210"/>
      <c r="E21" s="204">
        <v>43846</v>
      </c>
      <c r="F21" s="137">
        <v>287719</v>
      </c>
      <c r="G21" s="140">
        <v>58.5</v>
      </c>
      <c r="H21" s="211">
        <v>1</v>
      </c>
    </row>
    <row r="22" spans="1:8" x14ac:dyDescent="0.25">
      <c r="A22" s="204">
        <v>43846</v>
      </c>
      <c r="B22" s="137">
        <v>135180</v>
      </c>
      <c r="C22" s="138">
        <v>3835.22</v>
      </c>
      <c r="D22" s="210"/>
      <c r="E22" s="204">
        <v>43846</v>
      </c>
      <c r="F22" s="137">
        <v>287572</v>
      </c>
      <c r="G22" s="140">
        <v>84.28</v>
      </c>
      <c r="H22" s="211">
        <v>2</v>
      </c>
    </row>
    <row r="23" spans="1:8" x14ac:dyDescent="0.25">
      <c r="A23" s="204">
        <v>43846</v>
      </c>
      <c r="B23" s="137">
        <v>135232</v>
      </c>
      <c r="C23" s="138">
        <v>952.81</v>
      </c>
      <c r="D23" s="210"/>
      <c r="E23" s="204">
        <v>43846</v>
      </c>
      <c r="F23" s="137">
        <v>287624</v>
      </c>
      <c r="G23" s="140">
        <v>9.6199999999999992</v>
      </c>
      <c r="H23" s="211">
        <v>2</v>
      </c>
    </row>
    <row r="24" spans="1:8" x14ac:dyDescent="0.25">
      <c r="A24" s="204">
        <v>43846</v>
      </c>
      <c r="B24" s="137">
        <v>135135</v>
      </c>
      <c r="C24" s="138">
        <v>236298.02</v>
      </c>
      <c r="D24" s="210"/>
      <c r="E24" s="204">
        <v>43846</v>
      </c>
      <c r="F24" s="137">
        <v>287528</v>
      </c>
      <c r="G24" s="140">
        <v>5118.8</v>
      </c>
      <c r="H24" s="211">
        <v>2</v>
      </c>
    </row>
    <row r="25" spans="1:8" x14ac:dyDescent="0.25">
      <c r="A25" s="204">
        <v>43853</v>
      </c>
      <c r="B25" s="137">
        <v>135795</v>
      </c>
      <c r="C25" s="138">
        <v>24315.02</v>
      </c>
      <c r="D25" s="210"/>
      <c r="E25" s="204">
        <v>43853</v>
      </c>
      <c r="F25" s="137">
        <v>288572</v>
      </c>
      <c r="G25" s="140">
        <v>534.28</v>
      </c>
      <c r="H25" s="211">
        <v>3</v>
      </c>
    </row>
    <row r="26" spans="1:8" x14ac:dyDescent="0.25">
      <c r="A26" s="204">
        <v>43853</v>
      </c>
      <c r="B26" s="137">
        <v>135757</v>
      </c>
      <c r="C26" s="138">
        <v>11367.48</v>
      </c>
      <c r="D26" s="210"/>
      <c r="E26" s="204">
        <v>43853</v>
      </c>
      <c r="F26" s="137">
        <v>288534</v>
      </c>
      <c r="G26" s="140">
        <v>114.82</v>
      </c>
      <c r="H26" s="211">
        <v>3</v>
      </c>
    </row>
    <row r="27" spans="1:8" x14ac:dyDescent="0.25">
      <c r="A27" s="204">
        <v>43853</v>
      </c>
      <c r="B27" s="137">
        <v>135694</v>
      </c>
      <c r="C27" s="138">
        <v>1159917.75</v>
      </c>
      <c r="D27" s="210"/>
      <c r="E27" s="204">
        <v>43853</v>
      </c>
      <c r="F27" s="137">
        <v>288472</v>
      </c>
      <c r="G27" s="140">
        <v>24548.83</v>
      </c>
      <c r="H27" s="211">
        <v>3</v>
      </c>
    </row>
    <row r="28" spans="1:8" x14ac:dyDescent="0.25">
      <c r="A28" s="204">
        <v>43853</v>
      </c>
      <c r="B28" s="137">
        <v>135836</v>
      </c>
      <c r="C28" s="138">
        <v>267164.93</v>
      </c>
      <c r="D28" s="210"/>
      <c r="E28" s="204">
        <v>43853</v>
      </c>
      <c r="F28" s="137">
        <v>288644</v>
      </c>
      <c r="G28" s="140">
        <v>5814.93</v>
      </c>
      <c r="H28" s="211">
        <v>3</v>
      </c>
    </row>
    <row r="29" spans="1:8" x14ac:dyDescent="0.25">
      <c r="A29" s="204">
        <v>43853</v>
      </c>
      <c r="B29" s="137">
        <v>135581</v>
      </c>
      <c r="C29" s="138">
        <v>45667.4</v>
      </c>
      <c r="D29" s="210"/>
      <c r="E29" s="204">
        <v>43853</v>
      </c>
      <c r="F29" s="137">
        <v>288361</v>
      </c>
      <c r="G29" s="140">
        <v>723.86</v>
      </c>
      <c r="H29" s="211">
        <v>3</v>
      </c>
    </row>
    <row r="30" spans="1:8" x14ac:dyDescent="0.25">
      <c r="A30" s="204">
        <v>43840</v>
      </c>
      <c r="B30" s="137">
        <v>134906</v>
      </c>
      <c r="C30" s="138">
        <v>242317.12</v>
      </c>
      <c r="D30" s="210"/>
      <c r="E30" s="204">
        <v>43853</v>
      </c>
      <c r="F30" s="137">
        <v>286318</v>
      </c>
      <c r="G30" s="140">
        <v>741.61</v>
      </c>
      <c r="H30" s="211">
        <v>3</v>
      </c>
    </row>
    <row r="31" spans="1:8" x14ac:dyDescent="0.25">
      <c r="A31" s="204">
        <v>43853</v>
      </c>
      <c r="B31" s="137">
        <v>135796</v>
      </c>
      <c r="C31" s="138">
        <v>9403.07</v>
      </c>
      <c r="D31" s="210"/>
      <c r="E31" s="204">
        <v>43853</v>
      </c>
      <c r="F31" s="137">
        <v>288573</v>
      </c>
      <c r="G31" s="140">
        <v>206.6</v>
      </c>
      <c r="H31" s="211">
        <v>4</v>
      </c>
    </row>
    <row r="32" spans="1:8" x14ac:dyDescent="0.25">
      <c r="A32" s="204">
        <v>43853</v>
      </c>
      <c r="B32" s="137">
        <v>135758</v>
      </c>
      <c r="C32" s="138">
        <v>23955.26</v>
      </c>
      <c r="D32" s="210"/>
      <c r="E32" s="204">
        <v>43853</v>
      </c>
      <c r="F32" s="137">
        <v>288535</v>
      </c>
      <c r="G32" s="140">
        <v>241.96</v>
      </c>
      <c r="H32" s="211">
        <v>4</v>
      </c>
    </row>
    <row r="33" spans="1:8" x14ac:dyDescent="0.25">
      <c r="A33" s="204">
        <v>43853</v>
      </c>
      <c r="B33" s="137">
        <v>135837</v>
      </c>
      <c r="C33" s="138">
        <v>135560.82999999999</v>
      </c>
      <c r="D33" s="210"/>
      <c r="E33" s="204">
        <v>43853</v>
      </c>
      <c r="F33" s="137">
        <v>288645</v>
      </c>
      <c r="G33" s="140">
        <v>2941.93</v>
      </c>
      <c r="H33" s="211">
        <v>4</v>
      </c>
    </row>
    <row r="34" spans="1:8" x14ac:dyDescent="0.25">
      <c r="A34" s="204">
        <v>43853</v>
      </c>
      <c r="B34" s="137">
        <v>135695</v>
      </c>
      <c r="C34" s="138">
        <v>208214</v>
      </c>
      <c r="D34" s="210"/>
      <c r="E34" s="204">
        <v>43853</v>
      </c>
      <c r="F34" s="137">
        <v>288473</v>
      </c>
      <c r="G34" s="140">
        <v>4496.66</v>
      </c>
      <c r="H34" s="211">
        <v>4</v>
      </c>
    </row>
    <row r="35" spans="1:8" x14ac:dyDescent="0.25">
      <c r="A35" s="204">
        <v>43860</v>
      </c>
      <c r="B35" s="137">
        <v>136190</v>
      </c>
      <c r="C35" s="138">
        <v>26206.44</v>
      </c>
      <c r="D35" s="210"/>
      <c r="E35" s="204">
        <v>43860</v>
      </c>
      <c r="F35" s="137">
        <v>289655</v>
      </c>
      <c r="G35" s="140">
        <v>534.83000000000004</v>
      </c>
      <c r="H35" s="211">
        <v>5</v>
      </c>
    </row>
    <row r="36" spans="1:8" x14ac:dyDescent="0.25">
      <c r="A36" s="204">
        <v>43861</v>
      </c>
      <c r="B36" s="137">
        <v>136469</v>
      </c>
      <c r="C36" s="138">
        <v>7617.52</v>
      </c>
      <c r="D36" s="210"/>
      <c r="E36" s="204">
        <v>43861</v>
      </c>
      <c r="F36" s="137">
        <v>290079</v>
      </c>
      <c r="G36" s="140">
        <v>155.46</v>
      </c>
      <c r="H36" s="211">
        <v>5</v>
      </c>
    </row>
    <row r="37" spans="1:8" x14ac:dyDescent="0.25">
      <c r="A37" s="204">
        <v>43860</v>
      </c>
      <c r="B37" s="137">
        <v>136244</v>
      </c>
      <c r="C37" s="138">
        <v>5541.77</v>
      </c>
      <c r="D37" s="210"/>
      <c r="E37" s="204">
        <v>43860</v>
      </c>
      <c r="F37" s="137">
        <v>289769</v>
      </c>
      <c r="G37" s="140">
        <v>50.34</v>
      </c>
      <c r="H37" s="211">
        <v>5</v>
      </c>
    </row>
    <row r="38" spans="1:8" x14ac:dyDescent="0.25">
      <c r="A38" s="204">
        <v>43860</v>
      </c>
      <c r="B38" s="137">
        <v>136150</v>
      </c>
      <c r="C38" s="138">
        <v>921229.89</v>
      </c>
      <c r="D38" s="210"/>
      <c r="E38" s="204">
        <v>43860</v>
      </c>
      <c r="F38" s="137">
        <v>289616</v>
      </c>
      <c r="G38" s="140">
        <v>18483.740000000002</v>
      </c>
      <c r="H38" s="211">
        <v>5</v>
      </c>
    </row>
    <row r="39" spans="1:8" x14ac:dyDescent="0.25">
      <c r="A39" s="139">
        <v>43861</v>
      </c>
      <c r="B39" s="137">
        <v>136303</v>
      </c>
      <c r="C39" s="138">
        <v>178446.78</v>
      </c>
      <c r="D39" s="210"/>
      <c r="E39" s="139">
        <v>43861</v>
      </c>
      <c r="F39" s="137">
        <v>289914</v>
      </c>
      <c r="G39" s="140">
        <v>3451.94</v>
      </c>
      <c r="H39" s="211">
        <v>5</v>
      </c>
    </row>
    <row r="40" spans="1:8" x14ac:dyDescent="0.25">
      <c r="A40" s="139">
        <v>43861</v>
      </c>
      <c r="B40" s="137">
        <v>136547</v>
      </c>
      <c r="C40" s="138">
        <v>5235.04</v>
      </c>
      <c r="D40" s="210"/>
      <c r="E40" s="139">
        <v>43861</v>
      </c>
      <c r="F40" s="137">
        <v>290224</v>
      </c>
      <c r="G40" s="140">
        <v>106.84</v>
      </c>
      <c r="H40" s="211">
        <v>5</v>
      </c>
    </row>
    <row r="41" spans="1:8" x14ac:dyDescent="0.25">
      <c r="A41" s="139">
        <v>43861</v>
      </c>
      <c r="B41" s="137">
        <v>136036</v>
      </c>
      <c r="C41" s="138">
        <v>45281.49</v>
      </c>
      <c r="D41" s="210"/>
      <c r="E41" s="139">
        <v>43861</v>
      </c>
      <c r="F41" s="137">
        <v>289504</v>
      </c>
      <c r="G41" s="140">
        <v>656.32</v>
      </c>
      <c r="H41" s="211">
        <v>5</v>
      </c>
    </row>
    <row r="42" spans="1:8" x14ac:dyDescent="0.25">
      <c r="A42" s="139">
        <v>43861</v>
      </c>
      <c r="B42" s="137">
        <v>136386</v>
      </c>
      <c r="C42" s="138">
        <v>3464.47</v>
      </c>
      <c r="D42" s="210"/>
      <c r="E42" s="139">
        <v>43861</v>
      </c>
      <c r="F42" s="137">
        <v>289997</v>
      </c>
      <c r="G42" s="140">
        <v>70.7</v>
      </c>
      <c r="H42" s="211">
        <v>5</v>
      </c>
    </row>
    <row r="43" spans="1:8" x14ac:dyDescent="0.25">
      <c r="A43" s="139">
        <v>43860</v>
      </c>
      <c r="B43" s="137">
        <v>136191</v>
      </c>
      <c r="C43" s="138">
        <v>2911.93</v>
      </c>
      <c r="D43" s="210"/>
      <c r="E43" s="139">
        <v>43860</v>
      </c>
      <c r="F43" s="137">
        <v>289656</v>
      </c>
      <c r="G43" s="140">
        <v>59.42</v>
      </c>
      <c r="H43" s="211">
        <v>6</v>
      </c>
    </row>
    <row r="44" spans="1:8" x14ac:dyDescent="0.25">
      <c r="A44" s="139">
        <v>43860</v>
      </c>
      <c r="B44" s="137">
        <v>136245</v>
      </c>
      <c r="C44" s="138">
        <v>13082.18</v>
      </c>
      <c r="D44" s="210"/>
      <c r="E44" s="139">
        <v>43860</v>
      </c>
      <c r="F44" s="137">
        <v>289770</v>
      </c>
      <c r="G44" s="140">
        <v>118.8</v>
      </c>
      <c r="H44" s="211">
        <v>6</v>
      </c>
    </row>
    <row r="45" spans="1:8" x14ac:dyDescent="0.25">
      <c r="A45" s="204">
        <v>43860</v>
      </c>
      <c r="B45" s="137">
        <v>136151</v>
      </c>
      <c r="C45" s="138">
        <v>180383.85</v>
      </c>
      <c r="D45" s="210"/>
      <c r="E45" s="204">
        <v>43860</v>
      </c>
      <c r="F45" s="137">
        <v>289617</v>
      </c>
      <c r="G45" s="140">
        <v>3671.45</v>
      </c>
      <c r="H45" s="211">
        <v>6</v>
      </c>
    </row>
    <row r="46" spans="1:8" x14ac:dyDescent="0.25">
      <c r="A46" s="204">
        <v>43861</v>
      </c>
      <c r="B46" s="137">
        <v>136304</v>
      </c>
      <c r="C46" s="138">
        <v>41931.300000000003</v>
      </c>
      <c r="D46" s="210"/>
      <c r="E46" s="204">
        <v>43861</v>
      </c>
      <c r="F46" s="137">
        <v>289915</v>
      </c>
      <c r="G46" s="140">
        <v>849.3</v>
      </c>
      <c r="H46" s="211">
        <v>6</v>
      </c>
    </row>
    <row r="47" spans="1:8" x14ac:dyDescent="0.25">
      <c r="A47" s="204">
        <v>43867</v>
      </c>
      <c r="B47" s="137">
        <v>136974</v>
      </c>
      <c r="C47" s="138">
        <v>49048.89</v>
      </c>
      <c r="D47" s="210"/>
      <c r="E47" s="204">
        <v>43867</v>
      </c>
      <c r="F47" s="137">
        <v>291602</v>
      </c>
      <c r="G47" s="140">
        <v>1001</v>
      </c>
      <c r="H47" s="211">
        <v>7</v>
      </c>
    </row>
    <row r="48" spans="1:8" x14ac:dyDescent="0.25">
      <c r="A48" s="204">
        <v>43868</v>
      </c>
      <c r="B48" s="137">
        <v>137122</v>
      </c>
      <c r="C48" s="138">
        <v>11804.8</v>
      </c>
      <c r="D48" s="210"/>
      <c r="E48" s="204">
        <v>43868</v>
      </c>
      <c r="F48" s="137">
        <v>291857</v>
      </c>
      <c r="G48" s="140">
        <v>107.21</v>
      </c>
      <c r="H48" s="211">
        <v>7</v>
      </c>
    </row>
    <row r="49" spans="1:8" x14ac:dyDescent="0.25">
      <c r="A49" s="204">
        <v>43867</v>
      </c>
      <c r="B49" s="137">
        <v>136933</v>
      </c>
      <c r="C49" s="138">
        <v>6453.78</v>
      </c>
      <c r="D49" s="210"/>
      <c r="E49" s="204">
        <v>43867</v>
      </c>
      <c r="F49" s="137">
        <v>291562</v>
      </c>
      <c r="G49" s="140">
        <v>58.61</v>
      </c>
      <c r="H49" s="211">
        <v>7</v>
      </c>
    </row>
    <row r="50" spans="1:8" x14ac:dyDescent="0.25">
      <c r="A50" s="204">
        <v>43865</v>
      </c>
      <c r="B50" s="137">
        <v>136683</v>
      </c>
      <c r="C50" s="138">
        <v>114860.99</v>
      </c>
      <c r="D50" s="210"/>
      <c r="E50" s="204">
        <v>43865</v>
      </c>
      <c r="F50" s="137">
        <v>291124</v>
      </c>
      <c r="G50" s="140">
        <v>2248.42</v>
      </c>
      <c r="H50" s="211">
        <v>7</v>
      </c>
    </row>
    <row r="51" spans="1:8" x14ac:dyDescent="0.25">
      <c r="A51" s="204">
        <v>43867</v>
      </c>
      <c r="B51" s="137">
        <v>136878</v>
      </c>
      <c r="C51" s="138">
        <v>248305.52</v>
      </c>
      <c r="D51" s="210"/>
      <c r="E51" s="204">
        <v>43867</v>
      </c>
      <c r="F51" s="137">
        <v>291507</v>
      </c>
      <c r="G51" s="140">
        <v>5060.34</v>
      </c>
      <c r="H51" s="211">
        <v>7</v>
      </c>
    </row>
    <row r="52" spans="1:8" x14ac:dyDescent="0.25">
      <c r="A52" s="204">
        <v>43867</v>
      </c>
      <c r="B52" s="137">
        <v>137075</v>
      </c>
      <c r="C52" s="138">
        <v>285030.53999999998</v>
      </c>
      <c r="D52" s="210"/>
      <c r="E52" s="204">
        <v>43867</v>
      </c>
      <c r="F52" s="137">
        <v>291737</v>
      </c>
      <c r="G52" s="140">
        <v>5734.8</v>
      </c>
      <c r="H52" s="211">
        <v>7</v>
      </c>
    </row>
    <row r="53" spans="1:8" x14ac:dyDescent="0.25">
      <c r="A53" s="204">
        <v>43867</v>
      </c>
      <c r="B53" s="137">
        <v>136605</v>
      </c>
      <c r="C53" s="138">
        <v>4176.7299999999996</v>
      </c>
      <c r="D53" s="210"/>
      <c r="E53" s="204">
        <v>43867</v>
      </c>
      <c r="F53" s="137">
        <v>291563</v>
      </c>
      <c r="G53" s="140">
        <v>67.569999999999993</v>
      </c>
      <c r="H53" s="211">
        <v>7</v>
      </c>
    </row>
    <row r="54" spans="1:8" x14ac:dyDescent="0.25">
      <c r="A54" s="204">
        <v>43867</v>
      </c>
      <c r="B54" s="137">
        <v>136779</v>
      </c>
      <c r="C54" s="138">
        <v>46654.31</v>
      </c>
      <c r="D54" s="210"/>
      <c r="E54" s="204">
        <v>43867</v>
      </c>
      <c r="F54" s="137">
        <v>291410</v>
      </c>
      <c r="G54" s="140">
        <v>772.52</v>
      </c>
      <c r="H54" s="211">
        <v>7</v>
      </c>
    </row>
    <row r="55" spans="1:8" x14ac:dyDescent="0.25">
      <c r="A55" s="204">
        <v>43867</v>
      </c>
      <c r="B55" s="137">
        <v>136975</v>
      </c>
      <c r="C55" s="138">
        <v>3420.23</v>
      </c>
      <c r="D55" s="210"/>
      <c r="E55" s="204">
        <v>43867</v>
      </c>
      <c r="F55" s="137">
        <v>291603</v>
      </c>
      <c r="G55" s="140">
        <v>69.8</v>
      </c>
      <c r="H55" s="211">
        <v>8</v>
      </c>
    </row>
    <row r="56" spans="1:8" x14ac:dyDescent="0.25">
      <c r="A56" s="204">
        <v>43867</v>
      </c>
      <c r="B56" s="137">
        <v>136934</v>
      </c>
      <c r="C56" s="138">
        <v>7439.76</v>
      </c>
      <c r="D56" s="210"/>
      <c r="E56" s="204">
        <v>43867</v>
      </c>
      <c r="F56" s="137">
        <v>290829</v>
      </c>
      <c r="G56" s="140">
        <v>67.319999999999993</v>
      </c>
      <c r="H56" s="211">
        <v>8</v>
      </c>
    </row>
    <row r="57" spans="1:8" x14ac:dyDescent="0.25">
      <c r="A57" s="204">
        <v>43867</v>
      </c>
      <c r="B57" s="137">
        <v>137076</v>
      </c>
      <c r="C57" s="138">
        <v>76327.360000000001</v>
      </c>
      <c r="D57" s="210"/>
      <c r="E57" s="204">
        <v>43867</v>
      </c>
      <c r="F57" s="137">
        <v>291738</v>
      </c>
      <c r="G57" s="140">
        <v>1557.71</v>
      </c>
      <c r="H57" s="211">
        <v>8</v>
      </c>
    </row>
    <row r="58" spans="1:8" x14ac:dyDescent="0.25">
      <c r="A58" s="204">
        <v>43865</v>
      </c>
      <c r="B58" s="137">
        <v>136684</v>
      </c>
      <c r="C58" s="138">
        <v>50473.21</v>
      </c>
      <c r="D58" s="210"/>
      <c r="E58" s="204">
        <v>43865</v>
      </c>
      <c r="F58" s="137">
        <v>291508</v>
      </c>
      <c r="G58" s="140">
        <v>816.64</v>
      </c>
      <c r="H58" s="211">
        <v>8</v>
      </c>
    </row>
    <row r="59" spans="1:8" x14ac:dyDescent="0.25">
      <c r="A59" s="204">
        <v>43867</v>
      </c>
      <c r="B59" s="137">
        <v>136879</v>
      </c>
      <c r="C59" s="138">
        <v>40015.22</v>
      </c>
      <c r="D59" s="210"/>
      <c r="E59" s="204">
        <v>43867</v>
      </c>
      <c r="F59" s="137">
        <v>291125</v>
      </c>
      <c r="G59" s="140">
        <v>1022.98</v>
      </c>
      <c r="H59" s="211">
        <v>8</v>
      </c>
    </row>
    <row r="60" spans="1:8" x14ac:dyDescent="0.25">
      <c r="A60" s="204">
        <v>43874</v>
      </c>
      <c r="B60" s="137">
        <v>137362</v>
      </c>
      <c r="C60" s="138">
        <v>35928.5</v>
      </c>
      <c r="D60" s="210"/>
      <c r="E60" s="204">
        <v>43874</v>
      </c>
      <c r="F60" s="137">
        <v>292628</v>
      </c>
      <c r="G60" s="140">
        <v>733.21</v>
      </c>
      <c r="H60" s="211">
        <v>9</v>
      </c>
    </row>
    <row r="61" spans="1:8" x14ac:dyDescent="0.25">
      <c r="A61" s="204">
        <v>43874</v>
      </c>
      <c r="B61" s="137">
        <v>137410</v>
      </c>
      <c r="C61" s="138">
        <v>10675.58</v>
      </c>
      <c r="D61" s="210"/>
      <c r="E61" s="204">
        <v>43874</v>
      </c>
      <c r="F61" s="137">
        <v>292676</v>
      </c>
      <c r="G61" s="140">
        <v>96.95</v>
      </c>
      <c r="H61" s="211">
        <v>9</v>
      </c>
    </row>
    <row r="62" spans="1:8" x14ac:dyDescent="0.25">
      <c r="A62" s="204">
        <v>43874</v>
      </c>
      <c r="B62" s="137">
        <v>137455</v>
      </c>
      <c r="C62" s="138">
        <v>3033.35</v>
      </c>
      <c r="D62" s="210"/>
      <c r="E62" s="204">
        <v>43874</v>
      </c>
      <c r="F62" s="137">
        <v>292721</v>
      </c>
      <c r="G62" s="140">
        <v>27.55</v>
      </c>
      <c r="H62" s="211">
        <v>9</v>
      </c>
    </row>
    <row r="63" spans="1:8" x14ac:dyDescent="0.25">
      <c r="A63" s="204">
        <v>43874</v>
      </c>
      <c r="B63" s="137">
        <v>137325</v>
      </c>
      <c r="C63" s="138">
        <v>256822.35</v>
      </c>
      <c r="D63" s="210"/>
      <c r="E63" s="204">
        <v>43874</v>
      </c>
      <c r="F63" s="137">
        <v>292591</v>
      </c>
      <c r="G63" s="140">
        <v>5241.2700000000004</v>
      </c>
      <c r="H63" s="211">
        <v>9</v>
      </c>
    </row>
    <row r="64" spans="1:8" x14ac:dyDescent="0.25">
      <c r="A64" s="204">
        <v>43874</v>
      </c>
      <c r="B64" s="137">
        <v>137519</v>
      </c>
      <c r="C64" s="138">
        <v>451929.94</v>
      </c>
      <c r="D64" s="210"/>
      <c r="E64" s="204">
        <v>43874</v>
      </c>
      <c r="F64" s="137">
        <v>292788</v>
      </c>
      <c r="G64" s="140">
        <v>8840.99</v>
      </c>
      <c r="H64" s="211">
        <v>9</v>
      </c>
    </row>
    <row r="65" spans="1:8" x14ac:dyDescent="0.25">
      <c r="A65" s="204">
        <v>43875</v>
      </c>
      <c r="B65" s="137">
        <v>137654</v>
      </c>
      <c r="C65" s="138">
        <v>15136.84</v>
      </c>
      <c r="D65" s="210"/>
      <c r="E65" s="204">
        <v>43875</v>
      </c>
      <c r="F65" s="137">
        <v>292950</v>
      </c>
      <c r="G65" s="140">
        <v>282.63</v>
      </c>
      <c r="H65" s="211">
        <v>9</v>
      </c>
    </row>
    <row r="66" spans="1:8" x14ac:dyDescent="0.25">
      <c r="A66" s="204">
        <v>43874</v>
      </c>
      <c r="B66" s="137">
        <v>137225</v>
      </c>
      <c r="C66" s="138">
        <v>53266.64</v>
      </c>
      <c r="D66" s="210"/>
      <c r="E66" s="204">
        <v>43874</v>
      </c>
      <c r="F66" s="137">
        <v>292494</v>
      </c>
      <c r="G66" s="140">
        <v>900.72</v>
      </c>
      <c r="H66" s="211">
        <v>9</v>
      </c>
    </row>
    <row r="67" spans="1:8" x14ac:dyDescent="0.25">
      <c r="A67" s="204">
        <v>43874</v>
      </c>
      <c r="B67" s="137">
        <v>137363</v>
      </c>
      <c r="C67" s="138">
        <v>4599.26</v>
      </c>
      <c r="D67" s="210"/>
      <c r="E67" s="204">
        <v>43874</v>
      </c>
      <c r="F67" s="137">
        <v>292789</v>
      </c>
      <c r="G67" s="138">
        <v>2417.77</v>
      </c>
      <c r="H67" s="211">
        <v>10</v>
      </c>
    </row>
    <row r="68" spans="1:8" x14ac:dyDescent="0.25">
      <c r="A68" s="204">
        <v>43874</v>
      </c>
      <c r="B68" s="137">
        <v>137326</v>
      </c>
      <c r="C68" s="138">
        <v>110884.77</v>
      </c>
      <c r="D68" s="210"/>
      <c r="E68" s="204">
        <v>43874</v>
      </c>
      <c r="F68" s="137">
        <v>292592</v>
      </c>
      <c r="G68" s="138">
        <v>2262.9499999999998</v>
      </c>
      <c r="H68" s="211">
        <v>10</v>
      </c>
    </row>
    <row r="69" spans="1:8" x14ac:dyDescent="0.25">
      <c r="A69" s="204">
        <v>43874</v>
      </c>
      <c r="B69" s="137">
        <v>137326</v>
      </c>
      <c r="C69" s="138">
        <v>120643.9</v>
      </c>
      <c r="D69" s="210"/>
      <c r="E69" s="204">
        <v>43874</v>
      </c>
      <c r="F69" s="137">
        <v>292629</v>
      </c>
      <c r="G69" s="138">
        <v>93.85</v>
      </c>
      <c r="H69" s="211">
        <v>10</v>
      </c>
    </row>
    <row r="70" spans="1:8" x14ac:dyDescent="0.25">
      <c r="A70" s="204">
        <v>43881</v>
      </c>
      <c r="B70" s="137">
        <v>138066</v>
      </c>
      <c r="C70" s="138">
        <v>58397.9</v>
      </c>
      <c r="D70" s="210"/>
      <c r="E70" s="204">
        <v>43881</v>
      </c>
      <c r="F70" s="137">
        <v>293733</v>
      </c>
      <c r="G70" s="140">
        <v>1191.8</v>
      </c>
      <c r="H70" s="211">
        <v>11</v>
      </c>
    </row>
    <row r="71" spans="1:8" x14ac:dyDescent="0.25">
      <c r="A71" s="204">
        <v>43881</v>
      </c>
      <c r="B71" s="137">
        <v>138023</v>
      </c>
      <c r="C71" s="138">
        <v>24405.5</v>
      </c>
      <c r="D71" s="210"/>
      <c r="E71" s="204">
        <v>43881</v>
      </c>
      <c r="F71" s="137">
        <v>293691</v>
      </c>
      <c r="G71" s="140">
        <v>221.65</v>
      </c>
      <c r="H71" s="211">
        <v>11</v>
      </c>
    </row>
    <row r="72" spans="1:8" x14ac:dyDescent="0.25">
      <c r="A72" s="204">
        <v>43881</v>
      </c>
      <c r="B72" s="137">
        <v>137956</v>
      </c>
      <c r="C72" s="138">
        <v>864647.99</v>
      </c>
      <c r="D72" s="210"/>
      <c r="E72" s="204">
        <v>43881</v>
      </c>
      <c r="F72" s="137">
        <v>293625</v>
      </c>
      <c r="G72" s="140">
        <v>17235.55</v>
      </c>
      <c r="H72" s="211">
        <v>11</v>
      </c>
    </row>
    <row r="73" spans="1:8" x14ac:dyDescent="0.25">
      <c r="A73" s="204">
        <v>43881</v>
      </c>
      <c r="B73" s="137">
        <v>137836</v>
      </c>
      <c r="C73" s="138">
        <v>64817.440000000002</v>
      </c>
      <c r="D73" s="210"/>
      <c r="E73" s="204">
        <v>43881</v>
      </c>
      <c r="F73" s="137">
        <v>293508</v>
      </c>
      <c r="G73" s="140">
        <v>1109.9100000000001</v>
      </c>
      <c r="H73" s="211">
        <v>11</v>
      </c>
    </row>
    <row r="74" spans="1:8" x14ac:dyDescent="0.25">
      <c r="A74" s="204">
        <v>43881</v>
      </c>
      <c r="B74" s="137">
        <v>138067</v>
      </c>
      <c r="C74" s="138">
        <v>2735.29</v>
      </c>
      <c r="D74" s="210"/>
      <c r="E74" s="204">
        <v>43881</v>
      </c>
      <c r="F74" s="137">
        <v>293734</v>
      </c>
      <c r="G74" s="140">
        <v>55.82</v>
      </c>
      <c r="H74" s="211">
        <v>12</v>
      </c>
    </row>
    <row r="75" spans="1:8" x14ac:dyDescent="0.25">
      <c r="A75" s="204">
        <v>43881</v>
      </c>
      <c r="B75" s="137">
        <v>138024</v>
      </c>
      <c r="C75" s="138">
        <v>9726.1200000000008</v>
      </c>
      <c r="D75" s="210"/>
      <c r="E75" s="204">
        <v>43881</v>
      </c>
      <c r="F75" s="137">
        <v>293692</v>
      </c>
      <c r="G75" s="140">
        <v>88.33</v>
      </c>
      <c r="H75" s="211">
        <v>12</v>
      </c>
    </row>
    <row r="76" spans="1:8" x14ac:dyDescent="0.25">
      <c r="A76" s="204">
        <v>43881</v>
      </c>
      <c r="B76" s="137">
        <v>137957</v>
      </c>
      <c r="C76" s="138">
        <v>369868.85</v>
      </c>
      <c r="D76" s="210"/>
      <c r="E76" s="204">
        <v>43881</v>
      </c>
      <c r="F76" s="137">
        <v>293626</v>
      </c>
      <c r="G76" s="140">
        <v>7437.39</v>
      </c>
      <c r="H76" s="211">
        <v>12</v>
      </c>
    </row>
    <row r="77" spans="1:8" x14ac:dyDescent="0.25">
      <c r="A77" s="204">
        <v>43889</v>
      </c>
      <c r="B77" s="137">
        <v>138330</v>
      </c>
      <c r="C77" s="138">
        <v>46666.85</v>
      </c>
      <c r="D77" s="210"/>
      <c r="E77" s="204">
        <v>43889</v>
      </c>
      <c r="F77" s="137">
        <v>294486</v>
      </c>
      <c r="G77" s="140">
        <v>952.39</v>
      </c>
      <c r="H77" s="211">
        <v>13</v>
      </c>
    </row>
    <row r="78" spans="1:8" x14ac:dyDescent="0.25">
      <c r="A78" s="204">
        <v>43889</v>
      </c>
      <c r="B78" s="137">
        <v>138432</v>
      </c>
      <c r="C78" s="138">
        <v>4129.1499999999996</v>
      </c>
      <c r="D78" s="210"/>
      <c r="E78" s="204">
        <v>43889</v>
      </c>
      <c r="F78" s="137">
        <v>294679</v>
      </c>
      <c r="G78" s="140">
        <v>37.5</v>
      </c>
      <c r="H78" s="211">
        <v>13</v>
      </c>
    </row>
    <row r="79" spans="1:8" x14ac:dyDescent="0.25">
      <c r="A79" s="204">
        <v>43889</v>
      </c>
      <c r="B79" s="137">
        <v>138370</v>
      </c>
      <c r="C79" s="138">
        <v>7718.55</v>
      </c>
      <c r="D79" s="210"/>
      <c r="E79" s="204">
        <v>43889</v>
      </c>
      <c r="F79" s="137">
        <v>294527</v>
      </c>
      <c r="G79" s="140">
        <v>70.099999999999994</v>
      </c>
      <c r="H79" s="211">
        <v>13</v>
      </c>
    </row>
    <row r="80" spans="1:8" x14ac:dyDescent="0.25">
      <c r="A80" s="204">
        <v>43892</v>
      </c>
      <c r="B80" s="137">
        <v>138498</v>
      </c>
      <c r="C80" s="138">
        <v>78457.02</v>
      </c>
      <c r="D80" s="210"/>
      <c r="E80" s="204">
        <v>43892</v>
      </c>
      <c r="F80" s="137">
        <v>294824</v>
      </c>
      <c r="G80" s="140">
        <v>1384.52</v>
      </c>
      <c r="H80" s="211">
        <v>13</v>
      </c>
    </row>
    <row r="81" spans="1:8" x14ac:dyDescent="0.25">
      <c r="A81" s="204">
        <v>43889</v>
      </c>
      <c r="B81" s="137">
        <v>138293</v>
      </c>
      <c r="C81" s="138">
        <v>717900.42</v>
      </c>
      <c r="D81" s="210"/>
      <c r="E81" s="204">
        <v>43889</v>
      </c>
      <c r="F81" s="137">
        <v>294450</v>
      </c>
      <c r="G81" s="140">
        <v>14492.79</v>
      </c>
      <c r="H81" s="211">
        <v>13</v>
      </c>
    </row>
    <row r="82" spans="1:8" x14ac:dyDescent="0.25">
      <c r="A82" s="204">
        <v>43889</v>
      </c>
      <c r="B82" s="137">
        <v>138176</v>
      </c>
      <c r="C82" s="138">
        <v>33084.99</v>
      </c>
      <c r="D82" s="210"/>
      <c r="E82" s="204">
        <v>43889</v>
      </c>
      <c r="F82" s="137">
        <v>294336</v>
      </c>
      <c r="G82" s="140">
        <v>393.43</v>
      </c>
      <c r="H82" s="211">
        <v>13</v>
      </c>
    </row>
    <row r="83" spans="1:8" x14ac:dyDescent="0.25">
      <c r="A83" s="204">
        <v>43889</v>
      </c>
      <c r="B83" s="137">
        <v>138331</v>
      </c>
      <c r="C83" s="138">
        <v>859.44</v>
      </c>
      <c r="D83" s="210"/>
      <c r="E83" s="204">
        <v>43889</v>
      </c>
      <c r="F83" s="137">
        <v>294487</v>
      </c>
      <c r="G83" s="140">
        <v>17.53</v>
      </c>
      <c r="H83" s="211">
        <v>14</v>
      </c>
    </row>
    <row r="84" spans="1:8" x14ac:dyDescent="0.25">
      <c r="A84" s="204">
        <v>43892</v>
      </c>
      <c r="B84" s="137">
        <v>138499</v>
      </c>
      <c r="C84" s="138">
        <v>22698.98</v>
      </c>
      <c r="D84" s="210"/>
      <c r="E84" s="204">
        <v>43892</v>
      </c>
      <c r="F84" s="137">
        <v>294825</v>
      </c>
      <c r="G84" s="140">
        <v>413.29</v>
      </c>
      <c r="H84" s="211">
        <v>14</v>
      </c>
    </row>
    <row r="85" spans="1:8" x14ac:dyDescent="0.25">
      <c r="A85" s="204">
        <v>43889</v>
      </c>
      <c r="B85" s="137">
        <v>138294</v>
      </c>
      <c r="C85" s="138">
        <v>179853.15</v>
      </c>
      <c r="D85" s="210"/>
      <c r="E85" s="204">
        <v>43889</v>
      </c>
      <c r="F85" s="137">
        <v>294451</v>
      </c>
      <c r="G85" s="140">
        <v>3644.68</v>
      </c>
      <c r="H85" s="211">
        <v>14</v>
      </c>
    </row>
    <row r="86" spans="1:8" x14ac:dyDescent="0.25">
      <c r="A86" s="204"/>
      <c r="B86" s="137"/>
      <c r="C86" s="138"/>
      <c r="D86" s="210"/>
      <c r="E86" s="204"/>
      <c r="F86" s="137"/>
      <c r="G86" s="140"/>
      <c r="H86" s="211"/>
    </row>
    <row r="87" spans="1:8" x14ac:dyDescent="0.25">
      <c r="A87" s="204"/>
      <c r="B87" s="137"/>
      <c r="C87" s="138"/>
      <c r="D87" s="210"/>
      <c r="E87" s="204"/>
      <c r="F87" s="137"/>
      <c r="G87" s="140"/>
      <c r="H87" s="211"/>
    </row>
    <row r="88" spans="1:8" x14ac:dyDescent="0.25">
      <c r="A88" s="204"/>
      <c r="B88" s="137"/>
      <c r="C88" s="138"/>
      <c r="D88" s="210"/>
      <c r="E88" s="204"/>
      <c r="F88" s="137"/>
      <c r="G88" s="140"/>
      <c r="H88" s="211"/>
    </row>
    <row r="89" spans="1:8" x14ac:dyDescent="0.25">
      <c r="A89" s="204"/>
      <c r="B89" s="137"/>
      <c r="C89" s="138"/>
      <c r="D89" s="210"/>
      <c r="E89" s="204"/>
      <c r="F89" s="137"/>
      <c r="G89" s="140"/>
      <c r="H89" s="211"/>
    </row>
    <row r="90" spans="1:8" x14ac:dyDescent="0.25">
      <c r="A90" s="204"/>
      <c r="B90" s="137"/>
      <c r="C90" s="138"/>
      <c r="D90" s="210"/>
      <c r="E90" s="204"/>
      <c r="F90" s="137"/>
      <c r="G90" s="140"/>
      <c r="H90" s="211"/>
    </row>
    <row r="91" spans="1:8" x14ac:dyDescent="0.25">
      <c r="A91" s="204"/>
      <c r="B91" s="137"/>
      <c r="C91" s="138"/>
      <c r="D91" s="210"/>
      <c r="E91" s="204"/>
      <c r="F91" s="137"/>
      <c r="G91" s="140"/>
      <c r="H91" s="211"/>
    </row>
    <row r="92" spans="1:8" x14ac:dyDescent="0.25">
      <c r="A92" s="204"/>
      <c r="B92" s="137"/>
      <c r="C92" s="138"/>
      <c r="D92" s="210"/>
      <c r="E92" s="204"/>
      <c r="F92" s="137"/>
      <c r="G92" s="140"/>
      <c r="H92" s="211"/>
    </row>
    <row r="93" spans="1:8" x14ac:dyDescent="0.25">
      <c r="A93" s="204"/>
      <c r="B93" s="137"/>
      <c r="C93" s="138"/>
      <c r="D93" s="210"/>
      <c r="E93" s="204"/>
      <c r="F93" s="137"/>
      <c r="G93" s="140"/>
      <c r="H93" s="211"/>
    </row>
    <row r="94" spans="1:8" x14ac:dyDescent="0.25">
      <c r="A94" s="204"/>
      <c r="B94" s="137"/>
      <c r="C94" s="138"/>
      <c r="D94" s="210"/>
      <c r="E94" s="204"/>
      <c r="F94" s="137"/>
      <c r="G94" s="140"/>
      <c r="H94" s="211"/>
    </row>
    <row r="95" spans="1:8" x14ac:dyDescent="0.25">
      <c r="A95" s="204"/>
      <c r="B95" s="137"/>
      <c r="C95" s="138"/>
      <c r="D95" s="210"/>
      <c r="E95" s="204"/>
      <c r="F95" s="137"/>
      <c r="G95" s="140"/>
      <c r="H95" s="211"/>
    </row>
    <row r="96" spans="1:8" x14ac:dyDescent="0.25">
      <c r="A96" s="204"/>
      <c r="B96" s="137"/>
      <c r="C96" s="138"/>
      <c r="D96" s="210"/>
      <c r="E96" s="204"/>
      <c r="F96" s="137"/>
      <c r="G96" s="140"/>
      <c r="H96" s="211"/>
    </row>
    <row r="97" spans="1:8" x14ac:dyDescent="0.25">
      <c r="A97" s="204"/>
      <c r="B97" s="137"/>
      <c r="C97" s="138"/>
      <c r="D97" s="210"/>
      <c r="E97" s="204"/>
      <c r="F97" s="137"/>
      <c r="G97" s="140"/>
      <c r="H97" s="211"/>
    </row>
    <row r="98" spans="1:8" x14ac:dyDescent="0.25">
      <c r="A98" s="204"/>
      <c r="B98" s="137"/>
      <c r="C98" s="138"/>
      <c r="D98" s="210"/>
      <c r="E98" s="204"/>
      <c r="F98" s="137"/>
      <c r="G98" s="140"/>
      <c r="H98" s="211"/>
    </row>
    <row r="99" spans="1:8" x14ac:dyDescent="0.25">
      <c r="A99" s="204"/>
      <c r="B99" s="137"/>
      <c r="C99" s="138"/>
      <c r="D99" s="210"/>
      <c r="E99" s="204"/>
      <c r="F99" s="137"/>
      <c r="G99" s="140"/>
      <c r="H99" s="211"/>
    </row>
    <row r="100" spans="1:8" x14ac:dyDescent="0.25">
      <c r="A100" s="247"/>
      <c r="B100" s="243"/>
      <c r="C100" s="246"/>
      <c r="D100" s="245"/>
      <c r="E100" s="244"/>
      <c r="F100" s="243"/>
      <c r="G100" s="242"/>
      <c r="H100" s="241"/>
    </row>
    <row r="101" spans="1:8" x14ac:dyDescent="0.25">
      <c r="A101" s="240"/>
      <c r="B101" s="236"/>
      <c r="C101" s="239"/>
      <c r="D101" s="238"/>
      <c r="E101" s="237"/>
      <c r="F101" s="236"/>
      <c r="G101" s="235"/>
      <c r="H101" s="234"/>
    </row>
    <row r="102" spans="1:8" x14ac:dyDescent="0.25">
      <c r="A102" s="247"/>
      <c r="B102" s="243"/>
      <c r="C102" s="246"/>
      <c r="D102" s="245"/>
      <c r="E102" s="244"/>
      <c r="F102" s="243"/>
      <c r="G102" s="242"/>
      <c r="H102" s="241"/>
    </row>
    <row r="103" spans="1:8" x14ac:dyDescent="0.25">
      <c r="A103" s="240"/>
      <c r="B103" s="236"/>
      <c r="C103" s="239"/>
      <c r="D103" s="238"/>
      <c r="E103" s="237"/>
      <c r="F103" s="236"/>
      <c r="G103" s="235"/>
      <c r="H103" s="234"/>
    </row>
    <row r="104" spans="1:8" x14ac:dyDescent="0.25">
      <c r="A104" s="247"/>
      <c r="B104" s="243"/>
      <c r="C104" s="246"/>
      <c r="D104" s="245"/>
      <c r="E104" s="244"/>
      <c r="F104" s="243"/>
      <c r="G104" s="242"/>
      <c r="H104" s="241"/>
    </row>
    <row r="105" spans="1:8" x14ac:dyDescent="0.25">
      <c r="A105" s="240"/>
      <c r="B105" s="236"/>
      <c r="C105" s="239"/>
      <c r="D105" s="238"/>
      <c r="E105" s="237"/>
      <c r="F105" s="236"/>
      <c r="G105" s="235"/>
      <c r="H105" s="234"/>
    </row>
    <row r="106" spans="1:8" x14ac:dyDescent="0.25">
      <c r="A106" s="248"/>
      <c r="B106" s="249"/>
      <c r="C106" s="250"/>
      <c r="D106" s="251"/>
      <c r="E106" s="248"/>
      <c r="F106" s="249"/>
      <c r="G106" s="252"/>
      <c r="H106" s="253"/>
    </row>
    <row r="107" spans="1:8" x14ac:dyDescent="0.25">
      <c r="A107" s="248"/>
      <c r="B107" s="249"/>
      <c r="C107" s="250"/>
      <c r="D107" s="251"/>
      <c r="E107" s="248"/>
      <c r="F107" s="249"/>
      <c r="G107" s="252"/>
      <c r="H107" s="253"/>
    </row>
    <row r="108" spans="1:8" x14ac:dyDescent="0.25">
      <c r="A108" s="248"/>
      <c r="B108" s="249"/>
      <c r="C108" s="250"/>
      <c r="D108" s="251"/>
      <c r="E108" s="248"/>
      <c r="F108" s="249"/>
      <c r="G108" s="252"/>
      <c r="H108" s="253"/>
    </row>
    <row r="109" spans="1:8" x14ac:dyDescent="0.25">
      <c r="A109" s="248"/>
      <c r="B109" s="249"/>
      <c r="C109" s="250"/>
      <c r="D109" s="251"/>
      <c r="E109" s="248"/>
      <c r="F109" s="249"/>
      <c r="G109" s="252"/>
      <c r="H109" s="253"/>
    </row>
    <row r="110" spans="1:8" x14ac:dyDescent="0.25">
      <c r="A110" s="248"/>
      <c r="B110" s="249"/>
      <c r="C110" s="250"/>
      <c r="D110" s="251"/>
      <c r="E110" s="248"/>
      <c r="F110" s="249"/>
      <c r="G110" s="252"/>
      <c r="H110" s="253"/>
    </row>
    <row r="111" spans="1:8" x14ac:dyDescent="0.25">
      <c r="A111" s="248"/>
      <c r="B111" s="249"/>
      <c r="C111" s="250"/>
      <c r="D111" s="251"/>
      <c r="E111" s="248"/>
      <c r="F111" s="249"/>
      <c r="G111" s="252"/>
      <c r="H111" s="253"/>
    </row>
    <row r="112" spans="1:8" x14ac:dyDescent="0.25">
      <c r="A112" s="248"/>
      <c r="B112" s="249"/>
      <c r="C112" s="250"/>
      <c r="D112" s="251"/>
      <c r="E112" s="248"/>
      <c r="F112" s="249"/>
      <c r="G112" s="252"/>
      <c r="H112" s="253"/>
    </row>
    <row r="113" spans="1:8" x14ac:dyDescent="0.25">
      <c r="A113" s="248"/>
      <c r="B113" s="249"/>
      <c r="C113" s="250"/>
      <c r="D113" s="251"/>
      <c r="E113" s="248"/>
      <c r="F113" s="249"/>
      <c r="G113" s="252"/>
      <c r="H113" s="253"/>
    </row>
    <row r="114" spans="1:8" x14ac:dyDescent="0.25">
      <c r="A114" s="248"/>
      <c r="B114" s="249"/>
      <c r="C114" s="250"/>
      <c r="D114" s="251"/>
      <c r="E114" s="248"/>
      <c r="F114" s="249"/>
      <c r="G114" s="252"/>
      <c r="H114" s="253"/>
    </row>
    <row r="115" spans="1:8" x14ac:dyDescent="0.25">
      <c r="A115" s="248"/>
      <c r="B115" s="249"/>
      <c r="C115" s="250"/>
      <c r="D115" s="251"/>
      <c r="E115" s="248"/>
      <c r="F115" s="249"/>
      <c r="G115" s="252"/>
      <c r="H115" s="253"/>
    </row>
    <row r="116" spans="1:8" x14ac:dyDescent="0.25">
      <c r="A116" s="248"/>
      <c r="B116" s="249"/>
      <c r="C116" s="250"/>
      <c r="D116" s="251"/>
      <c r="E116" s="248"/>
      <c r="F116" s="249"/>
      <c r="G116" s="252"/>
      <c r="H116" s="253"/>
    </row>
    <row r="117" spans="1:8" x14ac:dyDescent="0.25">
      <c r="A117" s="248"/>
      <c r="B117" s="249"/>
      <c r="C117" s="250"/>
      <c r="D117" s="251"/>
      <c r="E117" s="248"/>
      <c r="F117" s="249"/>
      <c r="G117" s="252"/>
      <c r="H117" s="253"/>
    </row>
    <row r="118" spans="1:8" x14ac:dyDescent="0.25">
      <c r="A118" s="248"/>
      <c r="B118" s="249"/>
      <c r="C118" s="250"/>
      <c r="D118" s="251"/>
      <c r="E118" s="248"/>
      <c r="F118" s="249"/>
      <c r="G118" s="252"/>
      <c r="H118" s="253"/>
    </row>
    <row r="119" spans="1:8" x14ac:dyDescent="0.25">
      <c r="A119" s="248"/>
      <c r="B119" s="249"/>
      <c r="C119" s="250"/>
      <c r="D119" s="251"/>
      <c r="E119" s="248"/>
      <c r="F119" s="249"/>
      <c r="G119" s="252"/>
      <c r="H119" s="253"/>
    </row>
    <row r="120" spans="1:8" x14ac:dyDescent="0.25">
      <c r="A120" s="248"/>
      <c r="B120" s="249"/>
      <c r="C120" s="250"/>
      <c r="D120" s="251"/>
      <c r="E120" s="248"/>
      <c r="F120" s="249"/>
      <c r="G120" s="252"/>
      <c r="H120" s="253"/>
    </row>
    <row r="121" spans="1:8" x14ac:dyDescent="0.25">
      <c r="A121" s="248"/>
      <c r="B121" s="249"/>
      <c r="C121" s="250"/>
      <c r="D121" s="251"/>
      <c r="E121" s="254"/>
      <c r="F121" s="249"/>
      <c r="G121" s="252"/>
      <c r="H121" s="253"/>
    </row>
    <row r="122" spans="1:8" x14ac:dyDescent="0.25">
      <c r="A122" s="248"/>
      <c r="B122" s="249"/>
      <c r="C122" s="250"/>
      <c r="D122" s="251"/>
      <c r="E122" s="254"/>
      <c r="F122" s="249"/>
      <c r="G122" s="252"/>
      <c r="H122" s="253"/>
    </row>
    <row r="123" spans="1:8" x14ac:dyDescent="0.25">
      <c r="A123" s="248"/>
      <c r="B123" s="249"/>
      <c r="C123" s="250"/>
      <c r="D123" s="251"/>
      <c r="E123" s="254"/>
      <c r="F123" s="249"/>
      <c r="G123" s="252"/>
      <c r="H123" s="253"/>
    </row>
    <row r="124" spans="1:8" x14ac:dyDescent="0.25">
      <c r="A124" s="248"/>
      <c r="B124" s="249"/>
      <c r="C124" s="250"/>
      <c r="D124" s="251"/>
      <c r="E124" s="248"/>
      <c r="F124" s="249"/>
      <c r="G124" s="252"/>
      <c r="H124" s="253"/>
    </row>
    <row r="125" spans="1:8" x14ac:dyDescent="0.25">
      <c r="A125" s="248"/>
      <c r="B125" s="249"/>
      <c r="C125" s="250"/>
      <c r="D125" s="251"/>
      <c r="E125" s="248"/>
      <c r="F125" s="249"/>
      <c r="G125" s="252"/>
      <c r="H125" s="253"/>
    </row>
    <row r="126" spans="1:8" x14ac:dyDescent="0.25">
      <c r="A126" s="248"/>
      <c r="B126" s="249"/>
      <c r="C126" s="250"/>
      <c r="D126" s="251"/>
      <c r="E126" s="248"/>
      <c r="F126" s="249"/>
      <c r="G126" s="252"/>
      <c r="H126" s="253"/>
    </row>
    <row r="127" spans="1:8" x14ac:dyDescent="0.25">
      <c r="A127" s="248"/>
      <c r="B127" s="249"/>
      <c r="C127" s="250"/>
      <c r="D127" s="251"/>
      <c r="E127" s="248"/>
      <c r="F127" s="249"/>
      <c r="G127" s="252"/>
      <c r="H127" s="253"/>
    </row>
    <row r="128" spans="1:8" x14ac:dyDescent="0.25">
      <c r="A128" s="248"/>
      <c r="B128" s="249"/>
      <c r="C128" s="250"/>
      <c r="D128" s="251"/>
      <c r="E128" s="248"/>
      <c r="F128" s="249"/>
      <c r="G128" s="252"/>
      <c r="H128" s="253"/>
    </row>
    <row r="129" spans="1:8" x14ac:dyDescent="0.25">
      <c r="A129" s="248"/>
      <c r="B129" s="249"/>
      <c r="C129" s="250"/>
      <c r="D129" s="251"/>
      <c r="E129" s="248"/>
      <c r="F129" s="249"/>
      <c r="G129" s="252"/>
      <c r="H129" s="253"/>
    </row>
    <row r="130" spans="1:8" x14ac:dyDescent="0.25">
      <c r="A130" s="248"/>
      <c r="B130" s="249"/>
      <c r="C130" s="250"/>
      <c r="D130" s="251"/>
      <c r="E130" s="248"/>
      <c r="F130" s="249"/>
      <c r="G130" s="252"/>
      <c r="H130" s="253"/>
    </row>
    <row r="131" spans="1:8" x14ac:dyDescent="0.25">
      <c r="A131" s="248"/>
      <c r="B131" s="249"/>
      <c r="C131" s="250"/>
      <c r="D131" s="251"/>
      <c r="E131" s="248"/>
      <c r="F131" s="249"/>
      <c r="G131" s="252"/>
      <c r="H131" s="253"/>
    </row>
    <row r="132" spans="1:8" x14ac:dyDescent="0.25">
      <c r="A132" s="248"/>
      <c r="B132" s="249"/>
      <c r="C132" s="250"/>
      <c r="D132" s="251"/>
      <c r="E132" s="248"/>
      <c r="F132" s="249"/>
      <c r="G132" s="252"/>
      <c r="H132" s="253"/>
    </row>
    <row r="133" spans="1:8" x14ac:dyDescent="0.25">
      <c r="A133" s="248"/>
      <c r="B133" s="249"/>
      <c r="C133" s="250"/>
      <c r="D133" s="251"/>
      <c r="E133" s="254"/>
      <c r="F133" s="249"/>
      <c r="G133" s="252"/>
      <c r="H133" s="253"/>
    </row>
    <row r="134" spans="1:8" x14ac:dyDescent="0.25">
      <c r="A134" s="248"/>
      <c r="B134" s="249"/>
      <c r="C134" s="250"/>
      <c r="D134" s="251"/>
      <c r="E134" s="254"/>
      <c r="F134" s="249"/>
      <c r="G134" s="252"/>
      <c r="H134" s="253"/>
    </row>
    <row r="135" spans="1:8" x14ac:dyDescent="0.25">
      <c r="A135" s="248"/>
      <c r="B135" s="249"/>
      <c r="C135" s="250"/>
      <c r="D135" s="251"/>
      <c r="E135" s="254"/>
      <c r="F135" s="249"/>
      <c r="G135" s="252"/>
      <c r="H135" s="253"/>
    </row>
    <row r="136" spans="1:8" x14ac:dyDescent="0.25">
      <c r="A136" s="248"/>
      <c r="B136" s="249"/>
      <c r="C136" s="250"/>
      <c r="D136" s="251"/>
      <c r="E136" s="254"/>
      <c r="F136" s="249"/>
      <c r="G136" s="252"/>
      <c r="H136" s="253"/>
    </row>
    <row r="137" spans="1:8" x14ac:dyDescent="0.25">
      <c r="A137" s="248"/>
      <c r="B137" s="249"/>
      <c r="C137" s="250"/>
      <c r="D137" s="251"/>
      <c r="E137" s="248"/>
      <c r="F137" s="249"/>
      <c r="G137" s="252"/>
      <c r="H137" s="253"/>
    </row>
    <row r="138" spans="1:8" x14ac:dyDescent="0.25">
      <c r="A138" s="248"/>
      <c r="B138" s="249"/>
      <c r="C138" s="250"/>
      <c r="D138" s="251"/>
      <c r="E138" s="248"/>
      <c r="F138" s="249"/>
      <c r="G138" s="252"/>
      <c r="H138" s="253"/>
    </row>
    <row r="139" spans="1:8" x14ac:dyDescent="0.25">
      <c r="A139" s="248"/>
      <c r="B139" s="249"/>
      <c r="C139" s="250"/>
      <c r="D139" s="251"/>
      <c r="E139" s="248"/>
      <c r="F139" s="249"/>
      <c r="G139" s="252"/>
      <c r="H139" s="253"/>
    </row>
    <row r="140" spans="1:8" x14ac:dyDescent="0.25">
      <c r="A140" s="248"/>
      <c r="B140" s="249"/>
      <c r="C140" s="250"/>
      <c r="D140" s="251"/>
      <c r="E140" s="248"/>
      <c r="F140" s="249"/>
      <c r="G140" s="252"/>
      <c r="H140" s="253"/>
    </row>
    <row r="141" spans="1:8" x14ac:dyDescent="0.25">
      <c r="A141" s="248"/>
      <c r="B141" s="249"/>
      <c r="C141" s="250"/>
      <c r="D141" s="251"/>
      <c r="E141" s="248"/>
      <c r="F141" s="249"/>
      <c r="G141" s="252"/>
      <c r="H141" s="253"/>
    </row>
    <row r="142" spans="1:8" x14ac:dyDescent="0.25">
      <c r="A142" s="248"/>
      <c r="B142" s="249"/>
      <c r="C142" s="250"/>
      <c r="D142" s="251"/>
      <c r="E142" s="248"/>
      <c r="F142" s="249"/>
      <c r="G142" s="252"/>
      <c r="H142" s="253"/>
    </row>
    <row r="143" spans="1:8" x14ac:dyDescent="0.25">
      <c r="A143" s="248"/>
      <c r="B143" s="249"/>
      <c r="C143" s="250"/>
      <c r="D143" s="251"/>
      <c r="E143" s="248"/>
      <c r="F143" s="249"/>
      <c r="G143" s="252"/>
      <c r="H143" s="253"/>
    </row>
    <row r="144" spans="1:8" x14ac:dyDescent="0.25">
      <c r="A144" s="248"/>
      <c r="B144" s="249"/>
      <c r="C144" s="250"/>
      <c r="D144" s="251"/>
      <c r="E144" s="248"/>
      <c r="F144" s="249"/>
      <c r="G144" s="252"/>
      <c r="H144" s="253"/>
    </row>
    <row r="145" spans="1:8" x14ac:dyDescent="0.25">
      <c r="A145" s="248"/>
      <c r="B145" s="249"/>
      <c r="C145" s="250"/>
      <c r="D145" s="251"/>
      <c r="E145" s="248"/>
      <c r="F145" s="249"/>
      <c r="G145" s="252"/>
      <c r="H145" s="253"/>
    </row>
    <row r="146" spans="1:8" x14ac:dyDescent="0.25">
      <c r="A146" s="248"/>
      <c r="B146" s="249"/>
      <c r="C146" s="250"/>
      <c r="D146" s="251"/>
      <c r="E146" s="248"/>
      <c r="F146" s="249"/>
      <c r="G146" s="252"/>
      <c r="H146" s="253"/>
    </row>
    <row r="147" spans="1:8" x14ac:dyDescent="0.25">
      <c r="A147" s="248"/>
      <c r="B147" s="249"/>
      <c r="C147" s="250"/>
      <c r="D147" s="251"/>
      <c r="E147" s="248"/>
      <c r="F147" s="249"/>
      <c r="G147" s="252"/>
      <c r="H147" s="253"/>
    </row>
    <row r="148" spans="1:8" x14ac:dyDescent="0.25">
      <c r="A148" s="248"/>
      <c r="B148" s="249"/>
      <c r="C148" s="250"/>
      <c r="D148" s="251"/>
      <c r="E148" s="248"/>
      <c r="F148" s="249"/>
      <c r="G148" s="252"/>
      <c r="H148" s="253"/>
    </row>
    <row r="149" spans="1:8" x14ac:dyDescent="0.25">
      <c r="A149" s="248"/>
      <c r="B149" s="249"/>
      <c r="C149" s="250"/>
      <c r="D149" s="251"/>
      <c r="E149" s="254"/>
      <c r="F149" s="249"/>
      <c r="G149" s="252"/>
      <c r="H149" s="253"/>
    </row>
    <row r="150" spans="1:8" x14ac:dyDescent="0.25">
      <c r="A150" s="248"/>
      <c r="B150" s="249"/>
      <c r="C150" s="250"/>
      <c r="D150" s="251"/>
      <c r="E150" s="254"/>
      <c r="F150" s="249"/>
      <c r="G150" s="252"/>
      <c r="H150" s="253"/>
    </row>
    <row r="151" spans="1:8" x14ac:dyDescent="0.25">
      <c r="A151" s="248"/>
      <c r="B151" s="249"/>
      <c r="C151" s="250"/>
      <c r="D151" s="251"/>
      <c r="E151" s="248"/>
      <c r="F151" s="249"/>
      <c r="G151" s="252"/>
      <c r="H151" s="253"/>
    </row>
    <row r="152" spans="1:8" x14ac:dyDescent="0.25">
      <c r="A152" s="248"/>
      <c r="B152" s="249"/>
      <c r="C152" s="250"/>
      <c r="D152" s="251"/>
      <c r="E152" s="248"/>
      <c r="F152" s="249"/>
      <c r="G152" s="252"/>
      <c r="H152" s="253"/>
    </row>
    <row r="153" spans="1:8" x14ac:dyDescent="0.25">
      <c r="A153" s="248"/>
      <c r="B153" s="249"/>
      <c r="C153" s="250"/>
      <c r="D153" s="251"/>
      <c r="E153" s="248"/>
      <c r="F153" s="249"/>
      <c r="G153" s="252"/>
      <c r="H153" s="253"/>
    </row>
    <row r="154" spans="1:8" x14ac:dyDescent="0.25">
      <c r="A154" s="248"/>
      <c r="B154" s="249"/>
      <c r="C154" s="250"/>
      <c r="D154" s="251"/>
      <c r="E154" s="248"/>
      <c r="F154" s="249"/>
      <c r="G154" s="252"/>
      <c r="H154" s="253"/>
    </row>
    <row r="155" spans="1:8" x14ac:dyDescent="0.25">
      <c r="A155" s="248"/>
      <c r="B155" s="249"/>
      <c r="C155" s="250"/>
      <c r="D155" s="251"/>
      <c r="E155" s="248"/>
      <c r="F155" s="249"/>
      <c r="G155" s="252"/>
      <c r="H155" s="253"/>
    </row>
    <row r="156" spans="1:8" x14ac:dyDescent="0.25">
      <c r="A156" s="248"/>
      <c r="B156" s="249"/>
      <c r="C156" s="250"/>
      <c r="D156" s="251"/>
      <c r="E156" s="248"/>
      <c r="F156" s="249"/>
      <c r="G156" s="252"/>
      <c r="H156" s="253"/>
    </row>
    <row r="157" spans="1:8" x14ac:dyDescent="0.25">
      <c r="A157" s="248"/>
      <c r="B157" s="249"/>
      <c r="C157" s="250"/>
      <c r="D157" s="251"/>
      <c r="E157" s="248"/>
      <c r="F157" s="249"/>
      <c r="G157" s="252"/>
      <c r="H157" s="253"/>
    </row>
    <row r="158" spans="1:8" x14ac:dyDescent="0.25">
      <c r="A158" s="248"/>
      <c r="B158" s="249"/>
      <c r="C158" s="250"/>
      <c r="D158" s="251"/>
      <c r="E158" s="254"/>
      <c r="F158" s="249"/>
      <c r="G158" s="252"/>
      <c r="H158" s="253"/>
    </row>
    <row r="159" spans="1:8" x14ac:dyDescent="0.25">
      <c r="A159" s="248"/>
      <c r="B159" s="249"/>
      <c r="C159" s="250"/>
      <c r="D159" s="251"/>
      <c r="E159" s="254"/>
      <c r="F159" s="249"/>
      <c r="G159" s="252"/>
      <c r="H159" s="253"/>
    </row>
    <row r="160" spans="1:8" x14ac:dyDescent="0.25">
      <c r="A160" s="248"/>
      <c r="B160" s="249"/>
      <c r="C160" s="250"/>
      <c r="D160" s="251"/>
      <c r="E160" s="254"/>
      <c r="F160" s="249"/>
      <c r="G160" s="252"/>
      <c r="H160" s="253"/>
    </row>
    <row r="161" spans="1:8" x14ac:dyDescent="0.25">
      <c r="A161" s="248"/>
      <c r="B161" s="249"/>
      <c r="C161" s="250"/>
      <c r="D161" s="251"/>
      <c r="E161" s="254"/>
      <c r="F161" s="249"/>
      <c r="G161" s="252"/>
      <c r="H161" s="253"/>
    </row>
    <row r="162" spans="1:8" x14ac:dyDescent="0.25">
      <c r="A162" s="248"/>
      <c r="B162" s="249"/>
      <c r="C162" s="250"/>
      <c r="D162" s="251"/>
      <c r="E162" s="248"/>
      <c r="F162" s="249"/>
      <c r="G162" s="252"/>
      <c r="H162" s="253"/>
    </row>
    <row r="163" spans="1:8" x14ac:dyDescent="0.25">
      <c r="A163" s="248"/>
      <c r="B163" s="249"/>
      <c r="C163" s="250"/>
      <c r="D163" s="251"/>
      <c r="E163" s="248"/>
      <c r="F163" s="249"/>
      <c r="G163" s="252"/>
      <c r="H163" s="253"/>
    </row>
    <row r="164" spans="1:8" x14ac:dyDescent="0.25">
      <c r="A164" s="248"/>
      <c r="B164" s="249"/>
      <c r="C164" s="250"/>
      <c r="D164" s="251"/>
      <c r="E164" s="248"/>
      <c r="F164" s="249"/>
      <c r="G164" s="252"/>
      <c r="H164" s="253"/>
    </row>
    <row r="165" spans="1:8" x14ac:dyDescent="0.25">
      <c r="A165" s="248"/>
      <c r="B165" s="249"/>
      <c r="C165" s="250"/>
      <c r="D165" s="251"/>
      <c r="E165" s="248"/>
      <c r="F165" s="249"/>
      <c r="G165" s="252"/>
      <c r="H165" s="253"/>
    </row>
    <row r="166" spans="1:8" x14ac:dyDescent="0.25">
      <c r="A166" s="204"/>
      <c r="B166" s="137"/>
      <c r="C166" s="138"/>
      <c r="D166" s="210"/>
      <c r="E166" s="139"/>
      <c r="F166" s="137"/>
      <c r="G166" s="140"/>
      <c r="H166" s="211"/>
    </row>
    <row r="167" spans="1:8" x14ac:dyDescent="0.25">
      <c r="A167" s="248"/>
      <c r="B167" s="249"/>
      <c r="C167" s="250"/>
      <c r="D167" s="251"/>
      <c r="E167" s="248"/>
      <c r="F167" s="249"/>
      <c r="G167" s="252"/>
      <c r="H167" s="253"/>
    </row>
    <row r="168" spans="1:8" x14ac:dyDescent="0.25">
      <c r="A168" s="248"/>
      <c r="B168" s="249"/>
      <c r="C168" s="250"/>
      <c r="D168" s="251"/>
      <c r="E168" s="248"/>
      <c r="F168" s="249"/>
      <c r="G168" s="252"/>
      <c r="H168" s="253"/>
    </row>
    <row r="169" spans="1:8" x14ac:dyDescent="0.25">
      <c r="A169" s="248"/>
      <c r="B169" s="137"/>
      <c r="C169" s="138"/>
      <c r="D169" s="210"/>
      <c r="E169" s="248"/>
      <c r="F169" s="137"/>
      <c r="G169" s="140"/>
      <c r="H169" s="211"/>
    </row>
    <row r="170" spans="1:8" x14ac:dyDescent="0.25">
      <c r="A170" s="204"/>
      <c r="B170" s="137"/>
      <c r="C170" s="138"/>
      <c r="D170" s="210"/>
      <c r="E170" s="139"/>
      <c r="F170" s="137"/>
      <c r="G170" s="140"/>
      <c r="H170" s="211"/>
    </row>
    <row r="171" spans="1:8" x14ac:dyDescent="0.25">
      <c r="A171" s="204"/>
      <c r="B171" s="137"/>
      <c r="C171" s="138"/>
      <c r="D171" s="210"/>
      <c r="E171" s="204"/>
      <c r="F171" s="137"/>
      <c r="G171" s="140"/>
      <c r="H171" s="211"/>
    </row>
    <row r="172" spans="1:8" x14ac:dyDescent="0.25">
      <c r="A172" s="204"/>
      <c r="B172" s="137"/>
      <c r="C172" s="138"/>
      <c r="D172" s="210"/>
      <c r="E172" s="204"/>
      <c r="F172" s="137"/>
      <c r="G172" s="140"/>
      <c r="H172" s="211"/>
    </row>
    <row r="173" spans="1:8" x14ac:dyDescent="0.25">
      <c r="A173" s="204"/>
      <c r="B173" s="137"/>
      <c r="C173" s="138"/>
      <c r="D173" s="210"/>
      <c r="E173" s="204"/>
      <c r="F173" s="137"/>
      <c r="G173" s="140"/>
      <c r="H173" s="211"/>
    </row>
    <row r="174" spans="1:8" x14ac:dyDescent="0.25">
      <c r="A174" s="204"/>
      <c r="B174" s="137"/>
      <c r="C174" s="138"/>
      <c r="D174" s="210"/>
      <c r="E174" s="204"/>
      <c r="F174" s="137"/>
      <c r="G174" s="140"/>
      <c r="H174" s="211"/>
    </row>
    <row r="175" spans="1:8" x14ac:dyDescent="0.25">
      <c r="A175" s="204"/>
      <c r="B175" s="137"/>
      <c r="C175" s="138"/>
      <c r="D175" s="210"/>
      <c r="E175" s="204"/>
      <c r="F175" s="137"/>
      <c r="G175" s="140"/>
      <c r="H175" s="211"/>
    </row>
    <row r="176" spans="1:8" x14ac:dyDescent="0.25">
      <c r="A176" s="204"/>
      <c r="B176" s="137"/>
      <c r="C176" s="138"/>
      <c r="D176" s="210"/>
      <c r="E176" s="204"/>
      <c r="F176" s="137"/>
      <c r="G176" s="140"/>
      <c r="H176" s="211"/>
    </row>
    <row r="177" spans="1:8" x14ac:dyDescent="0.25">
      <c r="A177" s="204"/>
      <c r="B177" s="137"/>
      <c r="C177" s="138"/>
      <c r="D177" s="210"/>
      <c r="E177" s="204"/>
      <c r="F177" s="137"/>
      <c r="G177" s="140"/>
      <c r="H177" s="211"/>
    </row>
    <row r="178" spans="1:8" x14ac:dyDescent="0.25">
      <c r="A178" s="204"/>
      <c r="B178" s="137"/>
      <c r="C178" s="138"/>
      <c r="D178" s="210"/>
      <c r="E178" s="204"/>
      <c r="F178" s="137"/>
      <c r="G178" s="140"/>
      <c r="H178" s="211"/>
    </row>
    <row r="179" spans="1:8" x14ac:dyDescent="0.25">
      <c r="A179" s="204"/>
      <c r="B179" s="137"/>
      <c r="C179" s="138"/>
      <c r="D179" s="210"/>
      <c r="E179" s="204"/>
      <c r="F179" s="137"/>
      <c r="G179" s="140"/>
      <c r="H179" s="211"/>
    </row>
    <row r="180" spans="1:8" x14ac:dyDescent="0.25">
      <c r="A180" s="204"/>
      <c r="B180" s="137"/>
      <c r="C180" s="138"/>
      <c r="D180" s="210"/>
      <c r="E180" s="204"/>
      <c r="F180" s="137"/>
      <c r="G180" s="140"/>
      <c r="H180" s="211"/>
    </row>
    <row r="181" spans="1:8" x14ac:dyDescent="0.25">
      <c r="A181" s="204"/>
      <c r="B181" s="137"/>
      <c r="C181" s="138"/>
      <c r="D181" s="210"/>
      <c r="E181" s="204"/>
      <c r="F181" s="137"/>
      <c r="G181" s="140"/>
      <c r="H181" s="211"/>
    </row>
    <row r="182" spans="1:8" x14ac:dyDescent="0.25">
      <c r="A182" s="204"/>
      <c r="B182" s="137"/>
      <c r="C182" s="138"/>
      <c r="D182" s="210"/>
      <c r="E182" s="204"/>
      <c r="F182" s="137"/>
      <c r="G182" s="140"/>
      <c r="H182" s="211"/>
    </row>
    <row r="183" spans="1:8" x14ac:dyDescent="0.25">
      <c r="A183" s="204"/>
      <c r="B183" s="137"/>
      <c r="C183" s="138"/>
      <c r="D183" s="210"/>
      <c r="E183" s="204"/>
      <c r="F183" s="137"/>
      <c r="G183" s="140"/>
      <c r="H183" s="211"/>
    </row>
    <row r="184" spans="1:8" x14ac:dyDescent="0.25">
      <c r="A184" s="204"/>
      <c r="B184" s="137"/>
      <c r="C184" s="138"/>
      <c r="D184" s="210"/>
      <c r="E184" s="204"/>
      <c r="F184" s="137"/>
      <c r="G184" s="140"/>
      <c r="H184" s="211"/>
    </row>
    <row r="185" spans="1:8" x14ac:dyDescent="0.25">
      <c r="A185" s="204"/>
      <c r="B185" s="137"/>
      <c r="C185" s="138"/>
      <c r="D185" s="210"/>
      <c r="E185" s="204"/>
      <c r="F185" s="137"/>
      <c r="G185" s="140"/>
      <c r="H185" s="211"/>
    </row>
    <row r="186" spans="1:8" x14ac:dyDescent="0.25">
      <c r="A186" s="204"/>
      <c r="B186" s="137"/>
      <c r="C186" s="138"/>
      <c r="D186" s="210"/>
      <c r="E186" s="204"/>
      <c r="F186" s="137"/>
      <c r="G186" s="140"/>
      <c r="H186" s="211"/>
    </row>
    <row r="187" spans="1:8" x14ac:dyDescent="0.25">
      <c r="A187" s="204"/>
      <c r="B187" s="137"/>
      <c r="C187" s="138"/>
      <c r="D187" s="210"/>
      <c r="E187" s="204"/>
      <c r="F187" s="137"/>
      <c r="G187" s="140"/>
      <c r="H187" s="211"/>
    </row>
    <row r="188" spans="1:8" x14ac:dyDescent="0.25">
      <c r="A188" s="204"/>
      <c r="B188" s="137"/>
      <c r="C188" s="138"/>
      <c r="D188" s="210"/>
      <c r="E188" s="139"/>
      <c r="F188" s="137"/>
      <c r="G188" s="140"/>
      <c r="H188" s="211"/>
    </row>
    <row r="189" spans="1:8" x14ac:dyDescent="0.25">
      <c r="A189" s="204"/>
      <c r="B189" s="137"/>
      <c r="C189" s="138"/>
      <c r="D189" s="210"/>
      <c r="E189" s="139"/>
      <c r="F189" s="137"/>
      <c r="G189" s="140"/>
      <c r="H189" s="211"/>
    </row>
    <row r="190" spans="1:8" x14ac:dyDescent="0.25">
      <c r="A190" s="204"/>
      <c r="B190" s="137"/>
      <c r="C190" s="138"/>
      <c r="D190" s="210"/>
      <c r="E190" s="139"/>
      <c r="F190" s="137"/>
      <c r="G190" s="140"/>
      <c r="H190" s="211"/>
    </row>
    <row r="191" spans="1:8" x14ac:dyDescent="0.25">
      <c r="A191" s="204"/>
      <c r="B191" s="137"/>
      <c r="C191" s="138"/>
      <c r="D191" s="210"/>
      <c r="E191" s="139"/>
      <c r="F191" s="137"/>
      <c r="G191" s="140"/>
      <c r="H191" s="211"/>
    </row>
    <row r="192" spans="1:8" x14ac:dyDescent="0.25">
      <c r="A192" s="204"/>
      <c r="B192" s="137"/>
      <c r="C192" s="138"/>
      <c r="D192" s="210"/>
      <c r="E192" s="139"/>
      <c r="F192" s="137"/>
      <c r="G192" s="140"/>
      <c r="H192" s="211"/>
    </row>
    <row r="193" spans="1:8" x14ac:dyDescent="0.25">
      <c r="A193" s="204"/>
      <c r="B193" s="137"/>
      <c r="C193" s="138"/>
      <c r="D193" s="210"/>
      <c r="E193" s="139"/>
      <c r="F193" s="137"/>
      <c r="G193" s="140"/>
      <c r="H193" s="211"/>
    </row>
    <row r="194" spans="1:8" x14ac:dyDescent="0.25">
      <c r="A194" s="204"/>
      <c r="B194" s="137"/>
      <c r="C194" s="138"/>
      <c r="D194" s="210"/>
      <c r="E194" s="139"/>
      <c r="F194" s="137"/>
      <c r="G194" s="140"/>
      <c r="H194" s="211"/>
    </row>
    <row r="195" spans="1:8" x14ac:dyDescent="0.25">
      <c r="A195" s="204"/>
      <c r="B195" s="137"/>
      <c r="C195" s="138"/>
      <c r="D195" s="210"/>
      <c r="E195" s="204"/>
      <c r="F195" s="137"/>
      <c r="G195" s="140"/>
      <c r="H195" s="211"/>
    </row>
    <row r="196" spans="1:8" x14ac:dyDescent="0.25">
      <c r="A196" s="204"/>
      <c r="B196" s="137"/>
      <c r="C196" s="138"/>
      <c r="D196" s="210"/>
      <c r="E196" s="204"/>
      <c r="F196" s="137"/>
      <c r="G196" s="140"/>
      <c r="H196" s="211"/>
    </row>
    <row r="197" spans="1:8" x14ac:dyDescent="0.25">
      <c r="A197" s="204"/>
      <c r="B197" s="137"/>
      <c r="C197" s="138"/>
      <c r="D197" s="210"/>
      <c r="E197" s="204"/>
      <c r="F197" s="137"/>
      <c r="G197" s="140"/>
      <c r="H197" s="211"/>
    </row>
    <row r="198" spans="1:8" x14ac:dyDescent="0.25">
      <c r="A198" s="204"/>
      <c r="B198" s="137"/>
      <c r="C198" s="138"/>
      <c r="D198" s="210"/>
      <c r="E198" s="204"/>
      <c r="F198" s="137"/>
      <c r="G198" s="140"/>
      <c r="H198" s="211"/>
    </row>
    <row r="199" spans="1:8" x14ac:dyDescent="0.25">
      <c r="A199" s="204"/>
      <c r="B199" s="137"/>
      <c r="C199" s="138"/>
      <c r="D199" s="210"/>
      <c r="E199" s="204"/>
      <c r="F199" s="137"/>
      <c r="G199" s="140"/>
      <c r="H199" s="211"/>
    </row>
    <row r="200" spans="1:8" x14ac:dyDescent="0.25">
      <c r="A200" s="204"/>
      <c r="B200" s="137"/>
      <c r="C200" s="138"/>
      <c r="D200" s="210"/>
      <c r="E200" s="204"/>
      <c r="F200" s="137"/>
      <c r="G200" s="140"/>
      <c r="H200" s="211"/>
    </row>
    <row r="201" spans="1:8" x14ac:dyDescent="0.25">
      <c r="A201" s="204"/>
      <c r="B201" s="137"/>
      <c r="C201" s="138"/>
      <c r="D201" s="210"/>
      <c r="E201" s="204"/>
      <c r="F201" s="137"/>
      <c r="G201" s="140"/>
      <c r="H201" s="211"/>
    </row>
    <row r="202" spans="1:8" x14ac:dyDescent="0.25">
      <c r="A202" s="204"/>
      <c r="B202" s="137"/>
      <c r="C202" s="138"/>
      <c r="D202" s="210"/>
      <c r="E202" s="204"/>
      <c r="F202" s="137"/>
      <c r="G202" s="140"/>
      <c r="H202" s="211"/>
    </row>
    <row r="203" spans="1:8" x14ac:dyDescent="0.25">
      <c r="A203" s="204"/>
      <c r="B203" s="137"/>
      <c r="C203" s="138"/>
      <c r="D203" s="210"/>
      <c r="E203" s="204"/>
      <c r="F203" s="137"/>
      <c r="G203" s="140"/>
      <c r="H203" s="211"/>
    </row>
    <row r="204" spans="1:8" x14ac:dyDescent="0.25">
      <c r="A204" s="204"/>
      <c r="B204" s="137"/>
      <c r="C204" s="138"/>
      <c r="D204" s="210"/>
      <c r="E204" s="204"/>
      <c r="F204" s="137"/>
      <c r="G204" s="140"/>
      <c r="H204" s="211"/>
    </row>
    <row r="205" spans="1:8" x14ac:dyDescent="0.25">
      <c r="A205" s="204"/>
      <c r="B205" s="137"/>
      <c r="C205" s="138"/>
      <c r="D205" s="210"/>
      <c r="E205" s="204"/>
      <c r="F205" s="137"/>
      <c r="G205" s="140"/>
      <c r="H205" s="211"/>
    </row>
    <row r="206" spans="1:8" x14ac:dyDescent="0.25">
      <c r="A206" s="204"/>
      <c r="B206" s="137"/>
      <c r="C206" s="138"/>
      <c r="D206" s="210"/>
      <c r="E206" s="204"/>
      <c r="F206" s="137"/>
      <c r="G206" s="140"/>
      <c r="H206" s="211"/>
    </row>
    <row r="207" spans="1:8" x14ac:dyDescent="0.25">
      <c r="A207" s="204"/>
      <c r="B207" s="137"/>
      <c r="C207" s="138"/>
      <c r="D207" s="210"/>
      <c r="E207" s="204"/>
      <c r="F207" s="137"/>
      <c r="G207" s="140"/>
      <c r="H207" s="211"/>
    </row>
    <row r="208" spans="1:8" x14ac:dyDescent="0.25">
      <c r="A208" s="204"/>
      <c r="B208" s="137"/>
      <c r="C208" s="138"/>
      <c r="D208" s="210"/>
      <c r="E208" s="204"/>
      <c r="F208" s="137"/>
      <c r="G208" s="140"/>
      <c r="H208" s="211"/>
    </row>
    <row r="209" spans="1:8" x14ac:dyDescent="0.25">
      <c r="A209" s="204"/>
      <c r="B209" s="137"/>
      <c r="C209" s="138"/>
      <c r="D209" s="210"/>
      <c r="E209" s="204"/>
      <c r="F209" s="137"/>
      <c r="G209" s="140"/>
      <c r="H209" s="211"/>
    </row>
    <row r="210" spans="1:8" x14ac:dyDescent="0.25">
      <c r="A210" s="204"/>
      <c r="B210" s="137"/>
      <c r="C210" s="138"/>
      <c r="D210" s="210"/>
      <c r="E210" s="204"/>
      <c r="F210" s="137"/>
      <c r="G210" s="138"/>
      <c r="H210" s="211"/>
    </row>
    <row r="211" spans="1:8" x14ac:dyDescent="0.25">
      <c r="A211" s="204"/>
      <c r="B211" s="137"/>
      <c r="C211" s="138"/>
      <c r="D211" s="210"/>
      <c r="E211" s="204"/>
      <c r="F211" s="137"/>
      <c r="G211" s="138"/>
      <c r="H211" s="211"/>
    </row>
    <row r="212" spans="1:8" x14ac:dyDescent="0.25">
      <c r="A212" s="204"/>
      <c r="B212" s="137"/>
      <c r="C212" s="138"/>
      <c r="D212" s="210"/>
      <c r="E212" s="204"/>
      <c r="F212" s="137"/>
      <c r="G212" s="138"/>
      <c r="H212" s="211"/>
    </row>
    <row r="213" spans="1:8" x14ac:dyDescent="0.25">
      <c r="A213" s="204"/>
      <c r="B213" s="137"/>
      <c r="C213" s="138"/>
      <c r="D213" s="210"/>
      <c r="E213" s="204"/>
      <c r="F213" s="137"/>
      <c r="G213" s="138"/>
      <c r="H213" s="211"/>
    </row>
    <row r="214" spans="1:8" x14ac:dyDescent="0.25">
      <c r="A214" s="204"/>
      <c r="B214" s="137"/>
      <c r="C214" s="138"/>
      <c r="D214" s="210"/>
      <c r="E214" s="204"/>
      <c r="F214" s="137"/>
      <c r="G214" s="138"/>
      <c r="H214" s="211"/>
    </row>
    <row r="215" spans="1:8" x14ac:dyDescent="0.25">
      <c r="A215" s="204"/>
      <c r="B215" s="137"/>
      <c r="C215" s="138"/>
      <c r="D215" s="210"/>
      <c r="E215" s="139"/>
      <c r="F215" s="137"/>
      <c r="G215" s="140"/>
      <c r="H215" s="211"/>
    </row>
    <row r="216" spans="1:8" x14ac:dyDescent="0.25">
      <c r="A216" s="204"/>
      <c r="B216" s="137"/>
      <c r="C216" s="138"/>
      <c r="D216" s="210"/>
      <c r="E216" s="139"/>
      <c r="F216" s="137"/>
      <c r="G216" s="140"/>
      <c r="H216" s="211"/>
    </row>
    <row r="217" spans="1:8" x14ac:dyDescent="0.25">
      <c r="A217" s="204"/>
      <c r="B217" s="137"/>
      <c r="C217" s="138"/>
      <c r="D217" s="210"/>
      <c r="E217" s="139"/>
      <c r="F217" s="137"/>
      <c r="G217" s="140"/>
      <c r="H217" s="211"/>
    </row>
    <row r="218" spans="1:8" x14ac:dyDescent="0.25">
      <c r="A218" s="204"/>
      <c r="B218" s="137"/>
      <c r="C218" s="138"/>
      <c r="D218" s="210"/>
      <c r="E218" s="139"/>
      <c r="F218" s="137"/>
      <c r="G218" s="140"/>
      <c r="H218" s="211"/>
    </row>
    <row r="219" spans="1:8" x14ac:dyDescent="0.25">
      <c r="A219" s="204"/>
      <c r="B219" s="137"/>
      <c r="C219" s="138"/>
      <c r="D219" s="210"/>
      <c r="E219" s="139"/>
      <c r="F219" s="137"/>
      <c r="G219" s="140"/>
      <c r="H219" s="211"/>
    </row>
    <row r="220" spans="1:8" x14ac:dyDescent="0.25">
      <c r="A220" s="204"/>
      <c r="B220" s="137"/>
      <c r="C220" s="138"/>
      <c r="D220" s="210"/>
      <c r="E220" s="139"/>
      <c r="F220" s="137"/>
      <c r="G220" s="140"/>
      <c r="H220" s="211"/>
    </row>
    <row r="221" spans="1:8" x14ac:dyDescent="0.25">
      <c r="A221" s="204"/>
      <c r="B221" s="137"/>
      <c r="C221" s="138"/>
      <c r="D221" s="210"/>
      <c r="E221" s="139"/>
      <c r="F221" s="137"/>
      <c r="G221" s="140"/>
      <c r="H221" s="211"/>
    </row>
    <row r="222" spans="1:8" x14ac:dyDescent="0.25">
      <c r="A222" s="204"/>
      <c r="B222" s="137"/>
      <c r="C222" s="138"/>
      <c r="D222" s="210"/>
      <c r="E222" s="204"/>
      <c r="F222" s="137"/>
      <c r="G222" s="140"/>
      <c r="H222" s="211"/>
    </row>
    <row r="223" spans="1:8" x14ac:dyDescent="0.25">
      <c r="A223" s="204"/>
      <c r="B223" s="137"/>
      <c r="C223" s="138"/>
      <c r="D223" s="210"/>
      <c r="E223" s="204"/>
      <c r="F223" s="137"/>
      <c r="G223" s="140"/>
      <c r="H223" s="211"/>
    </row>
    <row r="224" spans="1:8" x14ac:dyDescent="0.25">
      <c r="A224" s="204"/>
      <c r="B224" s="137"/>
      <c r="C224" s="138"/>
      <c r="D224" s="210"/>
      <c r="E224" s="204"/>
      <c r="F224" s="137"/>
      <c r="G224" s="140"/>
      <c r="H224" s="211"/>
    </row>
    <row r="225" spans="1:8" x14ac:dyDescent="0.25">
      <c r="A225" s="204"/>
      <c r="B225" s="137"/>
      <c r="C225" s="138"/>
      <c r="D225" s="210"/>
      <c r="E225" s="204"/>
      <c r="F225" s="137"/>
      <c r="G225" s="140"/>
      <c r="H225" s="211"/>
    </row>
    <row r="226" spans="1:8" x14ac:dyDescent="0.25">
      <c r="A226" s="204"/>
      <c r="B226" s="137"/>
      <c r="C226" s="138"/>
      <c r="D226" s="210"/>
      <c r="E226" s="204"/>
      <c r="F226" s="137"/>
      <c r="G226" s="140"/>
      <c r="H226" s="211"/>
    </row>
    <row r="227" spans="1:8" x14ac:dyDescent="0.25">
      <c r="A227" s="204"/>
      <c r="B227" s="137"/>
      <c r="C227" s="138"/>
      <c r="D227" s="210"/>
      <c r="E227" s="139"/>
      <c r="F227" s="137"/>
      <c r="G227" s="140"/>
      <c r="H227" s="211"/>
    </row>
    <row r="228" spans="1:8" x14ac:dyDescent="0.25">
      <c r="A228" s="204"/>
      <c r="B228" s="137"/>
      <c r="C228" s="138"/>
      <c r="D228" s="210"/>
      <c r="E228" s="139"/>
      <c r="F228" s="137"/>
      <c r="G228" s="140"/>
      <c r="H228" s="211"/>
    </row>
    <row r="229" spans="1:8" x14ac:dyDescent="0.25">
      <c r="A229" s="204"/>
      <c r="B229" s="137"/>
      <c r="C229" s="138"/>
      <c r="D229" s="210"/>
      <c r="E229" s="139"/>
      <c r="F229" s="137"/>
      <c r="G229" s="140"/>
      <c r="H229" s="211"/>
    </row>
    <row r="230" spans="1:8" x14ac:dyDescent="0.25">
      <c r="A230" s="204"/>
      <c r="B230" s="137"/>
      <c r="C230" s="138"/>
      <c r="D230" s="210"/>
      <c r="E230" s="139"/>
      <c r="F230" s="137"/>
      <c r="G230" s="140"/>
      <c r="H230" s="211"/>
    </row>
    <row r="231" spans="1:8" x14ac:dyDescent="0.25">
      <c r="A231" s="204"/>
      <c r="B231" s="137"/>
      <c r="C231" s="138"/>
      <c r="D231" s="210"/>
      <c r="E231" s="139"/>
      <c r="F231" s="137"/>
      <c r="G231" s="140"/>
      <c r="H231" s="211"/>
    </row>
    <row r="232" spans="1:8" x14ac:dyDescent="0.25">
      <c r="A232" s="204"/>
      <c r="B232" s="137"/>
      <c r="C232" s="138"/>
      <c r="D232" s="210"/>
      <c r="E232" s="139"/>
      <c r="F232" s="137"/>
      <c r="G232" s="140"/>
      <c r="H232" s="211"/>
    </row>
    <row r="233" spans="1:8" x14ac:dyDescent="0.25">
      <c r="A233" s="204"/>
      <c r="B233" s="137"/>
      <c r="C233" s="138"/>
      <c r="D233" s="210"/>
      <c r="E233" s="139"/>
      <c r="F233" s="137"/>
      <c r="G233" s="140"/>
      <c r="H233" s="211"/>
    </row>
    <row r="234" spans="1:8" x14ac:dyDescent="0.25">
      <c r="A234" s="204"/>
      <c r="B234" s="137"/>
      <c r="C234" s="138"/>
      <c r="D234" s="210"/>
      <c r="E234" s="139"/>
      <c r="F234" s="137"/>
      <c r="G234" s="140"/>
      <c r="H234" s="211"/>
    </row>
    <row r="235" spans="1:8" x14ac:dyDescent="0.25">
      <c r="A235" s="204"/>
      <c r="B235" s="137"/>
      <c r="C235" s="138"/>
      <c r="D235" s="210"/>
      <c r="E235" s="139"/>
      <c r="F235" s="137"/>
      <c r="G235" s="140"/>
      <c r="H235" s="211"/>
    </row>
    <row r="236" spans="1:8" x14ac:dyDescent="0.25">
      <c r="A236" s="204"/>
      <c r="B236" s="137"/>
      <c r="C236" s="138"/>
      <c r="D236" s="210"/>
      <c r="E236" s="139"/>
      <c r="F236" s="137"/>
      <c r="G236" s="140"/>
      <c r="H236" s="211"/>
    </row>
    <row r="237" spans="1:8" x14ac:dyDescent="0.25">
      <c r="A237" s="204"/>
      <c r="B237" s="137"/>
      <c r="C237" s="138"/>
      <c r="D237" s="210"/>
      <c r="E237" s="139"/>
      <c r="F237" s="137"/>
      <c r="G237" s="140"/>
      <c r="H237" s="211"/>
    </row>
    <row r="238" spans="1:8" x14ac:dyDescent="0.25">
      <c r="A238" s="204"/>
      <c r="B238" s="137"/>
      <c r="C238" s="138"/>
      <c r="D238" s="210"/>
      <c r="E238" s="139"/>
      <c r="F238" s="137"/>
      <c r="G238" s="140"/>
      <c r="H238" s="211"/>
    </row>
    <row r="239" spans="1:8" x14ac:dyDescent="0.25">
      <c r="A239" s="204"/>
      <c r="B239" s="137"/>
      <c r="C239" s="138"/>
      <c r="D239" s="210"/>
      <c r="E239" s="139"/>
      <c r="F239" s="137"/>
      <c r="G239" s="140"/>
      <c r="H239" s="211"/>
    </row>
    <row r="240" spans="1:8" x14ac:dyDescent="0.25">
      <c r="A240" s="204"/>
      <c r="B240" s="137"/>
      <c r="C240" s="138"/>
      <c r="D240" s="210"/>
      <c r="E240" s="139"/>
      <c r="F240" s="137"/>
      <c r="G240" s="140"/>
      <c r="H240" s="211"/>
    </row>
    <row r="241" spans="1:8" x14ac:dyDescent="0.25">
      <c r="A241" s="204"/>
      <c r="B241" s="137"/>
      <c r="C241" s="138"/>
      <c r="D241" s="210"/>
      <c r="E241" s="139"/>
      <c r="F241" s="137"/>
      <c r="G241" s="140"/>
      <c r="H241" s="211"/>
    </row>
    <row r="242" spans="1:8" x14ac:dyDescent="0.25">
      <c r="A242" s="204"/>
      <c r="B242" s="137"/>
      <c r="C242" s="138"/>
      <c r="D242" s="210"/>
      <c r="E242" s="204"/>
      <c r="F242" s="137"/>
      <c r="G242" s="140"/>
      <c r="H242" s="211"/>
    </row>
    <row r="243" spans="1:8" x14ac:dyDescent="0.25">
      <c r="A243" s="204"/>
      <c r="B243" s="137"/>
      <c r="C243" s="138"/>
      <c r="D243" s="210"/>
      <c r="E243" s="204"/>
      <c r="F243" s="137"/>
      <c r="G243" s="140"/>
      <c r="H243" s="211"/>
    </row>
    <row r="244" spans="1:8" x14ac:dyDescent="0.25">
      <c r="A244" s="204"/>
      <c r="B244" s="137"/>
      <c r="C244" s="138"/>
      <c r="D244" s="210"/>
      <c r="E244" s="204"/>
      <c r="F244" s="137"/>
      <c r="G244" s="140"/>
      <c r="H244" s="211"/>
    </row>
    <row r="245" spans="1:8" x14ac:dyDescent="0.25">
      <c r="A245" s="204"/>
      <c r="B245" s="137"/>
      <c r="C245" s="138"/>
      <c r="D245" s="210"/>
      <c r="E245" s="204"/>
      <c r="F245" s="137"/>
      <c r="G245" s="140"/>
      <c r="H245" s="211"/>
    </row>
    <row r="246" spans="1:8" x14ac:dyDescent="0.25">
      <c r="A246" s="204"/>
      <c r="B246" s="137"/>
      <c r="C246" s="138"/>
      <c r="D246" s="210"/>
      <c r="E246" s="139"/>
      <c r="F246" s="137"/>
      <c r="G246" s="140"/>
      <c r="H246" s="211"/>
    </row>
    <row r="247" spans="1:8" x14ac:dyDescent="0.25">
      <c r="A247" s="204"/>
      <c r="B247" s="137"/>
      <c r="C247" s="138"/>
      <c r="D247" s="210"/>
      <c r="E247" s="139"/>
      <c r="F247" s="137"/>
      <c r="G247" s="140"/>
      <c r="H247" s="211"/>
    </row>
    <row r="248" spans="1:8" x14ac:dyDescent="0.25">
      <c r="A248" s="204"/>
      <c r="B248" s="137"/>
      <c r="C248" s="138"/>
      <c r="D248" s="210"/>
      <c r="E248" s="204"/>
      <c r="F248" s="137"/>
      <c r="G248" s="140"/>
      <c r="H248" s="211"/>
    </row>
    <row r="249" spans="1:8" x14ac:dyDescent="0.25">
      <c r="A249" s="204"/>
      <c r="B249" s="137"/>
      <c r="C249" s="138"/>
      <c r="D249" s="210"/>
      <c r="E249" s="204"/>
      <c r="F249" s="137"/>
      <c r="G249" s="140"/>
      <c r="H249" s="211"/>
    </row>
    <row r="250" spans="1:8" x14ac:dyDescent="0.25">
      <c r="A250" s="204"/>
      <c r="B250" s="137"/>
      <c r="C250" s="138"/>
      <c r="D250" s="210"/>
      <c r="E250" s="204"/>
      <c r="F250" s="137"/>
      <c r="G250" s="140"/>
      <c r="H250" s="211"/>
    </row>
    <row r="251" spans="1:8" x14ac:dyDescent="0.25">
      <c r="A251" s="204"/>
      <c r="B251" s="137"/>
      <c r="C251" s="138"/>
      <c r="D251" s="210"/>
      <c r="E251" s="204"/>
      <c r="F251" s="137"/>
      <c r="G251" s="140"/>
      <c r="H251" s="211"/>
    </row>
    <row r="252" spans="1:8" x14ac:dyDescent="0.25">
      <c r="A252" s="204"/>
      <c r="B252" s="137"/>
      <c r="C252" s="138"/>
      <c r="D252" s="210"/>
      <c r="E252" s="204"/>
      <c r="F252" s="137"/>
      <c r="G252" s="140"/>
      <c r="H252" s="211"/>
    </row>
    <row r="253" spans="1:8" x14ac:dyDescent="0.25">
      <c r="A253" s="204"/>
      <c r="B253" s="137"/>
      <c r="C253" s="138"/>
      <c r="D253" s="210"/>
      <c r="E253" s="204"/>
      <c r="F253" s="137"/>
      <c r="G253" s="140"/>
      <c r="H253" s="211"/>
    </row>
    <row r="254" spans="1:8" x14ac:dyDescent="0.25">
      <c r="A254" s="204"/>
      <c r="B254" s="137"/>
      <c r="C254" s="138"/>
      <c r="D254" s="210"/>
      <c r="E254" s="204"/>
      <c r="F254" s="137"/>
      <c r="G254" s="140"/>
      <c r="H254" s="211"/>
    </row>
    <row r="255" spans="1:8" x14ac:dyDescent="0.25">
      <c r="A255" s="204"/>
      <c r="B255" s="137"/>
      <c r="C255" s="138"/>
      <c r="D255" s="210"/>
      <c r="E255" s="204"/>
      <c r="F255" s="137"/>
      <c r="G255" s="140"/>
      <c r="H255" s="211"/>
    </row>
    <row r="256" spans="1:8" x14ac:dyDescent="0.25">
      <c r="A256" s="204"/>
      <c r="B256" s="137"/>
      <c r="C256" s="138"/>
      <c r="D256" s="210"/>
      <c r="E256" s="204"/>
      <c r="F256" s="137"/>
      <c r="G256" s="140"/>
      <c r="H256" s="211"/>
    </row>
    <row r="257" spans="1:8" x14ac:dyDescent="0.25">
      <c r="A257" s="204"/>
      <c r="B257" s="137"/>
      <c r="C257" s="138"/>
      <c r="D257" s="210"/>
      <c r="E257" s="139"/>
      <c r="F257" s="137"/>
      <c r="G257" s="140"/>
      <c r="H257" s="211"/>
    </row>
    <row r="258" spans="1:8" x14ac:dyDescent="0.25">
      <c r="A258" s="204"/>
      <c r="B258" s="137"/>
      <c r="C258" s="138"/>
      <c r="D258" s="210"/>
      <c r="E258" s="139"/>
      <c r="F258" s="137"/>
      <c r="G258" s="140"/>
      <c r="H258" s="211"/>
    </row>
    <row r="259" spans="1:8" x14ac:dyDescent="0.25">
      <c r="A259" s="204"/>
      <c r="B259" s="137"/>
      <c r="C259" s="138"/>
      <c r="D259" s="210"/>
      <c r="E259" s="139"/>
      <c r="F259" s="137"/>
      <c r="G259" s="140"/>
      <c r="H259" s="211"/>
    </row>
    <row r="260" spans="1:8" x14ac:dyDescent="0.25">
      <c r="A260" s="204"/>
      <c r="B260" s="137"/>
      <c r="C260" s="138"/>
      <c r="D260" s="210"/>
      <c r="E260" s="204"/>
      <c r="F260" s="137"/>
      <c r="G260" s="140"/>
      <c r="H260" s="211"/>
    </row>
    <row r="261" spans="1:8" x14ac:dyDescent="0.25">
      <c r="A261" s="204"/>
      <c r="B261" s="137"/>
      <c r="C261" s="138"/>
      <c r="D261" s="210"/>
      <c r="E261" s="204"/>
      <c r="F261" s="137"/>
      <c r="G261" s="140"/>
      <c r="H261" s="211"/>
    </row>
    <row r="262" spans="1:8" x14ac:dyDescent="0.25">
      <c r="A262" s="204"/>
      <c r="B262" s="137"/>
      <c r="C262" s="138"/>
      <c r="D262" s="210"/>
      <c r="E262" s="204"/>
      <c r="F262" s="137"/>
      <c r="G262" s="140"/>
      <c r="H262" s="211"/>
    </row>
    <row r="263" spans="1:8" x14ac:dyDescent="0.25">
      <c r="A263" s="204"/>
      <c r="B263" s="137"/>
      <c r="C263" s="138"/>
      <c r="D263" s="210"/>
      <c r="E263" s="204"/>
      <c r="F263" s="137"/>
      <c r="G263" s="140"/>
      <c r="H263" s="211"/>
    </row>
    <row r="264" spans="1:8" x14ac:dyDescent="0.25">
      <c r="A264" s="204"/>
      <c r="B264" s="137"/>
      <c r="C264" s="138"/>
      <c r="D264" s="210"/>
      <c r="E264" s="204"/>
      <c r="F264" s="137"/>
      <c r="G264" s="140"/>
      <c r="H264" s="211"/>
    </row>
    <row r="265" spans="1:8" x14ac:dyDescent="0.25">
      <c r="A265" s="204"/>
      <c r="B265" s="137"/>
      <c r="C265" s="138"/>
      <c r="D265" s="210"/>
      <c r="E265" s="139"/>
      <c r="F265" s="137"/>
      <c r="G265" s="140"/>
      <c r="H265" s="211"/>
    </row>
    <row r="266" spans="1:8" x14ac:dyDescent="0.25">
      <c r="A266" s="204"/>
      <c r="B266" s="137"/>
      <c r="C266" s="138"/>
      <c r="D266" s="210"/>
      <c r="E266" s="139"/>
      <c r="F266" s="137"/>
      <c r="G266" s="140"/>
      <c r="H266" s="211"/>
    </row>
    <row r="267" spans="1:8" x14ac:dyDescent="0.25">
      <c r="A267" s="204"/>
      <c r="B267" s="137"/>
      <c r="C267" s="138"/>
      <c r="D267" s="210"/>
      <c r="E267" s="204"/>
      <c r="F267" s="137"/>
      <c r="G267" s="140"/>
      <c r="H267" s="211"/>
    </row>
    <row r="268" spans="1:8" x14ac:dyDescent="0.25">
      <c r="A268" s="204"/>
      <c r="B268" s="137"/>
      <c r="C268" s="138"/>
      <c r="D268" s="210"/>
      <c r="E268" s="204"/>
      <c r="F268" s="137"/>
      <c r="G268" s="140"/>
      <c r="H268" s="211"/>
    </row>
    <row r="269" spans="1:8" x14ac:dyDescent="0.25">
      <c r="A269" s="204"/>
      <c r="B269" s="137"/>
      <c r="C269" s="138"/>
      <c r="D269" s="210"/>
      <c r="E269" s="204"/>
      <c r="F269" s="137"/>
      <c r="G269" s="140"/>
      <c r="H269" s="211"/>
    </row>
    <row r="270" spans="1:8" x14ac:dyDescent="0.25">
      <c r="A270" s="204"/>
      <c r="B270" s="137"/>
      <c r="C270" s="138"/>
      <c r="D270" s="210"/>
      <c r="E270" s="204"/>
      <c r="F270" s="137"/>
      <c r="G270" s="140"/>
      <c r="H270" s="211"/>
    </row>
    <row r="271" spans="1:8" x14ac:dyDescent="0.25">
      <c r="A271" s="204"/>
      <c r="B271" s="137"/>
      <c r="C271" s="138"/>
      <c r="D271" s="210"/>
      <c r="E271" s="139"/>
      <c r="F271" s="137"/>
      <c r="G271" s="140"/>
      <c r="H271" s="211"/>
    </row>
    <row r="272" spans="1:8" x14ac:dyDescent="0.25">
      <c r="A272" s="204"/>
      <c r="B272" s="137"/>
      <c r="C272" s="138"/>
      <c r="D272" s="210"/>
      <c r="E272" s="204"/>
      <c r="F272" s="137"/>
      <c r="G272" s="140"/>
      <c r="H272" s="211"/>
    </row>
    <row r="273" spans="1:8" x14ac:dyDescent="0.25">
      <c r="A273" s="204"/>
      <c r="B273" s="137"/>
      <c r="C273" s="138"/>
      <c r="D273" s="210"/>
      <c r="E273" s="204"/>
      <c r="F273" s="137"/>
      <c r="G273" s="140"/>
      <c r="H273" s="211"/>
    </row>
    <row r="274" spans="1:8" x14ac:dyDescent="0.25">
      <c r="A274" s="204"/>
      <c r="B274" s="137"/>
      <c r="C274" s="138"/>
      <c r="D274" s="210"/>
      <c r="E274" s="204"/>
      <c r="F274" s="137"/>
      <c r="G274" s="140"/>
      <c r="H274" s="211"/>
    </row>
    <row r="275" spans="1:8" x14ac:dyDescent="0.25">
      <c r="A275" s="204"/>
      <c r="B275" s="137"/>
      <c r="C275" s="138"/>
      <c r="D275" s="210"/>
      <c r="E275" s="204"/>
      <c r="F275" s="137"/>
      <c r="G275" s="140"/>
      <c r="H275" s="211"/>
    </row>
    <row r="276" spans="1:8" x14ac:dyDescent="0.25">
      <c r="A276" s="204"/>
      <c r="B276" s="137"/>
      <c r="C276" s="138"/>
      <c r="D276" s="210"/>
      <c r="E276" s="204"/>
      <c r="F276" s="137"/>
      <c r="G276" s="140"/>
      <c r="H276" s="211"/>
    </row>
    <row r="277" spans="1:8" x14ac:dyDescent="0.25">
      <c r="A277" s="204"/>
      <c r="B277" s="137"/>
      <c r="C277" s="138"/>
      <c r="D277" s="210"/>
      <c r="E277" s="204"/>
      <c r="F277" s="137"/>
      <c r="G277" s="140"/>
      <c r="H277" s="211"/>
    </row>
    <row r="278" spans="1:8" x14ac:dyDescent="0.25">
      <c r="A278" s="204"/>
      <c r="B278" s="137"/>
      <c r="C278" s="138"/>
      <c r="D278" s="210"/>
      <c r="E278" s="204"/>
      <c r="F278" s="137"/>
      <c r="G278" s="140"/>
      <c r="H278" s="211"/>
    </row>
    <row r="279" spans="1:8" x14ac:dyDescent="0.25">
      <c r="A279" s="204"/>
      <c r="B279" s="137"/>
      <c r="C279" s="138"/>
      <c r="D279" s="210"/>
      <c r="E279" s="204"/>
      <c r="F279" s="137"/>
      <c r="G279" s="140"/>
      <c r="H279" s="211"/>
    </row>
    <row r="280" spans="1:8" x14ac:dyDescent="0.25">
      <c r="A280" s="204"/>
      <c r="B280" s="137"/>
      <c r="C280" s="138"/>
      <c r="D280" s="210"/>
      <c r="E280" s="204"/>
      <c r="F280" s="137"/>
      <c r="G280" s="140"/>
      <c r="H280" s="211"/>
    </row>
    <row r="281" spans="1:8" x14ac:dyDescent="0.25">
      <c r="A281" s="204"/>
      <c r="B281" s="137"/>
      <c r="C281" s="138"/>
      <c r="D281" s="210"/>
      <c r="E281" s="204"/>
      <c r="F281" s="137"/>
      <c r="G281" s="140"/>
      <c r="H281" s="211"/>
    </row>
    <row r="282" spans="1:8" x14ac:dyDescent="0.25">
      <c r="A282" s="204"/>
      <c r="B282" s="137"/>
      <c r="C282" s="138"/>
      <c r="D282" s="210"/>
      <c r="E282" s="204"/>
      <c r="F282" s="137"/>
      <c r="G282" s="140"/>
      <c r="H282" s="211"/>
    </row>
    <row r="283" spans="1:8" x14ac:dyDescent="0.25">
      <c r="A283" s="204"/>
      <c r="B283" s="137"/>
      <c r="C283" s="138"/>
      <c r="D283" s="210"/>
      <c r="E283" s="204"/>
      <c r="F283" s="137"/>
      <c r="G283" s="140"/>
      <c r="H283" s="211"/>
    </row>
    <row r="284" spans="1:8" x14ac:dyDescent="0.25">
      <c r="A284" s="204"/>
      <c r="B284" s="137"/>
      <c r="C284" s="138"/>
      <c r="D284" s="210"/>
      <c r="E284" s="204"/>
      <c r="F284" s="137"/>
      <c r="G284" s="140"/>
      <c r="H284" s="211"/>
    </row>
    <row r="285" spans="1:8" x14ac:dyDescent="0.25">
      <c r="A285" s="204"/>
      <c r="B285" s="137"/>
      <c r="C285" s="138"/>
      <c r="D285" s="210"/>
      <c r="E285" s="139"/>
      <c r="F285" s="137"/>
      <c r="G285" s="140"/>
      <c r="H285" s="211"/>
    </row>
    <row r="286" spans="1:8" x14ac:dyDescent="0.25">
      <c r="A286" s="204"/>
      <c r="B286" s="137"/>
      <c r="C286" s="138"/>
      <c r="D286" s="210"/>
      <c r="E286" s="139"/>
      <c r="F286" s="137"/>
      <c r="G286" s="140"/>
      <c r="H286" s="211"/>
    </row>
    <row r="287" spans="1:8" x14ac:dyDescent="0.25">
      <c r="A287" s="204"/>
      <c r="B287" s="137"/>
      <c r="C287" s="138"/>
      <c r="D287" s="210"/>
      <c r="E287" s="139"/>
      <c r="F287" s="137"/>
      <c r="G287" s="140"/>
      <c r="H287" s="211"/>
    </row>
    <row r="288" spans="1:8" x14ac:dyDescent="0.25">
      <c r="A288" s="204"/>
      <c r="B288" s="137"/>
      <c r="C288" s="138"/>
      <c r="D288" s="210"/>
      <c r="E288" s="204"/>
      <c r="F288" s="137"/>
      <c r="G288" s="140"/>
      <c r="H288" s="211"/>
    </row>
    <row r="289" spans="1:8" x14ac:dyDescent="0.25">
      <c r="A289" s="204"/>
      <c r="B289" s="137"/>
      <c r="C289" s="138"/>
      <c r="D289" s="210"/>
      <c r="E289" s="204"/>
      <c r="F289" s="137"/>
      <c r="G289" s="140"/>
      <c r="H289" s="211"/>
    </row>
    <row r="290" spans="1:8" x14ac:dyDescent="0.25">
      <c r="A290" s="204"/>
      <c r="B290" s="137"/>
      <c r="C290" s="138"/>
      <c r="D290" s="210"/>
      <c r="E290" s="204"/>
      <c r="F290" s="137"/>
      <c r="G290" s="140"/>
      <c r="H290" s="211"/>
    </row>
    <row r="291" spans="1:8" x14ac:dyDescent="0.25">
      <c r="A291" s="204"/>
      <c r="B291" s="137"/>
      <c r="C291" s="138"/>
      <c r="D291" s="210"/>
      <c r="E291" s="204"/>
      <c r="F291" s="137"/>
      <c r="G291" s="140"/>
      <c r="H291" s="211"/>
    </row>
    <row r="292" spans="1:8" x14ac:dyDescent="0.25">
      <c r="A292" s="204"/>
      <c r="B292" s="137"/>
      <c r="C292" s="138"/>
      <c r="D292" s="210"/>
      <c r="E292" s="139"/>
      <c r="F292" s="137"/>
      <c r="G292" s="140"/>
      <c r="H292" s="211"/>
    </row>
    <row r="293" spans="1:8" x14ac:dyDescent="0.25">
      <c r="A293" s="204"/>
      <c r="B293" s="137"/>
      <c r="C293" s="138"/>
      <c r="D293" s="210"/>
      <c r="E293" s="139"/>
      <c r="F293" s="137"/>
      <c r="G293" s="140"/>
      <c r="H293" s="211"/>
    </row>
    <row r="294" spans="1:8" x14ac:dyDescent="0.25">
      <c r="A294" s="204"/>
      <c r="B294" s="137"/>
      <c r="C294" s="138"/>
      <c r="D294" s="210"/>
      <c r="E294" s="139"/>
      <c r="F294" s="137"/>
      <c r="G294" s="140"/>
      <c r="H294" s="211"/>
    </row>
    <row r="295" spans="1:8" x14ac:dyDescent="0.25">
      <c r="A295" s="204"/>
      <c r="B295" s="137"/>
      <c r="C295" s="138"/>
      <c r="D295" s="210"/>
      <c r="E295" s="204"/>
      <c r="F295" s="137"/>
      <c r="G295" s="140"/>
      <c r="H295" s="211"/>
    </row>
    <row r="296" spans="1:8" x14ac:dyDescent="0.25">
      <c r="A296" s="204"/>
      <c r="B296" s="137"/>
      <c r="C296" s="138"/>
      <c r="D296" s="210"/>
      <c r="E296" s="204"/>
      <c r="F296" s="137"/>
      <c r="G296" s="140"/>
      <c r="H296" s="211"/>
    </row>
    <row r="297" spans="1:8" x14ac:dyDescent="0.25">
      <c r="A297" s="204"/>
      <c r="B297" s="137"/>
      <c r="C297" s="138"/>
      <c r="D297" s="210"/>
      <c r="E297" s="204"/>
      <c r="F297" s="137"/>
      <c r="G297" s="140"/>
      <c r="H297" s="211"/>
    </row>
    <row r="298" spans="1:8" x14ac:dyDescent="0.25">
      <c r="A298" s="204"/>
      <c r="B298" s="137"/>
      <c r="C298" s="138"/>
      <c r="D298" s="210"/>
      <c r="E298" s="204"/>
      <c r="F298" s="137"/>
      <c r="G298" s="140"/>
      <c r="H298" s="211"/>
    </row>
    <row r="299" spans="1:8" x14ac:dyDescent="0.25">
      <c r="A299" s="204"/>
      <c r="B299" s="137"/>
      <c r="C299" s="138"/>
      <c r="D299" s="210"/>
      <c r="E299" s="204"/>
      <c r="F299" s="137"/>
      <c r="G299" s="140"/>
      <c r="H299" s="211"/>
    </row>
    <row r="300" spans="1:8" x14ac:dyDescent="0.25">
      <c r="A300" s="204"/>
      <c r="B300" s="137"/>
      <c r="C300" s="138"/>
      <c r="D300" s="210"/>
      <c r="E300" s="204"/>
      <c r="F300" s="137"/>
      <c r="G300" s="140"/>
      <c r="H300" s="211"/>
    </row>
    <row r="301" spans="1:8" x14ac:dyDescent="0.25">
      <c r="A301" s="204"/>
      <c r="B301" s="137"/>
      <c r="C301" s="138"/>
      <c r="D301" s="210"/>
      <c r="E301" s="204"/>
      <c r="F301" s="137"/>
      <c r="G301" s="140"/>
      <c r="H301" s="211"/>
    </row>
    <row r="302" spans="1:8" x14ac:dyDescent="0.25">
      <c r="A302" s="204"/>
      <c r="B302" s="137"/>
      <c r="C302" s="138"/>
      <c r="D302" s="210"/>
      <c r="E302" s="204"/>
      <c r="F302" s="137"/>
      <c r="G302" s="140"/>
      <c r="H302" s="211"/>
    </row>
    <row r="303" spans="1:8" x14ac:dyDescent="0.25">
      <c r="A303" s="204"/>
      <c r="B303" s="137"/>
      <c r="C303" s="138"/>
      <c r="D303" s="210"/>
      <c r="E303" s="204"/>
      <c r="F303" s="137"/>
      <c r="G303" s="140"/>
      <c r="H303" s="211"/>
    </row>
    <row r="304" spans="1:8" x14ac:dyDescent="0.25">
      <c r="A304" s="204"/>
      <c r="B304" s="137"/>
      <c r="C304" s="138"/>
      <c r="D304" s="210"/>
      <c r="E304" s="204"/>
      <c r="F304" s="137"/>
      <c r="G304" s="140"/>
      <c r="H304" s="211"/>
    </row>
    <row r="305" spans="1:8" x14ac:dyDescent="0.25">
      <c r="A305" s="204"/>
      <c r="B305" s="137"/>
      <c r="C305" s="138"/>
      <c r="D305" s="210"/>
      <c r="E305" s="204"/>
      <c r="F305" s="137"/>
      <c r="G305" s="140"/>
      <c r="H305" s="211"/>
    </row>
    <row r="306" spans="1:8" x14ac:dyDescent="0.25">
      <c r="A306" s="204"/>
      <c r="B306" s="137"/>
      <c r="C306" s="138"/>
      <c r="D306" s="210"/>
      <c r="E306" s="204"/>
      <c r="F306" s="137"/>
      <c r="G306" s="140"/>
      <c r="H306" s="211"/>
    </row>
    <row r="307" spans="1:8" x14ac:dyDescent="0.25">
      <c r="A307" s="204"/>
      <c r="B307" s="137"/>
      <c r="C307" s="138"/>
      <c r="D307" s="210"/>
      <c r="E307" s="204"/>
      <c r="F307" s="137"/>
      <c r="G307" s="140"/>
      <c r="H307" s="211"/>
    </row>
    <row r="308" spans="1:8" x14ac:dyDescent="0.25">
      <c r="A308" s="204"/>
      <c r="B308" s="137"/>
      <c r="C308" s="138"/>
      <c r="D308" s="210"/>
      <c r="E308" s="204"/>
      <c r="F308" s="137"/>
      <c r="G308" s="140"/>
      <c r="H308" s="211"/>
    </row>
    <row r="309" spans="1:8" x14ac:dyDescent="0.25">
      <c r="A309" s="204"/>
      <c r="B309" s="137"/>
      <c r="C309" s="138"/>
      <c r="D309" s="210"/>
      <c r="E309" s="204"/>
      <c r="F309" s="137"/>
      <c r="G309" s="140"/>
      <c r="H309" s="211"/>
    </row>
    <row r="310" spans="1:8" x14ac:dyDescent="0.25">
      <c r="A310" s="204"/>
      <c r="B310" s="137"/>
      <c r="C310" s="138"/>
      <c r="D310" s="210"/>
      <c r="E310" s="204"/>
      <c r="F310" s="137"/>
      <c r="G310" s="140"/>
      <c r="H310" s="211"/>
    </row>
    <row r="311" spans="1:8" x14ac:dyDescent="0.25">
      <c r="A311" s="204"/>
      <c r="B311" s="137"/>
      <c r="C311" s="138"/>
      <c r="D311" s="210"/>
      <c r="E311" s="204"/>
      <c r="F311" s="137"/>
      <c r="G311" s="140"/>
      <c r="H311" s="211"/>
    </row>
    <row r="312" spans="1:8" x14ac:dyDescent="0.25">
      <c r="A312" s="204"/>
      <c r="B312" s="137"/>
      <c r="C312" s="138"/>
      <c r="D312" s="210"/>
      <c r="E312" s="204"/>
      <c r="F312" s="137"/>
      <c r="G312" s="140"/>
      <c r="H312" s="211"/>
    </row>
    <row r="313" spans="1:8" x14ac:dyDescent="0.25">
      <c r="A313" s="204"/>
      <c r="B313" s="137"/>
      <c r="C313" s="138"/>
      <c r="D313" s="210"/>
      <c r="E313" s="204"/>
      <c r="F313" s="137"/>
      <c r="G313" s="140"/>
      <c r="H313" s="211"/>
    </row>
    <row r="314" spans="1:8" x14ac:dyDescent="0.25">
      <c r="A314" s="204"/>
      <c r="B314" s="137"/>
      <c r="C314" s="138"/>
      <c r="D314" s="210"/>
      <c r="E314" s="204"/>
      <c r="F314" s="137"/>
      <c r="G314" s="140"/>
      <c r="H314" s="211"/>
    </row>
    <row r="315" spans="1:8" x14ac:dyDescent="0.25">
      <c r="A315" s="204"/>
      <c r="B315" s="137"/>
      <c r="C315" s="138"/>
      <c r="D315" s="210"/>
      <c r="E315" s="204"/>
      <c r="F315" s="137"/>
      <c r="G315" s="140"/>
      <c r="H315" s="211"/>
    </row>
    <row r="316" spans="1:8" x14ac:dyDescent="0.25">
      <c r="A316" s="204"/>
      <c r="B316" s="137"/>
      <c r="C316" s="138"/>
      <c r="D316" s="210"/>
      <c r="E316" s="204"/>
      <c r="F316" s="137"/>
      <c r="G316" s="140"/>
      <c r="H316" s="211"/>
    </row>
    <row r="317" spans="1:8" x14ac:dyDescent="0.25">
      <c r="A317" s="204"/>
      <c r="B317" s="137"/>
      <c r="C317" s="138"/>
      <c r="D317" s="210"/>
      <c r="E317" s="204"/>
      <c r="F317" s="137"/>
      <c r="G317" s="140"/>
      <c r="H317" s="211"/>
    </row>
    <row r="318" spans="1:8" x14ac:dyDescent="0.25">
      <c r="A318" s="204"/>
      <c r="B318" s="137"/>
      <c r="C318" s="138"/>
      <c r="D318" s="210"/>
      <c r="E318" s="139"/>
      <c r="F318" s="137"/>
      <c r="G318" s="140"/>
      <c r="H318" s="211"/>
    </row>
    <row r="319" spans="1:8" x14ac:dyDescent="0.25">
      <c r="A319" s="204"/>
      <c r="B319" s="137"/>
      <c r="C319" s="138"/>
      <c r="D319" s="210"/>
      <c r="E319" s="139"/>
      <c r="F319" s="137"/>
      <c r="G319" s="140"/>
      <c r="H319" s="211"/>
    </row>
    <row r="320" spans="1:8" x14ac:dyDescent="0.25">
      <c r="A320" s="204"/>
      <c r="B320" s="137"/>
      <c r="C320" s="138"/>
      <c r="D320" s="210"/>
      <c r="E320" s="139"/>
      <c r="F320" s="137"/>
      <c r="G320" s="140"/>
      <c r="H320" s="211"/>
    </row>
    <row r="321" spans="1:8" x14ac:dyDescent="0.25">
      <c r="A321" s="204"/>
      <c r="B321" s="137"/>
      <c r="C321" s="138"/>
      <c r="D321" s="210"/>
      <c r="E321" s="204"/>
      <c r="F321" s="137"/>
      <c r="G321" s="140"/>
      <c r="H321" s="211"/>
    </row>
    <row r="322" spans="1:8" x14ac:dyDescent="0.25">
      <c r="A322" s="204"/>
      <c r="B322" s="137"/>
      <c r="C322" s="138"/>
      <c r="D322" s="210"/>
      <c r="E322" s="204"/>
      <c r="F322" s="137"/>
      <c r="G322" s="140"/>
      <c r="H322" s="211"/>
    </row>
    <row r="323" spans="1:8" x14ac:dyDescent="0.25">
      <c r="A323" s="204"/>
      <c r="B323" s="137"/>
      <c r="C323" s="138"/>
      <c r="D323" s="210"/>
      <c r="E323" s="204"/>
      <c r="F323" s="137"/>
      <c r="G323" s="140"/>
      <c r="H323" s="211"/>
    </row>
    <row r="324" spans="1:8" x14ac:dyDescent="0.25">
      <c r="A324" s="204"/>
      <c r="B324" s="137"/>
      <c r="C324" s="138"/>
      <c r="D324" s="210"/>
      <c r="E324" s="204"/>
      <c r="F324" s="137"/>
      <c r="G324" s="140"/>
      <c r="H324" s="211"/>
    </row>
    <row r="325" spans="1:8" x14ac:dyDescent="0.25">
      <c r="A325" s="204"/>
      <c r="B325" s="137"/>
      <c r="C325" s="138"/>
      <c r="D325" s="210"/>
      <c r="E325" s="204"/>
      <c r="F325" s="137"/>
      <c r="G325" s="140"/>
      <c r="H325" s="211"/>
    </row>
    <row r="326" spans="1:8" x14ac:dyDescent="0.25">
      <c r="A326" s="204"/>
      <c r="B326" s="137"/>
      <c r="C326" s="138"/>
      <c r="D326" s="210"/>
      <c r="E326" s="204"/>
      <c r="F326" s="137"/>
      <c r="G326" s="140"/>
      <c r="H326" s="211"/>
    </row>
    <row r="327" spans="1:8" x14ac:dyDescent="0.25">
      <c r="A327" s="204"/>
      <c r="B327" s="137"/>
      <c r="C327" s="138"/>
      <c r="D327" s="210"/>
      <c r="E327" s="139"/>
      <c r="F327" s="137"/>
      <c r="G327" s="140"/>
      <c r="H327" s="211"/>
    </row>
    <row r="328" spans="1:8" x14ac:dyDescent="0.25">
      <c r="A328" s="204"/>
      <c r="B328" s="137"/>
      <c r="C328" s="138"/>
      <c r="D328" s="210"/>
      <c r="E328" s="139"/>
      <c r="F328" s="137"/>
      <c r="G328" s="140"/>
      <c r="H328" s="211"/>
    </row>
    <row r="329" spans="1:8" x14ac:dyDescent="0.25">
      <c r="A329" s="204"/>
      <c r="B329" s="137"/>
      <c r="C329" s="138"/>
      <c r="D329" s="210"/>
      <c r="E329" s="139"/>
      <c r="F329" s="137"/>
      <c r="G329" s="140"/>
      <c r="H329" s="211"/>
    </row>
    <row r="330" spans="1:8" x14ac:dyDescent="0.25">
      <c r="A330" s="204"/>
      <c r="B330" s="137"/>
      <c r="C330" s="138"/>
      <c r="D330" s="210"/>
      <c r="E330" s="139"/>
      <c r="F330" s="137"/>
      <c r="G330" s="140"/>
      <c r="H330" s="211"/>
    </row>
    <row r="331" spans="1:8" x14ac:dyDescent="0.25">
      <c r="A331" s="204"/>
      <c r="B331" s="137"/>
      <c r="C331" s="138"/>
      <c r="D331" s="210"/>
      <c r="E331" s="139"/>
      <c r="F331" s="137"/>
      <c r="G331" s="140"/>
      <c r="H331" s="211"/>
    </row>
    <row r="332" spans="1:8" x14ac:dyDescent="0.25">
      <c r="A332" s="204"/>
      <c r="B332" s="137"/>
      <c r="C332" s="138"/>
      <c r="D332" s="210"/>
      <c r="E332" s="139"/>
      <c r="F332" s="137"/>
      <c r="G332" s="140"/>
      <c r="H332" s="211"/>
    </row>
    <row r="333" spans="1:8" x14ac:dyDescent="0.25">
      <c r="A333" s="204"/>
      <c r="B333" s="137"/>
      <c r="C333" s="138"/>
      <c r="D333" s="210"/>
      <c r="E333" s="139"/>
      <c r="F333" s="137"/>
      <c r="G333" s="140"/>
      <c r="H333" s="211"/>
    </row>
    <row r="334" spans="1:8" x14ac:dyDescent="0.25">
      <c r="A334" s="204"/>
      <c r="B334" s="137"/>
      <c r="C334" s="138"/>
      <c r="D334" s="210"/>
      <c r="E334" s="139"/>
      <c r="F334" s="137"/>
      <c r="G334" s="140"/>
      <c r="H334" s="211"/>
    </row>
    <row r="335" spans="1:8" x14ac:dyDescent="0.25">
      <c r="A335" s="204"/>
      <c r="B335" s="137"/>
      <c r="C335" s="138"/>
      <c r="D335" s="210"/>
      <c r="E335" s="139"/>
      <c r="F335" s="137"/>
      <c r="G335" s="140"/>
      <c r="H335" s="211"/>
    </row>
    <row r="336" spans="1:8" x14ac:dyDescent="0.25">
      <c r="A336" s="204"/>
      <c r="B336" s="137"/>
      <c r="C336" s="138"/>
      <c r="D336" s="210"/>
      <c r="E336" s="139"/>
      <c r="F336" s="137"/>
      <c r="G336" s="140"/>
      <c r="H336" s="211"/>
    </row>
    <row r="337" spans="1:8" x14ac:dyDescent="0.25">
      <c r="A337" s="204"/>
      <c r="B337" s="137"/>
      <c r="C337" s="138"/>
      <c r="D337" s="210"/>
      <c r="E337" s="204"/>
      <c r="F337" s="137"/>
      <c r="G337" s="140"/>
      <c r="H337" s="211"/>
    </row>
    <row r="338" spans="1:8" x14ac:dyDescent="0.25">
      <c r="A338" s="204"/>
      <c r="B338" s="137"/>
      <c r="C338" s="138"/>
      <c r="D338" s="210"/>
      <c r="E338" s="204"/>
      <c r="F338" s="137"/>
      <c r="G338" s="140"/>
      <c r="H338" s="211"/>
    </row>
    <row r="339" spans="1:8" x14ac:dyDescent="0.25">
      <c r="A339" s="204"/>
      <c r="B339" s="137"/>
      <c r="C339" s="138"/>
      <c r="D339" s="210"/>
      <c r="E339" s="204"/>
      <c r="F339" s="137"/>
      <c r="G339" s="140"/>
      <c r="H339" s="211"/>
    </row>
    <row r="340" spans="1:8" x14ac:dyDescent="0.25">
      <c r="A340" s="204"/>
      <c r="B340" s="137"/>
      <c r="C340" s="138"/>
      <c r="D340" s="210"/>
      <c r="E340" s="204"/>
      <c r="F340" s="137"/>
      <c r="G340" s="140"/>
      <c r="H340" s="211"/>
    </row>
    <row r="341" spans="1:8" x14ac:dyDescent="0.25">
      <c r="A341" s="204"/>
      <c r="B341" s="137"/>
      <c r="C341" s="138"/>
      <c r="D341" s="210"/>
      <c r="E341" s="139"/>
      <c r="F341" s="137"/>
      <c r="G341" s="140"/>
      <c r="H341" s="211"/>
    </row>
    <row r="342" spans="1:8" x14ac:dyDescent="0.25">
      <c r="A342" s="204"/>
      <c r="B342" s="137"/>
      <c r="C342" s="138"/>
      <c r="D342" s="210"/>
      <c r="E342" s="139"/>
      <c r="F342" s="137"/>
      <c r="G342" s="140"/>
      <c r="H342" s="211"/>
    </row>
    <row r="343" spans="1:8" x14ac:dyDescent="0.25">
      <c r="A343" s="204"/>
      <c r="B343" s="137"/>
      <c r="C343" s="138"/>
      <c r="D343" s="210"/>
      <c r="E343" s="139"/>
      <c r="F343" s="137"/>
      <c r="G343" s="140"/>
      <c r="H343" s="211"/>
    </row>
    <row r="344" spans="1:8" x14ac:dyDescent="0.25">
      <c r="A344" s="204"/>
      <c r="B344" s="137"/>
      <c r="C344" s="138"/>
      <c r="D344" s="210"/>
      <c r="E344" s="204"/>
      <c r="F344" s="137"/>
      <c r="G344" s="140"/>
      <c r="H344" s="211"/>
    </row>
    <row r="345" spans="1:8" x14ac:dyDescent="0.25">
      <c r="A345" s="204"/>
      <c r="B345" s="137"/>
      <c r="C345" s="138"/>
      <c r="D345" s="210"/>
      <c r="E345" s="204"/>
      <c r="F345" s="137"/>
      <c r="G345" s="140"/>
      <c r="H345" s="211"/>
    </row>
    <row r="346" spans="1:8" x14ac:dyDescent="0.25">
      <c r="A346" s="204"/>
      <c r="B346" s="137"/>
      <c r="C346" s="138"/>
      <c r="D346" s="210"/>
      <c r="E346" s="204"/>
      <c r="F346" s="137"/>
      <c r="G346" s="140"/>
      <c r="H346" s="211"/>
    </row>
    <row r="347" spans="1:8" x14ac:dyDescent="0.25">
      <c r="A347" s="204"/>
      <c r="B347" s="137"/>
      <c r="C347" s="138"/>
      <c r="D347" s="210"/>
      <c r="E347" s="204"/>
      <c r="F347" s="137"/>
      <c r="G347" s="140"/>
      <c r="H347" s="211"/>
    </row>
    <row r="348" spans="1:8" x14ac:dyDescent="0.25">
      <c r="A348" s="204"/>
      <c r="B348" s="137"/>
      <c r="C348" s="138"/>
      <c r="D348" s="210"/>
      <c r="E348" s="204"/>
      <c r="F348" s="137"/>
      <c r="G348" s="140"/>
      <c r="H348" s="211"/>
    </row>
    <row r="349" spans="1:8" x14ac:dyDescent="0.25">
      <c r="A349" s="204"/>
      <c r="B349" s="137"/>
      <c r="C349" s="138"/>
      <c r="D349" s="210"/>
      <c r="E349" s="204"/>
      <c r="F349" s="137"/>
      <c r="G349" s="140"/>
      <c r="H349" s="211"/>
    </row>
    <row r="350" spans="1:8" x14ac:dyDescent="0.25">
      <c r="A350" s="204"/>
      <c r="B350" s="137"/>
      <c r="C350" s="138"/>
      <c r="D350" s="210"/>
      <c r="E350" s="204"/>
      <c r="F350" s="137"/>
      <c r="G350" s="140"/>
      <c r="H350" s="211"/>
    </row>
    <row r="351" spans="1:8" x14ac:dyDescent="0.25">
      <c r="A351" s="204"/>
      <c r="B351" s="137"/>
      <c r="C351" s="138"/>
      <c r="D351" s="210"/>
      <c r="E351" s="139"/>
      <c r="F351" s="137"/>
      <c r="G351" s="140"/>
      <c r="H351" s="211"/>
    </row>
    <row r="352" spans="1:8" x14ac:dyDescent="0.25">
      <c r="A352" s="204"/>
      <c r="B352" s="137"/>
      <c r="C352" s="138"/>
      <c r="D352" s="210"/>
      <c r="E352" s="139"/>
      <c r="F352" s="137"/>
      <c r="G352" s="140"/>
      <c r="H352" s="211"/>
    </row>
    <row r="353" spans="1:8" x14ac:dyDescent="0.25">
      <c r="A353" s="204"/>
      <c r="B353" s="137"/>
      <c r="C353" s="138"/>
      <c r="D353" s="210"/>
      <c r="E353" s="139"/>
      <c r="F353" s="137"/>
      <c r="G353" s="140"/>
      <c r="H353" s="211"/>
    </row>
    <row r="354" spans="1:8" x14ac:dyDescent="0.25">
      <c r="A354" s="204"/>
      <c r="B354" s="137"/>
      <c r="C354" s="138"/>
      <c r="D354" s="210"/>
      <c r="E354" s="139"/>
      <c r="F354" s="137"/>
      <c r="G354" s="140"/>
      <c r="H354" s="211"/>
    </row>
    <row r="355" spans="1:8" x14ac:dyDescent="0.25">
      <c r="A355" s="204"/>
      <c r="B355" s="137"/>
      <c r="C355" s="138"/>
      <c r="D355" s="210"/>
      <c r="E355" s="139"/>
      <c r="F355" s="137"/>
      <c r="G355" s="140"/>
      <c r="H355" s="211"/>
    </row>
    <row r="356" spans="1:8" x14ac:dyDescent="0.25">
      <c r="A356" s="204"/>
      <c r="B356" s="137"/>
      <c r="C356" s="138"/>
      <c r="D356" s="210"/>
      <c r="E356" s="139"/>
      <c r="F356" s="137"/>
      <c r="G356" s="140"/>
      <c r="H356" s="211"/>
    </row>
    <row r="357" spans="1:8" x14ac:dyDescent="0.25">
      <c r="A357" s="204"/>
      <c r="B357" s="137"/>
      <c r="C357" s="138"/>
      <c r="D357" s="210"/>
      <c r="E357" s="204"/>
      <c r="F357" s="137"/>
      <c r="G357" s="140"/>
      <c r="H357" s="211"/>
    </row>
    <row r="358" spans="1:8" x14ac:dyDescent="0.25">
      <c r="A358" s="204"/>
      <c r="B358" s="137"/>
      <c r="C358" s="138"/>
      <c r="D358" s="210"/>
      <c r="E358" s="204"/>
      <c r="F358" s="137"/>
      <c r="G358" s="140"/>
      <c r="H358" s="211"/>
    </row>
    <row r="359" spans="1:8" x14ac:dyDescent="0.25">
      <c r="A359" s="204"/>
      <c r="B359" s="137"/>
      <c r="C359" s="138"/>
      <c r="D359" s="210"/>
      <c r="E359" s="204"/>
      <c r="F359" s="137"/>
      <c r="G359" s="140"/>
      <c r="H359" s="211"/>
    </row>
    <row r="360" spans="1:8" x14ac:dyDescent="0.25">
      <c r="A360" s="204"/>
      <c r="B360" s="137"/>
      <c r="C360" s="138"/>
      <c r="D360" s="210"/>
      <c r="E360" s="139"/>
      <c r="F360" s="137"/>
      <c r="G360" s="140"/>
      <c r="H360" s="211"/>
    </row>
    <row r="361" spans="1:8" x14ac:dyDescent="0.25">
      <c r="A361" s="204"/>
      <c r="B361" s="137"/>
      <c r="C361" s="138"/>
      <c r="D361" s="210"/>
      <c r="E361" s="139"/>
      <c r="F361" s="137"/>
      <c r="G361" s="140"/>
      <c r="H361" s="211"/>
    </row>
    <row r="362" spans="1:8" x14ac:dyDescent="0.25">
      <c r="A362" s="204"/>
      <c r="B362" s="137"/>
      <c r="C362" s="138"/>
      <c r="D362" s="210"/>
      <c r="E362" s="204"/>
      <c r="F362" s="137"/>
      <c r="G362" s="140"/>
      <c r="H362" s="211"/>
    </row>
    <row r="363" spans="1:8" x14ac:dyDescent="0.25">
      <c r="A363" s="204"/>
      <c r="B363" s="137"/>
      <c r="C363" s="138"/>
      <c r="D363" s="210"/>
      <c r="E363" s="204"/>
      <c r="F363" s="137"/>
      <c r="G363" s="140"/>
      <c r="H363" s="211"/>
    </row>
    <row r="364" spans="1:8" x14ac:dyDescent="0.25">
      <c r="A364" s="204"/>
      <c r="B364" s="137"/>
      <c r="C364" s="138"/>
      <c r="D364" s="210"/>
      <c r="E364" s="204"/>
      <c r="F364" s="137"/>
      <c r="G364" s="140"/>
      <c r="H364" s="211"/>
    </row>
    <row r="365" spans="1:8" x14ac:dyDescent="0.25">
      <c r="A365" s="204"/>
      <c r="B365" s="137"/>
      <c r="C365" s="138"/>
      <c r="D365" s="210"/>
      <c r="E365" s="204"/>
      <c r="F365" s="137"/>
      <c r="G365" s="140"/>
      <c r="H365" s="211"/>
    </row>
    <row r="366" spans="1:8" x14ac:dyDescent="0.25">
      <c r="A366" s="204"/>
      <c r="B366" s="137"/>
      <c r="C366" s="138"/>
      <c r="D366" s="210"/>
      <c r="E366" s="139"/>
      <c r="F366" s="137"/>
      <c r="G366" s="140"/>
      <c r="H366" s="211"/>
    </row>
    <row r="367" spans="1:8" x14ac:dyDescent="0.25">
      <c r="A367" s="204"/>
      <c r="B367" s="137"/>
      <c r="C367" s="138"/>
      <c r="D367" s="210"/>
      <c r="E367" s="139"/>
      <c r="F367" s="137"/>
      <c r="G367" s="140"/>
      <c r="H367" s="211"/>
    </row>
    <row r="368" spans="1:8" x14ac:dyDescent="0.25">
      <c r="A368" s="204"/>
      <c r="B368" s="137"/>
      <c r="C368" s="138"/>
      <c r="D368" s="210"/>
      <c r="E368" s="139"/>
      <c r="F368" s="137"/>
      <c r="G368" s="140"/>
      <c r="H368" s="211"/>
    </row>
    <row r="369" spans="1:8" x14ac:dyDescent="0.25">
      <c r="A369" s="204"/>
      <c r="B369" s="137"/>
      <c r="C369" s="138"/>
      <c r="D369" s="210"/>
      <c r="E369" s="204"/>
      <c r="F369" s="137"/>
      <c r="G369" s="140"/>
      <c r="H369" s="211"/>
    </row>
    <row r="370" spans="1:8" x14ac:dyDescent="0.25">
      <c r="A370" s="204"/>
      <c r="B370" s="137"/>
      <c r="C370" s="138"/>
      <c r="D370" s="210"/>
      <c r="E370" s="204"/>
      <c r="F370" s="137"/>
      <c r="G370" s="140"/>
      <c r="H370" s="211"/>
    </row>
    <row r="371" spans="1:8" x14ac:dyDescent="0.25">
      <c r="A371" s="204"/>
      <c r="B371" s="137"/>
      <c r="C371" s="138"/>
      <c r="D371" s="210"/>
      <c r="E371" s="204"/>
      <c r="F371" s="137"/>
      <c r="G371" s="140"/>
      <c r="H371" s="211"/>
    </row>
    <row r="372" spans="1:8" x14ac:dyDescent="0.25">
      <c r="A372" s="204"/>
      <c r="B372" s="137"/>
      <c r="C372" s="138"/>
      <c r="D372" s="210"/>
      <c r="E372" s="204"/>
      <c r="F372" s="137"/>
      <c r="G372" s="140"/>
      <c r="H372" s="211"/>
    </row>
    <row r="373" spans="1:8" x14ac:dyDescent="0.25">
      <c r="A373" s="204"/>
      <c r="B373" s="137"/>
      <c r="C373" s="138"/>
      <c r="D373" s="210"/>
      <c r="E373" s="204"/>
      <c r="F373" s="137"/>
      <c r="G373" s="140"/>
      <c r="H373" s="211"/>
    </row>
    <row r="374" spans="1:8" x14ac:dyDescent="0.25">
      <c r="A374" s="204"/>
      <c r="B374" s="137"/>
      <c r="C374" s="138"/>
      <c r="D374" s="210"/>
      <c r="E374" s="204"/>
      <c r="F374" s="137"/>
      <c r="G374" s="140"/>
      <c r="H374" s="211"/>
    </row>
    <row r="375" spans="1:8" x14ac:dyDescent="0.25">
      <c r="A375" s="204"/>
      <c r="B375" s="137"/>
      <c r="C375" s="138"/>
      <c r="D375" s="210"/>
      <c r="E375" s="204"/>
      <c r="F375" s="137"/>
      <c r="G375" s="140"/>
      <c r="H375" s="211"/>
    </row>
    <row r="376" spans="1:8" x14ac:dyDescent="0.25">
      <c r="A376" s="204"/>
      <c r="B376" s="137"/>
      <c r="C376" s="138"/>
      <c r="D376" s="210"/>
      <c r="E376" s="139"/>
      <c r="F376" s="137"/>
      <c r="G376" s="140"/>
      <c r="H376" s="211"/>
    </row>
    <row r="377" spans="1:8" x14ac:dyDescent="0.25">
      <c r="A377" s="204"/>
      <c r="B377" s="137"/>
      <c r="C377" s="138"/>
      <c r="D377" s="210"/>
      <c r="E377" s="204"/>
      <c r="F377" s="137"/>
      <c r="G377" s="140"/>
      <c r="H377" s="211"/>
    </row>
    <row r="378" spans="1:8" x14ac:dyDescent="0.25">
      <c r="A378" s="204"/>
      <c r="B378" s="137"/>
      <c r="C378" s="138"/>
      <c r="D378" s="210"/>
      <c r="E378" s="204"/>
      <c r="F378" s="137"/>
      <c r="G378" s="140"/>
      <c r="H378" s="211"/>
    </row>
    <row r="379" spans="1:8" x14ac:dyDescent="0.25">
      <c r="A379" s="204"/>
      <c r="B379" s="137"/>
      <c r="C379" s="138"/>
      <c r="D379" s="210"/>
      <c r="E379" s="204"/>
      <c r="F379" s="137"/>
      <c r="G379" s="140"/>
      <c r="H379" s="211"/>
    </row>
    <row r="380" spans="1:8" x14ac:dyDescent="0.25">
      <c r="A380" s="204"/>
      <c r="B380" s="137"/>
      <c r="C380" s="138"/>
      <c r="D380" s="210"/>
      <c r="E380" s="204"/>
      <c r="F380" s="137"/>
      <c r="G380" s="140"/>
      <c r="H380" s="211"/>
    </row>
    <row r="381" spans="1:8" x14ac:dyDescent="0.25">
      <c r="A381" s="204"/>
      <c r="B381" s="137"/>
      <c r="C381" s="138"/>
      <c r="D381" s="210"/>
      <c r="E381" s="204"/>
      <c r="F381" s="137"/>
      <c r="G381" s="140"/>
      <c r="H381" s="211"/>
    </row>
    <row r="382" spans="1:8" x14ac:dyDescent="0.25">
      <c r="A382" s="204"/>
      <c r="B382" s="137"/>
      <c r="C382" s="138"/>
      <c r="D382" s="210"/>
      <c r="E382" s="204"/>
      <c r="F382" s="137"/>
      <c r="G382" s="140"/>
      <c r="H382" s="211"/>
    </row>
    <row r="383" spans="1:8" x14ac:dyDescent="0.25">
      <c r="A383" s="204"/>
      <c r="B383" s="137"/>
      <c r="C383" s="138"/>
      <c r="D383" s="210"/>
      <c r="E383" s="204"/>
      <c r="F383" s="137"/>
      <c r="G383" s="140"/>
      <c r="H383" s="211"/>
    </row>
    <row r="384" spans="1:8" x14ac:dyDescent="0.25">
      <c r="A384" s="204"/>
      <c r="B384" s="137"/>
      <c r="C384" s="138"/>
      <c r="D384" s="210"/>
      <c r="E384" s="204"/>
      <c r="F384" s="137"/>
      <c r="G384" s="140"/>
      <c r="H384" s="211"/>
    </row>
    <row r="385" spans="1:8" x14ac:dyDescent="0.25">
      <c r="A385" s="204"/>
      <c r="B385" s="137"/>
      <c r="C385" s="138"/>
      <c r="D385" s="210"/>
      <c r="E385" s="204"/>
      <c r="F385" s="137"/>
      <c r="G385" s="140"/>
      <c r="H385" s="211"/>
    </row>
    <row r="386" spans="1:8" x14ac:dyDescent="0.25">
      <c r="A386" s="204"/>
      <c r="B386" s="137"/>
      <c r="C386" s="138"/>
      <c r="D386" s="210"/>
      <c r="E386" s="139"/>
      <c r="F386" s="137"/>
      <c r="G386" s="140"/>
      <c r="H386" s="211"/>
    </row>
    <row r="387" spans="1:8" x14ac:dyDescent="0.25">
      <c r="A387" s="204"/>
      <c r="B387" s="137"/>
      <c r="C387" s="138"/>
      <c r="D387" s="210"/>
      <c r="E387" s="139"/>
      <c r="F387" s="137"/>
      <c r="G387" s="140"/>
      <c r="H387" s="211"/>
    </row>
    <row r="388" spans="1:8" x14ac:dyDescent="0.25">
      <c r="A388" s="204"/>
      <c r="B388" s="137"/>
      <c r="C388" s="138"/>
      <c r="D388" s="210"/>
      <c r="E388" s="139"/>
      <c r="F388" s="137"/>
      <c r="G388" s="140"/>
      <c r="H388" s="211"/>
    </row>
    <row r="389" spans="1:8" x14ac:dyDescent="0.25">
      <c r="A389" s="204"/>
      <c r="B389" s="137"/>
      <c r="C389" s="138"/>
      <c r="D389" s="210"/>
      <c r="E389" s="204"/>
      <c r="F389" s="137"/>
      <c r="G389" s="138"/>
      <c r="H389" s="211"/>
    </row>
    <row r="390" spans="1:8" x14ac:dyDescent="0.25">
      <c r="A390" s="204"/>
      <c r="B390" s="137"/>
      <c r="C390" s="138"/>
      <c r="D390" s="210"/>
      <c r="E390" s="204"/>
      <c r="F390" s="137"/>
      <c r="G390" s="138"/>
      <c r="H390" s="211"/>
    </row>
    <row r="391" spans="1:8" x14ac:dyDescent="0.25">
      <c r="A391" s="204"/>
      <c r="B391" s="137"/>
      <c r="C391" s="138"/>
      <c r="D391" s="210"/>
      <c r="E391" s="204"/>
      <c r="F391" s="137"/>
      <c r="G391" s="140"/>
      <c r="H391" s="211"/>
    </row>
    <row r="392" spans="1:8" x14ac:dyDescent="0.25">
      <c r="A392" s="204"/>
      <c r="B392" s="137"/>
      <c r="C392" s="138"/>
      <c r="D392" s="210"/>
      <c r="E392" s="204"/>
      <c r="F392" s="137"/>
      <c r="G392" s="140"/>
      <c r="H392" s="211"/>
    </row>
    <row r="393" spans="1:8" x14ac:dyDescent="0.25">
      <c r="A393" s="204"/>
      <c r="B393" s="137"/>
      <c r="C393" s="138"/>
      <c r="D393" s="210"/>
      <c r="E393" s="204"/>
      <c r="F393" s="137"/>
      <c r="G393" s="140"/>
      <c r="H393" s="211"/>
    </row>
    <row r="394" spans="1:8" x14ac:dyDescent="0.25">
      <c r="A394" s="204"/>
      <c r="B394" s="137"/>
      <c r="C394" s="138"/>
      <c r="D394" s="210"/>
      <c r="E394" s="204"/>
      <c r="F394" s="137"/>
      <c r="G394" s="140"/>
      <c r="H394" s="211"/>
    </row>
    <row r="395" spans="1:8" x14ac:dyDescent="0.25">
      <c r="A395" s="204"/>
      <c r="B395" s="137"/>
      <c r="C395" s="138"/>
      <c r="D395" s="210"/>
      <c r="E395" s="204"/>
      <c r="F395" s="137"/>
      <c r="G395" s="140"/>
      <c r="H395" s="211"/>
    </row>
    <row r="396" spans="1:8" x14ac:dyDescent="0.25">
      <c r="A396" s="204"/>
      <c r="B396" s="137"/>
      <c r="C396" s="138"/>
      <c r="D396" s="210"/>
      <c r="E396" s="204"/>
      <c r="F396" s="137"/>
      <c r="G396" s="140"/>
      <c r="H396" s="211"/>
    </row>
    <row r="397" spans="1:8" x14ac:dyDescent="0.25">
      <c r="A397" s="204"/>
      <c r="B397" s="137"/>
      <c r="C397" s="138"/>
      <c r="D397" s="210"/>
      <c r="E397" s="204"/>
      <c r="F397" s="137"/>
      <c r="G397" s="140"/>
      <c r="H397" s="211"/>
    </row>
    <row r="398" spans="1:8" x14ac:dyDescent="0.25">
      <c r="A398" s="204"/>
      <c r="B398" s="137"/>
      <c r="C398" s="138"/>
      <c r="D398" s="210"/>
      <c r="E398" s="204"/>
      <c r="F398" s="137"/>
      <c r="G398" s="140"/>
      <c r="H398" s="211"/>
    </row>
    <row r="399" spans="1:8" x14ac:dyDescent="0.25">
      <c r="A399" s="204"/>
      <c r="B399" s="137"/>
      <c r="C399" s="138"/>
      <c r="D399" s="210"/>
      <c r="E399" s="204"/>
      <c r="F399" s="137"/>
      <c r="G399" s="140"/>
      <c r="H399" s="211"/>
    </row>
    <row r="400" spans="1:8" x14ac:dyDescent="0.25">
      <c r="A400" s="204"/>
      <c r="B400" s="137"/>
      <c r="C400" s="138"/>
      <c r="D400" s="210"/>
      <c r="E400" s="204"/>
      <c r="F400" s="137"/>
      <c r="G400" s="140"/>
      <c r="H400" s="211"/>
    </row>
    <row r="401" spans="1:8" x14ac:dyDescent="0.25">
      <c r="A401" s="204"/>
      <c r="B401" s="137"/>
      <c r="C401" s="138"/>
      <c r="D401" s="210"/>
      <c r="E401" s="204"/>
      <c r="F401" s="137"/>
      <c r="G401" s="140"/>
      <c r="H401" s="211"/>
    </row>
    <row r="402" spans="1:8" x14ac:dyDescent="0.25">
      <c r="A402" s="204"/>
      <c r="B402" s="137"/>
      <c r="C402" s="138"/>
      <c r="D402" s="210"/>
      <c r="E402" s="204"/>
      <c r="F402" s="137"/>
      <c r="G402" s="140"/>
      <c r="H402" s="211"/>
    </row>
    <row r="403" spans="1:8" x14ac:dyDescent="0.25">
      <c r="A403" s="204"/>
      <c r="B403" s="137"/>
      <c r="C403" s="138"/>
      <c r="D403" s="210"/>
      <c r="E403" s="204"/>
      <c r="F403" s="137"/>
      <c r="G403" s="140"/>
      <c r="H403" s="211"/>
    </row>
    <row r="404" spans="1:8" x14ac:dyDescent="0.25">
      <c r="A404" s="204"/>
      <c r="B404" s="137"/>
      <c r="C404" s="138"/>
      <c r="D404" s="210"/>
      <c r="E404" s="204"/>
      <c r="F404" s="137"/>
      <c r="G404" s="140"/>
      <c r="H404" s="211"/>
    </row>
    <row r="405" spans="1:8" x14ac:dyDescent="0.25">
      <c r="A405" s="204"/>
      <c r="B405" s="137"/>
      <c r="C405" s="138"/>
      <c r="D405" s="210"/>
      <c r="E405" s="204"/>
      <c r="F405" s="137"/>
      <c r="G405" s="140"/>
      <c r="H405" s="211"/>
    </row>
    <row r="406" spans="1:8" x14ac:dyDescent="0.25">
      <c r="A406" s="204"/>
      <c r="B406" s="137"/>
      <c r="C406" s="138"/>
      <c r="D406" s="210"/>
      <c r="E406" s="204"/>
      <c r="F406" s="137"/>
      <c r="G406" s="140"/>
      <c r="H406" s="211"/>
    </row>
    <row r="407" spans="1:8" x14ac:dyDescent="0.25">
      <c r="A407" s="204"/>
      <c r="B407" s="137"/>
      <c r="C407" s="138"/>
      <c r="D407" s="210"/>
      <c r="E407" s="204"/>
      <c r="F407" s="137"/>
      <c r="G407" s="140"/>
      <c r="H407" s="211"/>
    </row>
    <row r="408" spans="1:8" x14ac:dyDescent="0.25">
      <c r="A408" s="204"/>
      <c r="B408" s="137"/>
      <c r="C408" s="138"/>
      <c r="D408" s="210"/>
      <c r="E408" s="204"/>
      <c r="F408" s="137"/>
      <c r="G408" s="140"/>
      <c r="H408" s="211"/>
    </row>
    <row r="409" spans="1:8" x14ac:dyDescent="0.25">
      <c r="A409" s="204"/>
      <c r="B409" s="137"/>
      <c r="C409" s="138"/>
      <c r="D409" s="210"/>
      <c r="E409" s="139"/>
      <c r="F409" s="137"/>
      <c r="G409" s="140"/>
      <c r="H409" s="211"/>
    </row>
    <row r="410" spans="1:8" x14ac:dyDescent="0.25">
      <c r="A410" s="204"/>
      <c r="B410" s="137"/>
      <c r="C410" s="138"/>
      <c r="D410" s="210"/>
      <c r="E410" s="139"/>
      <c r="F410" s="137"/>
      <c r="G410" s="140"/>
      <c r="H410" s="211"/>
    </row>
    <row r="411" spans="1:8" x14ac:dyDescent="0.25">
      <c r="A411" s="204"/>
      <c r="B411" s="137"/>
      <c r="C411" s="138"/>
      <c r="D411" s="210"/>
      <c r="E411" s="139"/>
      <c r="F411" s="137"/>
      <c r="G411" s="140"/>
      <c r="H411" s="211"/>
    </row>
    <row r="412" spans="1:8" x14ac:dyDescent="0.25">
      <c r="A412" s="204"/>
      <c r="B412" s="137"/>
      <c r="C412" s="138"/>
      <c r="D412" s="210"/>
      <c r="E412" s="204"/>
      <c r="F412" s="137"/>
      <c r="G412" s="140"/>
      <c r="H412" s="211"/>
    </row>
    <row r="413" spans="1:8" x14ac:dyDescent="0.25">
      <c r="A413" s="204"/>
      <c r="B413" s="137"/>
      <c r="C413" s="138"/>
      <c r="D413" s="210"/>
      <c r="E413" s="204"/>
      <c r="F413" s="137"/>
      <c r="G413" s="140"/>
      <c r="H413" s="211"/>
    </row>
    <row r="414" spans="1:8" x14ac:dyDescent="0.25">
      <c r="A414" s="204"/>
      <c r="B414" s="137"/>
      <c r="C414" s="138"/>
      <c r="D414" s="210"/>
      <c r="E414" s="204"/>
      <c r="F414" s="137"/>
      <c r="G414" s="140"/>
      <c r="H414" s="211"/>
    </row>
    <row r="415" spans="1:8" x14ac:dyDescent="0.25">
      <c r="A415" s="204"/>
      <c r="B415" s="137"/>
      <c r="C415" s="138"/>
      <c r="D415" s="210"/>
      <c r="E415" s="204"/>
      <c r="F415" s="137"/>
      <c r="G415" s="140"/>
      <c r="H415" s="211"/>
    </row>
    <row r="416" spans="1:8" x14ac:dyDescent="0.25">
      <c r="A416" s="204"/>
      <c r="B416" s="137"/>
      <c r="C416" s="138"/>
      <c r="D416" s="210"/>
      <c r="E416" s="204"/>
      <c r="F416" s="137"/>
      <c r="G416" s="140"/>
      <c r="H416" s="211"/>
    </row>
    <row r="417" spans="1:8" x14ac:dyDescent="0.25">
      <c r="A417" s="204"/>
      <c r="B417" s="137"/>
      <c r="C417" s="138"/>
      <c r="D417" s="210"/>
      <c r="E417" s="204"/>
      <c r="F417" s="137"/>
      <c r="G417" s="140"/>
      <c r="H417" s="211"/>
    </row>
    <row r="418" spans="1:8" x14ac:dyDescent="0.25">
      <c r="A418" s="204"/>
      <c r="B418" s="137"/>
      <c r="C418" s="138"/>
      <c r="D418" s="210"/>
      <c r="E418" s="139"/>
      <c r="F418" s="137"/>
      <c r="G418" s="140"/>
      <c r="H418" s="211"/>
    </row>
    <row r="419" spans="1:8" x14ac:dyDescent="0.25">
      <c r="A419" s="204"/>
      <c r="B419" s="137"/>
      <c r="C419" s="138"/>
      <c r="D419" s="210"/>
      <c r="E419" s="139"/>
      <c r="F419" s="137"/>
      <c r="G419" s="140"/>
      <c r="H419" s="211"/>
    </row>
    <row r="420" spans="1:8" x14ac:dyDescent="0.25">
      <c r="A420" s="204"/>
      <c r="B420" s="137"/>
      <c r="C420" s="138"/>
      <c r="D420" s="210"/>
      <c r="E420" s="139"/>
      <c r="F420" s="137"/>
      <c r="G420" s="140"/>
      <c r="H420" s="211"/>
    </row>
    <row r="421" spans="1:8" x14ac:dyDescent="0.25">
      <c r="A421" s="204"/>
      <c r="B421" s="137"/>
      <c r="C421" s="138"/>
      <c r="D421" s="210"/>
      <c r="E421" s="139"/>
      <c r="F421" s="137"/>
      <c r="G421" s="140"/>
      <c r="H421" s="211"/>
    </row>
    <row r="422" spans="1:8" x14ac:dyDescent="0.25">
      <c r="A422" s="204"/>
      <c r="B422" s="137"/>
      <c r="C422" s="138"/>
      <c r="D422" s="210"/>
      <c r="E422" s="139"/>
      <c r="F422" s="137"/>
      <c r="G422" s="140"/>
      <c r="H422" s="211"/>
    </row>
    <row r="423" spans="1:8" x14ac:dyDescent="0.25">
      <c r="A423" s="204"/>
      <c r="B423" s="137"/>
      <c r="C423" s="138"/>
      <c r="D423" s="210"/>
      <c r="E423" s="139"/>
      <c r="F423" s="137"/>
      <c r="G423" s="140"/>
      <c r="H423" s="211"/>
    </row>
    <row r="424" spans="1:8" x14ac:dyDescent="0.25">
      <c r="A424" s="204"/>
      <c r="B424" s="137"/>
      <c r="C424" s="138"/>
      <c r="D424" s="210"/>
      <c r="E424" s="139"/>
      <c r="F424" s="137"/>
      <c r="G424" s="140"/>
      <c r="H424" s="211"/>
    </row>
    <row r="425" spans="1:8" x14ac:dyDescent="0.25">
      <c r="A425" s="204"/>
      <c r="B425" s="137"/>
      <c r="C425" s="138"/>
      <c r="D425" s="210"/>
      <c r="E425" s="139"/>
      <c r="F425" s="137"/>
      <c r="G425" s="140"/>
      <c r="H425" s="211"/>
    </row>
    <row r="426" spans="1:8" x14ac:dyDescent="0.25">
      <c r="A426" s="204"/>
      <c r="B426" s="137"/>
      <c r="C426" s="138"/>
      <c r="D426" s="210"/>
      <c r="E426" s="139"/>
      <c r="F426" s="137"/>
      <c r="G426" s="140"/>
      <c r="H426" s="211"/>
    </row>
    <row r="427" spans="1:8" x14ac:dyDescent="0.25">
      <c r="A427" s="204"/>
      <c r="B427" s="137"/>
      <c r="C427" s="138"/>
      <c r="D427" s="210"/>
      <c r="E427" s="139"/>
      <c r="F427" s="137"/>
      <c r="G427" s="140"/>
      <c r="H427" s="211"/>
    </row>
    <row r="428" spans="1:8" x14ac:dyDescent="0.25">
      <c r="A428" s="204"/>
      <c r="B428" s="137"/>
      <c r="C428" s="138"/>
      <c r="D428" s="210"/>
      <c r="E428" s="204"/>
      <c r="F428" s="137"/>
      <c r="G428" s="140"/>
      <c r="H428" s="211"/>
    </row>
    <row r="429" spans="1:8" x14ac:dyDescent="0.25">
      <c r="A429" s="204"/>
      <c r="B429" s="137"/>
      <c r="C429" s="138"/>
      <c r="D429" s="210"/>
      <c r="E429" s="204"/>
      <c r="F429" s="137"/>
      <c r="G429" s="140"/>
      <c r="H429" s="211"/>
    </row>
    <row r="430" spans="1:8" x14ac:dyDescent="0.25">
      <c r="A430" s="204"/>
      <c r="B430" s="137"/>
      <c r="C430" s="138"/>
      <c r="D430" s="210"/>
      <c r="E430" s="204"/>
      <c r="F430" s="137"/>
      <c r="G430" s="140"/>
      <c r="H430" s="211"/>
    </row>
    <row r="431" spans="1:8" x14ac:dyDescent="0.25">
      <c r="A431" s="204"/>
      <c r="B431" s="137"/>
      <c r="C431" s="138"/>
      <c r="D431" s="210"/>
      <c r="E431" s="204"/>
      <c r="F431" s="137"/>
      <c r="G431" s="140"/>
      <c r="H431" s="211"/>
    </row>
    <row r="432" spans="1:8" x14ac:dyDescent="0.25">
      <c r="A432" s="204"/>
      <c r="B432" s="137"/>
      <c r="C432" s="138"/>
      <c r="D432" s="210"/>
      <c r="E432" s="204"/>
      <c r="F432" s="137"/>
      <c r="G432" s="140"/>
      <c r="H432" s="211"/>
    </row>
    <row r="433" spans="1:8" x14ac:dyDescent="0.25">
      <c r="A433" s="204"/>
      <c r="B433" s="137"/>
      <c r="C433" s="138"/>
      <c r="D433" s="210"/>
      <c r="E433" s="204"/>
      <c r="F433" s="137"/>
      <c r="G433" s="140"/>
      <c r="H433" s="211"/>
    </row>
    <row r="434" spans="1:8" x14ac:dyDescent="0.25">
      <c r="A434" s="204"/>
      <c r="B434" s="137"/>
      <c r="C434" s="138"/>
      <c r="D434" s="210"/>
      <c r="E434" s="204"/>
      <c r="F434" s="137"/>
      <c r="G434" s="140"/>
      <c r="H434" s="211"/>
    </row>
    <row r="435" spans="1:8" x14ac:dyDescent="0.25">
      <c r="A435" s="204"/>
      <c r="B435" s="137"/>
      <c r="C435" s="138"/>
      <c r="D435" s="210"/>
      <c r="E435" s="204"/>
      <c r="F435" s="137"/>
      <c r="G435" s="140"/>
      <c r="H435" s="211"/>
    </row>
    <row r="436" spans="1:8" x14ac:dyDescent="0.25">
      <c r="A436" s="204"/>
      <c r="B436" s="137"/>
      <c r="C436" s="138"/>
      <c r="D436" s="210"/>
      <c r="E436" s="204"/>
      <c r="F436" s="137"/>
      <c r="G436" s="140"/>
      <c r="H436" s="211"/>
    </row>
    <row r="437" spans="1:8" x14ac:dyDescent="0.25">
      <c r="A437" s="204"/>
      <c r="B437" s="137"/>
      <c r="C437" s="138"/>
      <c r="D437" s="210"/>
      <c r="E437" s="204"/>
      <c r="F437" s="137"/>
      <c r="G437" s="140"/>
      <c r="H437" s="211"/>
    </row>
    <row r="438" spans="1:8" x14ac:dyDescent="0.25">
      <c r="A438" s="204"/>
      <c r="B438" s="137"/>
      <c r="C438" s="138"/>
      <c r="D438" s="210"/>
      <c r="E438" s="204"/>
      <c r="F438" s="137"/>
      <c r="G438" s="140"/>
      <c r="H438" s="211"/>
    </row>
    <row r="439" spans="1:8" x14ac:dyDescent="0.25">
      <c r="A439" s="204"/>
      <c r="B439" s="137"/>
      <c r="C439" s="138"/>
      <c r="D439" s="210"/>
      <c r="E439" s="204"/>
      <c r="F439" s="137"/>
      <c r="G439" s="140"/>
      <c r="H439" s="211"/>
    </row>
    <row r="440" spans="1:8" x14ac:dyDescent="0.25">
      <c r="A440" s="204"/>
      <c r="B440" s="137"/>
      <c r="C440" s="138"/>
      <c r="D440" s="210"/>
      <c r="E440" s="204"/>
      <c r="F440" s="137"/>
      <c r="G440" s="140"/>
      <c r="H440" s="211"/>
    </row>
    <row r="441" spans="1:8" x14ac:dyDescent="0.25">
      <c r="A441" s="204"/>
      <c r="B441" s="137"/>
      <c r="C441" s="138"/>
      <c r="D441" s="210"/>
      <c r="E441" s="204"/>
      <c r="F441" s="137"/>
      <c r="G441" s="140"/>
      <c r="H441" s="211"/>
    </row>
    <row r="442" spans="1:8" x14ac:dyDescent="0.25">
      <c r="A442" s="204"/>
      <c r="B442" s="137"/>
      <c r="C442" s="138"/>
      <c r="D442" s="210"/>
      <c r="E442" s="204"/>
      <c r="F442" s="137"/>
      <c r="G442" s="140"/>
      <c r="H442" s="211"/>
    </row>
    <row r="443" spans="1:8" x14ac:dyDescent="0.25">
      <c r="A443" s="204"/>
      <c r="B443" s="137"/>
      <c r="C443" s="138"/>
      <c r="D443" s="210"/>
      <c r="E443" s="204"/>
      <c r="F443" s="137"/>
      <c r="G443" s="140"/>
      <c r="H443" s="211"/>
    </row>
    <row r="444" spans="1:8" x14ac:dyDescent="0.25">
      <c r="A444" s="204"/>
      <c r="B444" s="137"/>
      <c r="C444" s="138"/>
      <c r="D444" s="210"/>
      <c r="E444" s="139"/>
      <c r="F444" s="137"/>
      <c r="G444" s="140"/>
      <c r="H444" s="211"/>
    </row>
    <row r="445" spans="1:8" x14ac:dyDescent="0.25">
      <c r="A445" s="204"/>
      <c r="B445" s="137"/>
      <c r="C445" s="138"/>
      <c r="D445" s="210"/>
      <c r="E445" s="139"/>
      <c r="F445" s="137"/>
      <c r="G445" s="140"/>
      <c r="H445" s="211"/>
    </row>
    <row r="446" spans="1:8" x14ac:dyDescent="0.25">
      <c r="A446" s="204"/>
      <c r="B446" s="137"/>
      <c r="C446" s="138"/>
      <c r="D446" s="210"/>
      <c r="E446" s="139"/>
      <c r="F446" s="137"/>
      <c r="G446" s="140"/>
      <c r="H446" s="211"/>
    </row>
    <row r="447" spans="1:8" x14ac:dyDescent="0.25">
      <c r="A447" s="204"/>
      <c r="B447" s="137"/>
      <c r="C447" s="138"/>
      <c r="D447" s="210"/>
      <c r="E447" s="139"/>
      <c r="F447" s="137"/>
      <c r="G447" s="140"/>
      <c r="H447" s="211"/>
    </row>
    <row r="448" spans="1:8" x14ac:dyDescent="0.25">
      <c r="A448" s="204"/>
      <c r="B448" s="137"/>
      <c r="C448" s="138"/>
      <c r="D448" s="210"/>
      <c r="E448" s="139"/>
      <c r="F448" s="137"/>
      <c r="G448" s="140"/>
      <c r="H448" s="211"/>
    </row>
    <row r="449" spans="1:8" x14ac:dyDescent="0.25">
      <c r="A449" s="204"/>
      <c r="B449" s="137"/>
      <c r="C449" s="138"/>
      <c r="D449" s="210"/>
      <c r="E449" s="139"/>
      <c r="F449" s="137"/>
      <c r="G449" s="140"/>
      <c r="H449" s="211"/>
    </row>
    <row r="450" spans="1:8" x14ac:dyDescent="0.25">
      <c r="A450" s="204"/>
      <c r="B450" s="137"/>
      <c r="C450" s="138"/>
      <c r="D450" s="210"/>
      <c r="E450" s="139"/>
      <c r="F450" s="137"/>
      <c r="G450" s="140"/>
      <c r="H450" s="211"/>
    </row>
    <row r="451" spans="1:8" x14ac:dyDescent="0.25">
      <c r="A451" s="204"/>
      <c r="B451" s="137"/>
      <c r="C451" s="138"/>
      <c r="D451" s="210"/>
      <c r="E451" s="139"/>
      <c r="F451" s="137"/>
      <c r="G451" s="140"/>
      <c r="H451" s="211"/>
    </row>
    <row r="452" spans="1:8" x14ac:dyDescent="0.25">
      <c r="A452" s="204"/>
      <c r="B452" s="137"/>
      <c r="C452" s="138"/>
      <c r="D452" s="210"/>
      <c r="E452" s="139"/>
      <c r="F452" s="137"/>
      <c r="G452" s="140"/>
      <c r="H452" s="211"/>
    </row>
    <row r="453" spans="1:8" x14ac:dyDescent="0.25">
      <c r="A453" s="204"/>
      <c r="B453" s="137"/>
      <c r="C453" s="138"/>
      <c r="D453" s="210"/>
      <c r="E453" s="139"/>
      <c r="F453" s="137"/>
      <c r="G453" s="140"/>
      <c r="H453" s="211"/>
    </row>
    <row r="454" spans="1:8" x14ac:dyDescent="0.25">
      <c r="A454" s="204"/>
      <c r="B454" s="137"/>
      <c r="C454" s="138"/>
      <c r="D454" s="210"/>
      <c r="E454" s="139"/>
      <c r="F454" s="137"/>
      <c r="G454" s="140"/>
      <c r="H454" s="211"/>
    </row>
    <row r="455" spans="1:8" x14ac:dyDescent="0.25">
      <c r="A455" s="204"/>
      <c r="B455" s="137"/>
      <c r="C455" s="138"/>
      <c r="D455" s="210"/>
      <c r="E455" s="139"/>
      <c r="F455" s="137"/>
      <c r="G455" s="140"/>
      <c r="H455" s="211"/>
    </row>
    <row r="456" spans="1:8" x14ac:dyDescent="0.25">
      <c r="A456" s="204"/>
      <c r="B456" s="137"/>
      <c r="C456" s="138"/>
      <c r="D456" s="210"/>
      <c r="E456" s="139"/>
      <c r="F456" s="137"/>
      <c r="G456" s="140"/>
      <c r="H456" s="211"/>
    </row>
    <row r="457" spans="1:8" x14ac:dyDescent="0.25">
      <c r="A457" s="204"/>
      <c r="B457" s="137"/>
      <c r="C457" s="138"/>
      <c r="D457" s="210"/>
      <c r="E457" s="139"/>
      <c r="F457" s="137"/>
      <c r="G457" s="140"/>
      <c r="H457" s="211"/>
    </row>
    <row r="458" spans="1:8" x14ac:dyDescent="0.25">
      <c r="A458" s="204"/>
      <c r="B458" s="137"/>
      <c r="C458" s="138"/>
      <c r="D458" s="210"/>
      <c r="E458" s="139"/>
      <c r="F458" s="137"/>
      <c r="G458" s="140"/>
      <c r="H458" s="211"/>
    </row>
    <row r="459" spans="1:8" x14ac:dyDescent="0.25">
      <c r="A459" s="204"/>
      <c r="B459" s="137"/>
      <c r="C459" s="138"/>
      <c r="D459" s="210"/>
      <c r="E459" s="139"/>
      <c r="F459" s="137"/>
      <c r="G459" s="140"/>
      <c r="H459" s="211"/>
    </row>
    <row r="460" spans="1:8" x14ac:dyDescent="0.25">
      <c r="A460" s="204"/>
      <c r="B460" s="137"/>
      <c r="C460" s="138"/>
      <c r="D460" s="210"/>
      <c r="E460" s="139"/>
      <c r="F460" s="137"/>
      <c r="G460" s="140"/>
      <c r="H460" s="211"/>
    </row>
    <row r="461" spans="1:8" x14ac:dyDescent="0.25">
      <c r="A461" s="204"/>
      <c r="B461" s="137"/>
      <c r="C461" s="138"/>
      <c r="D461" s="210"/>
      <c r="E461" s="139"/>
      <c r="F461" s="137"/>
      <c r="G461" s="140"/>
      <c r="H461" s="211"/>
    </row>
    <row r="462" spans="1:8" x14ac:dyDescent="0.25">
      <c r="A462" s="204"/>
      <c r="B462" s="137"/>
      <c r="C462" s="138"/>
      <c r="D462" s="210"/>
      <c r="E462" s="139"/>
      <c r="F462" s="137"/>
      <c r="G462" s="140"/>
      <c r="H462" s="211"/>
    </row>
    <row r="463" spans="1:8" x14ac:dyDescent="0.25">
      <c r="A463" s="204"/>
      <c r="B463" s="137"/>
      <c r="C463" s="138"/>
      <c r="D463" s="210"/>
      <c r="E463" s="139"/>
      <c r="F463" s="137"/>
      <c r="G463" s="140"/>
      <c r="H463" s="211"/>
    </row>
    <row r="464" spans="1:8" x14ac:dyDescent="0.25">
      <c r="A464" s="204"/>
      <c r="B464" s="137"/>
      <c r="C464" s="138"/>
      <c r="D464" s="210"/>
      <c r="E464" s="139"/>
      <c r="F464" s="137"/>
      <c r="G464" s="140"/>
      <c r="H464" s="211"/>
    </row>
    <row r="465" spans="1:9" x14ac:dyDescent="0.25">
      <c r="A465" s="204"/>
      <c r="B465" s="137"/>
      <c r="C465" s="138"/>
      <c r="D465" s="210"/>
      <c r="E465" s="139"/>
      <c r="F465" s="137"/>
      <c r="G465" s="140"/>
      <c r="H465" s="211"/>
    </row>
    <row r="466" spans="1:9" x14ac:dyDescent="0.25">
      <c r="A466" s="204"/>
      <c r="B466" s="137"/>
      <c r="C466" s="138"/>
      <c r="D466" s="210"/>
      <c r="E466" s="139"/>
      <c r="F466" s="137"/>
      <c r="G466" s="140"/>
      <c r="H466" s="211"/>
    </row>
    <row r="467" spans="1:9" x14ac:dyDescent="0.25">
      <c r="A467" s="204"/>
      <c r="B467" s="137"/>
      <c r="C467" s="138"/>
      <c r="D467" s="210"/>
      <c r="E467" s="139"/>
      <c r="F467" s="137"/>
      <c r="G467" s="140"/>
      <c r="H467" s="211"/>
    </row>
    <row r="468" spans="1:9" x14ac:dyDescent="0.25">
      <c r="A468" s="204"/>
      <c r="B468" s="137"/>
      <c r="C468" s="138"/>
      <c r="D468" s="210"/>
      <c r="E468" s="139"/>
      <c r="F468" s="137"/>
      <c r="G468" s="140"/>
      <c r="H468" s="211"/>
    </row>
    <row r="469" spans="1:9" x14ac:dyDescent="0.25">
      <c r="A469" s="204"/>
      <c r="B469" s="137"/>
      <c r="C469" s="138"/>
      <c r="D469" s="210"/>
      <c r="E469" s="139"/>
      <c r="F469" s="137"/>
      <c r="G469" s="140"/>
      <c r="H469" s="211"/>
    </row>
    <row r="470" spans="1:9" x14ac:dyDescent="0.25">
      <c r="A470" s="204"/>
      <c r="B470" s="137"/>
      <c r="C470" s="138"/>
      <c r="D470" s="210"/>
      <c r="E470" s="139"/>
      <c r="F470" s="137"/>
      <c r="G470" s="140"/>
      <c r="H470" s="211"/>
    </row>
    <row r="471" spans="1:9" x14ac:dyDescent="0.25">
      <c r="A471" s="204"/>
      <c r="B471" s="229"/>
      <c r="C471" s="230"/>
      <c r="D471" s="231"/>
      <c r="E471" s="232"/>
      <c r="F471" s="229"/>
      <c r="G471" s="233"/>
      <c r="H471" s="212"/>
    </row>
    <row r="472" spans="1:9" x14ac:dyDescent="0.25">
      <c r="A472" s="214"/>
      <c r="B472" s="215"/>
      <c r="C472" s="216"/>
      <c r="D472" s="217"/>
      <c r="E472" s="214"/>
      <c r="F472" s="215"/>
      <c r="G472" s="218"/>
      <c r="H472" s="219"/>
    </row>
    <row r="473" spans="1:9" x14ac:dyDescent="0.25">
      <c r="A473" s="304" t="s">
        <v>75</v>
      </c>
      <c r="B473" s="304"/>
      <c r="C473" s="141">
        <f>SUBTOTAL(9,C9:C471)</f>
        <v>10425460.589999996</v>
      </c>
      <c r="E473" s="142" t="s">
        <v>76</v>
      </c>
      <c r="G473" s="213">
        <f>SUBTOTAL(9,G9:G471)</f>
        <v>211135.24</v>
      </c>
      <c r="I473" s="205" t="e">
        <f>SUM(#REF!)</f>
        <v>#REF!</v>
      </c>
    </row>
    <row r="475" spans="1:9" ht="15.6" x14ac:dyDescent="0.3">
      <c r="A475" s="124" t="s">
        <v>77</v>
      </c>
      <c r="E475" s="305">
        <f>+G473+C473</f>
        <v>10636595.829999996</v>
      </c>
      <c r="F475" s="305"/>
    </row>
    <row r="476" spans="1:9" ht="15.6" x14ac:dyDescent="0.3">
      <c r="E476" s="143"/>
      <c r="F476" s="144"/>
    </row>
    <row r="478" spans="1:9" x14ac:dyDescent="0.25">
      <c r="B478" s="227" t="str">
        <f>IF(MOD(F1,2)," ","Colorshop")</f>
        <v>Colorshop</v>
      </c>
      <c r="D478" s="129" t="s">
        <v>78</v>
      </c>
      <c r="E478" s="306">
        <f>+Cupones!H51</f>
        <v>0</v>
      </c>
      <c r="F478" s="306"/>
      <c r="G478" s="145" t="e">
        <f>+E475/E478</f>
        <v>#DIV/0!</v>
      </c>
    </row>
  </sheetData>
  <sheetProtection selectLockedCells="1" selectUnlockedCells="1"/>
  <mergeCells count="5">
    <mergeCell ref="F2:G2"/>
    <mergeCell ref="B4:E4"/>
    <mergeCell ref="A473:B473"/>
    <mergeCell ref="E475:F475"/>
    <mergeCell ref="E478:F478"/>
  </mergeCells>
  <pageMargins left="0.47244094488188981" right="0.15748031496062992" top="0.86614173228346458" bottom="0.98425196850393704" header="0.51181102362204722" footer="0.51181102362204722"/>
  <pageSetup paperSize="9" scale="12" firstPageNumber="0" orientation="portrait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39"/>
  <sheetViews>
    <sheetView workbookViewId="0">
      <selection activeCell="E17" sqref="E17"/>
    </sheetView>
  </sheetViews>
  <sheetFormatPr baseColWidth="10" defaultRowHeight="13.2" x14ac:dyDescent="0.25"/>
  <cols>
    <col min="1" max="1" width="11.33203125" customWidth="1"/>
    <col min="2" max="2" width="13.6640625" customWidth="1"/>
    <col min="3" max="3" width="13.109375" customWidth="1"/>
    <col min="4" max="4" width="11.88671875" customWidth="1"/>
    <col min="5" max="5" width="14.5546875" customWidth="1"/>
    <col min="7" max="7" width="15.109375" customWidth="1"/>
    <col min="9" max="9" width="5.88671875" customWidth="1"/>
    <col min="10" max="10" width="11.44140625" style="198" customWidth="1"/>
  </cols>
  <sheetData>
    <row r="5" spans="1:11" x14ac:dyDescent="0.25">
      <c r="B5" s="5" t="s">
        <v>84</v>
      </c>
      <c r="C5" s="197" t="s">
        <v>87</v>
      </c>
      <c r="D5" s="197" t="s">
        <v>94</v>
      </c>
      <c r="E5" s="197" t="s">
        <v>82</v>
      </c>
      <c r="F5" s="197" t="s">
        <v>82</v>
      </c>
      <c r="G5" s="197" t="s">
        <v>85</v>
      </c>
      <c r="H5" s="197" t="s">
        <v>86</v>
      </c>
      <c r="I5" s="197" t="s">
        <v>3</v>
      </c>
      <c r="J5" s="198" t="s">
        <v>91</v>
      </c>
      <c r="K5" s="197" t="s">
        <v>93</v>
      </c>
    </row>
    <row r="6" spans="1:11" x14ac:dyDescent="0.25">
      <c r="A6" s="11" t="s">
        <v>80</v>
      </c>
      <c r="C6" s="197" t="s">
        <v>88</v>
      </c>
      <c r="D6" s="197" t="s">
        <v>95</v>
      </c>
      <c r="E6" s="5" t="s">
        <v>83</v>
      </c>
      <c r="F6" s="197" t="s">
        <v>81</v>
      </c>
      <c r="K6" t="s">
        <v>92</v>
      </c>
    </row>
    <row r="7" spans="1:11" x14ac:dyDescent="0.25">
      <c r="K7" s="198"/>
    </row>
    <row r="8" spans="1:11" x14ac:dyDescent="0.25">
      <c r="A8" s="196">
        <v>42983</v>
      </c>
      <c r="B8" s="3">
        <v>990.19</v>
      </c>
      <c r="C8" s="3">
        <v>-29.71</v>
      </c>
      <c r="D8" s="3"/>
      <c r="E8" s="3">
        <v>-6.24</v>
      </c>
      <c r="F8" s="3">
        <f>-28.62-18.51-10.88</f>
        <v>-58.010000000000005</v>
      </c>
      <c r="G8" s="3">
        <f t="shared" ref="G8:G13" si="0">SUM(B8:F8)</f>
        <v>896.23</v>
      </c>
      <c r="H8">
        <v>81</v>
      </c>
      <c r="J8" s="198">
        <f t="shared" ref="J8:J13" si="1">+G8/B8</f>
        <v>0.90510912047182857</v>
      </c>
      <c r="K8" s="198">
        <f>+(+B8+C8+D8)/B8</f>
        <v>0.969995657399085</v>
      </c>
    </row>
    <row r="9" spans="1:11" x14ac:dyDescent="0.25">
      <c r="A9" s="196">
        <v>43000</v>
      </c>
      <c r="B9" s="3">
        <v>266.82</v>
      </c>
      <c r="C9" s="3">
        <v>-8</v>
      </c>
      <c r="D9" s="3"/>
      <c r="E9" s="3"/>
      <c r="F9" s="3"/>
      <c r="G9" s="3">
        <f t="shared" si="0"/>
        <v>258.82</v>
      </c>
      <c r="H9">
        <v>85</v>
      </c>
      <c r="J9" s="198">
        <f t="shared" si="1"/>
        <v>0.97001724008695001</v>
      </c>
      <c r="K9" s="198">
        <f t="shared" ref="K9:K23" si="2">+(+B9+C9+D9)/B9</f>
        <v>0.97001724008695001</v>
      </c>
    </row>
    <row r="10" spans="1:11" x14ac:dyDescent="0.25">
      <c r="A10" s="196">
        <v>42983</v>
      </c>
      <c r="B10" s="3">
        <v>153</v>
      </c>
      <c r="C10" s="3">
        <v>-4.59</v>
      </c>
      <c r="D10" s="3"/>
      <c r="E10" s="3"/>
      <c r="F10" s="3">
        <f>-0.96-2.94-1.73</f>
        <v>-5.63</v>
      </c>
      <c r="G10" s="3">
        <f t="shared" si="0"/>
        <v>142.78</v>
      </c>
      <c r="H10">
        <v>81</v>
      </c>
      <c r="J10" s="198">
        <f t="shared" si="1"/>
        <v>0.93320261437908503</v>
      </c>
      <c r="K10" s="198">
        <f t="shared" si="2"/>
        <v>0.97</v>
      </c>
    </row>
    <row r="11" spans="1:11" x14ac:dyDescent="0.25">
      <c r="A11" s="196">
        <v>42992</v>
      </c>
      <c r="B11" s="3">
        <v>1164</v>
      </c>
      <c r="C11" s="3">
        <v>-34.92</v>
      </c>
      <c r="D11" s="3"/>
      <c r="E11" s="3">
        <v>-7.33</v>
      </c>
      <c r="F11" s="3">
        <f>-33.64-21.76</f>
        <v>-55.400000000000006</v>
      </c>
      <c r="G11" s="3">
        <f t="shared" si="0"/>
        <v>1066.3499999999999</v>
      </c>
      <c r="J11" s="198">
        <f t="shared" si="1"/>
        <v>0.91610824742268038</v>
      </c>
      <c r="K11" s="198">
        <f t="shared" si="2"/>
        <v>0.97</v>
      </c>
    </row>
    <row r="12" spans="1:11" x14ac:dyDescent="0.25">
      <c r="A12" s="196">
        <v>43000</v>
      </c>
      <c r="B12" s="3">
        <v>1466</v>
      </c>
      <c r="C12" s="3">
        <v>-43.98</v>
      </c>
      <c r="D12" s="3"/>
      <c r="E12" s="3">
        <v>-33.03</v>
      </c>
      <c r="F12" s="3"/>
      <c r="G12" s="3">
        <f t="shared" si="0"/>
        <v>1388.99</v>
      </c>
      <c r="J12" s="198">
        <f t="shared" si="1"/>
        <v>0.94746930422919506</v>
      </c>
      <c r="K12" s="198">
        <f t="shared" si="2"/>
        <v>0.97</v>
      </c>
    </row>
    <row r="13" spans="1:11" x14ac:dyDescent="0.25">
      <c r="A13" s="196">
        <v>43003</v>
      </c>
      <c r="B13" s="3">
        <v>692</v>
      </c>
      <c r="C13" s="3">
        <v>-20.76</v>
      </c>
      <c r="D13" s="3"/>
      <c r="E13" s="3">
        <v>-4.3600000000000003</v>
      </c>
      <c r="F13" s="3">
        <f>-20-12.93-7.6</f>
        <v>-40.53</v>
      </c>
      <c r="G13" s="3">
        <f t="shared" si="0"/>
        <v>626.35</v>
      </c>
      <c r="J13" s="198">
        <f t="shared" si="1"/>
        <v>0.90513005780346822</v>
      </c>
      <c r="K13" s="198">
        <f t="shared" si="2"/>
        <v>0.97</v>
      </c>
    </row>
    <row r="14" spans="1:11" x14ac:dyDescent="0.25">
      <c r="A14" s="196"/>
      <c r="B14" s="3"/>
      <c r="C14" s="3"/>
      <c r="D14" s="3"/>
      <c r="E14" s="3"/>
      <c r="F14" s="3"/>
      <c r="G14" s="3"/>
      <c r="K14" s="198"/>
    </row>
    <row r="15" spans="1:11" x14ac:dyDescent="0.25">
      <c r="A15" s="196"/>
      <c r="B15" s="3"/>
      <c r="C15" s="3"/>
      <c r="D15" s="3"/>
      <c r="E15" s="3"/>
      <c r="F15" s="3"/>
      <c r="G15" s="3"/>
      <c r="K15" s="198"/>
    </row>
    <row r="16" spans="1:11" x14ac:dyDescent="0.25">
      <c r="A16" s="199" t="s">
        <v>89</v>
      </c>
      <c r="B16" s="3"/>
      <c r="C16" s="3"/>
      <c r="D16" s="3"/>
      <c r="E16" s="3"/>
      <c r="F16" s="3"/>
      <c r="G16" s="3"/>
      <c r="K16" s="198"/>
    </row>
    <row r="17" spans="1:11" x14ac:dyDescent="0.25">
      <c r="A17" s="196"/>
      <c r="B17" s="3"/>
      <c r="C17" s="3"/>
      <c r="D17" s="3"/>
      <c r="E17" s="3"/>
      <c r="F17" s="3"/>
      <c r="G17" s="3"/>
      <c r="K17" s="198"/>
    </row>
    <row r="18" spans="1:11" x14ac:dyDescent="0.25">
      <c r="A18" s="196">
        <v>43014</v>
      </c>
      <c r="B18" s="3">
        <v>14000</v>
      </c>
      <c r="C18" s="3">
        <v>-420</v>
      </c>
      <c r="D18" s="3">
        <v>-667.95</v>
      </c>
      <c r="E18" s="3">
        <v>-228.47</v>
      </c>
      <c r="F18" s="3">
        <f>-380.5-126.83-243.52-16.32-142.99</f>
        <v>-910.16000000000008</v>
      </c>
      <c r="G18" s="3">
        <f>SUM(B18:F18)</f>
        <v>11773.42</v>
      </c>
      <c r="H18" s="3">
        <v>81</v>
      </c>
      <c r="J18" s="198">
        <f>+G18/B18</f>
        <v>0.84095857142857144</v>
      </c>
      <c r="K18" s="198">
        <f t="shared" si="2"/>
        <v>0.9222892857142857</v>
      </c>
    </row>
    <row r="19" spans="1:11" x14ac:dyDescent="0.25">
      <c r="A19" s="196"/>
      <c r="B19" s="3"/>
      <c r="C19" s="3"/>
      <c r="D19" s="3"/>
      <c r="E19" s="3"/>
      <c r="F19" s="3"/>
      <c r="G19" s="3">
        <f>SUM(B19:F19)</f>
        <v>0</v>
      </c>
      <c r="K19" s="198"/>
    </row>
    <row r="20" spans="1:11" x14ac:dyDescent="0.25">
      <c r="A20" s="196"/>
      <c r="B20" s="3"/>
      <c r="C20" s="3"/>
      <c r="D20" s="3"/>
      <c r="E20" s="3"/>
      <c r="F20" s="3"/>
      <c r="G20" s="3"/>
      <c r="K20" s="198"/>
    </row>
    <row r="21" spans="1:11" x14ac:dyDescent="0.25">
      <c r="A21" s="199" t="s">
        <v>90</v>
      </c>
      <c r="B21" s="3"/>
      <c r="C21" s="3"/>
      <c r="D21" s="3"/>
      <c r="E21" s="3"/>
      <c r="F21" s="3"/>
      <c r="G21" s="3"/>
      <c r="K21" s="198"/>
    </row>
    <row r="22" spans="1:11" x14ac:dyDescent="0.25">
      <c r="A22" s="196"/>
      <c r="B22" s="3"/>
      <c r="C22" s="3"/>
      <c r="D22" s="3"/>
      <c r="E22" s="3"/>
      <c r="F22" s="3"/>
      <c r="G22" s="3"/>
      <c r="K22" s="198"/>
    </row>
    <row r="23" spans="1:11" x14ac:dyDescent="0.25">
      <c r="A23" s="196">
        <v>43013</v>
      </c>
      <c r="B23" s="3">
        <v>217</v>
      </c>
      <c r="C23" s="3">
        <v>-6.51</v>
      </c>
      <c r="D23" s="200">
        <f>-14.13-51</f>
        <v>-65.13</v>
      </c>
      <c r="E23" s="3">
        <v>-4.33</v>
      </c>
      <c r="F23" s="3">
        <f>-2.82-1.65</f>
        <v>-4.47</v>
      </c>
      <c r="G23" s="3">
        <f>SUM(B23:F23)</f>
        <v>136.56</v>
      </c>
      <c r="H23">
        <v>81</v>
      </c>
      <c r="J23" s="198">
        <f t="shared" ref="J23:J29" si="3">+G23/B23</f>
        <v>0.62930875576036871</v>
      </c>
      <c r="K23" s="198">
        <f t="shared" si="2"/>
        <v>0.6698617511520738</v>
      </c>
    </row>
    <row r="24" spans="1:11" x14ac:dyDescent="0.25">
      <c r="A24" s="196">
        <v>43028</v>
      </c>
      <c r="B24" s="3">
        <v>934</v>
      </c>
      <c r="C24" s="3">
        <v>-28.02</v>
      </c>
      <c r="D24" s="3">
        <v>-59.76</v>
      </c>
      <c r="E24" s="3">
        <v>-18.43</v>
      </c>
      <c r="F24" s="3">
        <f>-24.83-16.05-1.32-9.42</f>
        <v>-51.62</v>
      </c>
      <c r="G24" s="3">
        <f t="shared" ref="G24:G30" si="4">SUM(B24:F24)</f>
        <v>776.17000000000007</v>
      </c>
      <c r="H24" s="3">
        <v>85</v>
      </c>
      <c r="J24" s="198">
        <f t="shared" si="3"/>
        <v>0.83101713062098503</v>
      </c>
      <c r="K24" s="198">
        <f t="shared" ref="K24:K29" si="5">+(+B24+C24+D24)/B24</f>
        <v>0.90601713062098499</v>
      </c>
    </row>
    <row r="25" spans="1:11" x14ac:dyDescent="0.25">
      <c r="A25" s="196">
        <v>43025</v>
      </c>
      <c r="B25" s="3">
        <v>1192</v>
      </c>
      <c r="C25" s="3">
        <v>-35.76</v>
      </c>
      <c r="D25" s="3">
        <v>-77.56</v>
      </c>
      <c r="E25" s="3"/>
      <c r="F25" s="3"/>
      <c r="G25" s="3">
        <f t="shared" si="4"/>
        <v>1078.68</v>
      </c>
      <c r="J25" s="198">
        <f t="shared" si="3"/>
        <v>0.90493288590604037</v>
      </c>
      <c r="K25" s="198">
        <f t="shared" si="5"/>
        <v>0.90493288590604037</v>
      </c>
    </row>
    <row r="26" spans="1:11" x14ac:dyDescent="0.25">
      <c r="A26" s="196">
        <v>43028</v>
      </c>
      <c r="B26" s="3">
        <v>934</v>
      </c>
      <c r="C26" s="3">
        <v>-28.02</v>
      </c>
      <c r="D26" s="3">
        <v>-59.76</v>
      </c>
      <c r="E26" s="3">
        <v>-18.43</v>
      </c>
      <c r="F26" s="3">
        <f>-24.83-16.05-1.32-9.42</f>
        <v>-51.62</v>
      </c>
      <c r="G26" s="3">
        <f t="shared" si="4"/>
        <v>776.17000000000007</v>
      </c>
      <c r="J26" s="198">
        <f t="shared" si="3"/>
        <v>0.83101713062098503</v>
      </c>
      <c r="K26" s="198">
        <f t="shared" si="5"/>
        <v>0.90601713062098499</v>
      </c>
    </row>
    <row r="27" spans="1:11" x14ac:dyDescent="0.25">
      <c r="A27" s="196">
        <v>43034</v>
      </c>
      <c r="B27" s="3">
        <v>158</v>
      </c>
      <c r="C27" s="3">
        <v>-4.74</v>
      </c>
      <c r="D27" s="3">
        <v>-10.1</v>
      </c>
      <c r="E27" s="3">
        <v>-3.12</v>
      </c>
      <c r="F27" s="3">
        <f>-2.8-1.64</f>
        <v>-4.4399999999999995</v>
      </c>
      <c r="G27" s="3">
        <f t="shared" si="4"/>
        <v>135.6</v>
      </c>
      <c r="J27" s="198">
        <f t="shared" si="3"/>
        <v>0.85822784810126573</v>
      </c>
      <c r="K27" s="198">
        <f t="shared" si="5"/>
        <v>0.90607594936708857</v>
      </c>
    </row>
    <row r="28" spans="1:11" x14ac:dyDescent="0.25">
      <c r="A28" s="196">
        <v>43033</v>
      </c>
      <c r="B28" s="3">
        <v>547</v>
      </c>
      <c r="C28" s="3">
        <v>-16.41</v>
      </c>
      <c r="D28" s="3">
        <v>-35.6</v>
      </c>
      <c r="E28" s="3">
        <v>-10.92</v>
      </c>
      <c r="F28">
        <f>-14.52-9.39-0.78-5.51</f>
        <v>-30.200000000000003</v>
      </c>
      <c r="G28">
        <f t="shared" si="4"/>
        <v>453.87</v>
      </c>
      <c r="J28" s="198">
        <f t="shared" si="3"/>
        <v>0.82974405850091404</v>
      </c>
      <c r="K28" s="198">
        <f t="shared" si="5"/>
        <v>0.90491773308957957</v>
      </c>
    </row>
    <row r="29" spans="1:11" x14ac:dyDescent="0.25">
      <c r="A29" s="196">
        <v>43025</v>
      </c>
      <c r="B29" s="3">
        <v>1436.16</v>
      </c>
      <c r="C29" s="3">
        <v>-43.08</v>
      </c>
      <c r="D29" s="3">
        <v>-93.45</v>
      </c>
      <c r="E29" s="3">
        <v>-30.35</v>
      </c>
      <c r="F29">
        <f>-33.01-21.35-2.17-12.52</f>
        <v>-69.05</v>
      </c>
      <c r="G29">
        <f t="shared" si="4"/>
        <v>1200.2300000000002</v>
      </c>
      <c r="J29" s="198">
        <f t="shared" si="3"/>
        <v>0.83572164661319082</v>
      </c>
      <c r="K29" s="198">
        <f t="shared" si="5"/>
        <v>0.90493399064171121</v>
      </c>
    </row>
    <row r="30" spans="1:11" x14ac:dyDescent="0.25">
      <c r="A30" s="196"/>
      <c r="G30">
        <f t="shared" si="4"/>
        <v>0</v>
      </c>
    </row>
    <row r="31" spans="1:11" x14ac:dyDescent="0.25">
      <c r="A31" s="196"/>
    </row>
    <row r="32" spans="1:11" x14ac:dyDescent="0.25">
      <c r="A32" s="199" t="s">
        <v>96</v>
      </c>
    </row>
    <row r="33" spans="1:11" x14ac:dyDescent="0.25">
      <c r="A33" s="196"/>
    </row>
    <row r="34" spans="1:11" x14ac:dyDescent="0.25">
      <c r="A34" s="196">
        <v>43028</v>
      </c>
      <c r="B34">
        <v>545.45000000000005</v>
      </c>
      <c r="C34">
        <v>-16.36</v>
      </c>
      <c r="D34">
        <v>-60.28</v>
      </c>
      <c r="E34">
        <v>-16.09</v>
      </c>
      <c r="F34">
        <f>-13.58-8.78-1.15-5.15</f>
        <v>-28.659999999999997</v>
      </c>
      <c r="G34">
        <f>SUM(B34:F34)</f>
        <v>424.06000000000006</v>
      </c>
      <c r="J34" s="198">
        <f>+G34/B34</f>
        <v>0.77744981208176744</v>
      </c>
      <c r="K34" s="198">
        <f>+(+B34+C34+D34)/B34</f>
        <v>0.85949216243468696</v>
      </c>
    </row>
    <row r="35" spans="1:11" x14ac:dyDescent="0.25">
      <c r="A35" s="196"/>
    </row>
    <row r="36" spans="1:11" x14ac:dyDescent="0.25">
      <c r="A36" s="196"/>
    </row>
    <row r="37" spans="1:11" x14ac:dyDescent="0.25">
      <c r="A37" s="199" t="s">
        <v>97</v>
      </c>
    </row>
    <row r="39" spans="1:11" x14ac:dyDescent="0.25">
      <c r="A39" s="196">
        <v>43027</v>
      </c>
      <c r="B39">
        <v>9567</v>
      </c>
      <c r="C39">
        <v>-287.01</v>
      </c>
      <c r="D39">
        <v>-917.55</v>
      </c>
      <c r="E39">
        <v>-252.96</v>
      </c>
      <c r="F39">
        <f>-243.28-157.32-18.07-92.28</f>
        <v>-510.95000000000005</v>
      </c>
      <c r="G39">
        <f>SUM(B39:F39)</f>
        <v>7598.5300000000007</v>
      </c>
      <c r="J39" s="198">
        <f>+G39/B39</f>
        <v>0.79424375457301144</v>
      </c>
      <c r="K39" s="198">
        <f>+(+B39+C39+D39)/B39</f>
        <v>0.87409219190968956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Resumen</vt:lpstr>
      <vt:lpstr>x tarjetas</vt:lpstr>
      <vt:lpstr>Cupones</vt:lpstr>
      <vt:lpstr>Recibo y Nota de credito</vt:lpstr>
      <vt:lpstr>Hoja1</vt:lpstr>
      <vt:lpstr>Cupones!Área_de_impresión</vt:lpstr>
      <vt:lpstr>'Recibo y Nota de credito'!Área_de_impresión</vt:lpstr>
      <vt:lpstr>'x tarjetas'!Área_de_impresión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Brian</cp:lastModifiedBy>
  <cp:lastPrinted>2020-03-12T11:38:21Z</cp:lastPrinted>
  <dcterms:created xsi:type="dcterms:W3CDTF">2016-05-24T19:11:02Z</dcterms:created>
  <dcterms:modified xsi:type="dcterms:W3CDTF">2020-04-21T17:39:41Z</dcterms:modified>
</cp:coreProperties>
</file>