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U Master Courses\8100 system engineering\assigment3\"/>
    </mc:Choice>
  </mc:AlternateContent>
  <xr:revisionPtr revIDLastSave="0" documentId="13_ncr:1_{27EE6FE5-2C36-4BD0-A56C-9367FA4CB97D}" xr6:coauthVersionLast="47" xr6:coauthVersionMax="47" xr10:uidLastSave="{00000000-0000-0000-0000-000000000000}"/>
  <bookViews>
    <workbookView xWindow="-120" yWindow="-120" windowWidth="29040" windowHeight="16440" activeTab="1" xr2:uid="{99A9A8E6-F761-4143-92CA-1970EFC1E89E}"/>
  </bookViews>
  <sheets>
    <sheet name="House of Quality" sheetId="1" r:id="rId1"/>
    <sheet name="TPM graph test" sheetId="2" r:id="rId2"/>
  </sheets>
  <externalReferences>
    <externalReference r:id="rId3"/>
  </externalReferences>
  <definedNames>
    <definedName name="_xlchart.v1.0" hidden="1">'TPM graph test'!#REF!</definedName>
    <definedName name="_xlchart.v1.1" hidden="1">'TPM graph test'!#REF!</definedName>
    <definedName name="_xlchart.v1.2" hidden="1">'TPM graph test'!#REF!</definedName>
    <definedName name="ConceptA_TPM" localSheetId="1">'House of Quality'!$D$33:$I$33</definedName>
    <definedName name="ConceptA_TPM">'House of Quality'!$D$33:$I$33</definedName>
    <definedName name="ConceptB_TPM" localSheetId="1">'House of Quality'!$D$36:$I$36</definedName>
    <definedName name="ConceptB_TPM">'House of Quality'!$D$36:$I$36</definedName>
    <definedName name="ConceptC_TPM" localSheetId="1">'House of Quality'!$D$39:$I$39</definedName>
    <definedName name="ConceptC_TPM">'House of Quality'!$D$39:$I$39</definedName>
    <definedName name="ConceptD_TPM" localSheetId="1">'House of Quality'!#REF!</definedName>
    <definedName name="ConceptD_TPM">'House of Quality'!#REF!</definedName>
    <definedName name="ConceptE_TPM" localSheetId="1">'House of Quality'!#REF!</definedName>
    <definedName name="ConceptE_TPM">'House of Quality'!#REF!</definedName>
    <definedName name="ConceptF">'[1]House of Quality'!$D$59:$AC$59</definedName>
    <definedName name="ConceptF_TPM">'House of Quality'!#REF!</definedName>
    <definedName name="relative_importance" localSheetId="1">'House of Quality'!$D$15:$I$15</definedName>
    <definedName name="relative_importance">'House of Quality'!$D$15:$I$15</definedName>
    <definedName name="TPM_yaxis" localSheetId="1">'House of Quality'!$A$24:$A$29</definedName>
    <definedName name="TPM_yaxis">'House of Quality'!$A$24:$A$29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E39" i="1"/>
  <c r="G39" i="1"/>
  <c r="H39" i="1"/>
  <c r="F39" i="1"/>
  <c r="I39" i="1"/>
  <c r="D39" i="1"/>
  <c r="E36" i="1"/>
  <c r="G36" i="1"/>
  <c r="H36" i="1"/>
  <c r="F36" i="1"/>
  <c r="I36" i="1"/>
  <c r="D36" i="1"/>
  <c r="E33" i="1"/>
  <c r="G33" i="1"/>
  <c r="H33" i="1"/>
  <c r="F33" i="1"/>
  <c r="I33" i="1"/>
  <c r="J5" i="1"/>
  <c r="J6" i="1"/>
  <c r="J7" i="1"/>
  <c r="J8" i="1"/>
  <c r="J9" i="1"/>
  <c r="J10" i="1"/>
  <c r="J11" i="1"/>
  <c r="J12" i="1"/>
  <c r="J4" i="1"/>
  <c r="C13" i="2"/>
  <c r="M5" i="1" l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4" i="1"/>
  <c r="N4" i="1" s="1"/>
  <c r="N13" i="1" l="1"/>
  <c r="O10" i="1" l="1"/>
  <c r="O5" i="1"/>
  <c r="O11" i="1"/>
  <c r="O6" i="1"/>
  <c r="O12" i="1"/>
  <c r="O7" i="1"/>
  <c r="O8" i="1"/>
  <c r="O9" i="1"/>
  <c r="O4" i="1"/>
  <c r="D14" i="1" l="1" a="1"/>
  <c r="D14" i="1" s="1"/>
  <c r="E14" i="1" a="1"/>
  <c r="E14" i="1" s="1"/>
  <c r="H14" i="1" a="1"/>
  <c r="H14" i="1" s="1"/>
  <c r="F14" i="1" a="1"/>
  <c r="F14" i="1" s="1"/>
  <c r="G14" i="1" a="1"/>
  <c r="G14" i="1" s="1"/>
  <c r="I14" i="1" a="1"/>
  <c r="I14" i="1" s="1"/>
  <c r="J14" i="1" l="1"/>
  <c r="I15" i="1" s="1"/>
  <c r="E15" i="1" l="1"/>
  <c r="F15" i="1"/>
  <c r="D15" i="1"/>
  <c r="G15" i="1"/>
  <c r="H15" i="1"/>
  <c r="B32" i="1" l="1"/>
  <c r="B35" i="1"/>
  <c r="B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<sst xmlns="http://schemas.openxmlformats.org/spreadsheetml/2006/main" count="77" uniqueCount="61">
  <si>
    <t>Step 1 Customer needs &amp; importance (1-5) 
Step 2 Benchmark solution (1-5)
Step 3 Planned design (1-5)
Step 4 Requirements Corelation matrix (1,3,9)
Step 5 TPM benchmarking data and target
Step 6 Choose control points for TPM. 
Step 7 Enter value of TPM for each concept 
Step 8 Read off QFD score</t>
  </si>
  <si>
    <t>Design attributes</t>
  </si>
  <si>
    <t>Normalising factor</t>
  </si>
  <si>
    <t>Benchmark soultion</t>
  </si>
  <si>
    <t>Planned design</t>
  </si>
  <si>
    <t>Improvement ratio</t>
  </si>
  <si>
    <t>Absolute weight</t>
  </si>
  <si>
    <t>Relative weight</t>
  </si>
  <si>
    <t>Importance</t>
  </si>
  <si>
    <t>Technical Performance Measures</t>
  </si>
  <si>
    <t>Absolute importance</t>
  </si>
  <si>
    <t>Relative importance</t>
  </si>
  <si>
    <t>Design Criteria</t>
  </si>
  <si>
    <t>Metric</t>
  </si>
  <si>
    <t>DoI</t>
  </si>
  <si>
    <t>Benchmark</t>
  </si>
  <si>
    <t>TPM</t>
  </si>
  <si>
    <t>Min</t>
  </si>
  <si>
    <t>Target</t>
  </si>
  <si>
    <t>Max</t>
  </si>
  <si>
    <t>Control 1</t>
  </si>
  <si>
    <t>Control 2</t>
  </si>
  <si>
    <t xml:space="preserve">Control 3 </t>
  </si>
  <si>
    <t>Control 4</t>
  </si>
  <si>
    <t>y_axis</t>
  </si>
  <si>
    <t>Graph TPM (X)</t>
  </si>
  <si>
    <t>Concept A</t>
  </si>
  <si>
    <t>metric</t>
  </si>
  <si>
    <t>QFD</t>
  </si>
  <si>
    <t>Concept B</t>
  </si>
  <si>
    <t>Concept C</t>
  </si>
  <si>
    <t xml:space="preserve">This page provides a simple graph to test a given set of control points to check that the TPM is doing what you want it to do </t>
  </si>
  <si>
    <t xml:space="preserve">Enter your proposed control points </t>
  </si>
  <si>
    <t>here</t>
  </si>
  <si>
    <t xml:space="preserve">These are the y_axis data - don’t change these. </t>
  </si>
  <si>
    <t>Check your metric here</t>
  </si>
  <si>
    <t>Energy Storage Capacity</t>
  </si>
  <si>
    <t>Voltage on Loads</t>
  </si>
  <si>
    <t>Electromagnetic Emission Power</t>
  </si>
  <si>
    <t>Power Efficiency</t>
  </si>
  <si>
    <t>Frequency</t>
  </si>
  <si>
    <t>Cost</t>
  </si>
  <si>
    <t>System Requirements</t>
  </si>
  <si>
    <t>R1.1 Minimum 6GWh power output per year.</t>
  </si>
  <si>
    <t>R1.3 At least 7MWh energy storage capacity.</t>
  </si>
  <si>
    <t>R1.6 Deliver power at a frequency of 50 ± 0.5Hz.</t>
  </si>
  <si>
    <t>R1.5 Supply a voltage of 230V (+10%, -6%).</t>
  </si>
  <si>
    <t>R2.1 Import power from the National Grid.</t>
  </si>
  <si>
    <t>R2.2 Export excess power to the National Grid.</t>
  </si>
  <si>
    <t>R7.1  Comply with EMC emission limits</t>
  </si>
  <si>
    <t>R8.2 Support regional economy</t>
  </si>
  <si>
    <t>R8.3 Affordable by the Yea Community</t>
  </si>
  <si>
    <t>+</t>
  </si>
  <si>
    <t>x</t>
  </si>
  <si>
    <t>-</t>
  </si>
  <si>
    <t>MWh</t>
  </si>
  <si>
    <t>Volt</t>
  </si>
  <si>
    <t>dBuV/m</t>
  </si>
  <si>
    <t>Hz</t>
  </si>
  <si>
    <t>%</t>
  </si>
  <si>
    <t>AU$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</si>
</sst>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/>
    <xf numFmtId="0" fontId="0" fillId="5" borderId="0" xfId="0" applyFill="1"/>
    <xf numFmtId="0" fontId="1" fillId="7" borderId="2" xfId="0" applyFont="1" applyFill="1" applyBorder="1" applyAlignment="1">
      <alignment horizontal="right" textRotation="90"/>
    </xf>
    <xf numFmtId="0" fontId="0" fillId="7" borderId="1" xfId="0" applyFill="1" applyBorder="1" applyAlignment="1">
      <alignment textRotation="90"/>
    </xf>
    <xf numFmtId="0" fontId="0" fillId="7" borderId="1" xfId="0" applyFill="1" applyBorder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0" fillId="9" borderId="0" xfId="0" applyFill="1" applyAlignment="1">
      <alignment textRotation="90"/>
    </xf>
    <xf numFmtId="2" fontId="0" fillId="9" borderId="1" xfId="0" applyNumberFormat="1" applyFill="1" applyBorder="1"/>
    <xf numFmtId="2" fontId="0" fillId="5" borderId="1" xfId="0" applyNumberFormat="1" applyFill="1" applyBorder="1"/>
    <xf numFmtId="1" fontId="0" fillId="9" borderId="1" xfId="0" applyNumberFormat="1" applyFill="1" applyBorder="1"/>
    <xf numFmtId="2" fontId="0" fillId="8" borderId="1" xfId="0" applyNumberFormat="1" applyFill="1" applyBorder="1"/>
    <xf numFmtId="2" fontId="3" fillId="8" borderId="1" xfId="0" applyNumberFormat="1" applyFont="1" applyFill="1" applyBorder="1"/>
    <xf numFmtId="0" fontId="0" fillId="10" borderId="1" xfId="0" applyFill="1" applyBorder="1"/>
    <xf numFmtId="0" fontId="0" fillId="0" borderId="3" xfId="0" applyBorder="1"/>
    <xf numFmtId="0" fontId="0" fillId="10" borderId="5" xfId="0" applyFill="1" applyBorder="1"/>
    <xf numFmtId="0" fontId="0" fillId="11" borderId="6" xfId="0" applyFill="1" applyBorder="1"/>
    <xf numFmtId="0" fontId="0" fillId="11" borderId="7" xfId="0" applyFill="1" applyBorder="1"/>
    <xf numFmtId="2" fontId="3" fillId="0" borderId="1" xfId="0" applyNumberFormat="1" applyFont="1" applyBorder="1"/>
    <xf numFmtId="0" fontId="0" fillId="14" borderId="1" xfId="0" applyFill="1" applyBorder="1"/>
    <xf numFmtId="0" fontId="0" fillId="15" borderId="1" xfId="0" applyFill="1" applyBorder="1"/>
    <xf numFmtId="2" fontId="3" fillId="14" borderId="1" xfId="0" applyNumberFormat="1" applyFont="1" applyFill="1" applyBorder="1"/>
    <xf numFmtId="0" fontId="0" fillId="13" borderId="1" xfId="0" applyFill="1" applyBorder="1"/>
    <xf numFmtId="0" fontId="0" fillId="1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11" borderId="1" xfId="0" applyFill="1" applyBorder="1"/>
    <xf numFmtId="0" fontId="1" fillId="0" borderId="0" xfId="0" applyFont="1"/>
    <xf numFmtId="11" fontId="0" fillId="0" borderId="0" xfId="0" applyNumberFormat="1"/>
    <xf numFmtId="0" fontId="0" fillId="13" borderId="0" xfId="0" applyFill="1"/>
    <xf numFmtId="0" fontId="0" fillId="15" borderId="0" xfId="0" applyFill="1"/>
    <xf numFmtId="11" fontId="0" fillId="15" borderId="0" xfId="0" applyNumberFormat="1" applyFill="1"/>
    <xf numFmtId="164" fontId="0" fillId="0" borderId="0" xfId="0" applyNumberFormat="1"/>
    <xf numFmtId="164" fontId="0" fillId="0" borderId="0" xfId="0" applyNumberFormat="1" applyAlignment="1">
      <alignment textRotation="90"/>
    </xf>
    <xf numFmtId="164" fontId="3" fillId="0" borderId="0" xfId="0" applyNumberFormat="1" applyFont="1"/>
    <xf numFmtId="165" fontId="0" fillId="0" borderId="1" xfId="0" applyNumberFormat="1" applyBorder="1"/>
    <xf numFmtId="165" fontId="0" fillId="0" borderId="0" xfId="0" applyNumberFormat="1"/>
    <xf numFmtId="166" fontId="0" fillId="2" borderId="1" xfId="0" applyNumberFormat="1" applyFill="1" applyBorder="1"/>
    <xf numFmtId="2" fontId="0" fillId="4" borderId="1" xfId="0" applyNumberFormat="1" applyFill="1" applyBorder="1"/>
    <xf numFmtId="0" fontId="0" fillId="15" borderId="2" xfId="0" applyFill="1" applyBorder="1"/>
    <xf numFmtId="0" fontId="0" fillId="15" borderId="8" xfId="0" applyFill="1" applyBorder="1"/>
    <xf numFmtId="0" fontId="0" fillId="13" borderId="2" xfId="0" applyFill="1" applyBorder="1"/>
    <xf numFmtId="0" fontId="0" fillId="0" borderId="8" xfId="0" applyBorder="1"/>
    <xf numFmtId="0" fontId="0" fillId="14" borderId="9" xfId="0" applyFill="1" applyBorder="1" applyAlignment="1">
      <alignment vertical="top" wrapText="1"/>
    </xf>
    <xf numFmtId="0" fontId="0" fillId="14" borderId="9" xfId="0" applyFill="1" applyBorder="1" applyAlignment="1">
      <alignment vertical="top"/>
    </xf>
    <xf numFmtId="0" fontId="0" fillId="14" borderId="10" xfId="0" applyFill="1" applyBorder="1" applyAlignment="1">
      <alignment vertical="top"/>
    </xf>
    <xf numFmtId="0" fontId="0" fillId="10" borderId="11" xfId="0" applyFill="1" applyBorder="1" applyAlignment="1">
      <alignment vertical="top" wrapText="1"/>
    </xf>
    <xf numFmtId="0" fontId="0" fillId="10" borderId="9" xfId="0" applyFill="1" applyBorder="1" applyAlignment="1">
      <alignment vertical="top" wrapText="1"/>
    </xf>
    <xf numFmtId="0" fontId="0" fillId="10" borderId="10" xfId="0" applyFill="1" applyBorder="1" applyAlignment="1">
      <alignment vertical="top" wrapText="1"/>
    </xf>
    <xf numFmtId="0" fontId="0" fillId="10" borderId="2" xfId="0" applyFill="1" applyBorder="1"/>
    <xf numFmtId="0" fontId="0" fillId="14" borderId="2" xfId="0" applyFill="1" applyBorder="1"/>
    <xf numFmtId="0" fontId="1" fillId="8" borderId="1" xfId="0" applyFont="1" applyFill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3" borderId="1" xfId="0" applyFont="1" applyFill="1" applyBorder="1"/>
    <xf numFmtId="0" fontId="0" fillId="8" borderId="1" xfId="0" applyFill="1" applyBorder="1"/>
    <xf numFmtId="0" fontId="0" fillId="1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'TPM graph test'!$C$6:$C$9</c:f>
              <c:numCache>
                <c:formatCode>General</c:formatCode>
                <c:ptCount val="4"/>
              </c:numCache>
            </c:numRef>
          </c:xVal>
          <c:yVal>
            <c:numRef>
              <c:f>'TPM graph test'!$H$6:$H$9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98-47B0-8027-BF00FB8D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696015"/>
        <c:axId val="1812696431"/>
      </c:scatterChart>
      <c:valAx>
        <c:axId val="181269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696431"/>
        <c:crosses val="autoZero"/>
        <c:crossBetween val="midCat"/>
      </c:valAx>
      <c:valAx>
        <c:axId val="18126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69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605790</xdr:colOff>
      <xdr:row>11</xdr:row>
      <xdr:rowOff>15240</xdr:rowOff>
    </xdr:from>
    <xdr:to>
      <xdr:col>11</xdr:col>
      <xdr:colOff>300990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E4A9C-AAF1-4DEE-B01E-FB1D3616A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nu365.sharepoint.com/sites/STL_Education/Shared%20Documents/2023_ENGN8100_SystemsEngineering/Tutorials_Workshops/W07_Tradeoff/QFD%20Template_v42_BicycleSuspension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use of Quality"/>
      <sheetName val="TPM graph te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FD75-BB2F-4319-8DD7-AB6DDBD63258}">
  <dimension ref="A1:O48"/>
  <sheetViews>
    <sheetView topLeftCell="A7" zoomScale="145" zoomScaleNormal="145" workbookViewId="0">
      <selection activeCell="H21" sqref="H21"/>
    </sheetView>
  </sheetViews>
  <sheetFormatPr defaultRowHeight="15" x14ac:dyDescent="0.25"/>
  <cols>
    <col min="1" max="1" width="9.42578125" bestFit="1" customWidth="1"/>
    <col min="2" max="2" width="45.5703125" customWidth="1"/>
    <col min="3" max="3" width="6.7109375" customWidth="1"/>
    <col min="4" max="5" width="7" customWidth="1"/>
    <col min="6" max="6" width="5.85546875" customWidth="1"/>
    <col min="7" max="7" width="7.5703125" customWidth="1"/>
    <col min="8" max="8" width="7.28515625" customWidth="1"/>
    <col min="9" max="9" width="6.7109375" customWidth="1"/>
    <col min="10" max="10" width="5.5703125" style="34" hidden="1" customWidth="1"/>
    <col min="11" max="15" width="5.7109375" customWidth="1"/>
  </cols>
  <sheetData>
    <row r="1" spans="1:15" x14ac:dyDescent="0.25">
      <c r="A1" s="54" t="s">
        <v>0</v>
      </c>
      <c r="B1" s="54"/>
      <c r="C1" s="2"/>
      <c r="D1" s="5">
        <v>1</v>
      </c>
      <c r="E1" s="5">
        <v>2</v>
      </c>
      <c r="F1" s="5">
        <v>5</v>
      </c>
      <c r="G1" s="5">
        <v>3</v>
      </c>
      <c r="H1" s="5">
        <v>4</v>
      </c>
      <c r="I1" s="5">
        <v>6</v>
      </c>
    </row>
    <row r="2" spans="1:15" ht="199.9" customHeight="1" x14ac:dyDescent="0.25">
      <c r="A2" s="55"/>
      <c r="B2" s="55"/>
      <c r="C2" s="3" t="s">
        <v>1</v>
      </c>
      <c r="D2" s="4" t="s">
        <v>36</v>
      </c>
      <c r="E2" s="4" t="s">
        <v>37</v>
      </c>
      <c r="F2" s="4" t="s">
        <v>40</v>
      </c>
      <c r="G2" s="4" t="s">
        <v>38</v>
      </c>
      <c r="H2" s="4" t="s">
        <v>39</v>
      </c>
      <c r="I2" s="4" t="s">
        <v>41</v>
      </c>
      <c r="J2" s="35" t="s">
        <v>2</v>
      </c>
      <c r="K2" s="9" t="s">
        <v>3</v>
      </c>
      <c r="L2" s="9" t="s">
        <v>4</v>
      </c>
      <c r="M2" s="9" t="s">
        <v>5</v>
      </c>
      <c r="N2" s="9" t="s">
        <v>6</v>
      </c>
      <c r="O2" s="9" t="s">
        <v>7</v>
      </c>
    </row>
    <row r="3" spans="1:15" x14ac:dyDescent="0.25">
      <c r="A3" s="56" t="s">
        <v>42</v>
      </c>
      <c r="B3" s="56"/>
      <c r="C3" s="1" t="s">
        <v>8</v>
      </c>
      <c r="D3" s="6"/>
      <c r="E3" s="6"/>
      <c r="F3" s="6"/>
      <c r="G3" s="6"/>
      <c r="H3" s="6"/>
      <c r="I3" s="6"/>
      <c r="K3" s="6"/>
      <c r="L3" s="6"/>
      <c r="M3" s="6"/>
      <c r="N3" s="6"/>
      <c r="O3" s="6"/>
    </row>
    <row r="4" spans="1:15" x14ac:dyDescent="0.25">
      <c r="A4" s="8">
        <v>1</v>
      </c>
      <c r="B4" s="8" t="s">
        <v>43</v>
      </c>
      <c r="C4" s="39">
        <v>7.0000000000000001E-3</v>
      </c>
      <c r="D4" s="40">
        <v>0.75</v>
      </c>
      <c r="E4" s="40"/>
      <c r="F4" s="40"/>
      <c r="G4" s="40"/>
      <c r="H4" s="40">
        <v>0.25</v>
      </c>
      <c r="I4" s="40"/>
      <c r="J4" s="37">
        <f>IFERROR(1/SUM(D4:I4),0)</f>
        <v>1</v>
      </c>
      <c r="K4" s="12">
        <v>7</v>
      </c>
      <c r="L4" s="12">
        <v>11</v>
      </c>
      <c r="M4" s="10">
        <f>L4/MAX(K4,1E-30)</f>
        <v>1.5714285714285714</v>
      </c>
      <c r="N4" s="10">
        <f>C4*M4</f>
        <v>1.0999999999999999E-2</v>
      </c>
      <c r="O4" s="10">
        <f t="shared" ref="O4:O12" si="0">N4/MAX($N$13,1E-30)</f>
        <v>5.0139534883720922E-2</v>
      </c>
    </row>
    <row r="5" spans="1:15" x14ac:dyDescent="0.25">
      <c r="A5" s="8">
        <v>2</v>
      </c>
      <c r="B5" s="8" t="s">
        <v>44</v>
      </c>
      <c r="C5" s="39">
        <v>7.0000000000000001E-3</v>
      </c>
      <c r="D5" s="40">
        <v>1</v>
      </c>
      <c r="E5" s="40"/>
      <c r="F5" s="40"/>
      <c r="G5" s="40"/>
      <c r="H5" s="40"/>
      <c r="I5" s="40"/>
      <c r="J5" s="37">
        <f>IFERROR(1/SUM(D5:I5),0)</f>
        <v>1</v>
      </c>
      <c r="K5" s="12">
        <v>7</v>
      </c>
      <c r="L5" s="12">
        <v>11</v>
      </c>
      <c r="M5" s="10">
        <f t="shared" ref="M5:M12" si="1">L5/MAX(K5,1E-30)</f>
        <v>1.5714285714285714</v>
      </c>
      <c r="N5" s="10">
        <f>C5*M5</f>
        <v>1.0999999999999999E-2</v>
      </c>
      <c r="O5" s="10">
        <f t="shared" si="0"/>
        <v>5.0139534883720922E-2</v>
      </c>
    </row>
    <row r="6" spans="1:15" x14ac:dyDescent="0.25">
      <c r="A6" s="8">
        <v>3</v>
      </c>
      <c r="B6" s="8" t="s">
        <v>46</v>
      </c>
      <c r="C6" s="39">
        <v>2.1999999999999999E-2</v>
      </c>
      <c r="D6" s="40"/>
      <c r="E6" s="40">
        <v>1</v>
      </c>
      <c r="F6" s="40"/>
      <c r="G6" s="40"/>
      <c r="H6" s="40"/>
      <c r="I6" s="40"/>
      <c r="J6" s="37">
        <f>IFERROR(1/SUM(D6:I6),0)</f>
        <v>1</v>
      </c>
      <c r="K6" s="12">
        <v>230</v>
      </c>
      <c r="L6" s="12">
        <v>230</v>
      </c>
      <c r="M6" s="10">
        <f t="shared" si="1"/>
        <v>1</v>
      </c>
      <c r="N6" s="10">
        <f>C6*M6</f>
        <v>2.1999999999999999E-2</v>
      </c>
      <c r="O6" s="10">
        <f t="shared" si="0"/>
        <v>0.10027906976744184</v>
      </c>
    </row>
    <row r="7" spans="1:15" x14ac:dyDescent="0.25">
      <c r="A7" s="8">
        <v>4</v>
      </c>
      <c r="B7" s="8" t="s">
        <v>45</v>
      </c>
      <c r="C7" s="39">
        <v>2.1999999999999999E-2</v>
      </c>
      <c r="D7" s="40"/>
      <c r="E7" s="40"/>
      <c r="F7" s="40">
        <v>1</v>
      </c>
      <c r="G7" s="40"/>
      <c r="H7" s="40"/>
      <c r="I7" s="40"/>
      <c r="J7" s="37">
        <f>IFERROR(1/SUM(D7:I7),0)</f>
        <v>1</v>
      </c>
      <c r="K7" s="12">
        <v>50</v>
      </c>
      <c r="L7" s="12">
        <v>50</v>
      </c>
      <c r="M7" s="10">
        <f t="shared" si="1"/>
        <v>1</v>
      </c>
      <c r="N7" s="10">
        <f>C7*M7</f>
        <v>2.1999999999999999E-2</v>
      </c>
      <c r="O7" s="10">
        <f t="shared" si="0"/>
        <v>0.10027906976744184</v>
      </c>
    </row>
    <row r="8" spans="1:15" x14ac:dyDescent="0.25">
      <c r="A8" s="8">
        <v>5</v>
      </c>
      <c r="B8" s="8" t="s">
        <v>47</v>
      </c>
      <c r="C8" s="39">
        <v>6.4000000000000001E-2</v>
      </c>
      <c r="D8" s="40"/>
      <c r="E8" s="40">
        <v>0.5</v>
      </c>
      <c r="F8" s="40">
        <v>0.5</v>
      </c>
      <c r="G8" s="40"/>
      <c r="H8" s="40"/>
      <c r="I8" s="40"/>
      <c r="J8" s="37">
        <f>IFERROR(1/SUM(D8:I8),0)</f>
        <v>1</v>
      </c>
      <c r="K8" s="12">
        <v>230</v>
      </c>
      <c r="L8" s="12">
        <v>230</v>
      </c>
      <c r="M8" s="10">
        <f t="shared" si="1"/>
        <v>1</v>
      </c>
      <c r="N8" s="10">
        <f>C8*M8</f>
        <v>6.4000000000000001E-2</v>
      </c>
      <c r="O8" s="10">
        <f t="shared" si="0"/>
        <v>0.29172093023255813</v>
      </c>
    </row>
    <row r="9" spans="1:15" x14ac:dyDescent="0.25">
      <c r="A9" s="8">
        <v>6</v>
      </c>
      <c r="B9" s="8" t="s">
        <v>48</v>
      </c>
      <c r="C9" s="39">
        <v>7.0000000000000001E-3</v>
      </c>
      <c r="D9" s="40"/>
      <c r="E9" s="40">
        <v>0.5</v>
      </c>
      <c r="F9" s="40">
        <v>0.5</v>
      </c>
      <c r="G9" s="40"/>
      <c r="H9" s="40"/>
      <c r="I9" s="40"/>
      <c r="J9" s="37">
        <f>IFERROR(1/SUM(D9:I9),0)</f>
        <v>1</v>
      </c>
      <c r="K9" s="12">
        <v>50</v>
      </c>
      <c r="L9" s="12">
        <v>50</v>
      </c>
      <c r="M9" s="10">
        <f t="shared" si="1"/>
        <v>1</v>
      </c>
      <c r="N9" s="10">
        <f>C9*M9</f>
        <v>7.0000000000000001E-3</v>
      </c>
      <c r="O9" s="10">
        <f t="shared" si="0"/>
        <v>3.1906976744186043E-2</v>
      </c>
    </row>
    <row r="10" spans="1:15" x14ac:dyDescent="0.25">
      <c r="A10" s="8">
        <v>7</v>
      </c>
      <c r="B10" s="8" t="s">
        <v>49</v>
      </c>
      <c r="C10" s="39">
        <v>7.0999999999999994E-2</v>
      </c>
      <c r="D10" s="40"/>
      <c r="E10" s="40"/>
      <c r="F10" s="40"/>
      <c r="G10" s="40">
        <v>1</v>
      </c>
      <c r="H10" s="40"/>
      <c r="I10" s="40"/>
      <c r="J10" s="37">
        <f>IFERROR(1/SUM(D10:I10),0)</f>
        <v>1</v>
      </c>
      <c r="K10" s="12">
        <v>1</v>
      </c>
      <c r="L10" s="12">
        <v>1</v>
      </c>
      <c r="M10" s="10">
        <f t="shared" si="1"/>
        <v>1</v>
      </c>
      <c r="N10" s="10">
        <f>C10*M10</f>
        <v>7.0999999999999994E-2</v>
      </c>
      <c r="O10" s="10">
        <f t="shared" si="0"/>
        <v>0.32362790697674415</v>
      </c>
    </row>
    <row r="11" spans="1:15" x14ac:dyDescent="0.25">
      <c r="A11" s="8">
        <v>8</v>
      </c>
      <c r="B11" s="8" t="s">
        <v>50</v>
      </c>
      <c r="C11" s="39">
        <v>8.0000000000000002E-3</v>
      </c>
      <c r="D11" s="40"/>
      <c r="E11" s="40"/>
      <c r="F11" s="40"/>
      <c r="G11" s="40"/>
      <c r="H11" s="40">
        <v>0.5</v>
      </c>
      <c r="I11" s="40">
        <v>0.5</v>
      </c>
      <c r="J11" s="37">
        <f>IFERROR(1/SUM(D11:I11),0)</f>
        <v>1</v>
      </c>
      <c r="K11" s="12">
        <v>98</v>
      </c>
      <c r="L11" s="12">
        <v>36</v>
      </c>
      <c r="M11" s="10">
        <f t="shared" si="1"/>
        <v>0.36734693877551022</v>
      </c>
      <c r="N11" s="10">
        <f>C11*M11</f>
        <v>2.9387755102040819E-3</v>
      </c>
      <c r="O11" s="10">
        <f t="shared" si="0"/>
        <v>1.3395348837209302E-2</v>
      </c>
    </row>
    <row r="12" spans="1:15" x14ac:dyDescent="0.25">
      <c r="A12" s="8">
        <v>9</v>
      </c>
      <c r="B12" s="8" t="s">
        <v>51</v>
      </c>
      <c r="C12" s="39">
        <v>2.3E-2</v>
      </c>
      <c r="D12" s="40"/>
      <c r="E12" s="40"/>
      <c r="F12" s="40"/>
      <c r="G12" s="40"/>
      <c r="H12" s="40"/>
      <c r="I12" s="40">
        <v>1</v>
      </c>
      <c r="J12" s="37">
        <f>IFERROR(1/SUM(D12:I12),0)</f>
        <v>1</v>
      </c>
      <c r="K12" s="12">
        <v>98</v>
      </c>
      <c r="L12" s="12">
        <v>36</v>
      </c>
      <c r="M12" s="10">
        <f t="shared" si="1"/>
        <v>0.36734693877551022</v>
      </c>
      <c r="N12" s="10">
        <f>C12*M12</f>
        <v>8.4489795918367347E-3</v>
      </c>
      <c r="O12" s="10">
        <f t="shared" si="0"/>
        <v>3.8511627906976743E-2</v>
      </c>
    </row>
    <row r="13" spans="1:15" s="2" customFormat="1" x14ac:dyDescent="0.25">
      <c r="B13" s="53" t="s">
        <v>9</v>
      </c>
      <c r="C13" s="53"/>
      <c r="D13" s="6"/>
      <c r="E13" s="6"/>
      <c r="F13" s="6"/>
      <c r="G13" s="6"/>
      <c r="H13" s="6"/>
      <c r="I13" s="6"/>
      <c r="J13" s="38"/>
      <c r="K13" s="6"/>
      <c r="L13" s="6">
        <v>4</v>
      </c>
      <c r="M13" s="6"/>
      <c r="N13" s="11">
        <f>SUM(N4:N12)</f>
        <v>0.21938775510204084</v>
      </c>
    </row>
    <row r="14" spans="1:15" x14ac:dyDescent="0.25">
      <c r="B14" s="57" t="s">
        <v>10</v>
      </c>
      <c r="C14" s="57"/>
      <c r="D14" s="13" cm="1">
        <f t="array" ref="D14">SUMPRODUCT(D4:D12*$J4:$J12,$O4:$O12)</f>
        <v>8.7744186046511616E-2</v>
      </c>
      <c r="E14" s="13" cm="1">
        <f t="array" ref="E14">SUMPRODUCT(E4:E12*$J4:$J12,$O4:$O12)</f>
        <v>0.26209302325581396</v>
      </c>
      <c r="F14" s="13" cm="1">
        <f t="array" ref="F14">SUMPRODUCT(F4:F12*$J4:$J12,$O4:$O12)</f>
        <v>0.26209302325581396</v>
      </c>
      <c r="G14" s="13" cm="1">
        <f t="array" ref="G14">SUMPRODUCT(G4:G12*$J4:$J12,$O4:$O12)</f>
        <v>0.32362790697674415</v>
      </c>
      <c r="H14" s="13" cm="1">
        <f t="array" ref="H14">SUMPRODUCT(H4:H12*$J4:$J12,$O4:$O12)</f>
        <v>1.923255813953488E-2</v>
      </c>
      <c r="I14" s="13" cm="1">
        <f t="array" ref="I14">SUMPRODUCT(I4:I12*$J4:$J12,$O4:$O12)</f>
        <v>4.5209302325581395E-2</v>
      </c>
      <c r="J14" s="37">
        <f>SUM(D14:I14)</f>
        <v>0.99999999999999989</v>
      </c>
    </row>
    <row r="15" spans="1:15" x14ac:dyDescent="0.25">
      <c r="B15" s="57" t="s">
        <v>11</v>
      </c>
      <c r="C15" s="57"/>
      <c r="D15" s="14">
        <f>D14/MAX($J$14,1E-30)</f>
        <v>8.774418604651163E-2</v>
      </c>
      <c r="E15" s="14">
        <f>E14/MAX($J$14,1E-30)</f>
        <v>0.26209302325581402</v>
      </c>
      <c r="F15" s="14">
        <f>F14/MAX($J$14,1E-30)</f>
        <v>0.26209302325581402</v>
      </c>
      <c r="G15" s="14">
        <f>G14/MAX($J$14,1E-30)</f>
        <v>0.32362790697674421</v>
      </c>
      <c r="H15" s="14">
        <f>H14/MAX($J$14,1E-30)</f>
        <v>1.9232558139534884E-2</v>
      </c>
      <c r="I15" s="14">
        <f>I14/MAX($J$14,1E-30)</f>
        <v>4.5209302325581402E-2</v>
      </c>
      <c r="J15" s="36"/>
    </row>
    <row r="16" spans="1:15" x14ac:dyDescent="0.25">
      <c r="B16" s="7"/>
      <c r="C16" s="7"/>
      <c r="D16" s="20"/>
      <c r="E16" s="20"/>
      <c r="F16" s="20"/>
      <c r="G16" s="20"/>
      <c r="H16" s="20"/>
      <c r="I16" s="20"/>
      <c r="J16" s="36"/>
    </row>
    <row r="17" spans="1:10" x14ac:dyDescent="0.25">
      <c r="A17" s="45" t="s">
        <v>12</v>
      </c>
      <c r="B17" s="52" t="s">
        <v>13</v>
      </c>
      <c r="C17" s="44"/>
      <c r="D17" s="23" t="s">
        <v>55</v>
      </c>
      <c r="E17" s="23" t="s">
        <v>56</v>
      </c>
      <c r="F17" s="23" t="s">
        <v>58</v>
      </c>
      <c r="G17" s="23" t="s">
        <v>57</v>
      </c>
      <c r="H17" s="23" t="s">
        <v>59</v>
      </c>
      <c r="I17" s="23" t="s">
        <v>60</v>
      </c>
      <c r="J17" s="36"/>
    </row>
    <row r="18" spans="1:10" x14ac:dyDescent="0.25">
      <c r="A18" s="46"/>
      <c r="B18" s="52" t="s">
        <v>14</v>
      </c>
      <c r="C18" s="44"/>
      <c r="D18" s="21" t="s">
        <v>52</v>
      </c>
      <c r="E18" s="21" t="s">
        <v>53</v>
      </c>
      <c r="F18" s="21" t="s">
        <v>54</v>
      </c>
      <c r="G18" s="21" t="s">
        <v>54</v>
      </c>
      <c r="H18" s="21" t="s">
        <v>52</v>
      </c>
      <c r="I18" s="21" t="s">
        <v>54</v>
      </c>
    </row>
    <row r="19" spans="1:10" x14ac:dyDescent="0.25">
      <c r="A19" s="47"/>
      <c r="B19" s="52" t="s">
        <v>15</v>
      </c>
      <c r="C19" s="44"/>
      <c r="D19" s="21">
        <v>7</v>
      </c>
      <c r="E19" s="21">
        <v>230</v>
      </c>
      <c r="F19" s="21">
        <v>0</v>
      </c>
      <c r="G19" s="21">
        <v>43.5</v>
      </c>
      <c r="H19" s="21">
        <v>97</v>
      </c>
      <c r="I19" s="21">
        <v>20</v>
      </c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10" x14ac:dyDescent="0.25">
      <c r="A21" s="48" t="s">
        <v>16</v>
      </c>
      <c r="B21" s="51" t="s">
        <v>17</v>
      </c>
      <c r="C21" s="44"/>
      <c r="D21" s="58">
        <v>11.4</v>
      </c>
      <c r="E21" s="58">
        <v>216.2</v>
      </c>
      <c r="F21" s="58"/>
      <c r="G21" s="58"/>
      <c r="H21" s="58">
        <v>10</v>
      </c>
      <c r="I21" s="58"/>
    </row>
    <row r="22" spans="1:10" x14ac:dyDescent="0.25">
      <c r="A22" s="49"/>
      <c r="B22" s="51" t="s">
        <v>18</v>
      </c>
      <c r="C22" s="44"/>
      <c r="D22" s="58">
        <v>102.87</v>
      </c>
      <c r="E22" s="58">
        <v>230</v>
      </c>
      <c r="F22" s="58">
        <v>0</v>
      </c>
      <c r="G22" s="58">
        <v>43.5</v>
      </c>
      <c r="H22" s="58">
        <v>100</v>
      </c>
      <c r="I22" s="58">
        <v>35.78</v>
      </c>
    </row>
    <row r="23" spans="1:10" x14ac:dyDescent="0.25">
      <c r="A23" s="50"/>
      <c r="B23" s="51" t="s">
        <v>19</v>
      </c>
      <c r="C23" s="44"/>
      <c r="D23" s="58"/>
      <c r="E23" s="58">
        <v>253</v>
      </c>
      <c r="F23" s="58">
        <v>0.5</v>
      </c>
      <c r="G23" s="58">
        <v>49.5</v>
      </c>
      <c r="H23" s="58"/>
      <c r="I23" s="58">
        <v>97.8</v>
      </c>
    </row>
    <row r="24" spans="1:10" hidden="1" x14ac:dyDescent="0.25">
      <c r="A24" s="24">
        <v>0</v>
      </c>
      <c r="B24" s="41"/>
      <c r="C24" s="42"/>
      <c r="D24" s="22">
        <v>-9.9999999999999895E+20</v>
      </c>
      <c r="E24" s="22">
        <v>-9.9999999999999895E+20</v>
      </c>
      <c r="F24" s="22">
        <v>-9.9999999999999895E+20</v>
      </c>
      <c r="G24" s="22">
        <v>-9.9999999999999895E+20</v>
      </c>
      <c r="H24" s="22">
        <v>-9.9999999999999895E+20</v>
      </c>
      <c r="I24" s="22">
        <v>-9.9999999999999895E+20</v>
      </c>
    </row>
    <row r="25" spans="1:10" x14ac:dyDescent="0.25">
      <c r="A25" s="24">
        <v>0</v>
      </c>
      <c r="B25" s="41" t="s">
        <v>20</v>
      </c>
      <c r="C25" s="42"/>
      <c r="D25" s="22">
        <v>11.4</v>
      </c>
      <c r="E25" s="22">
        <v>216.2</v>
      </c>
      <c r="F25" s="22">
        <v>0</v>
      </c>
      <c r="G25" s="22"/>
      <c r="H25" s="22">
        <v>97</v>
      </c>
      <c r="I25" s="22"/>
    </row>
    <row r="26" spans="1:10" x14ac:dyDescent="0.25">
      <c r="A26" s="24">
        <v>1</v>
      </c>
      <c r="B26" s="41" t="s">
        <v>21</v>
      </c>
      <c r="C26" s="42"/>
      <c r="D26" s="22">
        <v>102.87</v>
      </c>
      <c r="E26" s="22">
        <v>230</v>
      </c>
      <c r="F26" s="22">
        <v>0</v>
      </c>
      <c r="G26" s="22">
        <v>0</v>
      </c>
      <c r="H26" s="22">
        <v>100</v>
      </c>
      <c r="I26" s="22">
        <v>0</v>
      </c>
    </row>
    <row r="27" spans="1:10" x14ac:dyDescent="0.25">
      <c r="A27" s="24">
        <v>1</v>
      </c>
      <c r="B27" s="41" t="s">
        <v>22</v>
      </c>
      <c r="C27" s="42"/>
      <c r="D27" s="22">
        <v>999</v>
      </c>
      <c r="E27" s="22">
        <v>230</v>
      </c>
      <c r="F27" s="22">
        <v>0</v>
      </c>
      <c r="G27" s="22">
        <v>43.5</v>
      </c>
      <c r="H27" s="22">
        <v>100</v>
      </c>
      <c r="I27" s="22">
        <v>35.78</v>
      </c>
    </row>
    <row r="28" spans="1:10" x14ac:dyDescent="0.25">
      <c r="A28" s="24">
        <v>0</v>
      </c>
      <c r="B28" s="41" t="s">
        <v>23</v>
      </c>
      <c r="C28" s="42"/>
      <c r="D28" s="22"/>
      <c r="E28" s="22">
        <v>253</v>
      </c>
      <c r="F28" s="22">
        <v>0.5</v>
      </c>
      <c r="G28" s="22">
        <v>49.5</v>
      </c>
      <c r="H28" s="22"/>
      <c r="I28" s="22">
        <v>97.8</v>
      </c>
    </row>
    <row r="29" spans="1:10" hidden="1" x14ac:dyDescent="0.25">
      <c r="A29" s="24">
        <v>0</v>
      </c>
      <c r="B29" s="22"/>
      <c r="C29" s="22"/>
      <c r="D29" s="22">
        <v>9.9999999999999895E+20</v>
      </c>
      <c r="E29" s="22">
        <v>9.9999999999999895E+20</v>
      </c>
      <c r="F29" s="22">
        <v>9.9999999999999895E+20</v>
      </c>
      <c r="G29" s="22">
        <v>9.9999999999999895E+20</v>
      </c>
      <c r="H29" s="22">
        <v>9.9999999999999895E+20</v>
      </c>
      <c r="I29" s="22">
        <v>9.9999999999999895E+20</v>
      </c>
    </row>
    <row r="30" spans="1:10" hidden="1" x14ac:dyDescent="0.25">
      <c r="A30" s="24" t="s">
        <v>24</v>
      </c>
      <c r="B30" s="43" t="s">
        <v>25</v>
      </c>
      <c r="C30" s="44"/>
      <c r="D30" s="24"/>
      <c r="E30" s="24"/>
      <c r="F30" s="24"/>
      <c r="G30" s="24"/>
      <c r="H30" s="24"/>
      <c r="I30" s="24"/>
    </row>
    <row r="31" spans="1:10" ht="15.75" thickBot="1" x14ac:dyDescent="0.3">
      <c r="A31" s="7"/>
      <c r="B31" s="7"/>
      <c r="C31" s="16"/>
      <c r="D31" s="16"/>
      <c r="E31" s="16"/>
      <c r="F31" s="16"/>
      <c r="G31" s="16"/>
      <c r="H31" s="16"/>
      <c r="I31" s="16"/>
    </row>
    <row r="32" spans="1:10" ht="15.75" thickBot="1" x14ac:dyDescent="0.3">
      <c r="A32" s="7" t="s">
        <v>26</v>
      </c>
      <c r="B32" s="27">
        <f ca="1">SUMPRODUCT(relative_importance,ConceptA_TPM)</f>
        <v>0.80902325581395373</v>
      </c>
      <c r="C32" s="28" t="s">
        <v>27</v>
      </c>
      <c r="D32" s="18">
        <v>193.5</v>
      </c>
      <c r="E32" s="18">
        <v>223</v>
      </c>
      <c r="F32" s="18">
        <v>0</v>
      </c>
      <c r="G32" s="18">
        <v>0</v>
      </c>
      <c r="H32" s="18">
        <v>98</v>
      </c>
      <c r="I32" s="18">
        <v>172</v>
      </c>
    </row>
    <row r="33" spans="1:10" x14ac:dyDescent="0.25">
      <c r="B33" s="25" t="s">
        <v>28</v>
      </c>
      <c r="C33" s="15" t="s">
        <v>16</v>
      </c>
      <c r="D33" s="17">
        <f ca="1">IFERROR(FORECAST(D32,OFFSET(TPM_yaxis,MATCH(D32,D24:D29,1)-1,0,2), OFFSET(D24:D29,MATCH(D32,D24:D29,1)-1,0,2)),0)</f>
        <v>1</v>
      </c>
      <c r="E33" s="17">
        <f t="shared" ref="E33:I33" ca="1" si="2">IFERROR(FORECAST(E32,OFFSET(TPM_yaxis,MATCH(E32,E24:E29,1)-1,0,2), OFFSET(E24:E29,MATCH(E32,E24:E29,1)-1,0,2)),0)</f>
        <v>0.49275362318840621</v>
      </c>
      <c r="F33" s="17">
        <f ca="1">IFERROR(FORECAST(F32,OFFSET(TPM_yaxis,MATCH(F32,F24:F29,1)-1,0,2), OFFSET(F24:F29,MATCH(F32,F24:F29,1)-1,0,2)),0)</f>
        <v>1</v>
      </c>
      <c r="G33" s="17">
        <f t="shared" ca="1" si="2"/>
        <v>1</v>
      </c>
      <c r="H33" s="17">
        <f t="shared" ca="1" si="2"/>
        <v>0.3333333333333357</v>
      </c>
      <c r="I33" s="17">
        <f t="shared" ca="1" si="2"/>
        <v>0</v>
      </c>
    </row>
    <row r="34" spans="1:10" ht="15.75" thickBot="1" x14ac:dyDescent="0.3">
      <c r="A34" s="7"/>
      <c r="B34" s="26"/>
      <c r="C34" s="16"/>
      <c r="D34" s="16"/>
      <c r="E34" s="16"/>
      <c r="F34" s="16"/>
      <c r="G34" s="16"/>
      <c r="H34" s="16"/>
      <c r="I34" s="16"/>
    </row>
    <row r="35" spans="1:10" ht="15.75" thickBot="1" x14ac:dyDescent="0.3">
      <c r="A35" s="7" t="s">
        <v>29</v>
      </c>
      <c r="B35" s="27">
        <f ca="1">SUMPRODUCT(relative_importance,ConceptB_TPM)</f>
        <v>0.39156135930145092</v>
      </c>
      <c r="C35" s="28" t="s">
        <v>27</v>
      </c>
      <c r="D35" s="18">
        <v>102.9</v>
      </c>
      <c r="E35" s="19">
        <v>223</v>
      </c>
      <c r="F35" s="19">
        <v>0.2</v>
      </c>
      <c r="G35" s="19">
        <v>49.5</v>
      </c>
      <c r="H35" s="19">
        <v>99</v>
      </c>
      <c r="I35" s="19">
        <v>91.5</v>
      </c>
    </row>
    <row r="36" spans="1:10" x14ac:dyDescent="0.25">
      <c r="B36" s="25" t="s">
        <v>28</v>
      </c>
      <c r="C36" s="15" t="s">
        <v>16</v>
      </c>
      <c r="D36" s="17">
        <f t="shared" ref="D36:I36" ca="1" si="3">IFERROR(FORECAST(D35,OFFSET(TPM_yaxis,MATCH(D35,D24:D29,1)-1,0,2), OFFSET(D25:D28,MATCH(D35,D25:D28,1)-1,0,2)),0)</f>
        <v>1</v>
      </c>
      <c r="E36" s="17">
        <f t="shared" ca="1" si="3"/>
        <v>0.49275362318840621</v>
      </c>
      <c r="F36" s="17">
        <f ca="1">IFERROR(FORECAST(F35,OFFSET(TPM_yaxis,MATCH(F35,F24:F29,1)-1,0,2), OFFSET(F25:F27,MATCH(F35,F25:F27,1)-1,0,2)),0)</f>
        <v>0.6</v>
      </c>
      <c r="G36" s="17">
        <f t="shared" ca="1" si="3"/>
        <v>0</v>
      </c>
      <c r="H36" s="17">
        <f t="shared" ca="1" si="3"/>
        <v>0.6666666666666714</v>
      </c>
      <c r="I36" s="17">
        <f t="shared" ca="1" si="3"/>
        <v>0.10158013544018063</v>
      </c>
    </row>
    <row r="37" spans="1:10" ht="15.75" thickBot="1" x14ac:dyDescent="0.3">
      <c r="A37" s="7"/>
      <c r="B37" s="26"/>
      <c r="C37" s="16"/>
      <c r="D37" s="16"/>
      <c r="E37" s="16"/>
      <c r="F37" s="16"/>
      <c r="G37" s="16"/>
      <c r="H37" s="16"/>
      <c r="I37" s="16"/>
    </row>
    <row r="38" spans="1:10" ht="15.75" thickBot="1" x14ac:dyDescent="0.3">
      <c r="A38" s="7" t="s">
        <v>30</v>
      </c>
      <c r="B38" s="27">
        <f ca="1">SUMPRODUCT(relative_importance,ConceptC_TPM)</f>
        <v>0.72588372093023268</v>
      </c>
      <c r="C38" s="28" t="s">
        <v>27</v>
      </c>
      <c r="D38" s="18">
        <v>102.9</v>
      </c>
      <c r="E38" s="19">
        <v>230</v>
      </c>
      <c r="F38" s="19">
        <v>0.4</v>
      </c>
      <c r="G38" s="19">
        <v>43.5</v>
      </c>
      <c r="H38" s="19">
        <v>100</v>
      </c>
      <c r="I38" s="19">
        <v>118</v>
      </c>
    </row>
    <row r="39" spans="1:10" x14ac:dyDescent="0.25">
      <c r="B39" s="25" t="s">
        <v>28</v>
      </c>
      <c r="C39" s="15" t="s">
        <v>16</v>
      </c>
      <c r="D39" s="17">
        <f t="shared" ref="D39:I39" ca="1" si="4">IFERROR(FORECAST(D38,OFFSET(TPM_yaxis,MATCH(D38,D24:D29,1)-1,0,2), OFFSET(D24:D29,MATCH(D38,D24:D29,1)-1,0,2)),0)</f>
        <v>1</v>
      </c>
      <c r="E39" s="17">
        <f t="shared" ca="1" si="4"/>
        <v>1</v>
      </c>
      <c r="F39" s="17">
        <f ca="1">IFERROR(FORECAST(F38,OFFSET(TPM_yaxis,MATCH(F38,F24:F29,1)-1,0,2), OFFSET(F24:F29,MATCH(F38,F24:F29,1)-1,0,2)),0)</f>
        <v>0.19999999999999996</v>
      </c>
      <c r="G39" s="17">
        <f t="shared" ca="1" si="4"/>
        <v>1</v>
      </c>
      <c r="H39" s="17">
        <f t="shared" ca="1" si="4"/>
        <v>0</v>
      </c>
      <c r="I39" s="17">
        <f t="shared" ca="1" si="4"/>
        <v>0</v>
      </c>
    </row>
    <row r="40" spans="1:10" x14ac:dyDescent="0.25">
      <c r="A40" s="7"/>
      <c r="B40" s="26"/>
      <c r="C40" s="16"/>
      <c r="D40" s="16"/>
      <c r="E40" s="16"/>
      <c r="F40" s="16"/>
      <c r="G40" s="16"/>
      <c r="H40" s="16"/>
      <c r="I40" s="16"/>
    </row>
    <row r="41" spans="1:10" x14ac:dyDescent="0.25">
      <c r="A41" s="34"/>
      <c r="J41"/>
    </row>
    <row r="42" spans="1:10" x14ac:dyDescent="0.25">
      <c r="A42" s="34"/>
      <c r="J42"/>
    </row>
    <row r="43" spans="1:10" x14ac:dyDescent="0.25">
      <c r="A43" s="34"/>
      <c r="J43"/>
    </row>
    <row r="44" spans="1:10" x14ac:dyDescent="0.25">
      <c r="A44" s="34"/>
      <c r="J44"/>
    </row>
    <row r="45" spans="1:10" x14ac:dyDescent="0.25">
      <c r="A45" s="34"/>
      <c r="J45"/>
    </row>
    <row r="46" spans="1:10" x14ac:dyDescent="0.25">
      <c r="A46" s="34"/>
      <c r="J46"/>
    </row>
    <row r="47" spans="1:10" x14ac:dyDescent="0.25">
      <c r="A47" s="34"/>
      <c r="J47"/>
    </row>
    <row r="48" spans="1:10" x14ac:dyDescent="0.25">
      <c r="A48" s="34"/>
      <c r="J48"/>
    </row>
  </sheetData>
  <mergeCells count="19">
    <mergeCell ref="B13:C13"/>
    <mergeCell ref="A1:B2"/>
    <mergeCell ref="A3:B3"/>
    <mergeCell ref="B14:C14"/>
    <mergeCell ref="B15:C15"/>
    <mergeCell ref="B28:C28"/>
    <mergeCell ref="B30:C30"/>
    <mergeCell ref="A17:A19"/>
    <mergeCell ref="A21:A23"/>
    <mergeCell ref="B23:C23"/>
    <mergeCell ref="B24:C24"/>
    <mergeCell ref="B25:C25"/>
    <mergeCell ref="B26:C26"/>
    <mergeCell ref="B27:C27"/>
    <mergeCell ref="B17:C17"/>
    <mergeCell ref="B18:C18"/>
    <mergeCell ref="B19:C19"/>
    <mergeCell ref="B21:C21"/>
    <mergeCell ref="B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FD5E-3F87-4F15-8B19-4DD5227D117A}">
  <dimension ref="A1:H13"/>
  <sheetViews>
    <sheetView tabSelected="1" workbookViewId="0">
      <selection activeCell="F9" sqref="F9"/>
    </sheetView>
  </sheetViews>
  <sheetFormatPr defaultRowHeight="15" x14ac:dyDescent="0.25"/>
  <cols>
    <col min="1" max="1" width="8.7109375" customWidth="1"/>
    <col min="3" max="3" width="9.28515625" bestFit="1" customWidth="1"/>
  </cols>
  <sheetData>
    <row r="1" spans="1:8" x14ac:dyDescent="0.25">
      <c r="A1" s="29" t="s">
        <v>31</v>
      </c>
    </row>
    <row r="3" spans="1:8" x14ac:dyDescent="0.25">
      <c r="C3" t="s">
        <v>32</v>
      </c>
    </row>
    <row r="4" spans="1:8" x14ac:dyDescent="0.25">
      <c r="C4" t="s">
        <v>33</v>
      </c>
      <c r="H4" t="s">
        <v>34</v>
      </c>
    </row>
    <row r="5" spans="1:8" hidden="1" x14ac:dyDescent="0.25">
      <c r="C5" s="30">
        <v>-9.9999999999999997E+98</v>
      </c>
    </row>
    <row r="6" spans="1:8" x14ac:dyDescent="0.25">
      <c r="A6" s="41" t="s">
        <v>20</v>
      </c>
      <c r="B6" s="42"/>
      <c r="C6" s="22"/>
      <c r="H6" s="31">
        <v>0</v>
      </c>
    </row>
    <row r="7" spans="1:8" x14ac:dyDescent="0.25">
      <c r="A7" s="41" t="s">
        <v>21</v>
      </c>
      <c r="B7" s="42"/>
      <c r="C7" s="22"/>
      <c r="H7" s="31">
        <v>1</v>
      </c>
    </row>
    <row r="8" spans="1:8" x14ac:dyDescent="0.25">
      <c r="A8" s="41" t="s">
        <v>22</v>
      </c>
      <c r="B8" s="42"/>
      <c r="C8" s="22"/>
      <c r="H8" s="31">
        <v>1</v>
      </c>
    </row>
    <row r="9" spans="1:8" x14ac:dyDescent="0.25">
      <c r="A9" s="41" t="s">
        <v>23</v>
      </c>
      <c r="B9" s="42"/>
      <c r="C9" s="22"/>
      <c r="H9" s="31">
        <v>0</v>
      </c>
    </row>
    <row r="10" spans="1:8" hidden="1" x14ac:dyDescent="0.25">
      <c r="A10" s="32"/>
      <c r="B10" s="32"/>
      <c r="C10" s="33">
        <v>9.9999999999999997E+98</v>
      </c>
      <c r="H10" s="31"/>
    </row>
    <row r="11" spans="1:8" ht="15.75" thickBot="1" x14ac:dyDescent="0.3">
      <c r="B11" t="s">
        <v>35</v>
      </c>
    </row>
    <row r="12" spans="1:8" ht="15.75" thickBot="1" x14ac:dyDescent="0.3">
      <c r="B12" t="s">
        <v>13</v>
      </c>
      <c r="C12" s="18">
        <v>2</v>
      </c>
    </row>
    <row r="13" spans="1:8" x14ac:dyDescent="0.25">
      <c r="B13" t="s">
        <v>16</v>
      </c>
      <c r="C13" s="17" t="e">
        <f ca="1">FORECAST(C12,OFFSET(TPM_yaxis,MATCH(C12,C5:C10,1)-1,0,2), OFFSET(C5:C10,MATCH(C12,C5:C10,1)-1,0,2))</f>
        <v>#DIV/0!</v>
      </c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3A0B5DACF974CB8136345AAACCE32" ma:contentTypeVersion="11" ma:contentTypeDescription="Create a new document." ma:contentTypeScope="" ma:versionID="c117b898dd5b842c5683183c3fc8b6c4">
  <xsd:schema xmlns:xsd="http://www.w3.org/2001/XMLSchema" xmlns:xs="http://www.w3.org/2001/XMLSchema" xmlns:p="http://schemas.microsoft.com/office/2006/metadata/properties" xmlns:ns2="f6fc5ac4-0b18-4961-a382-99dff88384e3" xmlns:ns3="c03d7c51-3d6e-4f0d-bf7d-54ce0a22a330" targetNamespace="http://schemas.microsoft.com/office/2006/metadata/properties" ma:root="true" ma:fieldsID="b75180191c5116217026a0f6dc921fb6" ns2:_="" ns3:_="">
    <xsd:import namespace="f6fc5ac4-0b18-4961-a382-99dff88384e3"/>
    <xsd:import namespace="c03d7c51-3d6e-4f0d-bf7d-54ce0a22a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c5ac4-0b18-4961-a382-99dff8838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0858339-22dc-49f9-bed0-4b2c0ae499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7c51-3d6e-4f0d-bf7d-54ce0a22a33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760783-7b17-4f7c-b725-b23add112b4b}" ma:internalName="TaxCatchAll" ma:showField="CatchAllData" ma:web="c03d7c51-3d6e-4f0d-bf7d-54ce0a22a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fc5ac4-0b18-4961-a382-99dff88384e3">
      <Terms xmlns="http://schemas.microsoft.com/office/infopath/2007/PartnerControls"/>
    </lcf76f155ced4ddcb4097134ff3c332f>
    <TaxCatchAll xmlns="c03d7c51-3d6e-4f0d-bf7d-54ce0a22a330" xsi:nil="true"/>
  </documentManagement>
</p:properties>
</file>

<file path=customXml/itemProps1.xml><?xml version="1.0" encoding="utf-8"?>
<ds:datastoreItem xmlns:ds="http://schemas.openxmlformats.org/officeDocument/2006/customXml" ds:itemID="{80781BA9-50CD-4BCE-B13E-07FBA80783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D66174-BEAE-4D0B-9F16-2A92BAC00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c5ac4-0b18-4961-a382-99dff88384e3"/>
    <ds:schemaRef ds:uri="c03d7c51-3d6e-4f0d-bf7d-54ce0a22a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966C3-30E5-4E9C-AFBB-BD2050EFDC5E}">
  <ds:schemaRefs>
    <ds:schemaRef ds:uri="http://schemas.microsoft.com/office/2006/metadata/properties"/>
    <ds:schemaRef ds:uri="http://schemas.microsoft.com/office/infopath/2007/PartnerControls"/>
    <ds:schemaRef ds:uri="f6fc5ac4-0b18-4961-a382-99dff88384e3"/>
    <ds:schemaRef ds:uri="c03d7c51-3d6e-4f0d-bf7d-54ce0a22a3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House of Quality</vt:lpstr>
      <vt:lpstr>TPM graph test</vt:lpstr>
      <vt:lpstr>'TPM graph test'!ConceptA_TPM</vt:lpstr>
      <vt:lpstr>ConceptA_TPM</vt:lpstr>
      <vt:lpstr>'TPM graph test'!ConceptB_TPM</vt:lpstr>
      <vt:lpstr>ConceptB_TPM</vt:lpstr>
      <vt:lpstr>'TPM graph test'!ConceptC_TPM</vt:lpstr>
      <vt:lpstr>ConceptC_TPM</vt:lpstr>
      <vt:lpstr>'TPM graph test'!relative_importance</vt:lpstr>
      <vt:lpstr>relative_importance</vt:lpstr>
      <vt:lpstr>'TPM graph test'!TPM_yaxis</vt:lpstr>
      <vt:lpstr>TPM_yaxis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Jochen</dc:creator>
  <cp:keywords/>
  <dc:description/>
  <cp:lastModifiedBy>Brian Ma</cp:lastModifiedBy>
  <cp:revision/>
  <dcterms:created xsi:type="dcterms:W3CDTF">2018-04-17T00:15:24Z</dcterms:created>
  <dcterms:modified xsi:type="dcterms:W3CDTF">2024-05-06T05:44:00Z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0x0101000953A0B5DACF974CB8136345AAACCE32</vt:lpwstr>
  </property>
  <property fmtid="{D5CDD505-2E9C-101B-9397-08002B2CF9AE}" pid="3" name="MediaServiceImageTags">
    <vt:lpwstr/>
  </property>
</Properties>
</file>