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ouse of Quality" sheetId="1" r:id="rId1"/>
    <sheet name="TPM graph test" sheetId="2" r:id="rId2"/>
  </sheets>
  <externalReferences>
    <externalReference r:id="rId6"/>
  </externalReferences>
  <definedNames>
    <definedName name="ConceptA_TPM" localSheetId="1">'House of Quality'!$D$44:$Q$44</definedName>
    <definedName name="ConceptA_TPM">'House of Quality'!$D$44:$Q$44</definedName>
    <definedName name="ConceptB_TPM" localSheetId="1">'House of Quality'!$D$47:$Q$47</definedName>
    <definedName name="ConceptB_TPM">'House of Quality'!$D$47:$Q$47</definedName>
    <definedName name="ConceptC_TPM" localSheetId="1">'House of Quality'!$D$50:$Q$50</definedName>
    <definedName name="ConceptC_TPM">'House of Quality'!$D$50:$Q$50</definedName>
    <definedName name="ConceptD_TPM" localSheetId="1">'House of Quality'!$D$53:$Q$53</definedName>
    <definedName name="ConceptD_TPM">'House of Quality'!$D$53:$Q$53</definedName>
    <definedName name="ConceptE_TPM" localSheetId="1">'House of Quality'!$D$56:$Q$56</definedName>
    <definedName name="ConceptE_TPM">'House of Quality'!$D$56:$Q$56</definedName>
    <definedName name="ConceptF">'[1]House of Quality'!$D$59:$AC$59</definedName>
    <definedName name="ConceptF_TPM">'House of Quality'!$D$59:$Q$59</definedName>
    <definedName name="relative_importance" localSheetId="1">'House of Quality'!$D$26:$Q$26</definedName>
    <definedName name="relative_importance">'House of Quality'!$D$26:$Q$26</definedName>
    <definedName name="TPM_yaxis" localSheetId="1">'House of Quality'!$A$35:$A$40</definedName>
    <definedName name="TPM_yaxis">'House of Quality'!$A$35:$A$40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<sst xmlns="http://schemas.openxmlformats.org/spreadsheetml/2006/main" count="126" uniqueCount="87">
  <si>
    <t>Step 1 Customer needs &amp; importance (1-5) 
Step 2 Benchmark solution (1-5)
Step 3 Planned design (1-5)
Step 4 Requirements Corelation matrix (1,3,9)
Step 5 TPM benchmarking data and target
Step 6 Choose control points for TPM. 
Step 7 Enter value of TPM for each concept 
Step 8 Read off QFD score</t>
  </si>
  <si>
    <t>Design attributes</t>
  </si>
  <si>
    <t>Time Consumption</t>
  </si>
  <si>
    <t>Computational Simplicity</t>
  </si>
  <si>
    <t>Signal Distinction​</t>
  </si>
  <si>
    <t>Robustness to Noise</t>
  </si>
  <si>
    <t>Scalability</t>
  </si>
  <si>
    <t>Latency</t>
  </si>
  <si>
    <t>Power Efficiency</t>
  </si>
  <si>
    <t>Environmental Compatibility</t>
  </si>
  <si>
    <t>Fault Tolerance</t>
  </si>
  <si>
    <t>Maintainability</t>
  </si>
  <si>
    <t>Security &amp; Data Protection</t>
  </si>
  <si>
    <t>User Interface Friendliness</t>
  </si>
  <si>
    <t>Integration Capability</t>
  </si>
  <si>
    <t>Modularity</t>
  </si>
  <si>
    <t>Normalising factor</t>
  </si>
  <si>
    <t>Benchmark soultion</t>
  </si>
  <si>
    <t>Planned design</t>
  </si>
  <si>
    <t>Improvement ratio</t>
  </si>
  <si>
    <t>Absolute weight</t>
  </si>
  <si>
    <t>Relative weight</t>
  </si>
  <si>
    <t>Customer Needs</t>
  </si>
  <si>
    <t>Importance</t>
  </si>
  <si>
    <t>System needs to locate underwater robot accurately.</t>
  </si>
  <si>
    <t>System needs to have no cross talking between beacons.</t>
  </si>
  <si>
    <t>System needs to have Real-time tracking while robot is moving.</t>
  </si>
  <si>
    <t>System needs to avoid transmission error via signal encoding and processing</t>
  </si>
  <si>
    <t>System needs to cause no damage to the environments.</t>
  </si>
  <si>
    <t>System needs to have good underwater performance.</t>
  </si>
  <si>
    <t>System needs to be used for long periods of time.</t>
  </si>
  <si>
    <t>System needs ot support rapid deployment and calibration without the need for complex debugging.</t>
  </si>
  <si>
    <t xml:space="preserve">System needs to be able to increase or decrease the number of beacons according to the task requirements.
</t>
  </si>
  <si>
    <t>System needs to provide diagnostic feedback to enable fault detection and system health monitoring.</t>
  </si>
  <si>
    <t>System needs to be easily maintainable and upgradable in the field.</t>
  </si>
  <si>
    <t>System needs to identify and isolate faulty beacons dynamically during mission.</t>
  </si>
  <si>
    <t>System needs to adapt signal strength dynamically based on environment</t>
  </si>
  <si>
    <t>System needs to integrate with remote monitoring platforms</t>
  </si>
  <si>
    <t>System needs to support intuitive configuration interface for non-technical users</t>
  </si>
  <si>
    <t>System needs to provide traceable logs for audit and mission verification.</t>
  </si>
  <si>
    <t>System needs to be resistant to biofouling over long deployments</t>
  </si>
  <si>
    <t>System needs to allow for easy retrieval or disposal in end-of-life scenarios.</t>
  </si>
  <si>
    <t>System needs to allow for signal encryption and access control.</t>
  </si>
  <si>
    <t>System needs to estimate and report its own remaining operating time or battery life.</t>
  </si>
  <si>
    <t>Technical Performance Measures</t>
  </si>
  <si>
    <t>Absolute importance</t>
  </si>
  <si>
    <t>Relative importance</t>
  </si>
  <si>
    <t>Design Criteria</t>
  </si>
  <si>
    <t>Metric</t>
  </si>
  <si>
    <t>s</t>
  </si>
  <si>
    <t>ms</t>
  </si>
  <si>
    <t>%</t>
  </si>
  <si>
    <t>count</t>
  </si>
  <si>
    <t>W</t>
  </si>
  <si>
    <t>℃</t>
  </si>
  <si>
    <t>h</t>
  </si>
  <si>
    <t>level</t>
  </si>
  <si>
    <t>DoI</t>
  </si>
  <si>
    <t>-</t>
  </si>
  <si>
    <t>+</t>
  </si>
  <si>
    <t>X</t>
  </si>
  <si>
    <t>Benchmark</t>
  </si>
  <si>
    <t>-20 to +50</t>
  </si>
  <si>
    <t>TPM</t>
  </si>
  <si>
    <t>Min</t>
  </si>
  <si>
    <t>Target</t>
  </si>
  <si>
    <t>Max</t>
  </si>
  <si>
    <t>Control 1</t>
  </si>
  <si>
    <t>Control 2</t>
  </si>
  <si>
    <t xml:space="preserve">Control 3 </t>
  </si>
  <si>
    <t>Control 4</t>
  </si>
  <si>
    <t>y_axis</t>
  </si>
  <si>
    <t>Graph TPM (X)</t>
  </si>
  <si>
    <t>Concept A</t>
  </si>
  <si>
    <t>metric</t>
  </si>
  <si>
    <t>QFD</t>
  </si>
  <si>
    <t>Concept B</t>
  </si>
  <si>
    <t>Concept C</t>
  </si>
  <si>
    <t>Concept D</t>
  </si>
  <si>
    <t>Concept E</t>
  </si>
  <si>
    <t>Concept F</t>
  </si>
  <si>
    <t xml:space="preserve">This page provides a simple graph to test a given set of control points to check that the TPM is doing what you want it to do </t>
  </si>
  <si>
    <t xml:space="preserve">Enter your proposed control points </t>
  </si>
  <si>
    <t>here</t>
  </si>
  <si>
    <t xml:space="preserve">These are the y_axis data - don’t change these. </t>
  </si>
  <si>
    <t>Check your metric here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</si>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</sst>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8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16" applyNumberFormat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16" fillId="19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0" fontId="0" fillId="2" borderId="3" xfId="0" applyNumberFormat="1" applyFill="1" applyBorder="1"/>
    <xf numFmtId="0" fontId="0" fillId="3" borderId="0" xfId="0" applyFill="1"/>
    <xf numFmtId="9" fontId="0" fillId="2" borderId="3" xfId="0" applyNumberFormat="1" applyFill="1" applyBorder="1"/>
    <xf numFmtId="0" fontId="0" fillId="2" borderId="0" xfId="0" applyFill="1"/>
    <xf numFmtId="11" fontId="0" fillId="2" borderId="0" xfId="0" applyNumberFormat="1" applyFill="1"/>
    <xf numFmtId="0" fontId="0" fillId="4" borderId="4" xfId="0" applyFill="1" applyBorder="1"/>
    <xf numFmtId="0" fontId="0" fillId="5" borderId="5" xfId="0" applyFill="1" applyBorder="1"/>
    <xf numFmtId="0" fontId="0" fillId="6" borderId="0" xfId="0" applyFill="1"/>
    <xf numFmtId="176" fontId="0" fillId="0" borderId="0" xfId="0" applyNumberFormat="1"/>
    <xf numFmtId="0" fontId="0" fillId="0" borderId="0" xfId="0" applyAlignment="1">
      <alignment vertical="center" wrapText="1"/>
    </xf>
    <xf numFmtId="0" fontId="0" fillId="7" borderId="3" xfId="0" applyFill="1" applyBorder="1"/>
    <xf numFmtId="0" fontId="0" fillId="0" borderId="6" xfId="0" applyBorder="1" applyAlignment="1">
      <alignment vertical="center" wrapText="1"/>
    </xf>
    <xf numFmtId="0" fontId="1" fillId="7" borderId="1" xfId="0" applyFont="1" applyFill="1" applyBorder="1" applyAlignment="1">
      <alignment horizontal="right" textRotation="90"/>
    </xf>
    <xf numFmtId="0" fontId="2" fillId="0" borderId="0" xfId="0" applyFont="1"/>
    <xf numFmtId="0" fontId="1" fillId="8" borderId="3" xfId="0" applyFont="1" applyFill="1" applyBorder="1"/>
    <xf numFmtId="0" fontId="3" fillId="9" borderId="3" xfId="0" applyFont="1" applyFill="1" applyBorder="1"/>
    <xf numFmtId="0" fontId="0" fillId="10" borderId="0" xfId="0" applyFill="1"/>
    <xf numFmtId="0" fontId="0" fillId="8" borderId="3" xfId="0" applyFill="1" applyBorder="1"/>
    <xf numFmtId="0" fontId="0" fillId="8" borderId="3" xfId="0" applyFill="1" applyBorder="1" applyAlignment="1">
      <alignment wrapText="1"/>
    </xf>
    <xf numFmtId="1" fontId="0" fillId="9" borderId="3" xfId="0" applyNumberFormat="1" applyFill="1" applyBorder="1"/>
    <xf numFmtId="1" fontId="0" fillId="11" borderId="3" xfId="0" applyNumberFormat="1" applyFill="1" applyBorder="1"/>
    <xf numFmtId="0" fontId="0" fillId="0" borderId="0" xfId="0" applyAlignment="1">
      <alignment wrapText="1"/>
    </xf>
    <xf numFmtId="0" fontId="1" fillId="12" borderId="3" xfId="0" applyFont="1" applyFill="1" applyBorder="1"/>
    <xf numFmtId="0" fontId="0" fillId="12" borderId="3" xfId="0" applyFill="1" applyBorder="1"/>
    <xf numFmtId="2" fontId="0" fillId="12" borderId="3" xfId="0" applyNumberFormat="1" applyFill="1" applyBorder="1"/>
    <xf numFmtId="2" fontId="4" fillId="12" borderId="3" xfId="0" applyNumberFormat="1" applyFont="1" applyFill="1" applyBorder="1"/>
    <xf numFmtId="0" fontId="0" fillId="0" borderId="3" xfId="0" applyBorder="1"/>
    <xf numFmtId="2" fontId="4" fillId="0" borderId="3" xfId="0" applyNumberFormat="1" applyFont="1" applyBorder="1"/>
    <xf numFmtId="0" fontId="0" fillId="13" borderId="7" xfId="0" applyFill="1" applyBorder="1" applyAlignment="1">
      <alignment vertical="top" wrapText="1"/>
    </xf>
    <xf numFmtId="0" fontId="0" fillId="13" borderId="1" xfId="0" applyFill="1" applyBorder="1"/>
    <xf numFmtId="0" fontId="0" fillId="0" borderId="2" xfId="0" applyBorder="1"/>
    <xf numFmtId="2" fontId="4" fillId="13" borderId="3" xfId="0" applyNumberFormat="1" applyFont="1" applyFill="1" applyBorder="1"/>
    <xf numFmtId="0" fontId="0" fillId="13" borderId="7" xfId="0" applyFill="1" applyBorder="1" applyAlignment="1">
      <alignment vertical="top"/>
    </xf>
    <xf numFmtId="0" fontId="0" fillId="13" borderId="3" xfId="0" applyNumberFormat="1" applyFill="1" applyBorder="1"/>
    <xf numFmtId="0" fontId="0" fillId="13" borderId="3" xfId="0" applyFill="1" applyBorder="1"/>
    <xf numFmtId="0" fontId="0" fillId="13" borderId="8" xfId="0" applyFill="1" applyBorder="1" applyAlignment="1">
      <alignment vertical="top"/>
    </xf>
    <xf numFmtId="9" fontId="0" fillId="13" borderId="3" xfId="0" applyNumberFormat="1" applyFont="1" applyFill="1" applyBorder="1" applyAlignment="1" applyProtection="1"/>
    <xf numFmtId="0" fontId="0" fillId="5" borderId="9" xfId="0" applyFill="1" applyBorder="1" applyAlignment="1">
      <alignment vertical="top" wrapText="1"/>
    </xf>
    <xf numFmtId="0" fontId="0" fillId="5" borderId="1" xfId="0" applyFill="1" applyBorder="1"/>
    <xf numFmtId="0" fontId="0" fillId="5" borderId="3" xfId="0" applyFill="1" applyBorder="1"/>
    <xf numFmtId="9" fontId="0" fillId="5" borderId="3" xfId="0" applyNumberFormat="1" applyFill="1" applyBorder="1"/>
    <xf numFmtId="10" fontId="0" fillId="5" borderId="3" xfId="0" applyNumberFormat="1" applyFill="1" applyBorder="1"/>
    <xf numFmtId="0" fontId="0" fillId="5" borderId="7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3" borderId="3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0" xfId="0" applyBorder="1"/>
    <xf numFmtId="0" fontId="0" fillId="0" borderId="0" xfId="0" applyAlignment="1">
      <alignment horizontal="left"/>
    </xf>
    <xf numFmtId="0" fontId="0" fillId="4" borderId="3" xfId="0" applyFill="1" applyBorder="1"/>
    <xf numFmtId="10" fontId="0" fillId="4" borderId="4" xfId="0" applyNumberFormat="1" applyFont="1" applyFill="1" applyBorder="1" applyAlignment="1" applyProtection="1"/>
    <xf numFmtId="9" fontId="0" fillId="4" borderId="4" xfId="0" applyNumberFormat="1" applyFill="1" applyBorder="1"/>
    <xf numFmtId="0" fontId="0" fillId="14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1" xfId="0" applyFill="1" applyBorder="1"/>
    <xf numFmtId="10" fontId="0" fillId="4" borderId="11" xfId="0" applyNumberFormat="1" applyFill="1" applyBorder="1"/>
    <xf numFmtId="9" fontId="0" fillId="4" borderId="11" xfId="0" applyNumberFormat="1" applyFill="1" applyBorder="1"/>
    <xf numFmtId="0" fontId="0" fillId="4" borderId="12" xfId="0" applyFill="1" applyBorder="1"/>
    <xf numFmtId="0" fontId="0" fillId="5" borderId="8" xfId="0" applyFill="1" applyBorder="1"/>
    <xf numFmtId="49" fontId="0" fillId="13" borderId="3" xfId="0" applyNumberFormat="1" applyFill="1" applyBorder="1"/>
    <xf numFmtId="176" fontId="0" fillId="0" borderId="0" xfId="0" applyNumberFormat="1" applyAlignment="1">
      <alignment textRotation="90"/>
    </xf>
    <xf numFmtId="0" fontId="0" fillId="15" borderId="0" xfId="0" applyFill="1" applyAlignment="1">
      <alignment textRotation="90"/>
    </xf>
    <xf numFmtId="177" fontId="0" fillId="0" borderId="3" xfId="0" applyNumberFormat="1" applyBorder="1"/>
    <xf numFmtId="1" fontId="0" fillId="15" borderId="3" xfId="0" applyNumberFormat="1" applyFill="1" applyBorder="1"/>
    <xf numFmtId="2" fontId="0" fillId="15" borderId="3" xfId="0" applyNumberFormat="1" applyFill="1" applyBorder="1"/>
    <xf numFmtId="177" fontId="0" fillId="0" borderId="0" xfId="0" applyNumberFormat="1"/>
    <xf numFmtId="2" fontId="0" fillId="6" borderId="3" xfId="0" applyNumberFormat="1" applyFill="1" applyBorder="1"/>
    <xf numFmtId="176" fontId="4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99FF"/>
      <color rgb="009966FF"/>
      <color rgb="00FF66FF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TPM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'TPM graph test'!$C$6:$C$9</c:f>
              <c:numCache>
                <c:formatCode>0.00%</c:formatCode>
                <c:ptCount val="4"/>
                <c:pt idx="0">
                  <c:v>0.995</c:v>
                </c:pt>
                <c:pt idx="1">
                  <c:v>1</c:v>
                </c:pt>
              </c:numCache>
            </c:numRef>
          </c:xVal>
          <c:yVal>
            <c:numRef>
              <c:f>'TPM graph test'!$H$6:$H$9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696015"/>
        <c:axId val="1812696431"/>
      </c:scatterChart>
      <c:valAx>
        <c:axId val="181269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2696431"/>
        <c:crosses val="autoZero"/>
        <c:crossBetween val="midCat"/>
      </c:valAx>
      <c:valAx>
        <c:axId val="18126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269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ad0f1dc-83a9-4330-bf5a-6cdff5a2cb4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605790</xdr:colOff>
      <xdr:row>11</xdr:row>
      <xdr:rowOff>15240</xdr:rowOff>
    </xdr:from>
    <xdr:to>
      <xdr:col>11</xdr:col>
      <xdr:colOff>300990</xdr:colOff>
      <xdr:row>26</xdr:row>
      <xdr:rowOff>7620</xdr:rowOff>
    </xdr:to>
    <xdr:graphicFrame>
      <xdr:nvGraphicFramePr>
        <xdr:cNvPr id="2" name="Chart 1"/>
        <xdr:cNvGraphicFramePr/>
      </xdr:nvGraphicFramePr>
      <xdr:xfrm>
        <a:off x="2663190" y="1624965"/>
        <a:ext cx="5181600" cy="2668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\anu365.sharepoint.com\sites\STL_Education\Shared%20Documents\2023_ENGN8100_SystemsEngineering\Tutorials_Workshops\W07_Tradeoff\QFD%20Template_v42_BicycleSuspension_F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use of Quality"/>
      <sheetName val="TPM graph te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"/>
  <sheetViews>
    <sheetView tabSelected="1" zoomScale="85" zoomScaleNormal="85" topLeftCell="A6" workbookViewId="0">
      <selection activeCell="K1" sqref="K$1:K$1048576"/>
    </sheetView>
  </sheetViews>
  <sheetFormatPr defaultColWidth="9" defaultRowHeight="14"/>
  <cols>
    <col min="1" max="1" width="9.4" customWidth="1"/>
    <col min="2" max="2" width="84.4" customWidth="1"/>
    <col min="3" max="3" width="7.73333333333333" customWidth="1"/>
    <col min="4" max="4" width="15.9833333333333" customWidth="1"/>
    <col min="5" max="5" width="20.4833333333333" customWidth="1"/>
    <col min="6" max="6" width="14.9916666666667" customWidth="1"/>
    <col min="7" max="7" width="16.5666666666667" customWidth="1"/>
    <col min="8" max="8" width="10.2916666666667" customWidth="1"/>
    <col min="9" max="9" width="7.83333333333333" customWidth="1"/>
    <col min="10" max="10" width="14.3166666666667" customWidth="1"/>
    <col min="11" max="11" width="23.125" customWidth="1"/>
    <col min="12" max="12" width="13.0666666666667" customWidth="1"/>
    <col min="13" max="13" width="12.8" customWidth="1"/>
    <col min="14" max="14" width="22.6" customWidth="1"/>
    <col min="15" max="15" width="22.9333333333333" customWidth="1"/>
    <col min="16" max="16" width="18.5333333333333" customWidth="1"/>
    <col min="17" max="17" width="9.66666666666667" customWidth="1"/>
    <col min="18" max="18" width="5.6" style="13" hidden="1" customWidth="1"/>
    <col min="19" max="23" width="5.73333333333333" customWidth="1"/>
  </cols>
  <sheetData>
    <row r="1" spans="1:17">
      <c r="A1" s="14" t="s">
        <v>0</v>
      </c>
      <c r="B1" s="14"/>
      <c r="C1" s="12"/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  <c r="P1" s="15">
        <v>13</v>
      </c>
      <c r="Q1" s="15">
        <v>14</v>
      </c>
    </row>
    <row r="2" ht="199.9" customHeight="1" spans="1:23">
      <c r="A2" s="16"/>
      <c r="B2" s="16"/>
      <c r="C2" s="17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s="65" t="s">
        <v>16</v>
      </c>
      <c r="S2" s="66" t="s">
        <v>17</v>
      </c>
      <c r="T2" s="66" t="s">
        <v>18</v>
      </c>
      <c r="U2" s="66" t="s">
        <v>19</v>
      </c>
      <c r="V2" s="66" t="s">
        <v>20</v>
      </c>
      <c r="W2" s="66" t="s">
        <v>21</v>
      </c>
    </row>
    <row r="3" spans="1:23">
      <c r="A3" s="19" t="s">
        <v>22</v>
      </c>
      <c r="B3" s="19"/>
      <c r="C3" s="20" t="s">
        <v>23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S3" s="21"/>
      <c r="T3" s="21"/>
      <c r="U3" s="21"/>
      <c r="V3" s="21"/>
      <c r="W3" s="21"/>
    </row>
    <row r="4" spans="1:23">
      <c r="A4" s="22">
        <v>1</v>
      </c>
      <c r="B4" s="23" t="s">
        <v>24</v>
      </c>
      <c r="C4" s="24">
        <v>5</v>
      </c>
      <c r="D4" s="25">
        <v>9</v>
      </c>
      <c r="E4" s="25">
        <v>3</v>
      </c>
      <c r="F4" s="25">
        <v>9</v>
      </c>
      <c r="G4" s="25">
        <v>3</v>
      </c>
      <c r="H4" s="25"/>
      <c r="I4" s="25">
        <v>3</v>
      </c>
      <c r="J4" s="25"/>
      <c r="K4" s="25"/>
      <c r="L4" s="25"/>
      <c r="M4" s="25"/>
      <c r="N4" s="25"/>
      <c r="O4" s="25"/>
      <c r="P4" s="25"/>
      <c r="Q4" s="25"/>
      <c r="R4" s="67">
        <f t="shared" ref="R4:R23" si="0">IFERROR(1/SUM(D4:Q4),0)</f>
        <v>0.037037037037037</v>
      </c>
      <c r="S4" s="68">
        <v>4</v>
      </c>
      <c r="T4" s="68">
        <v>5</v>
      </c>
      <c r="U4" s="69">
        <f>T4/MAX(S4,1E-30)</f>
        <v>1.25</v>
      </c>
      <c r="V4" s="69">
        <f t="shared" ref="V4:V23" si="1">C4*U4</f>
        <v>6.25</v>
      </c>
      <c r="W4" s="69">
        <f t="shared" ref="W4:W10" si="2">V4/MAX($V$24,1E-30)</f>
        <v>0.0682438580527752</v>
      </c>
    </row>
    <row r="5" spans="1:23">
      <c r="A5" s="22">
        <v>2</v>
      </c>
      <c r="B5" t="s">
        <v>25</v>
      </c>
      <c r="C5" s="24">
        <v>4</v>
      </c>
      <c r="D5" s="25">
        <v>3</v>
      </c>
      <c r="E5" s="25">
        <v>3</v>
      </c>
      <c r="F5" s="25">
        <v>9</v>
      </c>
      <c r="G5" s="25">
        <v>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67">
        <f t="shared" si="0"/>
        <v>0.0416666666666667</v>
      </c>
      <c r="S5" s="68">
        <v>4</v>
      </c>
      <c r="T5" s="68">
        <v>5</v>
      </c>
      <c r="U5" s="69">
        <f t="shared" ref="U5:U23" si="3">T5/MAX(S5,1E-30)</f>
        <v>1.25</v>
      </c>
      <c r="V5" s="69">
        <f t="shared" si="1"/>
        <v>5</v>
      </c>
      <c r="W5" s="69">
        <f t="shared" si="2"/>
        <v>0.0545950864422202</v>
      </c>
    </row>
    <row r="6" spans="1:23">
      <c r="A6" s="22">
        <v>3</v>
      </c>
      <c r="B6" t="s">
        <v>26</v>
      </c>
      <c r="C6" s="24">
        <v>5</v>
      </c>
      <c r="D6" s="25">
        <v>9</v>
      </c>
      <c r="E6" s="25">
        <v>3</v>
      </c>
      <c r="F6" s="25">
        <v>9</v>
      </c>
      <c r="G6" s="25">
        <v>3</v>
      </c>
      <c r="H6" s="25"/>
      <c r="I6" s="25">
        <v>9</v>
      </c>
      <c r="J6" s="25"/>
      <c r="K6" s="25"/>
      <c r="L6" s="25"/>
      <c r="M6" s="25"/>
      <c r="N6" s="25"/>
      <c r="O6" s="25"/>
      <c r="P6" s="25"/>
      <c r="Q6" s="25"/>
      <c r="R6" s="67">
        <f t="shared" si="0"/>
        <v>0.0303030303030303</v>
      </c>
      <c r="S6" s="68">
        <v>3</v>
      </c>
      <c r="T6" s="68">
        <v>5</v>
      </c>
      <c r="U6" s="69">
        <f t="shared" si="3"/>
        <v>1.66666666666667</v>
      </c>
      <c r="V6" s="69">
        <f t="shared" si="1"/>
        <v>8.33333333333333</v>
      </c>
      <c r="W6" s="69">
        <f t="shared" si="2"/>
        <v>0.0909918107370337</v>
      </c>
    </row>
    <row r="7" spans="1:23">
      <c r="A7" s="22">
        <v>4</v>
      </c>
      <c r="B7" t="s">
        <v>27</v>
      </c>
      <c r="C7" s="24">
        <v>4</v>
      </c>
      <c r="D7" s="25">
        <v>3</v>
      </c>
      <c r="E7" s="25">
        <v>3</v>
      </c>
      <c r="F7" s="25">
        <v>9</v>
      </c>
      <c r="G7" s="25">
        <v>9</v>
      </c>
      <c r="H7" s="25"/>
      <c r="I7" s="25">
        <v>3</v>
      </c>
      <c r="J7" s="25"/>
      <c r="K7" s="25"/>
      <c r="L7" s="25"/>
      <c r="M7" s="25"/>
      <c r="N7" s="25"/>
      <c r="O7" s="25"/>
      <c r="P7" s="25"/>
      <c r="Q7" s="25"/>
      <c r="R7" s="67">
        <f t="shared" si="0"/>
        <v>0.037037037037037</v>
      </c>
      <c r="S7" s="68">
        <v>3</v>
      </c>
      <c r="T7" s="68">
        <v>4</v>
      </c>
      <c r="U7" s="69">
        <f t="shared" si="3"/>
        <v>1.33333333333333</v>
      </c>
      <c r="V7" s="69">
        <f t="shared" si="1"/>
        <v>5.33333333333333</v>
      </c>
      <c r="W7" s="69">
        <f t="shared" si="2"/>
        <v>0.0582347588717015</v>
      </c>
    </row>
    <row r="8" spans="1:23">
      <c r="A8" s="22">
        <v>5</v>
      </c>
      <c r="B8" t="s">
        <v>28</v>
      </c>
      <c r="C8" s="24">
        <v>3</v>
      </c>
      <c r="D8" s="25"/>
      <c r="E8" s="25"/>
      <c r="F8" s="25"/>
      <c r="G8" s="25"/>
      <c r="H8" s="25"/>
      <c r="I8" s="25"/>
      <c r="J8" s="25"/>
      <c r="K8" s="25">
        <v>9</v>
      </c>
      <c r="L8" s="25"/>
      <c r="M8" s="25"/>
      <c r="N8" s="25"/>
      <c r="O8" s="25"/>
      <c r="P8" s="25"/>
      <c r="Q8" s="25"/>
      <c r="R8" s="67">
        <f t="shared" si="0"/>
        <v>0.111111111111111</v>
      </c>
      <c r="S8" s="68">
        <v>5</v>
      </c>
      <c r="T8" s="68">
        <v>5</v>
      </c>
      <c r="U8" s="69">
        <f t="shared" si="3"/>
        <v>1</v>
      </c>
      <c r="V8" s="69">
        <f t="shared" si="1"/>
        <v>3</v>
      </c>
      <c r="W8" s="69">
        <f t="shared" si="2"/>
        <v>0.0327570518653321</v>
      </c>
    </row>
    <row r="9" spans="1:23">
      <c r="A9" s="22">
        <v>6</v>
      </c>
      <c r="B9" t="s">
        <v>29</v>
      </c>
      <c r="C9" s="24">
        <v>5</v>
      </c>
      <c r="D9" s="25">
        <v>3</v>
      </c>
      <c r="E9" s="25">
        <v>1</v>
      </c>
      <c r="F9" s="25">
        <v>3</v>
      </c>
      <c r="G9" s="25">
        <v>3</v>
      </c>
      <c r="H9" s="25"/>
      <c r="I9" s="25">
        <v>1</v>
      </c>
      <c r="J9" s="25"/>
      <c r="K9" s="25">
        <v>9</v>
      </c>
      <c r="L9" s="25"/>
      <c r="M9" s="25"/>
      <c r="N9" s="25"/>
      <c r="O9" s="25"/>
      <c r="P9" s="25"/>
      <c r="Q9" s="25"/>
      <c r="R9" s="67">
        <f t="shared" si="0"/>
        <v>0.05</v>
      </c>
      <c r="S9" s="68">
        <v>4</v>
      </c>
      <c r="T9" s="68">
        <v>5</v>
      </c>
      <c r="U9" s="69">
        <f t="shared" si="3"/>
        <v>1.25</v>
      </c>
      <c r="V9" s="69">
        <f t="shared" si="1"/>
        <v>6.25</v>
      </c>
      <c r="W9" s="69">
        <f t="shared" si="2"/>
        <v>0.0682438580527752</v>
      </c>
    </row>
    <row r="10" spans="1:23">
      <c r="A10" s="22">
        <v>7</v>
      </c>
      <c r="B10" t="s">
        <v>30</v>
      </c>
      <c r="C10" s="24">
        <v>4</v>
      </c>
      <c r="D10" s="25">
        <v>1</v>
      </c>
      <c r="E10" s="25">
        <v>3</v>
      </c>
      <c r="F10" s="25"/>
      <c r="G10" s="25"/>
      <c r="H10" s="25">
        <v>3</v>
      </c>
      <c r="I10" s="25">
        <v>3</v>
      </c>
      <c r="J10" s="25">
        <v>1</v>
      </c>
      <c r="K10" s="25"/>
      <c r="L10" s="25">
        <v>3</v>
      </c>
      <c r="M10" s="25">
        <v>3</v>
      </c>
      <c r="N10" s="25"/>
      <c r="O10" s="25"/>
      <c r="P10" s="25"/>
      <c r="Q10" s="25">
        <v>3</v>
      </c>
      <c r="R10" s="67">
        <f t="shared" si="0"/>
        <v>0.05</v>
      </c>
      <c r="S10" s="68">
        <v>3</v>
      </c>
      <c r="T10" s="68">
        <v>3</v>
      </c>
      <c r="U10" s="69">
        <f t="shared" si="3"/>
        <v>1</v>
      </c>
      <c r="V10" s="69">
        <f t="shared" si="1"/>
        <v>4</v>
      </c>
      <c r="W10" s="69">
        <f t="shared" si="2"/>
        <v>0.0436760691537762</v>
      </c>
    </row>
    <row r="11" spans="1:23">
      <c r="A11" s="22">
        <v>8</v>
      </c>
      <c r="B11" t="s">
        <v>31</v>
      </c>
      <c r="C11" s="24">
        <v>4</v>
      </c>
      <c r="D11" s="25">
        <v>3</v>
      </c>
      <c r="E11" s="25">
        <v>3</v>
      </c>
      <c r="F11" s="25">
        <v>3</v>
      </c>
      <c r="G11" s="25"/>
      <c r="H11" s="25">
        <v>3</v>
      </c>
      <c r="I11" s="25">
        <v>3</v>
      </c>
      <c r="J11" s="25">
        <v>9</v>
      </c>
      <c r="K11" s="25"/>
      <c r="L11" s="25"/>
      <c r="M11" s="25">
        <v>3</v>
      </c>
      <c r="N11" s="25"/>
      <c r="O11" s="25">
        <v>3</v>
      </c>
      <c r="P11" s="25"/>
      <c r="Q11" s="25">
        <v>3</v>
      </c>
      <c r="R11" s="67">
        <f t="shared" si="0"/>
        <v>0.0303030303030303</v>
      </c>
      <c r="S11" s="68">
        <v>2</v>
      </c>
      <c r="T11" s="68">
        <v>5</v>
      </c>
      <c r="U11" s="69">
        <f t="shared" si="3"/>
        <v>2.5</v>
      </c>
      <c r="V11" s="69">
        <f t="shared" si="1"/>
        <v>10</v>
      </c>
      <c r="W11" s="69">
        <f t="shared" ref="W11:W17" si="4">V11/MAX($V$24,1E-30)</f>
        <v>0.10919017288444</v>
      </c>
    </row>
    <row r="12" ht="42" spans="1:23">
      <c r="A12" s="22">
        <v>9</v>
      </c>
      <c r="B12" s="26" t="s">
        <v>32</v>
      </c>
      <c r="C12" s="24">
        <v>3</v>
      </c>
      <c r="D12" s="25"/>
      <c r="E12" s="25"/>
      <c r="F12" s="25">
        <v>3</v>
      </c>
      <c r="G12" s="25"/>
      <c r="H12" s="25">
        <v>9</v>
      </c>
      <c r="I12" s="25"/>
      <c r="J12" s="25"/>
      <c r="K12" s="25"/>
      <c r="L12" s="25"/>
      <c r="M12" s="25">
        <v>3</v>
      </c>
      <c r="N12" s="25"/>
      <c r="O12" s="25"/>
      <c r="P12" s="25"/>
      <c r="Q12" s="25">
        <v>9</v>
      </c>
      <c r="R12" s="67">
        <f t="shared" si="0"/>
        <v>0.0416666666666667</v>
      </c>
      <c r="S12" s="68">
        <v>2</v>
      </c>
      <c r="T12" s="68">
        <v>5</v>
      </c>
      <c r="U12" s="69">
        <f t="shared" si="3"/>
        <v>2.5</v>
      </c>
      <c r="V12" s="69">
        <f t="shared" si="1"/>
        <v>7.5</v>
      </c>
      <c r="W12" s="69">
        <f t="shared" si="4"/>
        <v>0.0818926296633303</v>
      </c>
    </row>
    <row r="13" spans="1:23">
      <c r="A13" s="22">
        <v>10</v>
      </c>
      <c r="B13" t="s">
        <v>33</v>
      </c>
      <c r="C13" s="24">
        <v>4</v>
      </c>
      <c r="D13" s="25">
        <v>1</v>
      </c>
      <c r="E13" s="25">
        <v>3</v>
      </c>
      <c r="F13" s="25">
        <v>3</v>
      </c>
      <c r="G13" s="25">
        <v>3</v>
      </c>
      <c r="H13" s="25">
        <v>3</v>
      </c>
      <c r="I13" s="25">
        <v>3</v>
      </c>
      <c r="J13" s="25"/>
      <c r="K13" s="25"/>
      <c r="L13" s="25">
        <v>3</v>
      </c>
      <c r="M13" s="25">
        <v>3</v>
      </c>
      <c r="N13" s="25"/>
      <c r="O13" s="25"/>
      <c r="P13" s="25"/>
      <c r="Q13" s="25"/>
      <c r="R13" s="67">
        <f t="shared" si="0"/>
        <v>0.0454545454545455</v>
      </c>
      <c r="S13" s="68">
        <v>3</v>
      </c>
      <c r="T13" s="68">
        <v>4</v>
      </c>
      <c r="U13" s="69">
        <f t="shared" si="3"/>
        <v>1.33333333333333</v>
      </c>
      <c r="V13" s="69">
        <f t="shared" si="1"/>
        <v>5.33333333333333</v>
      </c>
      <c r="W13" s="69">
        <f t="shared" si="4"/>
        <v>0.0582347588717015</v>
      </c>
    </row>
    <row r="14" spans="1:23">
      <c r="A14" s="22">
        <v>11</v>
      </c>
      <c r="B14" t="s">
        <v>34</v>
      </c>
      <c r="C14" s="24">
        <v>4</v>
      </c>
      <c r="D14" s="25"/>
      <c r="E14" s="25">
        <v>3</v>
      </c>
      <c r="F14" s="25"/>
      <c r="G14" s="25"/>
      <c r="H14" s="25">
        <v>3</v>
      </c>
      <c r="I14" s="25"/>
      <c r="J14" s="25"/>
      <c r="K14" s="25"/>
      <c r="L14" s="25">
        <v>3</v>
      </c>
      <c r="M14" s="25">
        <v>9</v>
      </c>
      <c r="N14" s="25"/>
      <c r="O14" s="25"/>
      <c r="P14" s="25">
        <v>9</v>
      </c>
      <c r="Q14" s="25">
        <v>3</v>
      </c>
      <c r="R14" s="67">
        <f t="shared" si="0"/>
        <v>0.0333333333333333</v>
      </c>
      <c r="S14" s="68">
        <v>2</v>
      </c>
      <c r="T14" s="68">
        <v>2</v>
      </c>
      <c r="U14" s="69">
        <f t="shared" si="3"/>
        <v>1</v>
      </c>
      <c r="V14" s="69">
        <f t="shared" si="1"/>
        <v>4</v>
      </c>
      <c r="W14" s="69">
        <f t="shared" si="4"/>
        <v>0.0436760691537762</v>
      </c>
    </row>
    <row r="15" spans="1:23">
      <c r="A15" s="22">
        <v>12</v>
      </c>
      <c r="B15" t="s">
        <v>35</v>
      </c>
      <c r="C15" s="24">
        <v>5</v>
      </c>
      <c r="D15" s="25">
        <v>3</v>
      </c>
      <c r="E15" s="25">
        <v>3</v>
      </c>
      <c r="F15" s="25">
        <v>3</v>
      </c>
      <c r="G15" s="25">
        <v>3</v>
      </c>
      <c r="H15" s="25">
        <v>3</v>
      </c>
      <c r="I15" s="25">
        <v>3</v>
      </c>
      <c r="J15" s="25"/>
      <c r="K15" s="25"/>
      <c r="L15" s="25">
        <v>9</v>
      </c>
      <c r="M15" s="25">
        <v>3</v>
      </c>
      <c r="N15" s="25"/>
      <c r="O15" s="25"/>
      <c r="P15" s="25"/>
      <c r="Q15" s="25"/>
      <c r="R15" s="67">
        <f t="shared" si="0"/>
        <v>0.0333333333333333</v>
      </c>
      <c r="S15" s="68">
        <v>2</v>
      </c>
      <c r="T15" s="68">
        <v>2</v>
      </c>
      <c r="U15" s="69">
        <f t="shared" si="3"/>
        <v>1</v>
      </c>
      <c r="V15" s="69">
        <f t="shared" si="1"/>
        <v>5</v>
      </c>
      <c r="W15" s="69">
        <f t="shared" si="4"/>
        <v>0.0545950864422202</v>
      </c>
    </row>
    <row r="16" spans="1:23">
      <c r="A16" s="22">
        <v>13</v>
      </c>
      <c r="B16" t="s">
        <v>36</v>
      </c>
      <c r="C16" s="24">
        <v>3</v>
      </c>
      <c r="D16" s="25">
        <v>3</v>
      </c>
      <c r="E16" s="25">
        <v>3</v>
      </c>
      <c r="F16" s="25">
        <v>3</v>
      </c>
      <c r="G16" s="25">
        <v>3</v>
      </c>
      <c r="H16" s="25">
        <v>3</v>
      </c>
      <c r="I16" s="25">
        <v>3</v>
      </c>
      <c r="J16" s="25">
        <v>3</v>
      </c>
      <c r="K16" s="25"/>
      <c r="L16" s="25">
        <v>3</v>
      </c>
      <c r="M16" s="25"/>
      <c r="N16" s="25"/>
      <c r="O16" s="25"/>
      <c r="P16" s="25"/>
      <c r="Q16" s="25"/>
      <c r="R16" s="67">
        <f t="shared" si="0"/>
        <v>0.0416666666666667</v>
      </c>
      <c r="S16" s="68">
        <v>3</v>
      </c>
      <c r="T16" s="68">
        <v>4</v>
      </c>
      <c r="U16" s="69">
        <f t="shared" si="3"/>
        <v>1.33333333333333</v>
      </c>
      <c r="V16" s="69">
        <f t="shared" si="1"/>
        <v>4</v>
      </c>
      <c r="W16" s="69">
        <f t="shared" si="4"/>
        <v>0.0436760691537762</v>
      </c>
    </row>
    <row r="17" spans="1:23">
      <c r="A17" s="22">
        <v>14</v>
      </c>
      <c r="B17" t="s">
        <v>37</v>
      </c>
      <c r="C17" s="24">
        <v>3</v>
      </c>
      <c r="D17" s="25"/>
      <c r="E17" s="25"/>
      <c r="F17" s="25"/>
      <c r="G17" s="25"/>
      <c r="H17" s="25">
        <v>3</v>
      </c>
      <c r="I17" s="25">
        <v>3</v>
      </c>
      <c r="J17" s="25"/>
      <c r="K17" s="25"/>
      <c r="L17" s="25"/>
      <c r="M17" s="25"/>
      <c r="N17" s="25"/>
      <c r="O17" s="25"/>
      <c r="P17" s="25"/>
      <c r="Q17" s="25"/>
      <c r="R17" s="67">
        <f t="shared" si="0"/>
        <v>0.166666666666667</v>
      </c>
      <c r="S17" s="68">
        <v>2</v>
      </c>
      <c r="T17" s="68">
        <v>3</v>
      </c>
      <c r="U17" s="69">
        <f t="shared" si="3"/>
        <v>1.5</v>
      </c>
      <c r="V17" s="69">
        <f t="shared" si="1"/>
        <v>4.5</v>
      </c>
      <c r="W17" s="69">
        <f t="shared" si="4"/>
        <v>0.0491355777979982</v>
      </c>
    </row>
    <row r="18" spans="1:23">
      <c r="A18" s="22">
        <v>15</v>
      </c>
      <c r="B18" t="s">
        <v>38</v>
      </c>
      <c r="C18" s="24">
        <v>2</v>
      </c>
      <c r="D18" s="25"/>
      <c r="E18" s="25">
        <v>3</v>
      </c>
      <c r="F18" s="25"/>
      <c r="G18" s="25"/>
      <c r="H18" s="25"/>
      <c r="I18" s="25"/>
      <c r="J18" s="25"/>
      <c r="K18" s="25"/>
      <c r="L18" s="25"/>
      <c r="M18" s="25"/>
      <c r="N18" s="25"/>
      <c r="O18" s="25">
        <v>9</v>
      </c>
      <c r="P18" s="25"/>
      <c r="Q18" s="25"/>
      <c r="R18" s="67">
        <f t="shared" si="0"/>
        <v>0.0833333333333333</v>
      </c>
      <c r="S18" s="68">
        <v>3</v>
      </c>
      <c r="T18" s="68">
        <v>3</v>
      </c>
      <c r="U18" s="69">
        <f t="shared" si="3"/>
        <v>1</v>
      </c>
      <c r="V18" s="69">
        <f t="shared" si="1"/>
        <v>2</v>
      </c>
      <c r="W18" s="69">
        <f t="shared" ref="W18:W23" si="5">V18/MAX($V$24,1E-30)</f>
        <v>0.0218380345768881</v>
      </c>
    </row>
    <row r="19" spans="1:23">
      <c r="A19" s="22">
        <v>16</v>
      </c>
      <c r="B19" t="s">
        <v>39</v>
      </c>
      <c r="C19" s="24">
        <v>3</v>
      </c>
      <c r="D19" s="25"/>
      <c r="E19" s="25">
        <v>3</v>
      </c>
      <c r="F19" s="25"/>
      <c r="G19" s="25"/>
      <c r="H19" s="25"/>
      <c r="I19" s="25"/>
      <c r="J19" s="25"/>
      <c r="K19" s="25"/>
      <c r="L19" s="25"/>
      <c r="M19" s="25">
        <v>3</v>
      </c>
      <c r="N19" s="25">
        <v>3</v>
      </c>
      <c r="O19" s="25"/>
      <c r="P19" s="25"/>
      <c r="Q19" s="25"/>
      <c r="R19" s="67">
        <f t="shared" si="0"/>
        <v>0.111111111111111</v>
      </c>
      <c r="S19" s="68">
        <v>2</v>
      </c>
      <c r="T19" s="68">
        <v>1</v>
      </c>
      <c r="U19" s="69">
        <f t="shared" si="3"/>
        <v>0.5</v>
      </c>
      <c r="V19" s="69">
        <f t="shared" si="1"/>
        <v>1.5</v>
      </c>
      <c r="W19" s="69">
        <f t="shared" si="5"/>
        <v>0.0163785259326661</v>
      </c>
    </row>
    <row r="20" spans="1:23">
      <c r="A20" s="22">
        <v>17</v>
      </c>
      <c r="B20" t="s">
        <v>40</v>
      </c>
      <c r="C20" s="24">
        <v>3</v>
      </c>
      <c r="D20" s="25"/>
      <c r="E20" s="25"/>
      <c r="F20" s="25"/>
      <c r="G20" s="25"/>
      <c r="H20" s="25"/>
      <c r="I20" s="25"/>
      <c r="J20" s="25"/>
      <c r="K20" s="25">
        <v>9</v>
      </c>
      <c r="L20" s="25"/>
      <c r="M20" s="25"/>
      <c r="N20" s="25"/>
      <c r="O20" s="25"/>
      <c r="P20" s="25"/>
      <c r="Q20" s="25"/>
      <c r="R20" s="67">
        <f t="shared" si="0"/>
        <v>0.111111111111111</v>
      </c>
      <c r="S20" s="68">
        <v>4</v>
      </c>
      <c r="T20" s="68">
        <v>3</v>
      </c>
      <c r="U20" s="69">
        <f t="shared" si="3"/>
        <v>0.75</v>
      </c>
      <c r="V20" s="69">
        <f t="shared" si="1"/>
        <v>2.25</v>
      </c>
      <c r="W20" s="69">
        <f t="shared" si="5"/>
        <v>0.0245677888989991</v>
      </c>
    </row>
    <row r="21" spans="1:23">
      <c r="A21" s="22">
        <v>18</v>
      </c>
      <c r="B21" t="s">
        <v>41</v>
      </c>
      <c r="C21" s="24">
        <v>2</v>
      </c>
      <c r="D21" s="25"/>
      <c r="E21" s="25"/>
      <c r="F21" s="25"/>
      <c r="G21" s="25"/>
      <c r="H21" s="25"/>
      <c r="I21" s="25"/>
      <c r="J21" s="25"/>
      <c r="K21" s="25">
        <v>3</v>
      </c>
      <c r="L21" s="25">
        <v>3</v>
      </c>
      <c r="M21" s="25">
        <v>3</v>
      </c>
      <c r="N21" s="25">
        <v>9</v>
      </c>
      <c r="O21" s="25"/>
      <c r="P21" s="25"/>
      <c r="Q21" s="25">
        <v>3</v>
      </c>
      <c r="R21" s="67">
        <f t="shared" si="0"/>
        <v>0.0476190476190476</v>
      </c>
      <c r="S21" s="68">
        <v>3</v>
      </c>
      <c r="T21" s="68">
        <v>4</v>
      </c>
      <c r="U21" s="69">
        <f t="shared" si="3"/>
        <v>1.33333333333333</v>
      </c>
      <c r="V21" s="69">
        <f t="shared" si="1"/>
        <v>2.66666666666667</v>
      </c>
      <c r="W21" s="69">
        <f t="shared" si="5"/>
        <v>0.0291173794358508</v>
      </c>
    </row>
    <row r="22" spans="1:23">
      <c r="A22" s="22">
        <v>19</v>
      </c>
      <c r="B22" t="s">
        <v>42</v>
      </c>
      <c r="C22" s="24">
        <v>4</v>
      </c>
      <c r="D22" s="25">
        <v>1</v>
      </c>
      <c r="E22" s="25">
        <v>3</v>
      </c>
      <c r="F22" s="25">
        <v>3</v>
      </c>
      <c r="G22" s="25">
        <v>3</v>
      </c>
      <c r="H22" s="25"/>
      <c r="I22" s="25">
        <v>1</v>
      </c>
      <c r="J22" s="25">
        <v>1</v>
      </c>
      <c r="K22" s="25"/>
      <c r="L22" s="25"/>
      <c r="M22" s="25"/>
      <c r="N22" s="25"/>
      <c r="O22" s="25"/>
      <c r="P22" s="25"/>
      <c r="Q22" s="25"/>
      <c r="R22" s="67">
        <f t="shared" si="0"/>
        <v>0.0833333333333333</v>
      </c>
      <c r="S22" s="68">
        <v>2</v>
      </c>
      <c r="T22" s="68">
        <v>1</v>
      </c>
      <c r="U22" s="69">
        <f t="shared" si="3"/>
        <v>0.5</v>
      </c>
      <c r="V22" s="69">
        <f t="shared" si="1"/>
        <v>2</v>
      </c>
      <c r="W22" s="69">
        <f t="shared" si="5"/>
        <v>0.0218380345768881</v>
      </c>
    </row>
    <row r="23" spans="1:23">
      <c r="A23" s="22">
        <v>20</v>
      </c>
      <c r="B23" t="s">
        <v>43</v>
      </c>
      <c r="C23" s="24">
        <v>4</v>
      </c>
      <c r="D23" s="25">
        <v>1</v>
      </c>
      <c r="E23" s="25">
        <v>3</v>
      </c>
      <c r="F23" s="25"/>
      <c r="G23" s="25"/>
      <c r="H23" s="25"/>
      <c r="I23" s="25">
        <v>1</v>
      </c>
      <c r="J23" s="25">
        <v>9</v>
      </c>
      <c r="K23" s="25"/>
      <c r="L23" s="25">
        <v>3</v>
      </c>
      <c r="M23" s="25">
        <v>3</v>
      </c>
      <c r="N23" s="25"/>
      <c r="O23" s="25"/>
      <c r="P23" s="25"/>
      <c r="Q23" s="25"/>
      <c r="R23" s="67">
        <f t="shared" si="0"/>
        <v>0.05</v>
      </c>
      <c r="S23" s="68">
        <v>3</v>
      </c>
      <c r="T23" s="68">
        <v>2</v>
      </c>
      <c r="U23" s="69">
        <f t="shared" si="3"/>
        <v>0.666666666666667</v>
      </c>
      <c r="V23" s="69">
        <f t="shared" si="1"/>
        <v>2.66666666666667</v>
      </c>
      <c r="W23" s="69">
        <f t="shared" si="5"/>
        <v>0.0291173794358508</v>
      </c>
    </row>
    <row r="24" s="12" customFormat="1" spans="2:22">
      <c r="B24" s="27" t="s">
        <v>44</v>
      </c>
      <c r="C24" s="2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70"/>
      <c r="S24" s="21"/>
      <c r="T24" s="21">
        <v>4</v>
      </c>
      <c r="U24" s="21"/>
      <c r="V24" s="71">
        <f>SUM(V4:V23)</f>
        <v>91.5833333333333</v>
      </c>
    </row>
    <row r="25" spans="2:18">
      <c r="B25" s="28" t="s">
        <v>45</v>
      </c>
      <c r="C25" s="28"/>
      <c r="D25" s="29" cm="1">
        <f t="array" ref="D25">SUMPRODUCT(D4:D23*$R4:$R23,$W4:$W23)</f>
        <v>0.100047334123767</v>
      </c>
      <c r="E25" s="29" cm="1">
        <f t="array" ref="E25">SUMPRODUCT(E4:E23*$R4:$R23,$W4:$W23)</f>
        <v>0.0930133914210347</v>
      </c>
      <c r="F25" s="29" cm="1">
        <f t="array" ref="F25">SUMPRODUCT(F4:F23*$R4:$R23,$W4:$W23)</f>
        <v>0.14216781095762</v>
      </c>
      <c r="G25" s="29" cm="1">
        <f t="array" ref="G25">SUMPRODUCT(G4:G23*$R4:$R23,$W4:$W23)</f>
        <v>0.0902955855185155</v>
      </c>
      <c r="H25" s="29" cm="1">
        <f t="array" ref="H25">SUMPRODUCT(H4:H23*$R4:$R23,$W4:$W23)</f>
        <v>0.0949830424352717</v>
      </c>
      <c r="I25" s="29" cm="1">
        <f t="array" ref="I25">SUMPRODUCT(I4:I23*$R4:$R23,$W4:$W23)</f>
        <v>0.10546272552642</v>
      </c>
      <c r="J25" s="29" cm="1">
        <f t="array" ref="J25">SUMPRODUCT(J4:J23*$R4:$R23,$W4:$W23)</f>
        <v>0.0523451071221772</v>
      </c>
      <c r="K25" s="29" cm="1">
        <f t="array" ref="K25">SUMPRODUCT(K4:K23*$R4:$R23,$W4:$W23)</f>
        <v>0.092194202521773</v>
      </c>
      <c r="L25" s="29" cm="1">
        <f t="array" ref="L25">SUMPRODUCT(L4:L23*$R4:$R23,$W4:$W23)</f>
        <v>0.0492253878969075</v>
      </c>
      <c r="M25" s="29" cm="1">
        <f t="array" ref="M25">SUMPRODUCT(M4:M23*$R4:$R23,$W4:$W23)</f>
        <v>0.0672045425002659</v>
      </c>
      <c r="N25" s="29" cm="1">
        <f t="array" ref="N25">SUMPRODUCT(N4:N23*$R4:$R23,$W4:$W23)</f>
        <v>0.0179383855453009</v>
      </c>
      <c r="O25" s="29" cm="1">
        <f t="array" ref="O25">SUMPRODUCT(O4:O23*$R4:$R23,$W4:$W23)</f>
        <v>0.026304905285797</v>
      </c>
      <c r="P25" s="29" cm="1">
        <f t="array" ref="P25">SUMPRODUCT(P4:P23*$R4:$R23,$W4:$W23)</f>
        <v>0.0131028207461328</v>
      </c>
      <c r="Q25" s="29" cm="1">
        <f t="array" ref="Q25">SUMPRODUCT(Q4:Q23*$R4:$R23,$W4:$W23)</f>
        <v>0.0557147583990168</v>
      </c>
      <c r="R25" s="67">
        <f>SUM(D25:Q25)</f>
        <v>1</v>
      </c>
    </row>
    <row r="26" spans="2:18">
      <c r="B26" s="28" t="s">
        <v>46</v>
      </c>
      <c r="C26" s="28"/>
      <c r="D26" s="30">
        <f t="shared" ref="D26:Q26" si="6">D25/MAX($R$25,1E-30)</f>
        <v>0.100047334123767</v>
      </c>
      <c r="E26" s="30">
        <f t="shared" si="6"/>
        <v>0.0930133914210347</v>
      </c>
      <c r="F26" s="30">
        <f t="shared" si="6"/>
        <v>0.14216781095762</v>
      </c>
      <c r="G26" s="30">
        <f t="shared" si="6"/>
        <v>0.0902955855185155</v>
      </c>
      <c r="H26" s="30">
        <f t="shared" si="6"/>
        <v>0.0949830424352717</v>
      </c>
      <c r="I26" s="30">
        <f t="shared" si="6"/>
        <v>0.10546272552642</v>
      </c>
      <c r="J26" s="30">
        <f t="shared" si="6"/>
        <v>0.0523451071221772</v>
      </c>
      <c r="K26" s="30">
        <f t="shared" si="6"/>
        <v>0.092194202521773</v>
      </c>
      <c r="L26" s="30">
        <f t="shared" si="6"/>
        <v>0.0492253878969075</v>
      </c>
      <c r="M26" s="30">
        <f t="shared" si="6"/>
        <v>0.0672045425002659</v>
      </c>
      <c r="N26" s="30">
        <f t="shared" si="6"/>
        <v>0.0179383855453009</v>
      </c>
      <c r="O26" s="30">
        <f t="shared" si="6"/>
        <v>0.026304905285797</v>
      </c>
      <c r="P26" s="30">
        <f t="shared" si="6"/>
        <v>0.0131028207461328</v>
      </c>
      <c r="Q26" s="30">
        <f t="shared" si="6"/>
        <v>0.0557147583990168</v>
      </c>
      <c r="R26" s="72"/>
    </row>
    <row r="27" spans="2:18">
      <c r="B27" s="31"/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72"/>
    </row>
    <row r="28" spans="1:18">
      <c r="A28" s="33" t="s">
        <v>47</v>
      </c>
      <c r="B28" s="34" t="s">
        <v>48</v>
      </c>
      <c r="C28" s="35"/>
      <c r="D28" s="36" t="s">
        <v>49</v>
      </c>
      <c r="E28" s="36" t="s">
        <v>50</v>
      </c>
      <c r="F28" s="36" t="s">
        <v>51</v>
      </c>
      <c r="G28" s="36" t="s">
        <v>51</v>
      </c>
      <c r="H28" s="36" t="s">
        <v>52</v>
      </c>
      <c r="I28" s="36" t="s">
        <v>50</v>
      </c>
      <c r="J28" s="36" t="s">
        <v>53</v>
      </c>
      <c r="K28" s="36" t="s">
        <v>54</v>
      </c>
      <c r="L28" s="36" t="s">
        <v>52</v>
      </c>
      <c r="M28" s="36" t="s">
        <v>55</v>
      </c>
      <c r="N28" s="36" t="s">
        <v>56</v>
      </c>
      <c r="O28" s="36" t="s">
        <v>56</v>
      </c>
      <c r="P28" s="36" t="s">
        <v>56</v>
      </c>
      <c r="Q28" s="36" t="s">
        <v>56</v>
      </c>
      <c r="R28" s="72"/>
    </row>
    <row r="29" spans="1:17">
      <c r="A29" s="37"/>
      <c r="B29" s="34" t="s">
        <v>57</v>
      </c>
      <c r="C29" s="35"/>
      <c r="D29" s="38" t="s">
        <v>58</v>
      </c>
      <c r="E29" s="39" t="s">
        <v>58</v>
      </c>
      <c r="F29" s="39" t="s">
        <v>59</v>
      </c>
      <c r="G29" s="39" t="s">
        <v>59</v>
      </c>
      <c r="H29" s="39" t="s">
        <v>60</v>
      </c>
      <c r="I29" s="39" t="s">
        <v>58</v>
      </c>
      <c r="J29" s="39" t="s">
        <v>58</v>
      </c>
      <c r="K29" s="39" t="s">
        <v>60</v>
      </c>
      <c r="L29" s="39" t="s">
        <v>59</v>
      </c>
      <c r="M29" s="39" t="s">
        <v>58</v>
      </c>
      <c r="N29" s="39" t="s">
        <v>60</v>
      </c>
      <c r="O29" s="39" t="s">
        <v>60</v>
      </c>
      <c r="P29" s="39" t="s">
        <v>60</v>
      </c>
      <c r="Q29" s="39" t="s">
        <v>60</v>
      </c>
    </row>
    <row r="30" spans="1:17">
      <c r="A30" s="40"/>
      <c r="B30" s="34" t="s">
        <v>61</v>
      </c>
      <c r="C30" s="35"/>
      <c r="D30" s="39">
        <v>2</v>
      </c>
      <c r="E30" s="39">
        <v>350</v>
      </c>
      <c r="F30" s="41">
        <v>0.99</v>
      </c>
      <c r="G30" s="41">
        <v>0.99</v>
      </c>
      <c r="H30" s="39">
        <v>3</v>
      </c>
      <c r="I30" s="39">
        <v>200</v>
      </c>
      <c r="J30" s="39">
        <v>0.5</v>
      </c>
      <c r="K30" s="64" t="s">
        <v>62</v>
      </c>
      <c r="L30" s="39">
        <v>2</v>
      </c>
      <c r="M30" s="39">
        <v>1</v>
      </c>
      <c r="N30" s="39">
        <v>3</v>
      </c>
      <c r="O30" s="39">
        <v>3</v>
      </c>
      <c r="P30" s="39">
        <v>3</v>
      </c>
      <c r="Q30" s="39">
        <v>3</v>
      </c>
    </row>
    <row r="31" spans="1:1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>
      <c r="A32" s="42" t="s">
        <v>63</v>
      </c>
      <c r="B32" s="43" t="s">
        <v>64</v>
      </c>
      <c r="C32" s="35"/>
      <c r="D32" s="44">
        <v>5</v>
      </c>
      <c r="E32" s="44"/>
      <c r="F32" s="45">
        <v>0.99</v>
      </c>
      <c r="G32" s="46">
        <v>0.995</v>
      </c>
      <c r="H32" s="44">
        <v>5</v>
      </c>
      <c r="I32" s="44">
        <v>20</v>
      </c>
      <c r="J32" s="44">
        <v>0.5</v>
      </c>
      <c r="K32" s="44">
        <v>25</v>
      </c>
      <c r="L32" s="44">
        <v>0</v>
      </c>
      <c r="M32" s="44"/>
      <c r="N32" s="44">
        <v>1</v>
      </c>
      <c r="O32" s="44">
        <v>1</v>
      </c>
      <c r="P32" s="44">
        <v>1</v>
      </c>
      <c r="Q32" s="44">
        <v>1</v>
      </c>
    </row>
    <row r="33" spans="1:17">
      <c r="A33" s="47"/>
      <c r="B33" s="43" t="s">
        <v>65</v>
      </c>
      <c r="C33" s="35"/>
      <c r="D33" s="44">
        <v>7</v>
      </c>
      <c r="E33" s="44">
        <v>350</v>
      </c>
      <c r="F33" s="46">
        <v>0.998</v>
      </c>
      <c r="G33" s="45">
        <v>1</v>
      </c>
      <c r="H33" s="44">
        <v>7</v>
      </c>
      <c r="I33" s="44">
        <v>350</v>
      </c>
      <c r="J33" s="44">
        <v>1</v>
      </c>
      <c r="K33" s="44">
        <v>40</v>
      </c>
      <c r="L33" s="44">
        <v>2</v>
      </c>
      <c r="M33" s="44">
        <v>1</v>
      </c>
      <c r="N33" s="44">
        <v>3</v>
      </c>
      <c r="O33" s="44">
        <v>3</v>
      </c>
      <c r="P33" s="44">
        <v>3</v>
      </c>
      <c r="Q33" s="44">
        <v>3</v>
      </c>
    </row>
    <row r="34" spans="1:17">
      <c r="A34" s="48"/>
      <c r="B34" s="43" t="s">
        <v>66</v>
      </c>
      <c r="C34" s="35"/>
      <c r="D34" s="44">
        <v>20</v>
      </c>
      <c r="E34" s="44">
        <v>500</v>
      </c>
      <c r="F34" s="45">
        <v>1</v>
      </c>
      <c r="G34" s="45">
        <v>1</v>
      </c>
      <c r="H34" s="44">
        <v>10</v>
      </c>
      <c r="I34" s="44">
        <v>500</v>
      </c>
      <c r="J34" s="44">
        <v>2</v>
      </c>
      <c r="K34" s="44">
        <v>55</v>
      </c>
      <c r="L34" s="44">
        <v>2</v>
      </c>
      <c r="M34" s="44">
        <v>3</v>
      </c>
      <c r="N34" s="44">
        <v>5</v>
      </c>
      <c r="O34" s="44">
        <v>5</v>
      </c>
      <c r="P34" s="44">
        <v>5</v>
      </c>
      <c r="Q34" s="44">
        <v>5</v>
      </c>
    </row>
    <row r="35" hidden="1" spans="1:17">
      <c r="A35" s="49">
        <v>0</v>
      </c>
      <c r="B35" s="3"/>
      <c r="C35" s="4"/>
      <c r="D35" s="50">
        <v>-9.99999999999999e+20</v>
      </c>
      <c r="E35" s="50">
        <v>-9.99999999999999e+20</v>
      </c>
      <c r="F35" s="50">
        <v>-9.99999999999999e+20</v>
      </c>
      <c r="G35" s="50">
        <v>-9.99999999999999e+20</v>
      </c>
      <c r="H35" s="50">
        <v>-9.99999999999999e+20</v>
      </c>
      <c r="I35" s="50">
        <v>-9.99999999999999e+20</v>
      </c>
      <c r="J35" s="50">
        <v>-9.99999999999999e+20</v>
      </c>
      <c r="K35" s="50">
        <v>-9.99999999999999e+20</v>
      </c>
      <c r="L35" s="50">
        <v>-9.99999999999999e+20</v>
      </c>
      <c r="M35" s="50">
        <v>-9.99999999999999e+20</v>
      </c>
      <c r="N35" s="50">
        <v>-9.99999999999999e+20</v>
      </c>
      <c r="O35" s="50">
        <v>-9.99999999999999e+20</v>
      </c>
      <c r="P35" s="50">
        <v>-9.99999999999999e+20</v>
      </c>
      <c r="Q35" s="50">
        <v>-9.99999999999999e+20</v>
      </c>
    </row>
    <row r="36" spans="1:17">
      <c r="A36" s="49">
        <v>0</v>
      </c>
      <c r="B36" s="3" t="s">
        <v>67</v>
      </c>
      <c r="C36" s="4"/>
      <c r="D36" s="50">
        <v>5</v>
      </c>
      <c r="E36" s="50">
        <v>0</v>
      </c>
      <c r="F36" s="7">
        <v>0.99</v>
      </c>
      <c r="G36" s="5">
        <v>0.995</v>
      </c>
      <c r="H36" s="50">
        <v>5</v>
      </c>
      <c r="I36" s="50">
        <v>500</v>
      </c>
      <c r="J36" s="50">
        <v>0.5</v>
      </c>
      <c r="K36" s="50">
        <v>25</v>
      </c>
      <c r="L36" s="50">
        <v>0</v>
      </c>
      <c r="M36" s="50">
        <v>0.5</v>
      </c>
      <c r="N36" s="50">
        <v>1</v>
      </c>
      <c r="O36" s="50">
        <v>1</v>
      </c>
      <c r="P36" s="50">
        <v>1</v>
      </c>
      <c r="Q36" s="50">
        <v>1</v>
      </c>
    </row>
    <row r="37" spans="1:17">
      <c r="A37" s="49">
        <v>1</v>
      </c>
      <c r="B37" s="3" t="s">
        <v>68</v>
      </c>
      <c r="C37" s="4"/>
      <c r="D37" s="50">
        <v>7</v>
      </c>
      <c r="E37" s="50">
        <v>0</v>
      </c>
      <c r="F37" s="5">
        <v>0.998</v>
      </c>
      <c r="G37" s="7">
        <v>1</v>
      </c>
      <c r="H37" s="50">
        <v>7</v>
      </c>
      <c r="I37" s="50">
        <v>350</v>
      </c>
      <c r="J37" s="50">
        <v>1</v>
      </c>
      <c r="K37" s="50">
        <v>40</v>
      </c>
      <c r="L37" s="50">
        <v>1</v>
      </c>
      <c r="M37" s="50">
        <v>0.5</v>
      </c>
      <c r="N37" s="50">
        <v>3</v>
      </c>
      <c r="O37" s="50">
        <v>3</v>
      </c>
      <c r="P37" s="50">
        <v>3</v>
      </c>
      <c r="Q37" s="50">
        <v>3</v>
      </c>
    </row>
    <row r="38" spans="1:17">
      <c r="A38" s="49">
        <v>1</v>
      </c>
      <c r="B38" s="3" t="s">
        <v>69</v>
      </c>
      <c r="C38" s="4"/>
      <c r="D38" s="50">
        <v>7</v>
      </c>
      <c r="E38" s="50">
        <v>350</v>
      </c>
      <c r="F38" s="5">
        <v>0.998</v>
      </c>
      <c r="G38" s="7">
        <v>1</v>
      </c>
      <c r="H38" s="50">
        <v>7</v>
      </c>
      <c r="I38" s="50">
        <v>350</v>
      </c>
      <c r="J38" s="50">
        <v>1</v>
      </c>
      <c r="K38" s="50">
        <v>40</v>
      </c>
      <c r="L38" s="50">
        <v>2</v>
      </c>
      <c r="M38" s="50">
        <v>1</v>
      </c>
      <c r="N38" s="50">
        <v>3</v>
      </c>
      <c r="O38" s="50">
        <v>3</v>
      </c>
      <c r="P38" s="50">
        <v>3</v>
      </c>
      <c r="Q38" s="50">
        <v>3</v>
      </c>
    </row>
    <row r="39" spans="1:17">
      <c r="A39" s="49">
        <v>0</v>
      </c>
      <c r="B39" s="3" t="s">
        <v>70</v>
      </c>
      <c r="C39" s="4"/>
      <c r="D39" s="50">
        <v>20</v>
      </c>
      <c r="E39" s="50">
        <v>500</v>
      </c>
      <c r="F39" s="7">
        <v>1</v>
      </c>
      <c r="G39" s="7">
        <v>1</v>
      </c>
      <c r="H39" s="50">
        <v>10</v>
      </c>
      <c r="I39" s="50">
        <v>200</v>
      </c>
      <c r="J39" s="50">
        <v>2</v>
      </c>
      <c r="K39" s="50">
        <v>55</v>
      </c>
      <c r="L39" s="50">
        <v>2</v>
      </c>
      <c r="M39" s="50">
        <v>2</v>
      </c>
      <c r="N39" s="50">
        <v>5</v>
      </c>
      <c r="O39" s="50">
        <v>5</v>
      </c>
      <c r="P39" s="50">
        <v>5</v>
      </c>
      <c r="Q39" s="50">
        <v>5</v>
      </c>
    </row>
    <row r="40" spans="1:17">
      <c r="A40" s="49">
        <v>0</v>
      </c>
      <c r="B40" s="50"/>
      <c r="C40" s="50"/>
      <c r="D40" s="50">
        <v>9.99999999999999e+20</v>
      </c>
      <c r="E40" s="50">
        <v>9.99999999999999e+20</v>
      </c>
      <c r="F40" s="50">
        <v>9.99999999999999e+20</v>
      </c>
      <c r="G40" s="50">
        <v>9.99999999999999e+20</v>
      </c>
      <c r="H40" s="50">
        <v>9.99999999999999e+20</v>
      </c>
      <c r="I40" s="50">
        <v>9.99999999999999e+20</v>
      </c>
      <c r="J40" s="50">
        <v>9.99999999999999e+20</v>
      </c>
      <c r="K40" s="50">
        <v>9.99999999999999e+20</v>
      </c>
      <c r="L40" s="50">
        <v>9.99999999999999e+20</v>
      </c>
      <c r="M40" s="50">
        <v>9.99999999999999e+20</v>
      </c>
      <c r="N40" s="50">
        <v>9.99999999999999e+20</v>
      </c>
      <c r="O40" s="50">
        <v>9.99999999999999e+20</v>
      </c>
      <c r="P40" s="50">
        <v>9.99999999999999e+20</v>
      </c>
      <c r="Q40" s="50">
        <v>9.99999999999999e+20</v>
      </c>
    </row>
    <row r="41" spans="1:17">
      <c r="A41" s="49" t="s">
        <v>71</v>
      </c>
      <c r="B41" s="51" t="s">
        <v>72</v>
      </c>
      <c r="C41" s="35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</row>
    <row r="42" ht="14.75" spans="1:17">
      <c r="A42" s="31"/>
      <c r="B42" s="3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ht="14.75" spans="1:17">
      <c r="A43" s="31" t="s">
        <v>73</v>
      </c>
      <c r="B43" s="53">
        <f ca="1">SUMPRODUCT(relative_importance,ConceptA_TPM)</f>
        <v>0.636543986967098</v>
      </c>
      <c r="C43" s="54" t="s">
        <v>74</v>
      </c>
      <c r="D43" s="10">
        <v>10</v>
      </c>
      <c r="E43" s="10">
        <v>420</v>
      </c>
      <c r="F43" s="55">
        <v>0.994</v>
      </c>
      <c r="G43" s="56">
        <v>0.996</v>
      </c>
      <c r="H43" s="10">
        <v>6</v>
      </c>
      <c r="I43" s="10">
        <v>350</v>
      </c>
      <c r="J43" s="10">
        <v>1</v>
      </c>
      <c r="K43" s="10">
        <v>35</v>
      </c>
      <c r="L43" s="10">
        <v>1</v>
      </c>
      <c r="M43" s="10">
        <v>0.5</v>
      </c>
      <c r="N43" s="10">
        <v>3</v>
      </c>
      <c r="O43" s="10">
        <v>2</v>
      </c>
      <c r="P43" s="10">
        <v>4</v>
      </c>
      <c r="Q43" s="10">
        <v>5</v>
      </c>
    </row>
    <row r="44" spans="1:17">
      <c r="A44">
        <v>2.68</v>
      </c>
      <c r="B44" s="57" t="s">
        <v>75</v>
      </c>
      <c r="C44" s="44" t="s">
        <v>63</v>
      </c>
      <c r="D44" s="11">
        <f ca="1" t="shared" ref="D44:Q44" si="7">IFERROR(FORECAST(D43,OFFSET(TPM_yaxis,MATCH(D43,D35:D40,1)-1,0,2),OFFSET(D35:D40,MATCH(D43,D35:D40,1)-1,0,2)),0)</f>
        <v>0.769230769230769</v>
      </c>
      <c r="E44" s="11">
        <f ca="1" t="shared" si="7"/>
        <v>0.533333333333333</v>
      </c>
      <c r="F44" s="11">
        <f ca="1" t="shared" si="7"/>
        <v>0.5</v>
      </c>
      <c r="G44" s="11">
        <f ca="1" t="shared" si="7"/>
        <v>0.199999999999989</v>
      </c>
      <c r="H44" s="11">
        <f ca="1" t="shared" si="7"/>
        <v>0.5</v>
      </c>
      <c r="I44" s="11">
        <f ca="1" t="shared" si="7"/>
        <v>1</v>
      </c>
      <c r="J44" s="11">
        <f ca="1" t="shared" si="7"/>
        <v>1</v>
      </c>
      <c r="K44" s="11">
        <f ca="1" t="shared" si="7"/>
        <v>0.666666666666667</v>
      </c>
      <c r="L44" s="11">
        <f ca="1" t="shared" si="7"/>
        <v>1</v>
      </c>
      <c r="M44" s="11">
        <f ca="1" t="shared" si="7"/>
        <v>1</v>
      </c>
      <c r="N44" s="11">
        <f ca="1" t="shared" si="7"/>
        <v>1</v>
      </c>
      <c r="O44" s="11">
        <f ca="1" t="shared" si="7"/>
        <v>0.5</v>
      </c>
      <c r="P44" s="11">
        <f ca="1" t="shared" si="7"/>
        <v>0.5</v>
      </c>
      <c r="Q44" s="11">
        <f ca="1" t="shared" si="7"/>
        <v>0</v>
      </c>
    </row>
    <row r="45" ht="14.75" spans="1:17">
      <c r="A45" s="31"/>
      <c r="B45" s="58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ht="14.75" spans="1:17">
      <c r="A46" s="31" t="s">
        <v>76</v>
      </c>
      <c r="B46" s="53">
        <f ca="1">SUMPRODUCT(relative_importance,ConceptB_TPM)</f>
        <v>0.427910021936409</v>
      </c>
      <c r="C46" s="54" t="s">
        <v>74</v>
      </c>
      <c r="D46" s="10">
        <v>9</v>
      </c>
      <c r="E46" s="59">
        <v>380</v>
      </c>
      <c r="F46" s="60">
        <v>0.992</v>
      </c>
      <c r="G46" s="60">
        <v>0.998</v>
      </c>
      <c r="H46" s="59">
        <v>8</v>
      </c>
      <c r="I46" s="59">
        <v>400</v>
      </c>
      <c r="J46" s="59">
        <v>1.5</v>
      </c>
      <c r="K46" s="59">
        <v>30</v>
      </c>
      <c r="L46" s="59">
        <v>0</v>
      </c>
      <c r="M46" s="59">
        <v>2</v>
      </c>
      <c r="N46" s="59">
        <v>3</v>
      </c>
      <c r="O46" s="59">
        <v>1</v>
      </c>
      <c r="P46" s="59">
        <v>3</v>
      </c>
      <c r="Q46" s="59">
        <v>2</v>
      </c>
    </row>
    <row r="47" spans="1:17">
      <c r="A47">
        <v>2.54</v>
      </c>
      <c r="B47" s="57" t="s">
        <v>75</v>
      </c>
      <c r="C47" s="44" t="s">
        <v>63</v>
      </c>
      <c r="D47" s="11">
        <f ca="1" t="shared" ref="D47:Q47" si="8">IFERROR(FORECAST(D46,OFFSET(TPM_yaxis,MATCH(D46,D35:D40,1)-1,0,2),OFFSET(D36:D39,MATCH(D46,D36:D39,1)-1,0,2)),0)</f>
        <v>0.846153846153846</v>
      </c>
      <c r="E47" s="11">
        <f ca="1" t="shared" si="8"/>
        <v>0.8</v>
      </c>
      <c r="F47" s="11">
        <f ca="1" t="shared" si="8"/>
        <v>0.25</v>
      </c>
      <c r="G47" s="11">
        <f ca="1" t="shared" si="8"/>
        <v>0.599999999999994</v>
      </c>
      <c r="H47" s="11">
        <f ca="1" t="shared" si="8"/>
        <v>0.666666666666667</v>
      </c>
      <c r="I47" s="11">
        <f ca="1" t="shared" si="8"/>
        <v>0</v>
      </c>
      <c r="J47" s="11">
        <f ca="1" t="shared" si="8"/>
        <v>0.5</v>
      </c>
      <c r="K47" s="11">
        <f ca="1" t="shared" si="8"/>
        <v>0.333333333333333</v>
      </c>
      <c r="L47" s="11">
        <f ca="1" t="shared" si="8"/>
        <v>0</v>
      </c>
      <c r="M47" s="11">
        <f ca="1" t="shared" si="8"/>
        <v>0</v>
      </c>
      <c r="N47" s="11">
        <f ca="1" t="shared" si="8"/>
        <v>1</v>
      </c>
      <c r="O47" s="11">
        <f ca="1" t="shared" si="8"/>
        <v>0</v>
      </c>
      <c r="P47" s="11">
        <f ca="1" t="shared" si="8"/>
        <v>1</v>
      </c>
      <c r="Q47" s="11">
        <f ca="1" t="shared" si="8"/>
        <v>0.5</v>
      </c>
    </row>
    <row r="48" ht="14.75" spans="1:17">
      <c r="A48" s="31"/>
      <c r="B48" s="58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ht="14.75" spans="1:17">
      <c r="A49" s="31" t="s">
        <v>77</v>
      </c>
      <c r="B49" s="53">
        <f ca="1">SUMPRODUCT(relative_importance,ConceptC_TPM)</f>
        <v>0.838620509002674</v>
      </c>
      <c r="C49" s="54" t="s">
        <v>74</v>
      </c>
      <c r="D49" s="10">
        <v>7</v>
      </c>
      <c r="E49" s="59">
        <v>350</v>
      </c>
      <c r="F49" s="61">
        <v>0.999</v>
      </c>
      <c r="G49" s="60">
        <v>1</v>
      </c>
      <c r="H49" s="59">
        <v>7</v>
      </c>
      <c r="I49" s="59">
        <v>350</v>
      </c>
      <c r="J49" s="59">
        <v>1</v>
      </c>
      <c r="K49" s="59">
        <v>40</v>
      </c>
      <c r="L49" s="59">
        <v>1</v>
      </c>
      <c r="M49" s="59">
        <v>0.5</v>
      </c>
      <c r="N49" s="59">
        <v>3</v>
      </c>
      <c r="O49" s="59">
        <v>3</v>
      </c>
      <c r="P49" s="59">
        <v>3</v>
      </c>
      <c r="Q49" s="59">
        <v>3</v>
      </c>
    </row>
    <row r="50" spans="1:17">
      <c r="A50">
        <v>1.16</v>
      </c>
      <c r="B50" s="57" t="s">
        <v>75</v>
      </c>
      <c r="C50" s="44" t="s">
        <v>63</v>
      </c>
      <c r="D50" s="11">
        <f ca="1" t="shared" ref="D50:Q50" si="9">IFERROR(FORECAST(D49,OFFSET(TPM_yaxis,MATCH(D49,D35:D40,1)-1,0,2),OFFSET(D35:D40,MATCH(D49,D35:D40,1)-1,0,2)),0)</f>
        <v>1</v>
      </c>
      <c r="E50" s="11">
        <f ca="1" t="shared" si="9"/>
        <v>1</v>
      </c>
      <c r="F50" s="11">
        <f ca="1" t="shared" si="9"/>
        <v>0.5</v>
      </c>
      <c r="G50" s="11">
        <f ca="1" t="shared" si="9"/>
        <v>0</v>
      </c>
      <c r="H50" s="11">
        <f ca="1" t="shared" si="9"/>
        <v>1</v>
      </c>
      <c r="I50" s="11">
        <f ca="1" t="shared" si="9"/>
        <v>1</v>
      </c>
      <c r="J50" s="11">
        <f ca="1" t="shared" si="9"/>
        <v>1</v>
      </c>
      <c r="K50" s="11">
        <f ca="1" t="shared" si="9"/>
        <v>1</v>
      </c>
      <c r="L50" s="11">
        <f ca="1" t="shared" si="9"/>
        <v>1</v>
      </c>
      <c r="M50" s="11">
        <f ca="1" t="shared" si="9"/>
        <v>1</v>
      </c>
      <c r="N50" s="11">
        <f ca="1" t="shared" si="9"/>
        <v>1</v>
      </c>
      <c r="O50" s="11">
        <f ca="1" t="shared" si="9"/>
        <v>1</v>
      </c>
      <c r="P50" s="11">
        <f ca="1" t="shared" si="9"/>
        <v>1</v>
      </c>
      <c r="Q50" s="11">
        <f ca="1" t="shared" si="9"/>
        <v>1</v>
      </c>
    </row>
    <row r="51" ht="14.75" spans="1:17">
      <c r="A51" s="31"/>
      <c r="B51" s="58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ht="14.75" spans="1:17">
      <c r="A52" s="31" t="s">
        <v>78</v>
      </c>
      <c r="B52" s="53">
        <f ca="1">SUMPRODUCT(relative_importance,ConceptD_TPM)</f>
        <v>0.0930133914210347</v>
      </c>
      <c r="C52" s="54" t="s">
        <v>74</v>
      </c>
      <c r="D52" s="10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spans="2:17">
      <c r="B53" s="57" t="s">
        <v>75</v>
      </c>
      <c r="C53" s="44" t="s">
        <v>63</v>
      </c>
      <c r="D53" s="11">
        <f ca="1" t="shared" ref="D53:Q53" si="10">IFERROR(FORECAST(D52,OFFSET(TPM_yaxis,MATCH(D52,D35:D40,1)-1,0,2),OFFSET(D35:D40,MATCH(D52,D35:D40,1)-1,0,2)),0)</f>
        <v>0</v>
      </c>
      <c r="E53" s="11">
        <f ca="1" t="shared" si="10"/>
        <v>1</v>
      </c>
      <c r="F53" s="11">
        <f ca="1" t="shared" si="10"/>
        <v>0</v>
      </c>
      <c r="G53" s="11">
        <f ca="1" t="shared" si="10"/>
        <v>0</v>
      </c>
      <c r="H53" s="11">
        <f ca="1" t="shared" si="10"/>
        <v>0</v>
      </c>
      <c r="I53" s="11">
        <f ca="1" t="shared" si="10"/>
        <v>0</v>
      </c>
      <c r="J53" s="11">
        <f ca="1" t="shared" si="10"/>
        <v>0</v>
      </c>
      <c r="K53" s="11">
        <f ca="1" t="shared" si="10"/>
        <v>0</v>
      </c>
      <c r="L53" s="11">
        <f ca="1" t="shared" si="10"/>
        <v>0</v>
      </c>
      <c r="M53" s="11">
        <f ca="1" t="shared" si="10"/>
        <v>0</v>
      </c>
      <c r="N53" s="11">
        <f ca="1" t="shared" si="10"/>
        <v>0</v>
      </c>
      <c r="O53" s="11">
        <f ca="1" t="shared" si="10"/>
        <v>0</v>
      </c>
      <c r="P53" s="11">
        <f ca="1" t="shared" si="10"/>
        <v>0</v>
      </c>
      <c r="Q53" s="11">
        <f ca="1" t="shared" si="10"/>
        <v>0</v>
      </c>
    </row>
    <row r="54" ht="14.75" spans="1:17">
      <c r="A54" s="31"/>
      <c r="B54" s="58"/>
      <c r="C54" s="3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ht="14.75" spans="1:17">
      <c r="A55" s="31" t="s">
        <v>79</v>
      </c>
      <c r="B55" s="53">
        <f ca="1">SUMPRODUCT(relative_importance,ConceptE_TPM)</f>
        <v>0.0930133914210347</v>
      </c>
      <c r="C55" s="54" t="s">
        <v>74</v>
      </c>
      <c r="D55" s="10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spans="2:17">
      <c r="B56" s="57" t="s">
        <v>75</v>
      </c>
      <c r="C56" s="44" t="s">
        <v>63</v>
      </c>
      <c r="D56" s="11">
        <f ca="1" t="shared" ref="D56:Q56" si="11">IFERROR(FORECAST(D55,OFFSET(TPM_yaxis,MATCH(D55,D35:D40,1)-1,0,2),OFFSET(D35:D40,MATCH(D55,D35:D40,1)-1,0,2)),0)</f>
        <v>0</v>
      </c>
      <c r="E56" s="11">
        <f ca="1" t="shared" si="11"/>
        <v>1</v>
      </c>
      <c r="F56" s="11">
        <f ca="1" t="shared" si="11"/>
        <v>0</v>
      </c>
      <c r="G56" s="11">
        <f ca="1" t="shared" si="11"/>
        <v>0</v>
      </c>
      <c r="H56" s="11">
        <f ca="1" t="shared" si="11"/>
        <v>0</v>
      </c>
      <c r="I56" s="11">
        <f ca="1" t="shared" si="11"/>
        <v>0</v>
      </c>
      <c r="J56" s="11">
        <f ca="1" t="shared" si="11"/>
        <v>0</v>
      </c>
      <c r="K56" s="11">
        <f ca="1" t="shared" si="11"/>
        <v>0</v>
      </c>
      <c r="L56" s="11">
        <f ca="1" t="shared" si="11"/>
        <v>0</v>
      </c>
      <c r="M56" s="11">
        <f ca="1" t="shared" si="11"/>
        <v>0</v>
      </c>
      <c r="N56" s="11">
        <f ca="1" t="shared" si="11"/>
        <v>0</v>
      </c>
      <c r="O56" s="11">
        <f ca="1" t="shared" si="11"/>
        <v>0</v>
      </c>
      <c r="P56" s="11">
        <f ca="1" t="shared" si="11"/>
        <v>0</v>
      </c>
      <c r="Q56" s="11">
        <f ca="1" t="shared" si="11"/>
        <v>0</v>
      </c>
    </row>
    <row r="57" ht="14.75" spans="2:2">
      <c r="B57" s="53"/>
    </row>
    <row r="58" ht="14.75" spans="1:17">
      <c r="A58" s="31" t="s">
        <v>80</v>
      </c>
      <c r="B58" s="53">
        <f ca="1">SUMPRODUCT(relative_importance,ConceptF_TPM)</f>
        <v>0.0930133914210347</v>
      </c>
      <c r="C58" s="54" t="s">
        <v>74</v>
      </c>
      <c r="D58" s="62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spans="2:17">
      <c r="B59" s="57" t="s">
        <v>75</v>
      </c>
      <c r="C59" s="44" t="s">
        <v>63</v>
      </c>
      <c r="D59" s="63">
        <f ca="1" t="shared" ref="D59:Q59" si="12">IFERROR(FORECAST(D58,OFFSET(TPM_yaxis,MATCH(D58,D35:D40,1)-1,0,2),OFFSET(D35:D40,MATCH(D58,D35:D40,1)-1,0,2)),0)</f>
        <v>0</v>
      </c>
      <c r="E59" s="63">
        <f ca="1" t="shared" si="12"/>
        <v>1</v>
      </c>
      <c r="F59" s="63">
        <f ca="1" t="shared" si="12"/>
        <v>0</v>
      </c>
      <c r="G59" s="63">
        <f ca="1" t="shared" si="12"/>
        <v>0</v>
      </c>
      <c r="H59" s="63">
        <f ca="1" t="shared" si="12"/>
        <v>0</v>
      </c>
      <c r="I59" s="63">
        <f ca="1" t="shared" si="12"/>
        <v>0</v>
      </c>
      <c r="J59" s="63">
        <f ca="1" t="shared" si="12"/>
        <v>0</v>
      </c>
      <c r="K59" s="63">
        <f ca="1" t="shared" si="12"/>
        <v>0</v>
      </c>
      <c r="L59" s="63">
        <f ca="1" t="shared" si="12"/>
        <v>0</v>
      </c>
      <c r="M59" s="63">
        <f ca="1" t="shared" si="12"/>
        <v>0</v>
      </c>
      <c r="N59" s="63">
        <f ca="1" t="shared" si="12"/>
        <v>0</v>
      </c>
      <c r="O59" s="63">
        <f ca="1" t="shared" si="12"/>
        <v>0</v>
      </c>
      <c r="P59" s="63">
        <f ca="1" t="shared" si="12"/>
        <v>0</v>
      </c>
      <c r="Q59" s="63">
        <f ca="1" t="shared" si="12"/>
        <v>0</v>
      </c>
    </row>
  </sheetData>
  <mergeCells count="19">
    <mergeCell ref="A3:B3"/>
    <mergeCell ref="B24:C24"/>
    <mergeCell ref="B25:C25"/>
    <mergeCell ref="B26:C26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1:C41"/>
    <mergeCell ref="A28:A30"/>
    <mergeCell ref="A32:A34"/>
    <mergeCell ref="A1:B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7" sqref="C7"/>
    </sheetView>
  </sheetViews>
  <sheetFormatPr defaultColWidth="9" defaultRowHeight="14" outlineLevelCol="7"/>
  <cols>
    <col min="1" max="1" width="8.73333333333333" customWidth="1"/>
    <col min="3" max="3" width="9.26666666666667" customWidth="1"/>
  </cols>
  <sheetData>
    <row r="1" spans="1:1">
      <c r="A1" s="1" t="s">
        <v>81</v>
      </c>
    </row>
    <row r="3" spans="3:3">
      <c r="C3" t="s">
        <v>82</v>
      </c>
    </row>
    <row r="4" spans="3:8">
      <c r="C4" t="s">
        <v>83</v>
      </c>
      <c r="H4" t="s">
        <v>84</v>
      </c>
    </row>
    <row r="5" hidden="1" spans="3:3">
      <c r="C5" s="2">
        <v>-1e+99</v>
      </c>
    </row>
    <row r="6" spans="1:8">
      <c r="A6" s="3" t="s">
        <v>67</v>
      </c>
      <c r="B6" s="4"/>
      <c r="C6" s="5">
        <v>0.995</v>
      </c>
      <c r="H6" s="6">
        <v>0</v>
      </c>
    </row>
    <row r="7" spans="1:8">
      <c r="A7" s="3" t="s">
        <v>68</v>
      </c>
      <c r="B7" s="4"/>
      <c r="C7" s="5">
        <v>1</v>
      </c>
      <c r="H7" s="6">
        <v>1</v>
      </c>
    </row>
    <row r="8" spans="1:8">
      <c r="A8" s="3" t="s">
        <v>69</v>
      </c>
      <c r="B8" s="4"/>
      <c r="C8" s="7"/>
      <c r="H8" s="6">
        <v>1</v>
      </c>
    </row>
    <row r="9" spans="1:8">
      <c r="A9" s="3" t="s">
        <v>70</v>
      </c>
      <c r="B9" s="4"/>
      <c r="C9" s="7"/>
      <c r="H9" s="6">
        <v>0</v>
      </c>
    </row>
    <row r="10" hidden="1" spans="1:8">
      <c r="A10" s="8"/>
      <c r="B10" s="8"/>
      <c r="C10" s="9">
        <v>1e+99</v>
      </c>
      <c r="H10" s="6"/>
    </row>
    <row r="11" ht="14.75" spans="2:2">
      <c r="B11" t="s">
        <v>85</v>
      </c>
    </row>
    <row r="12" ht="14.75" spans="2:3">
      <c r="B12" t="s">
        <v>48</v>
      </c>
      <c r="C12" s="10" t="s">
        <v>86</v>
      </c>
    </row>
    <row r="13" spans="2:3">
      <c r="B13" t="s">
        <v>63</v>
      </c>
      <c r="C13" s="11" t="e">
        <f ca="1">FORECAST(C12,OFFSET(TPM_yaxis,MATCH(C12,C5:C10,1)-1,0,2),OFFSET(C5:C10,MATCH(C12,C5:C10,1)-1,0,2))</f>
        <v>#VALUE!</v>
      </c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0781BA9-50CD-4BCE-B13E-07FBA807834C}">
  <ds:schemaRefs/>
</ds:datastoreItem>
</file>

<file path=customXml/itemProps2.xml><?xml version="1.0" encoding="utf-8"?>
<ds:datastoreItem xmlns:ds="http://schemas.openxmlformats.org/officeDocument/2006/customXml" ds:itemID="{5DE966C3-30E5-4E9C-AFBB-BD2050EFDC5E}">
  <ds:schemaRefs/>
</ds:datastoreItem>
</file>

<file path=customXml/itemProps3.xml><?xml version="1.0" encoding="utf-8"?>
<ds:datastoreItem xmlns:ds="http://schemas.openxmlformats.org/officeDocument/2006/customXml" ds:itemID="{D6D66174-BEAE-4D0B-9F16-2A92BAC009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 of Quality</vt:lpstr>
      <vt:lpstr>TPM graph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清风十里不如你</cp:lastModifiedBy>
  <dcterms:created xsi:type="dcterms:W3CDTF">2018-04-17T00:15:00Z</dcterms:created>
  <dcterms:modified xsi:type="dcterms:W3CDTF">2025-05-11T04:16:57Z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0x0101000953A0B5DACF974CB8136345AAACCE32</vt:lpwstr>
  </property>
  <property fmtid="{D5CDD505-2E9C-101B-9397-08002B2CF9AE}" pid="3" name="MediaServiceImageTags">
    <vt:lpwstr/>
  </property>
  <property fmtid="{D5CDD505-2E9C-101B-9397-08002B2CF9AE}" pid="4" name="KSOProductBuildVer">
    <vt:lpwstr>2052-12.1.0.20784</vt:lpwstr>
  </property>
  <property fmtid="{D5CDD505-2E9C-101B-9397-08002B2CF9AE}" pid="5" name="ICV">
    <vt:lpwstr>19E121802358447B81DE5F35E2869099_13</vt:lpwstr>
  </property>
</Properties>
</file>