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t.clair sem4\Financial analytics\Project\"/>
    </mc:Choice>
  </mc:AlternateContent>
  <xr:revisionPtr revIDLastSave="0" documentId="13_ncr:1_{53963732-1825-415A-A118-310FBB2D1DE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CS" sheetId="1" r:id="rId1"/>
    <sheet name="Rati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1" i="1"/>
  <c r="I9" i="1"/>
  <c r="B37" i="3"/>
  <c r="B41" i="3"/>
  <c r="B44" i="3"/>
  <c r="B45" i="3"/>
  <c r="B43" i="3"/>
  <c r="B42" i="3"/>
  <c r="B40" i="3"/>
  <c r="B39" i="3"/>
  <c r="B38" i="3"/>
  <c r="B36" i="3"/>
  <c r="B35" i="3" l="1"/>
  <c r="B34" i="3"/>
  <c r="B33" i="3"/>
  <c r="B48" i="3" l="1"/>
  <c r="B47" i="3"/>
  <c r="B23" i="3"/>
  <c r="B24" i="3"/>
  <c r="I29" i="1"/>
  <c r="I32" i="1" s="1"/>
  <c r="J23" i="1"/>
  <c r="J22" i="1"/>
  <c r="J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  <c r="B49" i="3" l="1"/>
  <c r="I10" i="1"/>
  <c r="I8" i="1"/>
</calcChain>
</file>

<file path=xl/sharedStrings.xml><?xml version="1.0" encoding="utf-8"?>
<sst xmlns="http://schemas.openxmlformats.org/spreadsheetml/2006/main" count="98" uniqueCount="73">
  <si>
    <t>Date</t>
  </si>
  <si>
    <t>Adj Close</t>
  </si>
  <si>
    <t>RTCS</t>
  </si>
  <si>
    <t>Beta</t>
  </si>
  <si>
    <t>Market Return</t>
  </si>
  <si>
    <t>Percentage Return Monthly</t>
  </si>
  <si>
    <t>Rm</t>
  </si>
  <si>
    <t>Rf</t>
  </si>
  <si>
    <t>Ra</t>
  </si>
  <si>
    <t>Particulars</t>
  </si>
  <si>
    <t>Amount</t>
  </si>
  <si>
    <t>Sales</t>
  </si>
  <si>
    <t>COGS</t>
  </si>
  <si>
    <t>EBIT</t>
  </si>
  <si>
    <t>EBITDA</t>
  </si>
  <si>
    <t>Depreciation</t>
  </si>
  <si>
    <t>Interest Expense</t>
  </si>
  <si>
    <t>Net Income/Earnings</t>
  </si>
  <si>
    <t>Total Debt</t>
  </si>
  <si>
    <t>Total Assets</t>
  </si>
  <si>
    <t>Total Equity</t>
  </si>
  <si>
    <t>Current Assets</t>
  </si>
  <si>
    <t>Current Liabilities</t>
  </si>
  <si>
    <t>Long Term Liabilities</t>
  </si>
  <si>
    <t>Cash &amp; Cash Equivalents</t>
  </si>
  <si>
    <t>Accounts Receivables</t>
  </si>
  <si>
    <t>Inventories</t>
  </si>
  <si>
    <t>Accounts Payable</t>
  </si>
  <si>
    <t xml:space="preserve">Stock Price </t>
  </si>
  <si>
    <t>Outstanding Shares</t>
  </si>
  <si>
    <t>Calculate the following ratios:</t>
  </si>
  <si>
    <t>Current Ratio</t>
  </si>
  <si>
    <t>Quick Ratio</t>
  </si>
  <si>
    <t>Cash Ratio</t>
  </si>
  <si>
    <t>Solvency Ratio</t>
  </si>
  <si>
    <t>Debt to Equity Ratio</t>
  </si>
  <si>
    <t>Receivables Turnover Ratio</t>
  </si>
  <si>
    <t>Inventory Turnover Ratio</t>
  </si>
  <si>
    <t>Payable Turnover Ratio</t>
  </si>
  <si>
    <t>Gross Margin</t>
  </si>
  <si>
    <t>Return on Sales</t>
  </si>
  <si>
    <t>Return on Total Asset</t>
  </si>
  <si>
    <t>Return on Total Equity</t>
  </si>
  <si>
    <t>Price Earnings</t>
  </si>
  <si>
    <t>RNIFTY 100</t>
  </si>
  <si>
    <t>Current Price</t>
  </si>
  <si>
    <t>Rrturn On Investment</t>
  </si>
  <si>
    <t>Operating Profit Margin</t>
  </si>
  <si>
    <t>Operating Earnings</t>
  </si>
  <si>
    <t>Total Revenue</t>
  </si>
  <si>
    <t>Cost Of Investment</t>
  </si>
  <si>
    <t>Dividend Payout Ratio</t>
  </si>
  <si>
    <t>Sustainable Growth Rate</t>
  </si>
  <si>
    <t>Plowback Ratio</t>
  </si>
  <si>
    <t>Return On Equity</t>
  </si>
  <si>
    <t>https://www.moneycontrol.com/company-facts/tataconsultancyservices/dividends/TCS</t>
  </si>
  <si>
    <t>Referance</t>
  </si>
  <si>
    <t>Shareholder's Equity</t>
  </si>
  <si>
    <t>Dividend</t>
  </si>
  <si>
    <t>Earnings per share</t>
  </si>
  <si>
    <t>https://ca.finance.yahoo.com/quote/TCS.NS/</t>
  </si>
  <si>
    <t>https://ca.investing.com/equities/tata-consultancy-services-financial-summary</t>
  </si>
  <si>
    <t>NA</t>
  </si>
  <si>
    <t>https://www.wsj.com/market-data/quotes/IN/XNSE/TCS/financials/annual/income-statement</t>
  </si>
  <si>
    <t>https://finance.yahoo.com/quote/TCS.NS/balance-sheet?p=TCS.NS</t>
  </si>
  <si>
    <t>https://finance.yahoo.com/quote/TCS.NS/financials?p=TCS.NS</t>
  </si>
  <si>
    <t>https://www.wsj.com/market-data/quotes/IN/XNSE/TCS/financials/annual/balance-sheet</t>
  </si>
  <si>
    <t>https://finance.yahoo.com/quote/TCS.NS?p=TCS.NS</t>
  </si>
  <si>
    <t>Total</t>
  </si>
  <si>
    <t>Growth Rate</t>
  </si>
  <si>
    <t>Average Dividend growth</t>
  </si>
  <si>
    <t>Rate of Return</t>
  </si>
  <si>
    <t>Yearly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</si>
</sst>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₹-4009]\ #,##0.00"/>
    <numFmt numFmtId="166" formatCode="0.000%"/>
    <numFmt numFmtId="167" formatCode="[$₹-4009]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32A3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3" fillId="34" borderId="10" xfId="0" applyFont="1" applyFill="1" applyBorder="1"/>
    <xf numFmtId="2" fontId="16" fillId="0" borderId="10" xfId="0" applyNumberFormat="1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0" fontId="0" fillId="0" borderId="11" xfId="0" applyBorder="1"/>
    <xf numFmtId="0" fontId="18" fillId="0" borderId="12" xfId="0" applyFont="1" applyFill="1" applyBorder="1"/>
    <xf numFmtId="0" fontId="13" fillId="33" borderId="11" xfId="0" applyFont="1" applyFill="1" applyBorder="1" applyAlignment="1">
      <alignment horizontal="center"/>
    </xf>
    <xf numFmtId="0" fontId="0" fillId="0" borderId="11" xfId="0" applyFont="1" applyBorder="1"/>
    <xf numFmtId="0" fontId="17" fillId="33" borderId="10" xfId="0" applyFont="1" applyFill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6" fontId="16" fillId="0" borderId="10" xfId="42" applyNumberFormat="1" applyFont="1" applyBorder="1" applyAlignment="1">
      <alignment horizontal="center"/>
    </xf>
    <xf numFmtId="9" fontId="0" fillId="0" borderId="0" xfId="42" applyFont="1"/>
    <xf numFmtId="167" fontId="0" fillId="0" borderId="10" xfId="0" applyNumberFormat="1" applyFont="1" applyBorder="1" applyAlignment="1">
      <alignment horizontal="center"/>
    </xf>
    <xf numFmtId="167" fontId="19" fillId="0" borderId="10" xfId="0" applyNumberFormat="1" applyFont="1" applyBorder="1" applyAlignment="1">
      <alignment horizontal="center"/>
    </xf>
    <xf numFmtId="167" fontId="20" fillId="0" borderId="10" xfId="0" applyNumberFormat="1" applyFont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7" fontId="0" fillId="0" borderId="10" xfId="0" applyNumberFormat="1" applyFont="1" applyFill="1" applyBorder="1" applyAlignment="1">
      <alignment horizontal="center"/>
    </xf>
    <xf numFmtId="0" fontId="0" fillId="0" borderId="12" xfId="0" applyFont="1" applyFill="1" applyBorder="1"/>
    <xf numFmtId="9" fontId="20" fillId="0" borderId="10" xfId="42" applyFont="1" applyBorder="1" applyAlignment="1">
      <alignment horizontal="center"/>
    </xf>
    <xf numFmtId="9" fontId="19" fillId="0" borderId="10" xfId="42" applyFont="1" applyBorder="1" applyAlignment="1">
      <alignment horizontal="center"/>
    </xf>
    <xf numFmtId="1" fontId="19" fillId="0" borderId="10" xfId="42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9" fontId="16" fillId="0" borderId="10" xfId="42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0" xfId="0" applyNumberForma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10</xdr:col>
      <xdr:colOff>3589020</xdr:colOff>
      <xdr:row>16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E90399-EB07-466D-ADC8-A0E57DC47F1F}"/>
            </a:ext>
          </a:extLst>
        </xdr:cNvPr>
        <xdr:cNvSpPr txBox="1"/>
      </xdr:nvSpPr>
      <xdr:spPr>
        <a:xfrm>
          <a:off x="4678680" y="2560320"/>
          <a:ext cx="6454140" cy="5410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We are getting beta value of </a:t>
          </a:r>
          <a:r>
            <a:rPr lang="en-IN" sz="1100" b="1"/>
            <a:t>0.59</a:t>
          </a:r>
          <a:r>
            <a:rPr lang="en-IN" sz="1100"/>
            <a:t>, </a:t>
          </a:r>
          <a:r>
            <a:rPr lang="en-IN" sz="1100" baseline="0"/>
            <a:t>based on the past data Tcs has been </a:t>
          </a:r>
          <a:r>
            <a:rPr lang="en-IN" sz="1100" b="1" baseline="0"/>
            <a:t>41</a:t>
          </a:r>
          <a:r>
            <a:rPr lang="en-IN" sz="1100" baseline="0"/>
            <a:t>% less riskier than the market index.</a:t>
          </a:r>
          <a:endParaRPr lang="en-IN" sz="1100"/>
        </a:p>
      </xdr:txBody>
    </xdr:sp>
    <xdr:clientData/>
  </xdr:twoCellAnchor>
  <xdr:twoCellAnchor>
    <xdr:from>
      <xdr:col>10</xdr:col>
      <xdr:colOff>91440</xdr:colOff>
      <xdr:row>0</xdr:row>
      <xdr:rowOff>83820</xdr:rowOff>
    </xdr:from>
    <xdr:to>
      <xdr:col>10</xdr:col>
      <xdr:colOff>4099560</xdr:colOff>
      <xdr:row>7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A7AC95-0103-466A-8BCD-0277D6159F13}"/>
            </a:ext>
          </a:extLst>
        </xdr:cNvPr>
        <xdr:cNvSpPr txBox="1"/>
      </xdr:nvSpPr>
      <xdr:spPr>
        <a:xfrm>
          <a:off x="7650480" y="83820"/>
          <a:ext cx="4008120" cy="12344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Financial</a:t>
          </a:r>
          <a:r>
            <a:rPr lang="en-IN" sz="1600" b="1" baseline="0"/>
            <a:t> Name:</a:t>
          </a:r>
        </a:p>
        <a:p>
          <a:endParaRPr lang="en-IN" sz="1600" baseline="0"/>
        </a:p>
        <a:p>
          <a:r>
            <a:rPr lang="en-IN" sz="1600" baseline="0"/>
            <a:t>Tata Consultancy Services Ltd -&gt; </a:t>
          </a:r>
          <a:r>
            <a:rPr lang="en-IN" sz="1600" b="1" baseline="0"/>
            <a:t>TCS.NS</a:t>
          </a:r>
        </a:p>
        <a:p>
          <a:r>
            <a:rPr lang="en-IN" sz="1600" b="0" baseline="0"/>
            <a:t>Indian Market Index (Nifty 100) -&gt;  </a:t>
          </a:r>
          <a:r>
            <a:rPr lang="en-IN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^CNX100</a:t>
          </a:r>
          <a:endParaRPr lang="en-IN" sz="1600" b="0" baseline="0"/>
        </a:p>
        <a:p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I14" sqref="I14"/>
    </sheetView>
  </sheetViews>
  <sheetFormatPr defaultRowHeight="14.4" x14ac:dyDescent="0.3"/>
  <cols>
    <col min="1" max="1" width="10.33203125" style="23" bestFit="1" customWidth="1"/>
    <col min="2" max="3" width="8.88671875" style="23"/>
    <col min="4" max="4" width="10.33203125" style="23" bestFit="1" customWidth="1"/>
    <col min="5" max="5" width="8.88671875" style="23"/>
    <col min="6" max="6" width="12" style="23" bestFit="1" customWidth="1"/>
    <col min="7" max="7" width="8.88671875" style="23"/>
    <col min="8" max="8" width="23.5546875" style="23" bestFit="1" customWidth="1"/>
    <col min="9" max="9" width="8.88671875" style="23"/>
    <col min="10" max="10" width="11.44140625" style="23" bestFit="1" customWidth="1"/>
    <col min="11" max="11" width="74.5546875" style="23" bestFit="1" customWidth="1"/>
    <col min="12" max="16384" width="8.88671875" style="23"/>
  </cols>
  <sheetData>
    <row r="1" spans="1:9" x14ac:dyDescent="0.3">
      <c r="A1" s="25" t="s">
        <v>0</v>
      </c>
      <c r="B1" s="25" t="s">
        <v>1</v>
      </c>
      <c r="C1" s="25" t="s">
        <v>2</v>
      </c>
      <c r="D1" s="25" t="s">
        <v>0</v>
      </c>
      <c r="E1" s="25" t="s">
        <v>1</v>
      </c>
      <c r="F1" s="25" t="s">
        <v>44</v>
      </c>
    </row>
    <row r="2" spans="1:9" x14ac:dyDescent="0.3">
      <c r="A2" s="26">
        <v>42856</v>
      </c>
      <c r="B2" s="23">
        <v>1157.547607</v>
      </c>
      <c r="D2" s="26">
        <v>42856</v>
      </c>
      <c r="E2" s="23">
        <v>9909.5996090000008</v>
      </c>
    </row>
    <row r="3" spans="1:9" x14ac:dyDescent="0.3">
      <c r="A3" s="26">
        <v>42887</v>
      </c>
      <c r="B3" s="23">
        <v>1073.797607</v>
      </c>
      <c r="C3" s="23">
        <f>B3/B2</f>
        <v>0.92764876408232255</v>
      </c>
      <c r="D3" s="26">
        <v>42887</v>
      </c>
      <c r="E3" s="23">
        <v>9835.4003909999992</v>
      </c>
      <c r="F3" s="23">
        <f>E3/E2</f>
        <v>0.99251238991203916</v>
      </c>
    </row>
    <row r="4" spans="1:9" x14ac:dyDescent="0.3">
      <c r="A4" s="26">
        <v>42917</v>
      </c>
      <c r="B4" s="23">
        <v>1145.3016359999999</v>
      </c>
      <c r="C4" s="23">
        <f t="shared" ref="C4:C61" si="0">B4/B3</f>
        <v>1.0665898569095991</v>
      </c>
      <c r="D4" s="26">
        <v>42917</v>
      </c>
      <c r="E4" s="23">
        <v>10417.799805000001</v>
      </c>
      <c r="F4" s="23">
        <f t="shared" ref="F4:F61" si="1">E4/E3</f>
        <v>1.0592146115915051</v>
      </c>
    </row>
    <row r="5" spans="1:9" x14ac:dyDescent="0.3">
      <c r="A5" s="26">
        <v>42948</v>
      </c>
      <c r="B5" s="23">
        <v>1150.6259769999999</v>
      </c>
      <c r="C5" s="23">
        <f t="shared" si="0"/>
        <v>1.0046488547930443</v>
      </c>
      <c r="D5" s="26">
        <v>42948</v>
      </c>
      <c r="E5" s="23">
        <v>10286.549805000001</v>
      </c>
      <c r="F5" s="23">
        <f t="shared" si="1"/>
        <v>0.98740137049504384</v>
      </c>
    </row>
    <row r="6" spans="1:9" x14ac:dyDescent="0.3">
      <c r="A6" s="26">
        <v>42979</v>
      </c>
      <c r="B6" s="23">
        <v>1122.7861330000001</v>
      </c>
      <c r="C6" s="23">
        <f t="shared" si="0"/>
        <v>0.97580461022391829</v>
      </c>
      <c r="D6" s="26">
        <v>42979</v>
      </c>
      <c r="E6" s="23">
        <v>10143.900390999999</v>
      </c>
      <c r="F6" s="23">
        <f t="shared" si="1"/>
        <v>0.9861324334490984</v>
      </c>
    </row>
    <row r="7" spans="1:9" x14ac:dyDescent="0.3">
      <c r="A7" s="26">
        <v>43009</v>
      </c>
      <c r="B7" s="23">
        <v>1209.462769</v>
      </c>
      <c r="C7" s="23">
        <f t="shared" si="0"/>
        <v>1.0771978148397741</v>
      </c>
      <c r="D7" s="26">
        <v>43009</v>
      </c>
      <c r="E7" s="23">
        <v>10740.849609000001</v>
      </c>
      <c r="F7" s="23">
        <f t="shared" si="1"/>
        <v>1.0588480954061452</v>
      </c>
    </row>
    <row r="8" spans="1:9" x14ac:dyDescent="0.3">
      <c r="A8" s="26">
        <v>43040</v>
      </c>
      <c r="B8" s="23">
        <v>1218.7635499999999</v>
      </c>
      <c r="C8" s="23">
        <f t="shared" si="0"/>
        <v>1.0076900101750879</v>
      </c>
      <c r="D8" s="26">
        <v>43040</v>
      </c>
      <c r="E8" s="23">
        <v>10650.75</v>
      </c>
      <c r="F8" s="23">
        <f t="shared" si="1"/>
        <v>0.99161150073970827</v>
      </c>
      <c r="H8" s="30" t="s">
        <v>3</v>
      </c>
      <c r="I8" s="28">
        <f>SLOPE(C3:C61,F3:F61)</f>
        <v>0.59880861120429896</v>
      </c>
    </row>
    <row r="9" spans="1:9" x14ac:dyDescent="0.3">
      <c r="A9" s="26">
        <v>43070</v>
      </c>
      <c r="B9" s="23">
        <v>1248.435303</v>
      </c>
      <c r="C9" s="23">
        <f t="shared" si="0"/>
        <v>1.0243457830684222</v>
      </c>
      <c r="D9" s="26">
        <v>43070</v>
      </c>
      <c r="E9" s="23">
        <v>10985.150390999999</v>
      </c>
      <c r="F9" s="23">
        <f t="shared" si="1"/>
        <v>1.0313968866981198</v>
      </c>
      <c r="H9" s="30" t="s">
        <v>4</v>
      </c>
      <c r="I9" s="28">
        <f>GEOMEAN(F3:F61)</f>
        <v>1.0104096600411858</v>
      </c>
    </row>
    <row r="10" spans="1:9" x14ac:dyDescent="0.3">
      <c r="A10" s="26">
        <v>43101</v>
      </c>
      <c r="B10" s="23">
        <v>1438.459717</v>
      </c>
      <c r="C10" s="23">
        <f t="shared" si="0"/>
        <v>1.15221006130103</v>
      </c>
      <c r="D10" s="26">
        <v>43101</v>
      </c>
      <c r="E10" s="23">
        <v>11393.549805000001</v>
      </c>
      <c r="F10" s="23">
        <f t="shared" si="1"/>
        <v>1.0371774076333629</v>
      </c>
      <c r="H10" s="30" t="s">
        <v>5</v>
      </c>
      <c r="I10" s="29">
        <f>I9-1</f>
        <v>1.040966004118582E-2</v>
      </c>
    </row>
    <row r="11" spans="1:9" x14ac:dyDescent="0.3">
      <c r="A11" s="26">
        <v>43132</v>
      </c>
      <c r="B11" s="23">
        <v>1406.0595699999999</v>
      </c>
      <c r="C11" s="23">
        <f t="shared" si="0"/>
        <v>0.97747580511495125</v>
      </c>
      <c r="D11" s="26">
        <v>43132</v>
      </c>
      <c r="E11" s="23">
        <v>10861.400390999999</v>
      </c>
      <c r="F11" s="23">
        <f t="shared" si="1"/>
        <v>0.95329380016696197</v>
      </c>
      <c r="H11" s="30" t="s">
        <v>6</v>
      </c>
      <c r="I11" s="28">
        <f>EFFECT(I10*12,12)</f>
        <v>0.13232181860471859</v>
      </c>
    </row>
    <row r="12" spans="1:9" x14ac:dyDescent="0.3">
      <c r="A12" s="26">
        <v>43160</v>
      </c>
      <c r="B12" s="23">
        <v>1319.9366460000001</v>
      </c>
      <c r="C12" s="23">
        <f t="shared" si="0"/>
        <v>0.93874873736679609</v>
      </c>
      <c r="D12" s="26">
        <v>43160</v>
      </c>
      <c r="E12" s="23">
        <v>10478.400390999999</v>
      </c>
      <c r="F12" s="23">
        <f t="shared" si="1"/>
        <v>0.96473751208754233</v>
      </c>
      <c r="H12" s="30" t="s">
        <v>7</v>
      </c>
      <c r="I12" s="29">
        <v>8.0000000000000002E-3</v>
      </c>
    </row>
    <row r="13" spans="1:9" x14ac:dyDescent="0.3">
      <c r="A13" s="26">
        <v>43191</v>
      </c>
      <c r="B13" s="23">
        <v>1636.329956</v>
      </c>
      <c r="C13" s="23">
        <f t="shared" si="0"/>
        <v>1.2397034061890875</v>
      </c>
      <c r="D13" s="26">
        <v>43191</v>
      </c>
      <c r="E13" s="23">
        <v>11145.900390999999</v>
      </c>
      <c r="F13" s="23">
        <f t="shared" si="1"/>
        <v>1.0637024712830521</v>
      </c>
      <c r="H13" s="30" t="s">
        <v>8</v>
      </c>
      <c r="I13" s="29">
        <f>I12+I8*(I11-I12)</f>
        <v>8.244497554108432E-2</v>
      </c>
    </row>
    <row r="14" spans="1:9" x14ac:dyDescent="0.3">
      <c r="A14" s="26">
        <v>43221</v>
      </c>
      <c r="B14" s="23">
        <v>1613.16626</v>
      </c>
      <c r="C14" s="23">
        <f t="shared" si="0"/>
        <v>0.98584411663731708</v>
      </c>
      <c r="D14" s="26">
        <v>43221</v>
      </c>
      <c r="E14" s="23">
        <v>11064.150390999999</v>
      </c>
      <c r="F14" s="23">
        <f t="shared" si="1"/>
        <v>0.99266546468816363</v>
      </c>
    </row>
    <row r="15" spans="1:9" x14ac:dyDescent="0.3">
      <c r="A15" s="26">
        <v>43252</v>
      </c>
      <c r="B15" s="23">
        <v>1726.27478</v>
      </c>
      <c r="C15" s="23">
        <f t="shared" si="0"/>
        <v>1.0701158478233979</v>
      </c>
      <c r="D15" s="26">
        <v>43252</v>
      </c>
      <c r="E15" s="23">
        <v>10993.450194999999</v>
      </c>
      <c r="F15" s="23">
        <f t="shared" si="1"/>
        <v>0.99360997514481453</v>
      </c>
    </row>
    <row r="16" spans="1:9" x14ac:dyDescent="0.3">
      <c r="A16" s="26">
        <v>43282</v>
      </c>
      <c r="B16" s="23">
        <v>1812.646851</v>
      </c>
      <c r="C16" s="23">
        <f t="shared" si="0"/>
        <v>1.0500337906807629</v>
      </c>
      <c r="D16" s="26">
        <v>43282</v>
      </c>
      <c r="E16" s="23">
        <v>11633.849609000001</v>
      </c>
      <c r="F16" s="23">
        <f t="shared" si="1"/>
        <v>1.0582528144159207</v>
      </c>
    </row>
    <row r="17" spans="1:11" x14ac:dyDescent="0.3">
      <c r="A17" s="26">
        <v>43313</v>
      </c>
      <c r="B17" s="23">
        <v>1945.6739500000001</v>
      </c>
      <c r="C17" s="23">
        <f t="shared" si="0"/>
        <v>1.0733883155048165</v>
      </c>
      <c r="D17" s="26">
        <v>43313</v>
      </c>
      <c r="E17" s="23">
        <v>12003.099609000001</v>
      </c>
      <c r="F17" s="23">
        <f t="shared" si="1"/>
        <v>1.0317392791217059</v>
      </c>
    </row>
    <row r="18" spans="1:11" x14ac:dyDescent="0.3">
      <c r="A18" s="26">
        <v>43344</v>
      </c>
      <c r="B18" s="23">
        <v>2044.2491460000001</v>
      </c>
      <c r="C18" s="23">
        <f t="shared" si="0"/>
        <v>1.0506637795094085</v>
      </c>
      <c r="D18" s="26">
        <v>43344</v>
      </c>
      <c r="E18" s="23">
        <v>11126.400390999999</v>
      </c>
      <c r="F18" s="23">
        <f t="shared" si="1"/>
        <v>0.92696059796565822</v>
      </c>
    </row>
    <row r="19" spans="1:11" x14ac:dyDescent="0.3">
      <c r="A19" s="26">
        <v>43374</v>
      </c>
      <c r="B19" s="23">
        <v>1814.380249</v>
      </c>
      <c r="C19" s="23">
        <f t="shared" si="0"/>
        <v>0.88755338484558666</v>
      </c>
      <c r="D19" s="26">
        <v>43374</v>
      </c>
      <c r="E19" s="23">
        <v>10604.599609000001</v>
      </c>
      <c r="F19" s="23">
        <f t="shared" si="1"/>
        <v>0.95310246228222417</v>
      </c>
    </row>
    <row r="20" spans="1:11" x14ac:dyDescent="0.3">
      <c r="A20" s="26">
        <v>43405</v>
      </c>
      <c r="B20" s="23">
        <v>1846.4392089999999</v>
      </c>
      <c r="C20" s="23">
        <f t="shared" si="0"/>
        <v>1.0176693722375281</v>
      </c>
      <c r="D20" s="26">
        <v>43405</v>
      </c>
      <c r="E20" s="23">
        <v>11092.25</v>
      </c>
      <c r="F20" s="23">
        <f t="shared" si="1"/>
        <v>1.0459847998962768</v>
      </c>
    </row>
    <row r="21" spans="1:11" x14ac:dyDescent="0.3">
      <c r="A21" s="26">
        <v>43435</v>
      </c>
      <c r="B21" s="23">
        <v>1775.893311</v>
      </c>
      <c r="C21" s="23">
        <f t="shared" si="0"/>
        <v>0.9617935442141059</v>
      </c>
      <c r="D21" s="26">
        <v>43435</v>
      </c>
      <c r="E21" s="23">
        <v>11110.150390999999</v>
      </c>
      <c r="F21" s="23">
        <f t="shared" si="1"/>
        <v>1.0016137745723366</v>
      </c>
      <c r="H21" s="15" t="s">
        <v>72</v>
      </c>
      <c r="I21" s="15" t="s">
        <v>68</v>
      </c>
      <c r="J21" s="15" t="s">
        <v>69</v>
      </c>
      <c r="K21" s="15" t="s">
        <v>56</v>
      </c>
    </row>
    <row r="22" spans="1:11" x14ac:dyDescent="0.3">
      <c r="A22" s="26">
        <v>43466</v>
      </c>
      <c r="B22" s="23">
        <v>1889.4517820000001</v>
      </c>
      <c r="C22" s="23">
        <f t="shared" si="0"/>
        <v>1.0639444218279395</v>
      </c>
      <c r="D22" s="26">
        <v>43466</v>
      </c>
      <c r="E22" s="23">
        <v>10996.799805000001</v>
      </c>
      <c r="F22" s="23">
        <f t="shared" si="1"/>
        <v>0.98979756510840566</v>
      </c>
      <c r="H22" s="28">
        <v>2021</v>
      </c>
      <c r="I22" s="28">
        <v>36</v>
      </c>
      <c r="J22" s="31">
        <f>(I22-I23)/I23</f>
        <v>-0.21739130434782608</v>
      </c>
      <c r="K22" s="28" t="s">
        <v>55</v>
      </c>
    </row>
    <row r="23" spans="1:11" x14ac:dyDescent="0.3">
      <c r="A23" s="26">
        <v>43497</v>
      </c>
      <c r="B23" s="23">
        <v>1864.686768</v>
      </c>
      <c r="C23" s="23">
        <f t="shared" si="0"/>
        <v>0.98689301614578062</v>
      </c>
      <c r="D23" s="26">
        <v>43497</v>
      </c>
      <c r="E23" s="23">
        <v>10959.900390999999</v>
      </c>
      <c r="F23" s="23">
        <f t="shared" si="1"/>
        <v>0.99664453162244315</v>
      </c>
      <c r="H23" s="28">
        <v>2020</v>
      </c>
      <c r="I23" s="28">
        <v>46</v>
      </c>
      <c r="J23" s="31">
        <f>(I23-I24)/I24</f>
        <v>-0.3235294117647059</v>
      </c>
      <c r="K23" s="28" t="s">
        <v>55</v>
      </c>
    </row>
    <row r="24" spans="1:11" x14ac:dyDescent="0.3">
      <c r="A24" s="26">
        <v>43525</v>
      </c>
      <c r="B24" s="23">
        <v>1881.7969969999999</v>
      </c>
      <c r="C24" s="23">
        <f t="shared" si="0"/>
        <v>1.0091759266454987</v>
      </c>
      <c r="D24" s="26">
        <v>43525</v>
      </c>
      <c r="E24" s="23">
        <v>11789.200194999999</v>
      </c>
      <c r="F24" s="23">
        <f t="shared" si="1"/>
        <v>1.0756667282013805</v>
      </c>
      <c r="H24" s="28">
        <v>2019</v>
      </c>
      <c r="I24" s="28">
        <v>68</v>
      </c>
      <c r="J24" s="31">
        <f>(I24-I25)/I25</f>
        <v>0.41666666666666669</v>
      </c>
      <c r="K24" s="28" t="s">
        <v>55</v>
      </c>
    </row>
    <row r="25" spans="1:11" x14ac:dyDescent="0.3">
      <c r="A25" s="26">
        <v>43556</v>
      </c>
      <c r="B25" s="23">
        <v>2125.0070799999999</v>
      </c>
      <c r="C25" s="23">
        <f t="shared" si="0"/>
        <v>1.1292435280679747</v>
      </c>
      <c r="D25" s="26">
        <v>43556</v>
      </c>
      <c r="E25" s="23">
        <v>11874.25</v>
      </c>
      <c r="F25" s="23">
        <f t="shared" si="1"/>
        <v>1.0072142133133062</v>
      </c>
      <c r="H25" s="28">
        <v>2018</v>
      </c>
      <c r="I25" s="28">
        <v>48</v>
      </c>
      <c r="J25" s="28">
        <v>0</v>
      </c>
      <c r="K25" s="28" t="s">
        <v>55</v>
      </c>
    </row>
    <row r="26" spans="1:11" x14ac:dyDescent="0.3">
      <c r="A26" s="26">
        <v>43586</v>
      </c>
      <c r="B26" s="23">
        <v>2065.0270999999998</v>
      </c>
      <c r="C26" s="23">
        <f t="shared" si="0"/>
        <v>0.9717742211004774</v>
      </c>
      <c r="D26" s="26">
        <v>43586</v>
      </c>
      <c r="E26" s="23">
        <v>12028.25</v>
      </c>
      <c r="F26" s="23">
        <f t="shared" si="1"/>
        <v>1.0129692401625365</v>
      </c>
      <c r="H26" s="28">
        <v>2017</v>
      </c>
      <c r="I26" s="28">
        <v>48</v>
      </c>
      <c r="J26" s="28"/>
      <c r="K26" s="28" t="s">
        <v>55</v>
      </c>
    </row>
    <row r="27" spans="1:11" x14ac:dyDescent="0.3">
      <c r="A27" s="26">
        <v>43617</v>
      </c>
      <c r="B27" s="23">
        <v>2093.8422850000002</v>
      </c>
      <c r="C27" s="23">
        <f t="shared" si="0"/>
        <v>1.0139539016219208</v>
      </c>
      <c r="D27" s="26">
        <v>43617</v>
      </c>
      <c r="E27" s="23">
        <v>11882.099609000001</v>
      </c>
      <c r="F27" s="23">
        <f t="shared" si="1"/>
        <v>0.98784940527508169</v>
      </c>
    </row>
    <row r="28" spans="1:11" x14ac:dyDescent="0.3">
      <c r="A28" s="26">
        <v>43647</v>
      </c>
      <c r="B28" s="23">
        <v>2090.4099120000001</v>
      </c>
      <c r="C28" s="23">
        <f t="shared" si="0"/>
        <v>0.99836072992479463</v>
      </c>
      <c r="D28" s="26">
        <v>43647</v>
      </c>
      <c r="E28" s="23">
        <v>11221.200194999999</v>
      </c>
      <c r="F28" s="23">
        <f t="shared" si="1"/>
        <v>0.94437856643623752</v>
      </c>
    </row>
    <row r="29" spans="1:11" x14ac:dyDescent="0.3">
      <c r="A29" s="26">
        <v>43678</v>
      </c>
      <c r="B29" s="23">
        <v>2146.4946289999998</v>
      </c>
      <c r="C29" s="23">
        <f t="shared" si="0"/>
        <v>1.0268295307432507</v>
      </c>
      <c r="D29" s="26">
        <v>43678</v>
      </c>
      <c r="E29" s="23">
        <v>11155.099609000001</v>
      </c>
      <c r="F29" s="23">
        <f t="shared" si="1"/>
        <v>0.99410931229714161</v>
      </c>
      <c r="H29" s="30" t="s">
        <v>70</v>
      </c>
      <c r="I29" s="32">
        <f>AVERAGE(J22:J25)</f>
        <v>-3.1063512361466331E-2</v>
      </c>
    </row>
    <row r="30" spans="1:11" x14ac:dyDescent="0.3">
      <c r="A30" s="26">
        <v>43709</v>
      </c>
      <c r="B30" s="23">
        <v>1994.2181399999999</v>
      </c>
      <c r="C30" s="23">
        <f t="shared" si="0"/>
        <v>0.92905806194775253</v>
      </c>
      <c r="D30" s="26">
        <v>43709</v>
      </c>
      <c r="E30" s="23">
        <v>11613.299805000001</v>
      </c>
      <c r="F30" s="23">
        <f t="shared" si="1"/>
        <v>1.0410754015706252</v>
      </c>
      <c r="H30" s="30" t="s">
        <v>71</v>
      </c>
      <c r="I30" s="32">
        <v>0.08</v>
      </c>
    </row>
    <row r="31" spans="1:11" x14ac:dyDescent="0.3">
      <c r="A31" s="26">
        <v>43739</v>
      </c>
      <c r="B31" s="23">
        <v>2156.0415039999998</v>
      </c>
      <c r="C31" s="23">
        <f t="shared" si="0"/>
        <v>1.0811462701868713</v>
      </c>
      <c r="D31" s="26">
        <v>43739</v>
      </c>
      <c r="E31" s="23">
        <v>12037.25</v>
      </c>
      <c r="F31" s="23">
        <f t="shared" si="1"/>
        <v>1.0365055756863757</v>
      </c>
    </row>
    <row r="32" spans="1:11" x14ac:dyDescent="0.3">
      <c r="A32" s="26">
        <v>43770</v>
      </c>
      <c r="B32" s="23">
        <v>1989.3585210000001</v>
      </c>
      <c r="C32" s="23">
        <f t="shared" si="0"/>
        <v>0.92269027164330519</v>
      </c>
      <c r="D32" s="26">
        <v>43770</v>
      </c>
      <c r="E32" s="23">
        <v>12182.599609000001</v>
      </c>
      <c r="F32" s="23">
        <f t="shared" si="1"/>
        <v>1.01207498465181</v>
      </c>
      <c r="H32" s="27" t="s">
        <v>45</v>
      </c>
      <c r="I32" s="27">
        <f>I22*(1+I29)/(I30-I29)</f>
        <v>314.06996603404269</v>
      </c>
    </row>
    <row r="33" spans="1:6" x14ac:dyDescent="0.3">
      <c r="A33" s="26">
        <v>43800</v>
      </c>
      <c r="B33" s="23">
        <v>2094.4340820000002</v>
      </c>
      <c r="C33" s="23">
        <f t="shared" si="0"/>
        <v>1.0528188156588192</v>
      </c>
      <c r="D33" s="26">
        <v>43800</v>
      </c>
      <c r="E33" s="23">
        <v>12267.75</v>
      </c>
      <c r="F33" s="23">
        <f t="shared" si="1"/>
        <v>1.0069895091140559</v>
      </c>
    </row>
    <row r="34" spans="1:6" x14ac:dyDescent="0.3">
      <c r="A34" s="26">
        <v>43831</v>
      </c>
      <c r="B34" s="23">
        <v>2014.3553469999999</v>
      </c>
      <c r="C34" s="23">
        <f t="shared" si="0"/>
        <v>0.96176593205381178</v>
      </c>
      <c r="D34" s="26">
        <v>43831</v>
      </c>
      <c r="E34" s="23">
        <v>12086.900390999999</v>
      </c>
      <c r="F34" s="23">
        <f t="shared" si="1"/>
        <v>0.98525812728495443</v>
      </c>
    </row>
    <row r="35" spans="1:6" x14ac:dyDescent="0.3">
      <c r="A35" s="26">
        <v>43862</v>
      </c>
      <c r="B35" s="23">
        <v>1942.311279</v>
      </c>
      <c r="C35" s="23">
        <f t="shared" si="0"/>
        <v>0.96423467780533567</v>
      </c>
      <c r="D35" s="26">
        <v>43862</v>
      </c>
      <c r="E35" s="23">
        <v>11316.299805000001</v>
      </c>
      <c r="F35" s="23">
        <f t="shared" si="1"/>
        <v>0.93624497918640959</v>
      </c>
    </row>
    <row r="36" spans="1:6" x14ac:dyDescent="0.3">
      <c r="A36" s="26">
        <v>43891</v>
      </c>
      <c r="B36" s="23">
        <v>1773.294312</v>
      </c>
      <c r="C36" s="23">
        <f t="shared" si="0"/>
        <v>0.91298152421427603</v>
      </c>
      <c r="D36" s="26">
        <v>43891</v>
      </c>
      <c r="E36" s="23">
        <v>8731.1503909999992</v>
      </c>
      <c r="F36" s="23">
        <f t="shared" si="1"/>
        <v>0.77155523814791671</v>
      </c>
    </row>
    <row r="37" spans="1:6" x14ac:dyDescent="0.3">
      <c r="A37" s="26">
        <v>43922</v>
      </c>
      <c r="B37" s="23">
        <v>1970.4904790000001</v>
      </c>
      <c r="C37" s="23">
        <f t="shared" si="0"/>
        <v>1.1112032930267473</v>
      </c>
      <c r="D37" s="26">
        <v>43922</v>
      </c>
      <c r="E37" s="23">
        <v>10006.900390999999</v>
      </c>
      <c r="F37" s="23">
        <f t="shared" si="1"/>
        <v>1.1461147664247122</v>
      </c>
    </row>
    <row r="38" spans="1:6" x14ac:dyDescent="0.3">
      <c r="A38" s="26">
        <v>43952</v>
      </c>
      <c r="B38" s="23">
        <v>1929.309082</v>
      </c>
      <c r="C38" s="23">
        <f t="shared" si="0"/>
        <v>0.97910094088812893</v>
      </c>
      <c r="D38" s="26">
        <v>43952</v>
      </c>
      <c r="E38" s="23">
        <v>9759.4501949999994</v>
      </c>
      <c r="F38" s="23">
        <f t="shared" si="1"/>
        <v>0.97527204365673992</v>
      </c>
    </row>
    <row r="39" spans="1:6" x14ac:dyDescent="0.3">
      <c r="A39" s="26">
        <v>43983</v>
      </c>
      <c r="B39" s="23">
        <v>2036.7128909999999</v>
      </c>
      <c r="C39" s="23">
        <f t="shared" si="0"/>
        <v>1.0556695710407691</v>
      </c>
      <c r="D39" s="26">
        <v>43983</v>
      </c>
      <c r="E39" s="23">
        <v>10486.900390999999</v>
      </c>
      <c r="F39" s="23">
        <f t="shared" si="1"/>
        <v>1.074538030469451</v>
      </c>
    </row>
    <row r="40" spans="1:6" x14ac:dyDescent="0.3">
      <c r="A40" s="26">
        <v>44013</v>
      </c>
      <c r="B40" s="23">
        <v>2238.1750489999999</v>
      </c>
      <c r="C40" s="23">
        <f t="shared" si="0"/>
        <v>1.0989153448629103</v>
      </c>
      <c r="D40" s="26">
        <v>44013</v>
      </c>
      <c r="E40" s="23">
        <v>11222.950194999999</v>
      </c>
      <c r="F40" s="23">
        <f t="shared" si="1"/>
        <v>1.0701875460390267</v>
      </c>
    </row>
    <row r="41" spans="1:6" x14ac:dyDescent="0.3">
      <c r="A41" s="26">
        <v>44044</v>
      </c>
      <c r="B41" s="23">
        <v>2219.4501949999999</v>
      </c>
      <c r="C41" s="23">
        <f t="shared" si="0"/>
        <v>0.99163387420998805</v>
      </c>
      <c r="D41" s="26">
        <v>44044</v>
      </c>
      <c r="E41" s="23">
        <v>11496.049805000001</v>
      </c>
      <c r="F41" s="23">
        <f t="shared" si="1"/>
        <v>1.0243340302910433</v>
      </c>
    </row>
    <row r="42" spans="1:6" x14ac:dyDescent="0.3">
      <c r="A42" s="26">
        <v>44075</v>
      </c>
      <c r="B42" s="23">
        <v>2450.563721</v>
      </c>
      <c r="C42" s="23">
        <f t="shared" si="0"/>
        <v>1.1041309809612556</v>
      </c>
      <c r="D42" s="26">
        <v>44075</v>
      </c>
      <c r="E42" s="23">
        <v>11385.200194999999</v>
      </c>
      <c r="F42" s="23">
        <f t="shared" si="1"/>
        <v>0.99035759135700774</v>
      </c>
    </row>
    <row r="43" spans="1:6" x14ac:dyDescent="0.3">
      <c r="A43" s="26">
        <v>44105</v>
      </c>
      <c r="B43" s="23">
        <v>2620.2246089999999</v>
      </c>
      <c r="C43" s="23">
        <f t="shared" si="0"/>
        <v>1.0692334121108944</v>
      </c>
      <c r="D43" s="26">
        <v>44105</v>
      </c>
      <c r="E43" s="23">
        <v>11748.950194999999</v>
      </c>
      <c r="F43" s="23">
        <f t="shared" si="1"/>
        <v>1.031949372322829</v>
      </c>
    </row>
    <row r="44" spans="1:6" x14ac:dyDescent="0.3">
      <c r="A44" s="26">
        <v>44136</v>
      </c>
      <c r="B44" s="23">
        <v>2646.0097660000001</v>
      </c>
      <c r="C44" s="23">
        <f t="shared" si="0"/>
        <v>1.0098408193371793</v>
      </c>
      <c r="D44" s="26">
        <v>44136</v>
      </c>
      <c r="E44" s="23">
        <v>13080.299805000001</v>
      </c>
      <c r="F44" s="23">
        <f t="shared" si="1"/>
        <v>1.1133164740596639</v>
      </c>
    </row>
    <row r="45" spans="1:6" x14ac:dyDescent="0.3">
      <c r="A45" s="26">
        <v>44166</v>
      </c>
      <c r="B45" s="23">
        <v>2826.8115229999999</v>
      </c>
      <c r="C45" s="23">
        <f t="shared" si="0"/>
        <v>1.0683299658690677</v>
      </c>
      <c r="D45" s="26">
        <v>44166</v>
      </c>
      <c r="E45" s="23">
        <v>14090.75</v>
      </c>
      <c r="F45" s="23">
        <f t="shared" si="1"/>
        <v>1.0772497733281121</v>
      </c>
    </row>
    <row r="46" spans="1:6" x14ac:dyDescent="0.3">
      <c r="A46" s="26">
        <v>44197</v>
      </c>
      <c r="B46" s="23">
        <v>3072.2907709999999</v>
      </c>
      <c r="C46" s="23">
        <f t="shared" si="0"/>
        <v>1.0868396233716642</v>
      </c>
      <c r="D46" s="26">
        <v>44197</v>
      </c>
      <c r="E46" s="23">
        <v>13743.299805000001</v>
      </c>
      <c r="F46" s="23">
        <f t="shared" si="1"/>
        <v>0.97534196582864652</v>
      </c>
    </row>
    <row r="47" spans="1:6" x14ac:dyDescent="0.3">
      <c r="A47" s="26">
        <v>44228</v>
      </c>
      <c r="B47" s="23">
        <v>2863.404297</v>
      </c>
      <c r="C47" s="23">
        <f t="shared" si="0"/>
        <v>0.93200953634606354</v>
      </c>
      <c r="D47" s="26">
        <v>44228</v>
      </c>
      <c r="E47" s="23">
        <v>14667.599609000001</v>
      </c>
      <c r="F47" s="23">
        <f t="shared" si="1"/>
        <v>1.0672545762018324</v>
      </c>
    </row>
    <row r="48" spans="1:6" x14ac:dyDescent="0.3">
      <c r="A48" s="26">
        <v>44256</v>
      </c>
      <c r="B48" s="23">
        <v>3143.9272460000002</v>
      </c>
      <c r="C48" s="23">
        <f t="shared" si="0"/>
        <v>1.0979683341587163</v>
      </c>
      <c r="D48" s="26">
        <v>44256</v>
      </c>
      <c r="E48" s="23">
        <v>14807.450194999999</v>
      </c>
      <c r="F48" s="23">
        <f t="shared" si="1"/>
        <v>1.0095346607303206</v>
      </c>
    </row>
    <row r="49" spans="1:6" x14ac:dyDescent="0.3">
      <c r="A49" s="26">
        <v>44287</v>
      </c>
      <c r="B49" s="23">
        <v>3003.2448730000001</v>
      </c>
      <c r="C49" s="23">
        <f t="shared" si="0"/>
        <v>0.95525266267564257</v>
      </c>
      <c r="D49" s="26">
        <v>44287</v>
      </c>
      <c r="E49" s="23">
        <v>14790.599609000001</v>
      </c>
      <c r="F49" s="23">
        <f t="shared" si="1"/>
        <v>0.99886201974154276</v>
      </c>
    </row>
    <row r="50" spans="1:6" x14ac:dyDescent="0.3">
      <c r="A50" s="26">
        <v>44317</v>
      </c>
      <c r="B50" s="23">
        <v>3125.4267580000001</v>
      </c>
      <c r="C50" s="23">
        <f t="shared" si="0"/>
        <v>1.0406832909625348</v>
      </c>
      <c r="D50" s="26">
        <v>44317</v>
      </c>
      <c r="E50" s="23">
        <v>15798.700194999999</v>
      </c>
      <c r="F50" s="23">
        <f t="shared" si="1"/>
        <v>1.0681581959251047</v>
      </c>
    </row>
    <row r="51" spans="1:6" x14ac:dyDescent="0.3">
      <c r="A51" s="26">
        <v>44348</v>
      </c>
      <c r="B51" s="23">
        <v>3326.2258299999999</v>
      </c>
      <c r="C51" s="23">
        <f t="shared" si="0"/>
        <v>1.0642469293148606</v>
      </c>
      <c r="D51" s="26">
        <v>44348</v>
      </c>
      <c r="E51" s="23">
        <v>15959.400390999999</v>
      </c>
      <c r="F51" s="23">
        <f t="shared" si="1"/>
        <v>1.0101717352704027</v>
      </c>
    </row>
    <row r="52" spans="1:6" x14ac:dyDescent="0.3">
      <c r="A52" s="26">
        <v>44378</v>
      </c>
      <c r="B52" s="23">
        <v>3148.9663089999999</v>
      </c>
      <c r="C52" s="23">
        <f t="shared" si="0"/>
        <v>0.94670851287328261</v>
      </c>
      <c r="D52" s="26">
        <v>44378</v>
      </c>
      <c r="E52" s="23">
        <v>16040.150390999999</v>
      </c>
      <c r="F52" s="23">
        <f t="shared" si="1"/>
        <v>1.0050597139003754</v>
      </c>
    </row>
    <row r="53" spans="1:6" x14ac:dyDescent="0.3">
      <c r="A53" s="26">
        <v>44409</v>
      </c>
      <c r="B53" s="23">
        <v>3772.569336</v>
      </c>
      <c r="C53" s="23">
        <f t="shared" si="0"/>
        <v>1.1980342010067533</v>
      </c>
      <c r="D53" s="26">
        <v>44409</v>
      </c>
      <c r="E53" s="23">
        <v>17373.099609000001</v>
      </c>
      <c r="F53" s="23">
        <f t="shared" si="1"/>
        <v>1.0831007930416854</v>
      </c>
    </row>
    <row r="54" spans="1:6" x14ac:dyDescent="0.3">
      <c r="A54" s="26">
        <v>44440</v>
      </c>
      <c r="B54" s="23">
        <v>3761.7094729999999</v>
      </c>
      <c r="C54" s="23">
        <f t="shared" si="0"/>
        <v>0.99712136158867404</v>
      </c>
      <c r="D54" s="26">
        <v>44440</v>
      </c>
      <c r="E54" s="23">
        <v>17845.099609000001</v>
      </c>
      <c r="F54" s="23">
        <f t="shared" si="1"/>
        <v>1.0271684391745204</v>
      </c>
    </row>
    <row r="55" spans="1:6" x14ac:dyDescent="0.3">
      <c r="A55" s="26">
        <v>44470</v>
      </c>
      <c r="B55" s="23">
        <v>3385.2944339999999</v>
      </c>
      <c r="C55" s="23">
        <f t="shared" si="0"/>
        <v>0.89993511149604932</v>
      </c>
      <c r="D55" s="26">
        <v>44470</v>
      </c>
      <c r="E55" s="23">
        <v>17880.800781000002</v>
      </c>
      <c r="F55" s="23">
        <f t="shared" si="1"/>
        <v>1.0020006148904876</v>
      </c>
    </row>
    <row r="56" spans="1:6" x14ac:dyDescent="0.3">
      <c r="A56" s="26">
        <v>44501</v>
      </c>
      <c r="B56" s="23">
        <v>3522.9594729999999</v>
      </c>
      <c r="C56" s="23">
        <f t="shared" si="0"/>
        <v>1.0406656028549155</v>
      </c>
      <c r="D56" s="26">
        <v>44501</v>
      </c>
      <c r="E56" s="23">
        <v>17270.25</v>
      </c>
      <c r="F56" s="23">
        <f t="shared" si="1"/>
        <v>0.96585439385641114</v>
      </c>
    </row>
    <row r="57" spans="1:6" x14ac:dyDescent="0.3">
      <c r="A57" s="26">
        <v>44531</v>
      </c>
      <c r="B57" s="23">
        <v>3731.7927249999998</v>
      </c>
      <c r="C57" s="23">
        <f t="shared" si="0"/>
        <v>1.0592777900513759</v>
      </c>
      <c r="D57" s="26">
        <v>44531</v>
      </c>
      <c r="E57" s="23">
        <v>17618.800781000002</v>
      </c>
      <c r="F57" s="23">
        <f t="shared" si="1"/>
        <v>1.020182150287344</v>
      </c>
    </row>
    <row r="58" spans="1:6" x14ac:dyDescent="0.3">
      <c r="A58" s="26">
        <v>44562</v>
      </c>
      <c r="B58" s="23">
        <v>3729.696289</v>
      </c>
      <c r="C58" s="23">
        <f t="shared" si="0"/>
        <v>0.99943822281823014</v>
      </c>
      <c r="D58" s="26">
        <v>44562</v>
      </c>
      <c r="E58" s="23">
        <v>17547.400390999999</v>
      </c>
      <c r="F58" s="23">
        <f t="shared" si="1"/>
        <v>0.99594748865785465</v>
      </c>
    </row>
    <row r="59" spans="1:6" x14ac:dyDescent="0.3">
      <c r="A59" s="26">
        <v>44593</v>
      </c>
      <c r="B59" s="23">
        <v>3554.1999510000001</v>
      </c>
      <c r="C59" s="23">
        <f t="shared" si="0"/>
        <v>0.95294621213057173</v>
      </c>
      <c r="D59" s="26">
        <v>44593</v>
      </c>
      <c r="E59" s="23">
        <v>17016.550781000002</v>
      </c>
      <c r="F59" s="23">
        <f t="shared" si="1"/>
        <v>0.96974767782284899</v>
      </c>
    </row>
    <row r="60" spans="1:6" x14ac:dyDescent="0.3">
      <c r="A60" s="26">
        <v>44621</v>
      </c>
      <c r="B60" s="23">
        <v>3739.9499510000001</v>
      </c>
      <c r="C60" s="23">
        <f t="shared" si="0"/>
        <v>1.052262113150876</v>
      </c>
      <c r="D60" s="26">
        <v>44621</v>
      </c>
      <c r="E60" s="23">
        <v>17660.349609000001</v>
      </c>
      <c r="F60" s="23">
        <f t="shared" si="1"/>
        <v>1.0378336853505494</v>
      </c>
    </row>
    <row r="61" spans="1:6" x14ac:dyDescent="0.3">
      <c r="A61" s="26">
        <v>44652</v>
      </c>
      <c r="B61" s="23">
        <v>3770.3500979999999</v>
      </c>
      <c r="C61" s="23">
        <f t="shared" si="0"/>
        <v>1.0081284903269552</v>
      </c>
      <c r="D61" s="26">
        <v>44652</v>
      </c>
      <c r="E61" s="23">
        <v>18256.099609000001</v>
      </c>
      <c r="F61" s="23">
        <f t="shared" si="1"/>
        <v>1.0337337602703174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5B53-5A20-4A5F-B43E-EB47D4E405B5}">
  <dimension ref="A1:D51"/>
  <sheetViews>
    <sheetView tabSelected="1" workbookViewId="0">
      <selection activeCell="B38" sqref="B38"/>
    </sheetView>
  </sheetViews>
  <sheetFormatPr defaultRowHeight="14.4" x14ac:dyDescent="0.3"/>
  <cols>
    <col min="1" max="1" width="26.21875" bestFit="1" customWidth="1"/>
    <col min="2" max="2" width="21.5546875" bestFit="1" customWidth="1"/>
    <col min="3" max="3" width="79.88671875" bestFit="1" customWidth="1"/>
  </cols>
  <sheetData>
    <row r="1" spans="1:4" x14ac:dyDescent="0.3">
      <c r="A1" s="6" t="s">
        <v>9</v>
      </c>
      <c r="B1" s="8" t="s">
        <v>10</v>
      </c>
      <c r="C1" s="6" t="s">
        <v>56</v>
      </c>
      <c r="D1" s="16"/>
    </row>
    <row r="2" spans="1:4" x14ac:dyDescent="0.3">
      <c r="A2" s="7" t="s">
        <v>11</v>
      </c>
      <c r="B2" s="12">
        <v>1640000000000</v>
      </c>
      <c r="C2" t="s">
        <v>63</v>
      </c>
    </row>
    <row r="3" spans="1:4" x14ac:dyDescent="0.3">
      <c r="A3" s="7" t="s">
        <v>12</v>
      </c>
      <c r="B3" s="12">
        <v>1064900000</v>
      </c>
      <c r="C3" t="s">
        <v>63</v>
      </c>
    </row>
    <row r="4" spans="1:4" x14ac:dyDescent="0.3">
      <c r="A4" s="7" t="s">
        <v>13</v>
      </c>
      <c r="B4" s="12">
        <v>424810000000</v>
      </c>
      <c r="C4" t="s">
        <v>63</v>
      </c>
    </row>
    <row r="5" spans="1:4" x14ac:dyDescent="0.3">
      <c r="A5" s="7" t="s">
        <v>14</v>
      </c>
      <c r="B5" s="12">
        <v>465460000000</v>
      </c>
      <c r="C5" t="s">
        <v>63</v>
      </c>
    </row>
    <row r="6" spans="1:4" x14ac:dyDescent="0.3">
      <c r="A6" s="4" t="s">
        <v>15</v>
      </c>
      <c r="B6" s="12">
        <v>39070000000</v>
      </c>
      <c r="C6" t="s">
        <v>63</v>
      </c>
    </row>
    <row r="7" spans="1:4" x14ac:dyDescent="0.3">
      <c r="A7" s="7" t="s">
        <v>16</v>
      </c>
      <c r="B7" s="12">
        <v>5410000000</v>
      </c>
      <c r="C7" t="s">
        <v>63</v>
      </c>
    </row>
    <row r="8" spans="1:4" x14ac:dyDescent="0.3">
      <c r="A8" s="7" t="s">
        <v>17</v>
      </c>
      <c r="B8" s="12">
        <v>324300000000</v>
      </c>
      <c r="C8" t="s">
        <v>65</v>
      </c>
    </row>
    <row r="9" spans="1:4" x14ac:dyDescent="0.3">
      <c r="A9" s="7" t="s">
        <v>18</v>
      </c>
      <c r="B9" s="13">
        <v>77950000000</v>
      </c>
      <c r="C9" t="s">
        <v>64</v>
      </c>
    </row>
    <row r="10" spans="1:4" x14ac:dyDescent="0.3">
      <c r="A10" s="7" t="s">
        <v>19</v>
      </c>
      <c r="B10" s="13">
        <v>1307590000000</v>
      </c>
      <c r="C10" t="s">
        <v>64</v>
      </c>
    </row>
    <row r="11" spans="1:4" x14ac:dyDescent="0.3">
      <c r="A11" s="7" t="s">
        <v>48</v>
      </c>
      <c r="B11" s="17">
        <v>426820000000</v>
      </c>
      <c r="C11" t="s">
        <v>65</v>
      </c>
    </row>
    <row r="12" spans="1:4" x14ac:dyDescent="0.3">
      <c r="A12" s="7" t="s">
        <v>20</v>
      </c>
      <c r="B12" s="14">
        <v>871080000000</v>
      </c>
      <c r="C12" t="s">
        <v>64</v>
      </c>
    </row>
    <row r="13" spans="1:4" x14ac:dyDescent="0.3">
      <c r="A13" s="7" t="s">
        <v>21</v>
      </c>
      <c r="B13" s="13">
        <v>992800000000</v>
      </c>
      <c r="C13" t="s">
        <v>64</v>
      </c>
    </row>
    <row r="14" spans="1:4" x14ac:dyDescent="0.3">
      <c r="A14" s="7" t="s">
        <v>22</v>
      </c>
      <c r="B14" s="13">
        <v>341550000000</v>
      </c>
      <c r="C14" t="s">
        <v>64</v>
      </c>
    </row>
    <row r="15" spans="1:4" x14ac:dyDescent="0.3">
      <c r="A15" s="7" t="s">
        <v>23</v>
      </c>
      <c r="B15" s="13">
        <v>94960000000</v>
      </c>
      <c r="C15" t="s">
        <v>64</v>
      </c>
    </row>
    <row r="16" spans="1:4" x14ac:dyDescent="0.3">
      <c r="A16" s="7" t="s">
        <v>24</v>
      </c>
      <c r="B16" s="13">
        <v>68450000000</v>
      </c>
      <c r="C16" t="s">
        <v>64</v>
      </c>
    </row>
    <row r="17" spans="1:3" x14ac:dyDescent="0.3">
      <c r="A17" s="7" t="s">
        <v>25</v>
      </c>
      <c r="B17" s="14">
        <v>540700000000</v>
      </c>
      <c r="C17" t="s">
        <v>66</v>
      </c>
    </row>
    <row r="18" spans="1:3" x14ac:dyDescent="0.3">
      <c r="A18" s="7" t="s">
        <v>26</v>
      </c>
      <c r="B18" s="13">
        <v>80000000</v>
      </c>
      <c r="C18" t="s">
        <v>64</v>
      </c>
    </row>
    <row r="19" spans="1:3" x14ac:dyDescent="0.3">
      <c r="A19" s="7" t="s">
        <v>27</v>
      </c>
      <c r="B19" s="14">
        <v>78600000000</v>
      </c>
      <c r="C19" t="s">
        <v>66</v>
      </c>
    </row>
    <row r="20" spans="1:3" x14ac:dyDescent="0.3">
      <c r="A20" s="7" t="s">
        <v>49</v>
      </c>
      <c r="B20" s="17">
        <v>1641770000000</v>
      </c>
      <c r="C20" t="s">
        <v>65</v>
      </c>
    </row>
    <row r="21" spans="1:3" x14ac:dyDescent="0.3">
      <c r="A21" s="4" t="s">
        <v>28</v>
      </c>
      <c r="B21" s="13">
        <v>3755.35</v>
      </c>
      <c r="C21" t="s">
        <v>67</v>
      </c>
    </row>
    <row r="22" spans="1:3" x14ac:dyDescent="0.3">
      <c r="A22" s="4" t="s">
        <v>29</v>
      </c>
      <c r="B22" s="14">
        <v>3740000000</v>
      </c>
      <c r="C22" t="s">
        <v>63</v>
      </c>
    </row>
    <row r="23" spans="1:3" x14ac:dyDescent="0.3">
      <c r="A23" s="7" t="s">
        <v>53</v>
      </c>
      <c r="B23" s="20">
        <f>(B27-B26)/B27</f>
        <v>0.64619164619164615</v>
      </c>
    </row>
    <row r="24" spans="1:3" x14ac:dyDescent="0.3">
      <c r="A24" s="7" t="s">
        <v>54</v>
      </c>
      <c r="B24" s="19">
        <f>B8/B25</f>
        <v>0.37520391517128876</v>
      </c>
    </row>
    <row r="25" spans="1:3" x14ac:dyDescent="0.3">
      <c r="A25" s="18" t="s">
        <v>57</v>
      </c>
      <c r="B25" s="13">
        <v>864330000000</v>
      </c>
      <c r="C25" t="s">
        <v>64</v>
      </c>
    </row>
    <row r="26" spans="1:3" x14ac:dyDescent="0.3">
      <c r="A26" s="22" t="s">
        <v>58</v>
      </c>
      <c r="B26" s="21">
        <v>36</v>
      </c>
      <c r="C26" t="s">
        <v>55</v>
      </c>
    </row>
    <row r="27" spans="1:3" x14ac:dyDescent="0.3">
      <c r="A27" s="22" t="s">
        <v>59</v>
      </c>
      <c r="B27" s="9">
        <v>101.75</v>
      </c>
      <c r="C27" t="s">
        <v>60</v>
      </c>
    </row>
    <row r="28" spans="1:3" x14ac:dyDescent="0.3">
      <c r="A28" s="22" t="s">
        <v>50</v>
      </c>
      <c r="B28" s="13" t="s">
        <v>62</v>
      </c>
    </row>
    <row r="32" spans="1:3" x14ac:dyDescent="0.3">
      <c r="A32" s="5" t="s">
        <v>30</v>
      </c>
    </row>
    <row r="33" spans="1:3" x14ac:dyDescent="0.3">
      <c r="A33" s="1" t="s">
        <v>31</v>
      </c>
      <c r="B33" s="2">
        <f>B13/B14</f>
        <v>2.9067486458790808</v>
      </c>
    </row>
    <row r="34" spans="1:3" x14ac:dyDescent="0.3">
      <c r="A34" s="1" t="s">
        <v>32</v>
      </c>
      <c r="B34" s="2">
        <f>(B13-B18)/B14</f>
        <v>2.9065144195578978</v>
      </c>
    </row>
    <row r="35" spans="1:3" x14ac:dyDescent="0.3">
      <c r="A35" s="1" t="s">
        <v>33</v>
      </c>
      <c r="B35" s="2">
        <f>B16/B14</f>
        <v>0.20040989606206996</v>
      </c>
    </row>
    <row r="36" spans="1:3" x14ac:dyDescent="0.3">
      <c r="A36" s="1" t="s">
        <v>34</v>
      </c>
      <c r="B36" s="10">
        <f>(B6+B8)/(B14+B15)</f>
        <v>0.83244370117523081</v>
      </c>
    </row>
    <row r="37" spans="1:3" x14ac:dyDescent="0.3">
      <c r="A37" s="1" t="s">
        <v>35</v>
      </c>
      <c r="B37" s="24">
        <f>B9/B25</f>
        <v>9.0185461571390554E-2</v>
      </c>
    </row>
    <row r="38" spans="1:3" x14ac:dyDescent="0.3">
      <c r="A38" s="1" t="s">
        <v>36</v>
      </c>
      <c r="B38" s="2">
        <f>B2/B17</f>
        <v>3.033105233955983</v>
      </c>
    </row>
    <row r="39" spans="1:3" x14ac:dyDescent="0.3">
      <c r="A39" s="1" t="s">
        <v>37</v>
      </c>
      <c r="B39" s="2">
        <f>B3/B18</f>
        <v>13.311249999999999</v>
      </c>
    </row>
    <row r="40" spans="1:3" x14ac:dyDescent="0.3">
      <c r="A40" s="1" t="s">
        <v>38</v>
      </c>
      <c r="B40" s="2">
        <f>B3/B19</f>
        <v>1.3548346055979644E-2</v>
      </c>
    </row>
    <row r="41" spans="1:3" x14ac:dyDescent="0.3">
      <c r="A41" s="1" t="s">
        <v>39</v>
      </c>
      <c r="B41" s="3">
        <f>(B20-B3)/B20</f>
        <v>0.99935137077666181</v>
      </c>
    </row>
    <row r="42" spans="1:3" x14ac:dyDescent="0.3">
      <c r="A42" s="1" t="s">
        <v>40</v>
      </c>
      <c r="B42" s="3">
        <f>B4/B2</f>
        <v>0.25903048780487803</v>
      </c>
    </row>
    <row r="43" spans="1:3" x14ac:dyDescent="0.3">
      <c r="A43" s="1" t="s">
        <v>41</v>
      </c>
      <c r="B43" s="3">
        <f>B8/B10</f>
        <v>0.24801352105782393</v>
      </c>
    </row>
    <row r="44" spans="1:3" x14ac:dyDescent="0.3">
      <c r="A44" s="1" t="s">
        <v>42</v>
      </c>
      <c r="B44" s="3">
        <f>B8/B25</f>
        <v>0.37520391517128876</v>
      </c>
    </row>
    <row r="45" spans="1:3" x14ac:dyDescent="0.3">
      <c r="A45" s="1" t="s">
        <v>43</v>
      </c>
      <c r="B45" s="2">
        <f>B21/(B8/B22)</f>
        <v>43.30869256860931</v>
      </c>
    </row>
    <row r="46" spans="1:3" x14ac:dyDescent="0.3">
      <c r="A46" s="1" t="s">
        <v>46</v>
      </c>
      <c r="B46" s="24">
        <v>0.37319999999999998</v>
      </c>
      <c r="C46" t="s">
        <v>61</v>
      </c>
    </row>
    <row r="47" spans="1:3" x14ac:dyDescent="0.3">
      <c r="A47" s="1" t="s">
        <v>47</v>
      </c>
      <c r="B47" s="3">
        <f>(B11/B20)</f>
        <v>0.25997551423159149</v>
      </c>
    </row>
    <row r="48" spans="1:3" x14ac:dyDescent="0.3">
      <c r="A48" s="1" t="s">
        <v>51</v>
      </c>
      <c r="B48" s="3">
        <f>B26/B27</f>
        <v>0.35380835380835379</v>
      </c>
    </row>
    <row r="49" spans="1:2" x14ac:dyDescent="0.3">
      <c r="A49" s="1" t="s">
        <v>52</v>
      </c>
      <c r="B49" s="24">
        <f>B23*B24</f>
        <v>0.24245363560208585</v>
      </c>
    </row>
    <row r="51" spans="1:2" x14ac:dyDescent="0.3">
      <c r="B5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TCS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Brahmbhatt</dc:creator>
  <cp:lastModifiedBy>Brian Christian</cp:lastModifiedBy>
  <dcterms:created xsi:type="dcterms:W3CDTF">2022-04-05T19:22:14Z</dcterms:created>
  <dcterms:modified xsi:type="dcterms:W3CDTF">2022-07-16T18:23:42Z</dcterms:modified>
</cp:coreProperties>
</file>