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rian\Downloads\"/>
    </mc:Choice>
  </mc:AlternateContent>
  <xr:revisionPtr revIDLastSave="0" documentId="13_ncr:1_{0E310F29-C995-44DD-8CC1-0510649AC534}" xr6:coauthVersionLast="47" xr6:coauthVersionMax="47" xr10:uidLastSave="{00000000-0000-0000-0000-000000000000}"/>
  <bookViews>
    <workbookView xWindow="-120" yWindow="-120" windowWidth="29040" windowHeight="15720" activeTab="6" xr2:uid="{00000000-000D-0000-FFFF-FFFF00000000}"/>
  </bookViews>
  <sheets>
    <sheet name="Sales_Data" sheetId="1" r:id="rId1"/>
    <sheet name="Operating_Expenses" sheetId="2" r:id="rId2"/>
    <sheet name="Other_Items" sheetId="3" r:id="rId3"/>
    <sheet name="Capex" sheetId="5" r:id="rId4"/>
    <sheet name="Balance_Sheet_Data" sheetId="4" r:id="rId5"/>
    <sheet name="PROFIT &amp; LOSS" sheetId="15" r:id="rId6"/>
    <sheet name="Balance Sheet" sheetId="11" r:id="rId7"/>
  </sheets>
  <definedNames>
    <definedName name="_xlcn.WorksheetConnection_Financial_Analysis_Practice_Data.xlsxbalance_sheet_date" hidden="1">balance_sheet_date[]</definedName>
    <definedName name="_xlcn.WorksheetConnection_Financial_Analysis_Practice_Data.xlsxcapex" hidden="1">capex[]</definedName>
    <definedName name="_xlcn.WorksheetConnection_Financial_Analysis_Practice_Data.xlsxoperating_exp" hidden="1">operating_exp[]</definedName>
    <definedName name="_xlcn.WorksheetConnection_Financial_Analysis_Practice_Data.xlsxother_exp" hidden="1">other_exp[]</definedName>
    <definedName name="_xlcn.WorksheetConnection_Financial_Analysis_Practice_Data.xlsxsales_data" hidden="1">sales_data[]</definedName>
    <definedName name="Slicer_Month1">#N/A</definedName>
    <definedName name="Slicer_Quarter">#N/A</definedName>
    <definedName name="Slicer_Quarter1">#N/A</definedName>
    <definedName name="Slicer_Year">#N/A</definedName>
    <definedName name="Slicer_Year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 cacheId="26" r:id="rId34"/>
    <pivotCache cacheId="27" r:id="rId35"/>
    <pivotCache cacheId="28" r:id="rId36"/>
    <pivotCache cacheId="29" r:id="rId37"/>
    <pivotCache cacheId="30" r:id="rId38"/>
    <pivotCache cacheId="31" r:id="rId39"/>
    <pivotCache cacheId="32" r:id="rId40"/>
    <pivotCache cacheId="33" r:id="rId41"/>
    <pivotCache cacheId="34" r:id="rId42"/>
    <pivotCache cacheId="35" r:id="rId43"/>
    <pivotCache cacheId="36" r:id="rId44"/>
    <pivotCache cacheId="37" r:id="rId45"/>
    <pivotCache cacheId="38" r:id="rId46"/>
    <pivotCache cacheId="39" r:id="rId47"/>
    <pivotCache cacheId="40" r:id="rId48"/>
    <pivotCache cacheId="41" r:id="rId49"/>
    <pivotCache cacheId="42" r:id="rId50"/>
    <pivotCache cacheId="43" r:id="rId51"/>
    <pivotCache cacheId="44" r:id="rId52"/>
    <pivotCache cacheId="45" r:id="rId53"/>
    <pivotCache cacheId="46" r:id="rId54"/>
    <pivotCache cacheId="47" r:id="rId55"/>
    <pivotCache cacheId="48" r:id="rId56"/>
    <pivotCache cacheId="49" r:id="rId57"/>
    <pivotCache cacheId="50" r:id="rId58"/>
  </pivotCaches>
  <extLst>
    <ext xmlns:x14="http://schemas.microsoft.com/office/spreadsheetml/2009/9/main" uri="{876F7934-8845-4945-9796-88D515C7AA90}">
      <x14:pivotCaches>
        <pivotCache cacheId="51" r:id="rId59"/>
      </x14:pivotCaches>
    </ext>
    <ext xmlns:x14="http://schemas.microsoft.com/office/spreadsheetml/2009/9/main" uri="{BBE1A952-AA13-448e-AADC-164F8A28A991}">
      <x14:slicerCaches>
        <x14:slicerCache r:id="rId60"/>
        <x14:slicerCache r:id="rId61"/>
        <x14:slicerCache r:id="rId62"/>
        <x14:slicerCache r:id="rId63"/>
        <x14:slicerCache r:id="rId6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Financial_Analysis_Practice_Data.xlsx!sales_data"/>
          <x15:modelTable id="other_exp" name="other_exp" connection="WorksheetConnection_Financial_Analysis_Practice_Data.xlsx!other_exp"/>
          <x15:modelTable id="operating_exp" name="operating_exp" connection="WorksheetConnection_Financial_Analysis_Practice_Data.xlsx!operating_exp"/>
          <x15:modelTable id="capex" name="capex" connection="WorksheetConnection_Financial_Analysis_Practice_Data.xlsx!capex"/>
          <x15:modelTable id="balance_sheet_date" name="balance_sheet_date" connection="WorksheetConnection_Financial_Analysis_Practice_Data.xlsx!balance_sheet_date"/>
        </x15:modelTables>
        <x15:modelRelationships>
          <x15:modelRelationship fromTable="sales_data" fromColumn="Date" toTable="balance_sheet_date" toColumn="Date"/>
          <x15:modelRelationship fromTable="sales_data" fromColumn="Date" toTable="capex" toColumn="Date"/>
          <x15:modelRelationship fromTable="sales_data" fromColumn="Date" toTable="operating_exp" toColumn="Date"/>
          <x15:modelRelationship fromTable="sales_data" fromColumn="Date" toTable="other_exp" toColumn="Date"/>
        </x15:modelRelationships>
      </x15:dataModel>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N2" i="2"/>
  <c r="N3" i="2"/>
  <c r="N4" i="2"/>
  <c r="N5" i="2"/>
  <c r="N6" i="2"/>
  <c r="N7" i="2"/>
  <c r="N8" i="2"/>
  <c r="N9" i="2"/>
  <c r="N10" i="2"/>
  <c r="N11" i="2"/>
  <c r="N12" i="2"/>
  <c r="N13" i="2"/>
  <c r="N14" i="2"/>
  <c r="N15" i="2"/>
  <c r="N16" i="2"/>
  <c r="N17" i="2"/>
  <c r="N18" i="2"/>
  <c r="N19" i="2"/>
  <c r="N20" i="2"/>
  <c r="N21" i="2"/>
  <c r="N22" i="2"/>
  <c r="N23" i="2"/>
  <c r="N24" i="2"/>
  <c r="N25" i="2"/>
  <c r="P2" i="2"/>
  <c r="P3" i="2"/>
  <c r="P4" i="2"/>
  <c r="P5" i="2"/>
  <c r="P6" i="2"/>
  <c r="P7" i="2"/>
  <c r="P8" i="2"/>
  <c r="P9" i="2"/>
  <c r="P10" i="2"/>
  <c r="P11" i="2"/>
  <c r="P12" i="2"/>
  <c r="P13" i="2"/>
  <c r="P14" i="2"/>
  <c r="P15" i="2"/>
  <c r="P16" i="2"/>
  <c r="P17" i="2"/>
  <c r="P18" i="2"/>
  <c r="P19" i="2"/>
  <c r="P20" i="2"/>
  <c r="P21" i="2"/>
  <c r="P22" i="2"/>
  <c r="P23" i="2"/>
  <c r="P24" i="2"/>
  <c r="P25" i="2"/>
  <c r="N87" i="11" l="1"/>
  <c r="N86" i="11"/>
  <c r="Q2" i="4" l="1"/>
  <c r="Q3" i="4"/>
  <c r="Q4" i="4"/>
  <c r="Q5" i="4"/>
  <c r="Q6" i="4"/>
  <c r="Q7" i="4"/>
  <c r="Q8" i="4"/>
  <c r="Q9" i="4"/>
  <c r="Q10" i="4"/>
  <c r="Q11" i="4"/>
  <c r="Q12" i="4"/>
  <c r="Q13" i="4"/>
  <c r="Q14" i="4"/>
  <c r="Q15" i="4"/>
  <c r="Q16" i="4"/>
  <c r="Q17" i="4"/>
  <c r="Q18" i="4"/>
  <c r="Q19" i="4"/>
  <c r="Q20" i="4"/>
  <c r="Q21" i="4"/>
  <c r="Q22" i="4"/>
  <c r="Q23" i="4"/>
  <c r="Q24" i="4"/>
  <c r="Q25" i="4"/>
  <c r="P2" i="4"/>
  <c r="P3" i="4"/>
  <c r="P4" i="4"/>
  <c r="P5" i="4"/>
  <c r="P6" i="4"/>
  <c r="P7" i="4"/>
  <c r="P8" i="4"/>
  <c r="P9" i="4"/>
  <c r="P10" i="4"/>
  <c r="P11" i="4"/>
  <c r="P12" i="4"/>
  <c r="P13" i="4"/>
  <c r="P14" i="4"/>
  <c r="P15" i="4"/>
  <c r="P16" i="4"/>
  <c r="P17" i="4"/>
  <c r="P18" i="4"/>
  <c r="P19" i="4"/>
  <c r="P20" i="4"/>
  <c r="P21" i="4"/>
  <c r="P22" i="4"/>
  <c r="P23" i="4"/>
  <c r="P24" i="4"/>
  <c r="P25" i="4"/>
  <c r="O2" i="4"/>
  <c r="O3" i="4"/>
  <c r="O4" i="4"/>
  <c r="O5" i="4"/>
  <c r="O6" i="4"/>
  <c r="O7" i="4"/>
  <c r="O8" i="4"/>
  <c r="O9" i="4"/>
  <c r="O10" i="4"/>
  <c r="O11" i="4"/>
  <c r="O12" i="4"/>
  <c r="O13" i="4"/>
  <c r="O14" i="4"/>
  <c r="O15" i="4"/>
  <c r="O16" i="4"/>
  <c r="O17" i="4"/>
  <c r="O18" i="4"/>
  <c r="O19" i="4"/>
  <c r="O20" i="4"/>
  <c r="O21" i="4"/>
  <c r="O22" i="4"/>
  <c r="O23" i="4"/>
  <c r="O24" i="4"/>
  <c r="O25" i="4"/>
  <c r="N2" i="4"/>
  <c r="N3" i="4"/>
  <c r="N4" i="4"/>
  <c r="N5" i="4"/>
  <c r="N6" i="4"/>
  <c r="N7" i="4"/>
  <c r="N8" i="4"/>
  <c r="N9" i="4"/>
  <c r="N10" i="4"/>
  <c r="N11" i="4"/>
  <c r="N12" i="4"/>
  <c r="N13" i="4"/>
  <c r="N14" i="4"/>
  <c r="N15" i="4"/>
  <c r="N16" i="4"/>
  <c r="N17" i="4"/>
  <c r="N18" i="4"/>
  <c r="N19" i="4"/>
  <c r="N20" i="4"/>
  <c r="N21" i="4"/>
  <c r="N22" i="4"/>
  <c r="N23" i="4"/>
  <c r="N24" i="4"/>
  <c r="N25" i="4"/>
  <c r="O76" i="11"/>
  <c r="O83" i="11"/>
  <c r="O75" i="11"/>
  <c r="O82" i="11"/>
  <c r="O74" i="11"/>
  <c r="O81" i="11"/>
  <c r="O77" i="11"/>
  <c r="O73" i="11"/>
  <c r="O86" i="11" l="1"/>
  <c r="O87" i="11"/>
  <c r="D2" i="5"/>
  <c r="D3" i="5"/>
  <c r="D4" i="5"/>
  <c r="D5" i="5"/>
  <c r="D6" i="5"/>
  <c r="D7" i="5"/>
  <c r="D8" i="5"/>
  <c r="D9" i="5"/>
  <c r="D10" i="5"/>
  <c r="D11" i="5"/>
  <c r="D12" i="5"/>
  <c r="D13" i="5"/>
  <c r="D14" i="5"/>
  <c r="D15" i="5"/>
  <c r="D16" i="5"/>
  <c r="D17" i="5"/>
  <c r="D18" i="5"/>
  <c r="D19" i="5"/>
  <c r="D20" i="5"/>
  <c r="D21" i="5"/>
  <c r="D22" i="5"/>
  <c r="D23" i="5"/>
  <c r="D24" i="5"/>
  <c r="D25" i="5"/>
  <c r="D3" i="4"/>
  <c r="D4" i="4"/>
  <c r="D5" i="4"/>
  <c r="D6" i="4"/>
  <c r="D7" i="4"/>
  <c r="D8" i="4"/>
  <c r="D9" i="4"/>
  <c r="D10" i="4"/>
  <c r="D11" i="4"/>
  <c r="D12" i="4"/>
  <c r="D13" i="4"/>
  <c r="D14" i="4"/>
  <c r="D15" i="4"/>
  <c r="D16" i="4"/>
  <c r="D17" i="4"/>
  <c r="D18" i="4"/>
  <c r="D19" i="4"/>
  <c r="D20" i="4"/>
  <c r="D21" i="4"/>
  <c r="D22" i="4"/>
  <c r="D23" i="4"/>
  <c r="D24" i="4"/>
  <c r="D25" i="4"/>
  <c r="D2" i="4"/>
  <c r="D3" i="3"/>
  <c r="D4" i="3"/>
  <c r="D5" i="3"/>
  <c r="D6" i="3"/>
  <c r="D7" i="3"/>
  <c r="D8" i="3"/>
  <c r="D9" i="3"/>
  <c r="D10" i="3"/>
  <c r="D11" i="3"/>
  <c r="D12" i="3"/>
  <c r="D13" i="3"/>
  <c r="D14" i="3"/>
  <c r="D15" i="3"/>
  <c r="D16" i="3"/>
  <c r="D17" i="3"/>
  <c r="D18" i="3"/>
  <c r="D19" i="3"/>
  <c r="D20" i="3"/>
  <c r="D21" i="3"/>
  <c r="D22" i="3"/>
  <c r="D23" i="3"/>
  <c r="D24" i="3"/>
  <c r="D25" i="3"/>
  <c r="D2" i="3"/>
  <c r="D3" i="2"/>
  <c r="D4" i="2"/>
  <c r="D5" i="2"/>
  <c r="D6" i="2"/>
  <c r="D7" i="2"/>
  <c r="D8" i="2"/>
  <c r="D9" i="2"/>
  <c r="D10" i="2"/>
  <c r="D11" i="2"/>
  <c r="D12" i="2"/>
  <c r="D13" i="2"/>
  <c r="D14" i="2"/>
  <c r="D15" i="2"/>
  <c r="D16" i="2"/>
  <c r="D17" i="2"/>
  <c r="D18" i="2"/>
  <c r="D19" i="2"/>
  <c r="D20" i="2"/>
  <c r="D21" i="2"/>
  <c r="D22" i="2"/>
  <c r="D23" i="2"/>
  <c r="D24" i="2"/>
  <c r="D25" i="2"/>
  <c r="D2" i="2"/>
  <c r="O88" i="11" l="1"/>
  <c r="E3" i="5"/>
  <c r="E4" i="5"/>
  <c r="E5" i="5"/>
  <c r="E6" i="5"/>
  <c r="E7" i="5"/>
  <c r="E8" i="5"/>
  <c r="E9" i="5"/>
  <c r="E10" i="5"/>
  <c r="E11" i="5"/>
  <c r="E12" i="5"/>
  <c r="E13" i="5"/>
  <c r="E14" i="5"/>
  <c r="E15" i="5"/>
  <c r="E16" i="5"/>
  <c r="E17" i="5"/>
  <c r="E18" i="5"/>
  <c r="E19" i="5"/>
  <c r="E20" i="5"/>
  <c r="E21" i="5"/>
  <c r="E22" i="5"/>
  <c r="E23" i="5"/>
  <c r="E24" i="5"/>
  <c r="E25" i="5"/>
  <c r="E2" i="5"/>
  <c r="E3" i="4"/>
  <c r="E4" i="4"/>
  <c r="E5" i="4"/>
  <c r="E6" i="4"/>
  <c r="E7" i="4"/>
  <c r="E8" i="4"/>
  <c r="E9" i="4"/>
  <c r="E10" i="4"/>
  <c r="E11" i="4"/>
  <c r="E12" i="4"/>
  <c r="E13" i="4"/>
  <c r="E14" i="4"/>
  <c r="E15" i="4"/>
  <c r="E16" i="4"/>
  <c r="E17" i="4"/>
  <c r="E18" i="4"/>
  <c r="E19" i="4"/>
  <c r="E20" i="4"/>
  <c r="E21" i="4"/>
  <c r="E22" i="4"/>
  <c r="E23" i="4"/>
  <c r="E24" i="4"/>
  <c r="E25" i="4"/>
  <c r="E2" i="4"/>
  <c r="E2" i="3"/>
  <c r="E3" i="3"/>
  <c r="E4" i="3"/>
  <c r="E5" i="3"/>
  <c r="E6" i="3"/>
  <c r="E7" i="3"/>
  <c r="E8" i="3"/>
  <c r="E9" i="3"/>
  <c r="E10" i="3"/>
  <c r="E11" i="3"/>
  <c r="E12" i="3"/>
  <c r="E13" i="3"/>
  <c r="E14" i="3"/>
  <c r="E15" i="3"/>
  <c r="E16" i="3"/>
  <c r="E17" i="3"/>
  <c r="E18" i="3"/>
  <c r="E19" i="3"/>
  <c r="E20" i="3"/>
  <c r="E21" i="3"/>
  <c r="E22" i="3"/>
  <c r="E23" i="3"/>
  <c r="E24" i="3"/>
  <c r="E25" i="3"/>
  <c r="E2" i="2"/>
  <c r="E3" i="2"/>
  <c r="E4" i="2"/>
  <c r="E5" i="2"/>
  <c r="E6" i="2"/>
  <c r="E7" i="2"/>
  <c r="E8" i="2"/>
  <c r="E9" i="2"/>
  <c r="E10" i="2"/>
  <c r="E11" i="2"/>
  <c r="E12" i="2"/>
  <c r="E13" i="2"/>
  <c r="E14" i="2"/>
  <c r="E15" i="2"/>
  <c r="E16" i="2"/>
  <c r="E17" i="2"/>
  <c r="E18" i="2"/>
  <c r="E19" i="2"/>
  <c r="E20" i="2"/>
  <c r="E21" i="2"/>
  <c r="E22" i="2"/>
  <c r="E23" i="2"/>
  <c r="E24" i="2"/>
  <c r="E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CA6A33-F6B9-4BDF-8C98-A6C7E10E0F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595C9AB-88A9-4812-A2F0-952F3657E882}" name="WorksheetConnection_Financial_Analysis_Practice_Data.xlsx!balance_sheet_date" type="102" refreshedVersion="8" minRefreshableVersion="5">
    <extLst>
      <ext xmlns:x15="http://schemas.microsoft.com/office/spreadsheetml/2010/11/main" uri="{DE250136-89BD-433C-8126-D09CA5730AF9}">
        <x15:connection id="balance_sheet_date">
          <x15:rangePr sourceName="_xlcn.WorksheetConnection_Financial_Analysis_Practice_Data.xlsxbalance_sheet_date"/>
        </x15:connection>
      </ext>
    </extLst>
  </connection>
  <connection id="3" xr16:uid="{A152E450-1F6F-4E70-8048-68176B203574}" name="WorksheetConnection_Financial_Analysis_Practice_Data.xlsx!capex" type="102" refreshedVersion="8" minRefreshableVersion="5">
    <extLst>
      <ext xmlns:x15="http://schemas.microsoft.com/office/spreadsheetml/2010/11/main" uri="{DE250136-89BD-433C-8126-D09CA5730AF9}">
        <x15:connection id="capex">
          <x15:rangePr sourceName="_xlcn.WorksheetConnection_Financial_Analysis_Practice_Data.xlsxcapex"/>
        </x15:connection>
      </ext>
    </extLst>
  </connection>
  <connection id="4" xr16:uid="{0FE4AE9D-7066-4F50-8A63-8939E26C238B}" name="WorksheetConnection_Financial_Analysis_Practice_Data.xlsx!operating_exp" type="102" refreshedVersion="8" minRefreshableVersion="5">
    <extLst>
      <ext xmlns:x15="http://schemas.microsoft.com/office/spreadsheetml/2010/11/main" uri="{DE250136-89BD-433C-8126-D09CA5730AF9}">
        <x15:connection id="operating_exp">
          <x15:rangePr sourceName="_xlcn.WorksheetConnection_Financial_Analysis_Practice_Data.xlsxoperating_exp"/>
        </x15:connection>
      </ext>
    </extLst>
  </connection>
  <connection id="5" xr16:uid="{F6E03B42-7265-47E9-8C2B-7D187F95613E}" name="WorksheetConnection_Financial_Analysis_Practice_Data.xlsx!other_exp" type="102" refreshedVersion="8" minRefreshableVersion="5">
    <extLst>
      <ext xmlns:x15="http://schemas.microsoft.com/office/spreadsheetml/2010/11/main" uri="{DE250136-89BD-433C-8126-D09CA5730AF9}">
        <x15:connection id="other_exp">
          <x15:rangePr sourceName="_xlcn.WorksheetConnection_Financial_Analysis_Practice_Data.xlsxother_exp"/>
        </x15:connection>
      </ext>
    </extLst>
  </connection>
  <connection id="6" xr16:uid="{E161DCF2-B50B-4AE0-9D64-57A6053E3EF5}" name="WorksheetConnection_Financial_Analysis_Practice_Data.xlsx!sales_data" type="102" refreshedVersion="8" minRefreshableVersion="5">
    <extLst>
      <ext xmlns:x15="http://schemas.microsoft.com/office/spreadsheetml/2010/11/main" uri="{DE250136-89BD-433C-8126-D09CA5730AF9}">
        <x15:connection id="sales_data">
          <x15:rangePr sourceName="_xlcn.WorksheetConnection_Financial_Analysis_Practice_Data.xlsxsales_data"/>
        </x15:connection>
      </ext>
    </extLst>
  </connection>
</connections>
</file>

<file path=xl/sharedStrings.xml><?xml version="1.0" encoding="utf-8"?>
<sst xmlns="http://schemas.openxmlformats.org/spreadsheetml/2006/main" count="530" uniqueCount="145">
  <si>
    <t>Month</t>
  </si>
  <si>
    <t>Product_Category</t>
  </si>
  <si>
    <t>Region</t>
  </si>
  <si>
    <t>Units_Sold</t>
  </si>
  <si>
    <t>Revenue</t>
  </si>
  <si>
    <t>COGS</t>
  </si>
  <si>
    <t>Freight_And_Duty</t>
  </si>
  <si>
    <t>Sales_Commission</t>
  </si>
  <si>
    <t>Toys</t>
  </si>
  <si>
    <t>Salaries</t>
  </si>
  <si>
    <t>Rent</t>
  </si>
  <si>
    <t>Utilities</t>
  </si>
  <si>
    <t>Marketing</t>
  </si>
  <si>
    <t>Insurance</t>
  </si>
  <si>
    <t>General_Admin</t>
  </si>
  <si>
    <t>Depreciation</t>
  </si>
  <si>
    <t>Software</t>
  </si>
  <si>
    <t>Other_Income</t>
  </si>
  <si>
    <t>Interest_Expense</t>
  </si>
  <si>
    <t>FX_Loss</t>
  </si>
  <si>
    <t>Tax_Rate</t>
  </si>
  <si>
    <t>Accounts_Receivable</t>
  </si>
  <si>
    <t>Inventory</t>
  </si>
  <si>
    <t>Accounts_Payable</t>
  </si>
  <si>
    <t>Cash</t>
  </si>
  <si>
    <t>PPE</t>
  </si>
  <si>
    <t>Current_Debt</t>
  </si>
  <si>
    <t>Long_Term_Debt</t>
  </si>
  <si>
    <t>Equity</t>
  </si>
  <si>
    <t>Capital_Expenditure</t>
  </si>
  <si>
    <t>Month Year</t>
  </si>
  <si>
    <t>Date</t>
  </si>
  <si>
    <t>Year</t>
  </si>
  <si>
    <t>Duty</t>
  </si>
  <si>
    <t>Freight</t>
  </si>
  <si>
    <t>Row Labels</t>
  </si>
  <si>
    <t>2025</t>
  </si>
  <si>
    <t>ACC RCVBLE</t>
  </si>
  <si>
    <t>ACC PYBLE</t>
  </si>
  <si>
    <t>Quarter</t>
  </si>
  <si>
    <t>Jan</t>
  </si>
  <si>
    <t>Feb</t>
  </si>
  <si>
    <t>Mar</t>
  </si>
  <si>
    <t>Apr</t>
  </si>
  <si>
    <t>May</t>
  </si>
  <si>
    <t>Jun</t>
  </si>
  <si>
    <t>Jul</t>
  </si>
  <si>
    <t>Aug</t>
  </si>
  <si>
    <t>Sep</t>
  </si>
  <si>
    <t>Oct</t>
  </si>
  <si>
    <t>Nov</t>
  </si>
  <si>
    <t>Dec</t>
  </si>
  <si>
    <t>T CURRNT DEBT</t>
  </si>
  <si>
    <t>T LNG TRN DEBT</t>
  </si>
  <si>
    <t>T CASH</t>
  </si>
  <si>
    <t>Assets</t>
  </si>
  <si>
    <t>Liabilities</t>
  </si>
  <si>
    <t>T ASSETS</t>
  </si>
  <si>
    <t>T EQUITY</t>
  </si>
  <si>
    <t>Liquidity Coverage</t>
  </si>
  <si>
    <t>Total Liabilities</t>
  </si>
  <si>
    <t>T current LIABILITIES</t>
  </si>
  <si>
    <t>T Liabilities</t>
  </si>
  <si>
    <t>Quick Ratio</t>
  </si>
  <si>
    <t>Cash Ratio</t>
  </si>
  <si>
    <t>Inventory TurnOver Ratio</t>
  </si>
  <si>
    <t>Total Debts</t>
  </si>
  <si>
    <t>Debt to Assets</t>
  </si>
  <si>
    <t>Debt To Equity</t>
  </si>
  <si>
    <t>Q1</t>
  </si>
  <si>
    <t>Q2</t>
  </si>
  <si>
    <t>Q3</t>
  </si>
  <si>
    <t>Q4</t>
  </si>
  <si>
    <t>AR Turnover</t>
  </si>
  <si>
    <t>AP Turnover</t>
  </si>
  <si>
    <t>Balance Sheet</t>
  </si>
  <si>
    <t>Accounts Receivable</t>
  </si>
  <si>
    <t>Property, Plant &amp; Equipment</t>
  </si>
  <si>
    <t>T INVENTORY</t>
  </si>
  <si>
    <t>T PPE</t>
  </si>
  <si>
    <t>Total Assets</t>
  </si>
  <si>
    <t>Accounts Payable</t>
  </si>
  <si>
    <t>Debts</t>
  </si>
  <si>
    <t>T Debts</t>
  </si>
  <si>
    <t>Total Equity</t>
  </si>
  <si>
    <t>Gross Profit</t>
  </si>
  <si>
    <t>Gross Margin%</t>
  </si>
  <si>
    <t>Total O ex[p</t>
  </si>
  <si>
    <t>Net Profit</t>
  </si>
  <si>
    <t>Net Margin %</t>
  </si>
  <si>
    <t xml:space="preserve"> Total Op exp</t>
  </si>
  <si>
    <t>2024</t>
  </si>
  <si>
    <t>T COST</t>
  </si>
  <si>
    <t>T SALARIES</t>
  </si>
  <si>
    <t>T SOFTWARE</t>
  </si>
  <si>
    <t>T DEPR</t>
  </si>
  <si>
    <t>T GEN ADM EXP</t>
  </si>
  <si>
    <t>T INSURANCE</t>
  </si>
  <si>
    <t>T MARKT EXP</t>
  </si>
  <si>
    <t>T UTILITIES</t>
  </si>
  <si>
    <t>T RENT</t>
  </si>
  <si>
    <t>Apr 2024</t>
  </si>
  <si>
    <t>Apr 2025</t>
  </si>
  <si>
    <t>Aug 2024</t>
  </si>
  <si>
    <t>Aug 2025</t>
  </si>
  <si>
    <t>Dec 2024</t>
  </si>
  <si>
    <t>Dec 2025</t>
  </si>
  <si>
    <t>Feb 2024</t>
  </si>
  <si>
    <t>Feb 2025</t>
  </si>
  <si>
    <t>Jan 2024</t>
  </si>
  <si>
    <t>Jan 2025</t>
  </si>
  <si>
    <t>Jul 2024</t>
  </si>
  <si>
    <t>Jul 2025</t>
  </si>
  <si>
    <t>Jun 2024</t>
  </si>
  <si>
    <t>Jun 2025</t>
  </si>
  <si>
    <t>Mar 2024</t>
  </si>
  <si>
    <t>Mar 2025</t>
  </si>
  <si>
    <t>May 2024</t>
  </si>
  <si>
    <t>May 2025</t>
  </si>
  <si>
    <t>Nov 2024</t>
  </si>
  <si>
    <t>Nov 2025</t>
  </si>
  <si>
    <t>Oct 2024</t>
  </si>
  <si>
    <t>Oct 2025</t>
  </si>
  <si>
    <t>Sep 2024</t>
  </si>
  <si>
    <t>Sep 2025</t>
  </si>
  <si>
    <t>T Op Exp</t>
  </si>
  <si>
    <t>Middle east</t>
  </si>
  <si>
    <t>Sum of COGS</t>
  </si>
  <si>
    <t>Total Exp</t>
  </si>
  <si>
    <t>Total Expenses</t>
  </si>
  <si>
    <t>Soft And Dep</t>
  </si>
  <si>
    <t>Total Dep N Amort</t>
  </si>
  <si>
    <t>Sales Revenue</t>
  </si>
  <si>
    <t>EBIT</t>
  </si>
  <si>
    <t>COGS %</t>
  </si>
  <si>
    <t>Op Exp %</t>
  </si>
  <si>
    <t>Revenue %</t>
  </si>
  <si>
    <t>EBIT %</t>
  </si>
  <si>
    <t>Profit / Loss Before Tax</t>
  </si>
  <si>
    <t>Profit / Loss Before Tax %</t>
  </si>
  <si>
    <t>Tax</t>
  </si>
  <si>
    <t>Tax %</t>
  </si>
  <si>
    <t>This Month</t>
  </si>
  <si>
    <t>Last Month</t>
  </si>
  <si>
    <t>Perc Diff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</si>
</sst>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_(* \(#,##0.00\);_(* &quot;-&quot;??_);_(@_)"/>
    <numFmt numFmtId="165" formatCode="yyyy\-mm\-dd\ hh:mm:ss"/>
    <numFmt numFmtId="166" formatCode="[$-14C09]dd/mm/yyyy;@"/>
    <numFmt numFmtId="167" formatCode="_-* #,##0.0_-;\-* #,##0.0_-;_-* &quot;-&quot;??_-;_-@_-"/>
    <numFmt numFmtId="168" formatCode="_-* #,##0_-;\-* #,##0_-;_-* &quot;-&quot;??_-;_-@_-"/>
    <numFmt numFmtId="169" formatCode="#,##0.0,&quot;K&quot;"/>
    <numFmt numFmtId="170" formatCode="0.0,,&quot;M&quot;"/>
    <numFmt numFmtId="171" formatCode="0.00,,&quot;M&quot;"/>
    <numFmt numFmtId="172" formatCode="0.0%"/>
  </numFmts>
  <fonts count="13" x14ac:knownFonts="1">
    <font>
      <sz val="11"/>
      <color theme="1"/>
      <name val="Calibri"/>
      <family val="2"/>
      <scheme val="minor"/>
    </font>
    <font>
      <b/>
      <sz val="11"/>
      <name val="Calibri"/>
      <family val="2"/>
    </font>
    <font>
      <sz val="11"/>
      <color theme="1"/>
      <name val="Calibri"/>
      <family val="2"/>
      <scheme val="minor"/>
    </font>
    <font>
      <sz val="8"/>
      <name val="Calibri"/>
      <family val="2"/>
      <scheme val="minor"/>
    </font>
    <font>
      <b/>
      <sz val="11"/>
      <color theme="1"/>
      <name val="Calibri"/>
      <family val="2"/>
      <scheme val="minor"/>
    </font>
    <font>
      <sz val="11"/>
      <color theme="0"/>
      <name val="Calibri"/>
      <family val="2"/>
      <scheme val="minor"/>
    </font>
    <font>
      <sz val="18"/>
      <color theme="0"/>
      <name val="Times New Roman"/>
      <family val="1"/>
    </font>
    <font>
      <sz val="20"/>
      <color theme="0"/>
      <name val="Times New Roman"/>
      <family val="1"/>
    </font>
    <font>
      <u/>
      <sz val="72"/>
      <color theme="0"/>
      <name val="Times New Roman"/>
      <family val="1"/>
    </font>
    <font>
      <b/>
      <u/>
      <sz val="28"/>
      <color theme="0"/>
      <name val="Times New Roman"/>
      <family val="1"/>
    </font>
    <font>
      <b/>
      <u/>
      <sz val="18"/>
      <color theme="0"/>
      <name val="Times New Roman"/>
      <family val="1"/>
    </font>
    <font>
      <b/>
      <u val="singleAccounting"/>
      <sz val="20"/>
      <color theme="0"/>
      <name val="Times New Roman"/>
      <family val="1"/>
    </font>
    <font>
      <u/>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tint="-0.249977111117893"/>
        <bgColor indexed="64"/>
      </patternFill>
    </fill>
  </fills>
  <borders count="21">
    <border>
      <left/>
      <right/>
      <top/>
      <bottom/>
      <diagonal/>
    </border>
    <border>
      <left style="thin">
        <color auto="1"/>
      </left>
      <right style="thin">
        <color auto="1"/>
      </right>
      <top/>
      <bottom style="thin">
        <color auto="1"/>
      </bottom>
      <diagonal/>
    </border>
    <border>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right style="thin">
        <color theme="0"/>
      </right>
      <top/>
      <bottom style="thin">
        <color theme="0"/>
      </bottom>
      <diagonal/>
    </border>
    <border>
      <left/>
      <right style="thin">
        <color theme="0"/>
      </right>
      <top/>
      <bottom/>
      <diagonal/>
    </border>
    <border>
      <left style="thin">
        <color theme="0"/>
      </left>
      <right/>
      <top/>
      <bottom/>
      <diagonal/>
    </border>
    <border>
      <left style="thin">
        <color theme="0"/>
      </left>
      <right/>
      <top/>
      <bottom style="thin">
        <color theme="0"/>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65">
    <xf numFmtId="0" fontId="0" fillId="0" borderId="0" xfId="0"/>
    <xf numFmtId="165" fontId="0" fillId="0" borderId="0" xfId="0" applyNumberFormat="1"/>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166" fontId="1" fillId="0" borderId="1" xfId="0" applyNumberFormat="1" applyFont="1" applyBorder="1" applyAlignment="1">
      <alignment horizontal="left" vertical="center" indent="1"/>
    </xf>
    <xf numFmtId="0" fontId="1" fillId="0" borderId="1" xfId="0" applyFont="1" applyBorder="1" applyAlignment="1">
      <alignment horizontal="left" vertical="center" indent="1"/>
    </xf>
    <xf numFmtId="0" fontId="0" fillId="0" borderId="0" xfId="0" applyAlignment="1">
      <alignment horizontal="left" vertical="center" indent="1"/>
    </xf>
    <xf numFmtId="166" fontId="0" fillId="0" borderId="0" xfId="0" applyNumberFormat="1" applyAlignment="1">
      <alignment horizontal="left" vertical="center" indent="1"/>
    </xf>
    <xf numFmtId="165" fontId="0" fillId="0" borderId="0" xfId="0" applyNumberFormat="1" applyAlignment="1">
      <alignment horizontal="left" vertical="center" indent="1"/>
    </xf>
    <xf numFmtId="168" fontId="1" fillId="0" borderId="1" xfId="1" applyNumberFormat="1" applyFont="1" applyBorder="1" applyAlignment="1">
      <alignment horizontal="left" vertical="center" indent="1"/>
    </xf>
    <xf numFmtId="168" fontId="0" fillId="0" borderId="0" xfId="1" applyNumberFormat="1" applyFont="1" applyAlignment="1">
      <alignment horizontal="left" vertical="center" indent="1"/>
    </xf>
    <xf numFmtId="167" fontId="1" fillId="0" borderId="1" xfId="1" applyNumberFormat="1" applyFont="1" applyBorder="1" applyAlignment="1">
      <alignment horizontal="center" vertical="top"/>
    </xf>
    <xf numFmtId="167" fontId="0" fillId="0" borderId="0" xfId="1" applyNumberFormat="1" applyFont="1"/>
    <xf numFmtId="168" fontId="1" fillId="0" borderId="1" xfId="1" applyNumberFormat="1" applyFont="1" applyBorder="1" applyAlignment="1">
      <alignment horizontal="center" vertical="top"/>
    </xf>
    <xf numFmtId="168" fontId="0" fillId="0" borderId="0" xfId="1" applyNumberFormat="1" applyFont="1"/>
    <xf numFmtId="168" fontId="1" fillId="0" borderId="1" xfId="0" applyNumberFormat="1" applyFont="1" applyBorder="1" applyAlignment="1">
      <alignment horizontal="left" vertical="center" indent="1"/>
    </xf>
    <xf numFmtId="0" fontId="0" fillId="0" borderId="0" xfId="0" pivotButton="1"/>
    <xf numFmtId="0" fontId="0" fillId="0" borderId="0" xfId="0" applyAlignment="1">
      <alignment horizontal="left"/>
    </xf>
    <xf numFmtId="164" fontId="0" fillId="0" borderId="0" xfId="1" applyFont="1"/>
    <xf numFmtId="169" fontId="0" fillId="0" borderId="0" xfId="0" applyNumberFormat="1"/>
    <xf numFmtId="0" fontId="0" fillId="2" borderId="0" xfId="0" applyFill="1"/>
    <xf numFmtId="0" fontId="0" fillId="2" borderId="4" xfId="0" applyFill="1" applyBorder="1"/>
    <xf numFmtId="0" fontId="0" fillId="2" borderId="7" xfId="0" applyFill="1" applyBorder="1"/>
    <xf numFmtId="0" fontId="0" fillId="2" borderId="8" xfId="0" applyFill="1" applyBorder="1"/>
    <xf numFmtId="0" fontId="0" fillId="2" borderId="3" xfId="0" applyFill="1" applyBorder="1"/>
    <xf numFmtId="0" fontId="0" fillId="2" borderId="9" xfId="0" applyFill="1" applyBorder="1"/>
    <xf numFmtId="169" fontId="0" fillId="0" borderId="0" xfId="1" applyNumberFormat="1" applyFont="1"/>
    <xf numFmtId="0" fontId="5" fillId="2" borderId="0" xfId="0" applyFont="1" applyFill="1"/>
    <xf numFmtId="0" fontId="0" fillId="3" borderId="0" xfId="0" applyFill="1"/>
    <xf numFmtId="164" fontId="0" fillId="0" borderId="0" xfId="0" applyNumberFormat="1"/>
    <xf numFmtId="164" fontId="4" fillId="0" borderId="0" xfId="0" applyNumberFormat="1" applyFont="1"/>
    <xf numFmtId="170" fontId="4" fillId="0" borderId="0" xfId="0" applyNumberFormat="1" applyFont="1"/>
    <xf numFmtId="164" fontId="0" fillId="0" borderId="0" xfId="0" pivotButton="1" applyNumberFormat="1"/>
    <xf numFmtId="164" fontId="0" fillId="0" borderId="0" xfId="0" applyNumberFormat="1" applyAlignment="1">
      <alignment horizontal="left"/>
    </xf>
    <xf numFmtId="164" fontId="0" fillId="0" borderId="0" xfId="0" applyNumberFormat="1" applyAlignment="1">
      <alignment horizontal="left" indent="1"/>
    </xf>
    <xf numFmtId="0" fontId="8" fillId="2" borderId="0" xfId="0" applyFont="1" applyFill="1"/>
    <xf numFmtId="0" fontId="6" fillId="2" borderId="6" xfId="0" applyFont="1" applyFill="1" applyBorder="1" applyAlignment="1">
      <alignment horizontal="right" vertical="center"/>
    </xf>
    <xf numFmtId="0" fontId="6" fillId="2" borderId="5" xfId="0" applyFont="1" applyFill="1" applyBorder="1" applyAlignment="1">
      <alignment horizontal="right" vertical="center"/>
    </xf>
    <xf numFmtId="0" fontId="6" fillId="2" borderId="2" xfId="0" applyFont="1" applyFill="1" applyBorder="1" applyAlignment="1">
      <alignment horizontal="right" vertical="center"/>
    </xf>
    <xf numFmtId="168" fontId="7" fillId="2" borderId="11" xfId="1" applyNumberFormat="1" applyFont="1" applyFill="1" applyBorder="1" applyAlignment="1">
      <alignment horizontal="left" vertical="center"/>
    </xf>
    <xf numFmtId="168" fontId="7" fillId="2" borderId="11" xfId="1" applyNumberFormat="1" applyFont="1" applyFill="1" applyBorder="1" applyAlignment="1">
      <alignment horizontal="left"/>
    </xf>
    <xf numFmtId="168" fontId="7" fillId="2" borderId="10" xfId="1" applyNumberFormat="1" applyFont="1" applyFill="1" applyBorder="1" applyAlignment="1">
      <alignment horizontal="left" vertical="center"/>
    </xf>
    <xf numFmtId="168" fontId="7" fillId="2" borderId="12" xfId="1" applyNumberFormat="1" applyFont="1" applyFill="1" applyBorder="1" applyAlignment="1">
      <alignment horizontal="left" vertical="center"/>
    </xf>
    <xf numFmtId="0" fontId="0" fillId="2" borderId="13" xfId="0" applyFill="1" applyBorder="1"/>
    <xf numFmtId="0" fontId="0" fillId="2" borderId="14" xfId="0" applyFill="1" applyBorder="1"/>
    <xf numFmtId="0" fontId="9" fillId="2" borderId="14" xfId="0" applyFont="1" applyFill="1" applyBorder="1" applyAlignment="1">
      <alignment horizontal="left" vertical="center"/>
    </xf>
    <xf numFmtId="0" fontId="0" fillId="2" borderId="15" xfId="0" applyFill="1" applyBorder="1"/>
    <xf numFmtId="0" fontId="0" fillId="2" borderId="16" xfId="0" applyFill="1" applyBorder="1"/>
    <xf numFmtId="0" fontId="0" fillId="2" borderId="17" xfId="0" applyFill="1" applyBorder="1"/>
    <xf numFmtId="0" fontId="10" fillId="2" borderId="0" xfId="0" applyFont="1" applyFill="1" applyAlignment="1">
      <alignment horizontal="right" vertical="center"/>
    </xf>
    <xf numFmtId="168" fontId="11" fillId="2" borderId="0" xfId="1" applyNumberFormat="1" applyFont="1" applyFill="1" applyBorder="1" applyAlignment="1">
      <alignment horizontal="left" vertical="center"/>
    </xf>
    <xf numFmtId="0" fontId="9" fillId="2" borderId="0" xfId="0" applyFont="1" applyFill="1" applyAlignment="1">
      <alignment horizontal="right" vertical="center"/>
    </xf>
    <xf numFmtId="0" fontId="12" fillId="2" borderId="0" xfId="0" applyFont="1" applyFill="1"/>
    <xf numFmtId="0" fontId="0" fillId="2" borderId="18" xfId="0" applyFill="1" applyBorder="1"/>
    <xf numFmtId="0" fontId="0" fillId="2" borderId="19" xfId="0" applyFill="1" applyBorder="1"/>
    <xf numFmtId="0" fontId="0" fillId="2" borderId="20" xfId="0" applyFill="1" applyBorder="1"/>
    <xf numFmtId="0" fontId="0" fillId="2" borderId="0" xfId="0" applyFill="1" applyAlignment="1">
      <alignment horizontal="center" vertical="center"/>
    </xf>
    <xf numFmtId="10" fontId="4" fillId="0" borderId="0" xfId="0" applyNumberFormat="1" applyFont="1"/>
    <xf numFmtId="171" fontId="0" fillId="0" borderId="0" xfId="0" applyNumberFormat="1"/>
    <xf numFmtId="169" fontId="4" fillId="0" borderId="0" xfId="0" applyNumberFormat="1" applyFont="1"/>
    <xf numFmtId="168" fontId="4" fillId="0" borderId="0" xfId="1" applyNumberFormat="1" applyFont="1" applyAlignment="1">
      <alignment horizontal="left" vertical="center" indent="1"/>
    </xf>
    <xf numFmtId="172" fontId="4" fillId="0" borderId="0" xfId="0" applyNumberFormat="1" applyFont="1"/>
    <xf numFmtId="9" fontId="0" fillId="0" borderId="0" xfId="2" applyFont="1" applyAlignment="1">
      <alignment horizontal="left" vertical="center" indent="1"/>
    </xf>
    <xf numFmtId="9" fontId="4" fillId="0" borderId="0" xfId="0" applyNumberFormat="1" applyFont="1"/>
  </cellXfs>
  <cellStyles count="3">
    <cellStyle name="Comma" xfId="1" builtinId="3"/>
    <cellStyle name="Normal" xfId="0" builtinId="0"/>
    <cellStyle name="Percent" xfId="2" builtinId="5"/>
  </cellStyles>
  <dxfs count="327">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font>
        <b/>
      </font>
    </dxf>
    <dxf>
      <numFmt numFmtId="173" formatCode="_-[$AED-4C09]* #,##0_-;\-[$AED-4C09]* #,##0_-;_-[$AED-4C09]* &quot;-&quot;??_-;_-@_-"/>
    </dxf>
    <dxf>
      <font>
        <b/>
      </font>
      <numFmt numFmtId="170" formatCode="0.0,,&quot;M&quot;"/>
    </dxf>
    <dxf>
      <font>
        <b/>
      </font>
      <numFmt numFmtId="170" formatCode="0.0,,&quot;M&quot;"/>
    </dxf>
    <dxf>
      <numFmt numFmtId="169" formatCode="#,##0.0,&quot;K&quot;"/>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font>
        <b/>
      </font>
      <numFmt numFmtId="170" formatCode="0.0,,&quot;M&quot;"/>
    </dxf>
    <dxf>
      <font>
        <b/>
      </font>
      <numFmt numFmtId="170" formatCode="0.0,,&quot;M&quot;"/>
    </dxf>
    <dxf>
      <numFmt numFmtId="169" formatCode="#,##0.0,&quot;K&quot;"/>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font>
        <b/>
      </font>
    </dxf>
    <dxf>
      <numFmt numFmtId="173" formatCode="_-[$AED-4C09]* #,##0_-;\-[$AED-4C09]* #,##0_-;_-[$AED-4C09]* &quot;-&quot;??_-;_-@_-"/>
    </dxf>
    <dxf>
      <numFmt numFmtId="170" formatCode="0.0,,&quot;M&quot;"/>
    </dxf>
    <dxf>
      <font>
        <b/>
      </font>
    </dxf>
    <dxf>
      <numFmt numFmtId="173" formatCode="_-[$AED-4C09]* #,##0_-;\-[$AED-4C09]* #,##0_-;_-[$AED-4C09]* &quot;-&quot;??_-;_-@_-"/>
    </dxf>
    <dxf>
      <numFmt numFmtId="170" formatCode="0.0,,&quot;M&quot;"/>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64" formatCode="_(* #,##0.00_);_(* \(#,##0.00\);_(* &quot;-&quot;??_);_(@_)"/>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69" formatCode="#,##0.0,&quot;K&quot;"/>
    </dxf>
    <dxf>
      <numFmt numFmtId="169" formatCode="#,##0.0,&quot;K&quot;"/>
    </dxf>
    <dxf>
      <numFmt numFmtId="169" formatCode="#,##0.0,&quot;K&quot;"/>
    </dxf>
    <dxf>
      <font>
        <b/>
      </font>
      <numFmt numFmtId="169" formatCode="#,##0.0,&quot;K&quot;"/>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69" formatCode="#,##0.0,&quot;K&quot;"/>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72" formatCode="0.0%"/>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9" formatCode="#,##0.0,&quot;K&quot;"/>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font>
        <b val="0"/>
        <i val="0"/>
        <strike val="0"/>
        <condense val="0"/>
        <extend val="0"/>
        <outline val="0"/>
        <shadow val="0"/>
        <u val="none"/>
        <vertAlign val="baseline"/>
        <sz val="11"/>
        <color theme="1"/>
        <name val="Calibri"/>
        <family val="2"/>
        <scheme val="minor"/>
      </font>
      <numFmt numFmtId="169" formatCode="#,##0.0,&quot;K&quot;"/>
    </dxf>
    <dxf>
      <fill>
        <patternFill patternType="none">
          <fgColor indexed="64"/>
          <bgColor indexed="65"/>
        </patternFill>
      </fill>
    </dxf>
    <dxf>
      <fill>
        <patternFill patternType="none">
          <fgColor indexed="64"/>
          <bgColor indexed="65"/>
        </patternFill>
      </fill>
    </dxf>
    <dxf>
      <numFmt numFmtId="164" formatCode="_(* #,##0.00_);_(* \(#,##0.00\);_(* &quot;-&quot;??_);_(@_)"/>
    </dxf>
    <dxf>
      <numFmt numFmtId="164" formatCode="_(* #,##0.00_);_(* \(#,##0.00\);_(* &quot;-&quot;??_);_(@_)"/>
    </dxf>
    <dxf>
      <numFmt numFmtId="169" formatCode="#,##0.0,&quot;K&quot;"/>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font>
        <b val="0"/>
        <i val="0"/>
        <strike val="0"/>
        <condense val="0"/>
        <extend val="0"/>
        <outline val="0"/>
        <shadow val="0"/>
        <u val="none"/>
        <vertAlign val="baseline"/>
        <sz val="11"/>
        <color theme="1"/>
        <name val="Calibri"/>
        <family val="2"/>
        <scheme val="minor"/>
      </font>
      <numFmt numFmtId="169" formatCode="#,##0.0,&quot;K&quot;"/>
    </dxf>
    <dxf>
      <numFmt numFmtId="164" formatCode="_(* #,##0.00_);_(* \(#,##0.00\);_(* &quot;-&quot;??_);_(@_)"/>
    </dxf>
    <dxf>
      <numFmt numFmtId="164" formatCode="_(* #,##0.00_);_(* \(#,##0.00\);_(* &quot;-&quot;??_);_(@_)"/>
    </dxf>
    <dxf>
      <numFmt numFmtId="169" formatCode="#,##0.0,&quot;K&quot;"/>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3" formatCode="0%"/>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numFmt numFmtId="14" formatCode="0.00%"/>
    </dxf>
    <dxf>
      <numFmt numFmtId="164" formatCode="_(* #,##0.00_);_(* \(#,##0.00\);_(* &quot;-&quot;??_);_(@_)"/>
    </dxf>
    <dxf>
      <numFmt numFmtId="164" formatCode="_(* #,##0.00_);_(* \(#,##0.00\);_(* &quot;-&quot;??_);_(@_)"/>
    </dxf>
    <dxf>
      <font>
        <b/>
      </font>
    </dxf>
    <dxf>
      <numFmt numFmtId="173" formatCode="_-[$AED-4C09]* #,##0_-;\-[$AED-4C09]* #,##0_-;_-[$AED-4C09]* &quot;-&quot;??_-;_-@_-"/>
    </dxf>
    <dxf>
      <numFmt numFmtId="169" formatCode="#,##0.0,&quot;K&quot;"/>
    </dxf>
    <dxf>
      <numFmt numFmtId="164" formatCode="_(* #,##0.00_);_(* \(#,##0.00\);_(* &quot;-&quot;??_);_(@_)"/>
    </dxf>
    <dxf>
      <numFmt numFmtId="164" formatCode="_(* #,##0.00_);_(* \(#,##0.00\);_(* &quot;-&quot;??_);_(@_)"/>
    </dxf>
    <dxf>
      <font>
        <b/>
      </font>
    </dxf>
    <dxf>
      <numFmt numFmtId="173" formatCode="_-[$AED-4C09]* #,##0_-;\-[$AED-4C09]* #,##0_-;_-[$AED-4C09]* &quot;-&quot;??_-;_-@_-"/>
    </dxf>
    <dxf>
      <numFmt numFmtId="170" formatCode="0.0,,&quot;M&quot;"/>
    </dxf>
    <dxf>
      <numFmt numFmtId="164" formatCode="_(* #,##0.00_);_(* \(#,##0.00\);_(* &quot;-&quot;??_);_(@_)"/>
    </dxf>
    <dxf>
      <numFmt numFmtId="164" formatCode="_(* #,##0.00_);_(* \(#,##0.00\);_(* &quot;-&quot;??_);_(@_)"/>
    </dxf>
    <dxf>
      <font>
        <b/>
      </font>
    </dxf>
    <dxf>
      <numFmt numFmtId="173" formatCode="_-[$AED-4C09]* #,##0_-;\-[$AED-4C09]* #,##0_-;_-[$AED-4C09]* &quot;-&quot;??_-;_-@_-"/>
    </dxf>
    <dxf>
      <font>
        <b/>
        <i val="0"/>
        <color rgb="FFFF0000"/>
      </font>
    </dxf>
    <dxf>
      <font>
        <b/>
        <i val="0"/>
        <color rgb="FF00B050"/>
      </font>
    </dxf>
    <dxf>
      <font>
        <b/>
        <i val="0"/>
        <color rgb="FFFF0000"/>
      </font>
    </dxf>
    <dxf>
      <font>
        <b/>
        <i val="0"/>
        <color rgb="FF00B050"/>
      </font>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9" formatCode="#,##0.0,&quot;K&quot;"/>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numFmt numFmtId="165" formatCode="yyyy\-mm\-dd\ hh:mm:ss"/>
    </dxf>
    <dxf>
      <numFmt numFmtId="165" formatCode="yyyy\-mm\-dd\ hh:mm:ss"/>
    </dxf>
    <dxf>
      <numFmt numFmtId="165" formatCode="yyyy\-mm\-dd\ hh:mm:ss"/>
    </dxf>
    <dxf>
      <numFmt numFmtId="165" formatCode="yyyy\-mm\-dd\ hh:mm:ss"/>
    </dxf>
    <dxf>
      <numFmt numFmtId="166" formatCode="[$-14C09]dd/mm/yyyy;@"/>
    </dxf>
    <dxf>
      <border outline="0">
        <top style="thin">
          <color auto="1"/>
        </top>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auto="1"/>
        <name val="Calibri"/>
        <family val="2"/>
        <scheme val="none"/>
      </font>
      <numFmt numFmtId="168" formatCode="_-* #,##0_-;\-* #,##0_-;_-* &quot;-&quot;??_-;_-@_-"/>
      <alignment horizontal="center" vertical="top" textRotation="0" wrapText="0" indent="0" justifyLastLine="0" shrinkToFit="0" readingOrder="0"/>
      <border diagonalUp="0" diagonalDown="0" outline="0">
        <left style="thin">
          <color auto="1"/>
        </left>
        <right style="thin">
          <color auto="1"/>
        </right>
        <top/>
        <bottom/>
      </border>
    </dxf>
    <dxf>
      <numFmt numFmtId="168" formatCode="_-* #,##0_-;\-* #,##0_-;_-* &quot;-&quot;??_-;_-@_-"/>
      <alignment horizontal="left" vertical="center" textRotation="0" wrapText="0" relativeIndent="1" justifyLastLine="0" shrinkToFit="0" readingOrder="0"/>
    </dxf>
    <dxf>
      <numFmt numFmtId="165" formatCode="yyyy\-mm\-dd\ hh:mm:ss"/>
      <alignment horizontal="left" vertical="center" textRotation="0" wrapText="0" relative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relativeIndent="1" justifyLastLine="0" shrinkToFit="0" readingOrder="0"/>
    </dxf>
    <dxf>
      <numFmt numFmtId="165" formatCode="yyyy\-mm\-dd\ hh:mm:ss"/>
      <alignment horizontal="left" vertical="center" textRotation="0" wrapText="0" relativeIndent="1" justifyLastLine="0" shrinkToFit="0" readingOrder="0"/>
    </dxf>
    <dxf>
      <numFmt numFmtId="166" formatCode="[$-14C09]dd/mm/yyyy;@"/>
      <alignment horizontal="left" vertical="center" textRotation="0" wrapText="0" relativeIndent="1" justifyLastLine="0" shrinkToFit="0" readingOrder="0"/>
    </dxf>
    <dxf>
      <border outline="0">
        <top style="thin">
          <color auto="1"/>
        </top>
      </border>
    </dxf>
    <dxf>
      <alignment horizontal="left" vertical="center" textRotation="0" wrapText="0" relativeIndent="1"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left" vertical="center" textRotation="0" wrapText="0" relativeIndent="1" justifyLastLine="0" shrinkToFit="0" readingOrder="0"/>
      <border diagonalUp="0" diagonalDown="0" outline="0">
        <left style="thin">
          <color auto="1"/>
        </left>
        <right style="thin">
          <color auto="1"/>
        </right>
        <top/>
        <bottom/>
      </border>
    </dxf>
    <dxf>
      <numFmt numFmtId="164" formatCode="_(* #,##0.00_);_(* \(#,##0.00\);_(* &quot;-&quot;??_);_(@_)"/>
    </dxf>
    <dxf>
      <numFmt numFmtId="168" formatCode="_-* #,##0_-;\-* #,##0_-;_-* &quot;-&quot;??_-;_-@_-"/>
    </dxf>
    <dxf>
      <numFmt numFmtId="168" formatCode="_-* #,##0_-;\-* #,##0_-;_-* &quot;-&quot;??_-;_-@_-"/>
    </dxf>
    <dxf>
      <numFmt numFmtId="168" formatCode="_-* #,##0_-;\-* #,##0_-;_-* &quot;-&quot;??_-;_-@_-"/>
    </dxf>
    <dxf>
      <numFmt numFmtId="165" formatCode="yyyy\-mm\-dd\ hh:mm:ss"/>
    </dxf>
    <dxf>
      <numFmt numFmtId="165" formatCode="yyyy\-mm\-dd\ hh:mm:ss"/>
    </dxf>
    <dxf>
      <numFmt numFmtId="165" formatCode="yyyy\-mm\-dd\ hh:mm:ss"/>
    </dxf>
    <dxf>
      <numFmt numFmtId="165" formatCode="yyyy\-mm\-dd\ hh:mm:ss"/>
    </dxf>
    <dxf>
      <numFmt numFmtId="166" formatCode="[$-14C09]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font>
        <b val="0"/>
        <i val="0"/>
        <strike val="0"/>
        <condense val="0"/>
        <extend val="0"/>
        <outline val="0"/>
        <shadow val="0"/>
        <u val="none"/>
        <vertAlign val="baseline"/>
        <sz val="11"/>
        <color theme="1"/>
        <name val="Calibri"/>
        <family val="2"/>
        <scheme val="minor"/>
      </font>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6" formatCode="[$-14C09]dd/mm/yyyy;@"/>
    </dxf>
    <dxf>
      <numFmt numFmtId="165" formatCode="yyyy\-mm\-dd\ hh:mm:ss"/>
    </dxf>
    <dxf>
      <numFmt numFmtId="166" formatCode="[$-14C09]dd/mm/yyyy;@"/>
    </dxf>
    <dxf>
      <numFmt numFmtId="166" formatCode="[$-14C09]dd/mm/yyyy;@"/>
    </dxf>
    <dxf>
      <numFmt numFmtId="166" formatCode="[$-14C09]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2" justifyLastLine="0" shrinkToFit="0" readingOrder="0"/>
    </dxf>
    <dxf>
      <numFmt numFmtId="168" formatCode="_-* #,##0_-;\-* #,##0_-;_-* &quot;-&quot;??_-;_-@_-"/>
      <alignment horizontal="left" vertical="center" textRotation="0" wrapText="0" relative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2" justifyLastLine="0" shrinkToFit="0" readingOrder="0"/>
    </dxf>
    <dxf>
      <numFmt numFmtId="168" formatCode="_-* #,##0_-;\-* #,##0_-;_-* &quot;-&quot;??_-;_-@_-"/>
      <alignment horizontal="left" vertical="center" textRotation="0" wrapText="0" relative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2" justifyLastLine="0" shrinkToFit="0" readingOrder="0"/>
    </dxf>
    <dxf>
      <numFmt numFmtId="168" formatCode="_-* #,##0_-;\-* #,##0_-;_-* &quot;-&quot;??_-;_-@_-"/>
      <alignment horizontal="left" vertical="center" textRotation="0" wrapText="0" relativeIndent="1" justifyLastLine="0" shrinkToFit="0" readingOrder="0"/>
    </dxf>
    <dxf>
      <font>
        <b val="0"/>
        <i val="0"/>
        <strike val="0"/>
        <condense val="0"/>
        <extend val="0"/>
        <outline val="0"/>
        <shadow val="0"/>
        <u val="none"/>
        <vertAlign val="baseline"/>
        <sz val="11"/>
        <color theme="1"/>
        <name val="Calibri"/>
        <family val="2"/>
        <scheme val="minor"/>
      </font>
      <numFmt numFmtId="168" formatCode="_-* #,##0_-;\-* #,##0_-;_-* &quot;-&quot;??_-;_-@_-"/>
      <alignment horizontal="left" vertical="center" textRotation="0" wrapText="0" indent="2" justifyLastLine="0" shrinkToFit="0" readingOrder="0"/>
    </dxf>
    <dxf>
      <numFmt numFmtId="168" formatCode="_-* #,##0_-;\-* #,##0_-;_-* &quot;-&quot;??_-;_-@_-"/>
      <alignment horizontal="left" vertical="center" textRotation="0" wrapText="0" relativeIndent="1" justifyLastLine="0" shrinkToFit="0" readingOrder="0"/>
    </dxf>
    <dxf>
      <alignment horizontal="left" vertical="center" textRotation="0" wrapText="0" indent="2" justifyLastLine="0" shrinkToFit="0" readingOrder="0"/>
    </dxf>
    <dxf>
      <alignment horizontal="left" vertical="center" textRotation="0" wrapText="0" relativeIndent="1" justifyLastLine="0" shrinkToFit="0" readingOrder="0"/>
    </dxf>
    <dxf>
      <alignment horizontal="left" vertical="center" textRotation="0" wrapText="0" indent="2" justifyLastLine="0" shrinkToFit="0" readingOrder="0"/>
    </dxf>
    <dxf>
      <alignment horizontal="left" vertical="center" textRotation="0" wrapText="0" relativeIndent="1" justifyLastLine="0" shrinkToFit="0" readingOrder="0"/>
    </dxf>
    <dxf>
      <alignment horizontal="left" vertical="center" textRotation="0" wrapText="0" indent="2" justifyLastLine="0" shrinkToFit="0" readingOrder="0"/>
    </dxf>
    <dxf>
      <alignment horizontal="left" vertical="center" textRotation="0" wrapText="0" relative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indent="1" justifyLastLine="0" shrinkToFit="0" readingOrder="0"/>
    </dxf>
    <dxf>
      <numFmt numFmtId="165" formatCode="yyyy\-mm\-dd\ hh:mm:ss"/>
      <alignment horizontal="left" vertical="center" textRotation="0" wrapText="0" indent="2" justifyLastLine="0" shrinkToFit="0" readingOrder="0"/>
    </dxf>
    <dxf>
      <numFmt numFmtId="165" formatCode="yyyy\-mm\-dd\ hh:mm:ss"/>
      <alignment horizontal="left" vertical="center" textRotation="0" wrapText="0" relativeIndent="1" justifyLastLine="0" shrinkToFit="0" readingOrder="0"/>
    </dxf>
    <dxf>
      <numFmt numFmtId="166" formatCode="[$-14C09]dd/mm/yyyy;@"/>
      <alignment horizontal="left" vertical="center" textRotation="0" wrapText="0" indent="2" justifyLastLine="0" shrinkToFit="0" readingOrder="0"/>
    </dxf>
    <dxf>
      <numFmt numFmtId="166" formatCode="[$-14C09]dd/mm/yyyy;@"/>
      <alignment horizontal="left" vertical="center" textRotation="0" wrapText="0" relativeIndent="1" justifyLastLine="0" shrinkToFit="0" readingOrder="0"/>
    </dxf>
    <dxf>
      <border outline="0">
        <top style="thin">
          <color auto="1"/>
        </top>
      </border>
    </dxf>
    <dxf>
      <alignment horizontal="left" vertical="center" textRotation="0" wrapText="0" relativeIndent="1"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left" vertical="center" textRotation="0" wrapText="0" relativeIndent="1"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xr9:uid="{CBD3D5B3-9D70-40FE-BF87-208033A07A57}"/>
  </tableStyles>
  <extLst>
    <ext xmlns:x14="http://schemas.microsoft.com/office/spreadsheetml/2009/9/main" uri="{46F421CA-312F-682f-3DD2-61675219B42D}">
      <x14:dxfs count="1">
        <dxf>
          <font>
            <b/>
            <i val="0"/>
            <sz val="12"/>
            <name val="Arial"/>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7.xml"/><Relationship Id="rId21" Type="http://schemas.openxmlformats.org/officeDocument/2006/relationships/pivotCacheDefinition" Target="pivotCache/pivotCacheDefinition14.xml"/><Relationship Id="rId42" Type="http://schemas.openxmlformats.org/officeDocument/2006/relationships/pivotCacheDefinition" Target="pivotCache/pivotCacheDefinition35.xml"/><Relationship Id="rId63" Type="http://schemas.microsoft.com/office/2007/relationships/slicerCache" Target="slicerCaches/slicerCache4.xml"/><Relationship Id="rId84" Type="http://schemas.openxmlformats.org/officeDocument/2006/relationships/customXml" Target="../customXml/item14.xml"/><Relationship Id="rId138" Type="http://schemas.openxmlformats.org/officeDocument/2006/relationships/customXml" Target="../customXml/item68.xml"/><Relationship Id="rId107" Type="http://schemas.openxmlformats.org/officeDocument/2006/relationships/customXml" Target="../customXml/item37.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53" Type="http://schemas.openxmlformats.org/officeDocument/2006/relationships/pivotCacheDefinition" Target="pivotCache/pivotCacheDefinition46.xml"/><Relationship Id="rId74" Type="http://schemas.openxmlformats.org/officeDocument/2006/relationships/customXml" Target="../customXml/item4.xml"/><Relationship Id="rId128" Type="http://schemas.openxmlformats.org/officeDocument/2006/relationships/customXml" Target="../customXml/item58.xml"/><Relationship Id="rId149" Type="http://schemas.openxmlformats.org/officeDocument/2006/relationships/customXml" Target="../customXml/item79.xml"/><Relationship Id="rId5" Type="http://schemas.openxmlformats.org/officeDocument/2006/relationships/worksheet" Target="worksheets/sheet5.xml"/><Relationship Id="rId95" Type="http://schemas.openxmlformats.org/officeDocument/2006/relationships/customXml" Target="../customXml/item25.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openxmlformats.org/officeDocument/2006/relationships/pivotCacheDefinition" Target="pivotCache/pivotCacheDefinition36.xml"/><Relationship Id="rId48" Type="http://schemas.openxmlformats.org/officeDocument/2006/relationships/pivotCacheDefinition" Target="pivotCache/pivotCacheDefinition41.xml"/><Relationship Id="rId64" Type="http://schemas.microsoft.com/office/2007/relationships/slicerCache" Target="slicerCaches/slicerCache5.xml"/><Relationship Id="rId69" Type="http://schemas.openxmlformats.org/officeDocument/2006/relationships/powerPivotData" Target="model/item.data"/><Relationship Id="rId113" Type="http://schemas.openxmlformats.org/officeDocument/2006/relationships/customXml" Target="../customXml/item43.xml"/><Relationship Id="rId118" Type="http://schemas.openxmlformats.org/officeDocument/2006/relationships/customXml" Target="../customXml/item48.xml"/><Relationship Id="rId134" Type="http://schemas.openxmlformats.org/officeDocument/2006/relationships/customXml" Target="../customXml/item64.xml"/><Relationship Id="rId139" Type="http://schemas.openxmlformats.org/officeDocument/2006/relationships/customXml" Target="../customXml/item69.xml"/><Relationship Id="rId80" Type="http://schemas.openxmlformats.org/officeDocument/2006/relationships/customXml" Target="../customXml/item10.xml"/><Relationship Id="rId85" Type="http://schemas.openxmlformats.org/officeDocument/2006/relationships/customXml" Target="../customXml/item15.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59" Type="http://schemas.openxmlformats.org/officeDocument/2006/relationships/pivotCacheDefinition" Target="pivotCache/pivotCacheDefinition52.xml"/><Relationship Id="rId103" Type="http://schemas.openxmlformats.org/officeDocument/2006/relationships/customXml" Target="../customXml/item33.xml"/><Relationship Id="rId108" Type="http://schemas.openxmlformats.org/officeDocument/2006/relationships/customXml" Target="../customXml/item38.xml"/><Relationship Id="rId124" Type="http://schemas.openxmlformats.org/officeDocument/2006/relationships/customXml" Target="../customXml/item54.xml"/><Relationship Id="rId129" Type="http://schemas.openxmlformats.org/officeDocument/2006/relationships/customXml" Target="../customXml/item59.xml"/><Relationship Id="rId54" Type="http://schemas.openxmlformats.org/officeDocument/2006/relationships/pivotCacheDefinition" Target="pivotCache/pivotCacheDefinition47.xml"/><Relationship Id="rId70" Type="http://schemas.openxmlformats.org/officeDocument/2006/relationships/calcChain" Target="calcChain.xml"/><Relationship Id="rId75" Type="http://schemas.openxmlformats.org/officeDocument/2006/relationships/customXml" Target="../customXml/item5.xml"/><Relationship Id="rId91" Type="http://schemas.openxmlformats.org/officeDocument/2006/relationships/customXml" Target="../customXml/item21.xml"/><Relationship Id="rId96" Type="http://schemas.openxmlformats.org/officeDocument/2006/relationships/customXml" Target="../customXml/item26.xml"/><Relationship Id="rId140" Type="http://schemas.openxmlformats.org/officeDocument/2006/relationships/customXml" Target="../customXml/item70.xml"/><Relationship Id="rId145" Type="http://schemas.openxmlformats.org/officeDocument/2006/relationships/customXml" Target="../customXml/item7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49" Type="http://schemas.openxmlformats.org/officeDocument/2006/relationships/pivotCacheDefinition" Target="pivotCache/pivotCacheDefinition42.xml"/><Relationship Id="rId114" Type="http://schemas.openxmlformats.org/officeDocument/2006/relationships/customXml" Target="../customXml/item44.xml"/><Relationship Id="rId119" Type="http://schemas.openxmlformats.org/officeDocument/2006/relationships/customXml" Target="../customXml/item49.xml"/><Relationship Id="rId44" Type="http://schemas.openxmlformats.org/officeDocument/2006/relationships/pivotCacheDefinition" Target="pivotCache/pivotCacheDefinition37.xml"/><Relationship Id="rId60" Type="http://schemas.microsoft.com/office/2007/relationships/slicerCache" Target="slicerCaches/slicerCache1.xml"/><Relationship Id="rId65" Type="http://schemas.openxmlformats.org/officeDocument/2006/relationships/theme" Target="theme/theme1.xml"/><Relationship Id="rId81" Type="http://schemas.openxmlformats.org/officeDocument/2006/relationships/customXml" Target="../customXml/item11.xml"/><Relationship Id="rId86" Type="http://schemas.openxmlformats.org/officeDocument/2006/relationships/customXml" Target="../customXml/item16.xml"/><Relationship Id="rId130" Type="http://schemas.openxmlformats.org/officeDocument/2006/relationships/customXml" Target="../customXml/item60.xml"/><Relationship Id="rId135" Type="http://schemas.openxmlformats.org/officeDocument/2006/relationships/customXml" Target="../customXml/item65.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109" Type="http://schemas.openxmlformats.org/officeDocument/2006/relationships/customXml" Target="../customXml/item39.xml"/><Relationship Id="rId34" Type="http://schemas.openxmlformats.org/officeDocument/2006/relationships/pivotCacheDefinition" Target="pivotCache/pivotCacheDefinition27.xml"/><Relationship Id="rId50" Type="http://schemas.openxmlformats.org/officeDocument/2006/relationships/pivotCacheDefinition" Target="pivotCache/pivotCacheDefinition43.xml"/><Relationship Id="rId55" Type="http://schemas.openxmlformats.org/officeDocument/2006/relationships/pivotCacheDefinition" Target="pivotCache/pivotCacheDefinition48.xml"/><Relationship Id="rId76" Type="http://schemas.openxmlformats.org/officeDocument/2006/relationships/customXml" Target="../customXml/item6.xml"/><Relationship Id="rId97" Type="http://schemas.openxmlformats.org/officeDocument/2006/relationships/customXml" Target="../customXml/item27.xml"/><Relationship Id="rId104" Type="http://schemas.openxmlformats.org/officeDocument/2006/relationships/customXml" Target="../customXml/item34.xml"/><Relationship Id="rId120" Type="http://schemas.openxmlformats.org/officeDocument/2006/relationships/customXml" Target="../customXml/item50.xml"/><Relationship Id="rId125" Type="http://schemas.openxmlformats.org/officeDocument/2006/relationships/customXml" Target="../customXml/item55.xml"/><Relationship Id="rId141" Type="http://schemas.openxmlformats.org/officeDocument/2006/relationships/customXml" Target="../customXml/item71.xml"/><Relationship Id="rId146" Type="http://schemas.openxmlformats.org/officeDocument/2006/relationships/customXml" Target="../customXml/item76.xml"/><Relationship Id="rId7" Type="http://schemas.openxmlformats.org/officeDocument/2006/relationships/worksheet" Target="worksheets/sheet7.xml"/><Relationship Id="rId71" Type="http://schemas.openxmlformats.org/officeDocument/2006/relationships/customXml" Target="../customXml/item1.xml"/><Relationship Id="rId92" Type="http://schemas.openxmlformats.org/officeDocument/2006/relationships/customXml" Target="../customXml/item22.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pivotCacheDefinition" Target="pivotCache/pivotCacheDefinition33.xml"/><Relationship Id="rId45" Type="http://schemas.openxmlformats.org/officeDocument/2006/relationships/pivotCacheDefinition" Target="pivotCache/pivotCacheDefinition38.xml"/><Relationship Id="rId66" Type="http://schemas.openxmlformats.org/officeDocument/2006/relationships/connections" Target="connections.xml"/><Relationship Id="rId87" Type="http://schemas.openxmlformats.org/officeDocument/2006/relationships/customXml" Target="../customXml/item17.xml"/><Relationship Id="rId110" Type="http://schemas.openxmlformats.org/officeDocument/2006/relationships/customXml" Target="../customXml/item40.xml"/><Relationship Id="rId115" Type="http://schemas.openxmlformats.org/officeDocument/2006/relationships/customXml" Target="../customXml/item45.xml"/><Relationship Id="rId131" Type="http://schemas.openxmlformats.org/officeDocument/2006/relationships/customXml" Target="../customXml/item61.xml"/><Relationship Id="rId136" Type="http://schemas.openxmlformats.org/officeDocument/2006/relationships/customXml" Target="../customXml/item66.xml"/><Relationship Id="rId61" Type="http://schemas.microsoft.com/office/2007/relationships/slicerCache" Target="slicerCaches/slicerCache2.xml"/><Relationship Id="rId82" Type="http://schemas.openxmlformats.org/officeDocument/2006/relationships/customXml" Target="../customXml/item12.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56" Type="http://schemas.openxmlformats.org/officeDocument/2006/relationships/pivotCacheDefinition" Target="pivotCache/pivotCacheDefinition49.xml"/><Relationship Id="rId77" Type="http://schemas.openxmlformats.org/officeDocument/2006/relationships/customXml" Target="../customXml/item7.xml"/><Relationship Id="rId100" Type="http://schemas.openxmlformats.org/officeDocument/2006/relationships/customXml" Target="../customXml/item30.xml"/><Relationship Id="rId105" Type="http://schemas.openxmlformats.org/officeDocument/2006/relationships/customXml" Target="../customXml/item35.xml"/><Relationship Id="rId126" Type="http://schemas.openxmlformats.org/officeDocument/2006/relationships/customXml" Target="../customXml/item56.xml"/><Relationship Id="rId147" Type="http://schemas.openxmlformats.org/officeDocument/2006/relationships/customXml" Target="../customXml/item77.xml"/><Relationship Id="rId8" Type="http://schemas.openxmlformats.org/officeDocument/2006/relationships/pivotCacheDefinition" Target="pivotCache/pivotCacheDefinition1.xml"/><Relationship Id="rId51" Type="http://schemas.openxmlformats.org/officeDocument/2006/relationships/pivotCacheDefinition" Target="pivotCache/pivotCacheDefinition44.xml"/><Relationship Id="rId72" Type="http://schemas.openxmlformats.org/officeDocument/2006/relationships/customXml" Target="../customXml/item2.xml"/><Relationship Id="rId93" Type="http://schemas.openxmlformats.org/officeDocument/2006/relationships/customXml" Target="../customXml/item23.xml"/><Relationship Id="rId98" Type="http://schemas.openxmlformats.org/officeDocument/2006/relationships/customXml" Target="../customXml/item28.xml"/><Relationship Id="rId121" Type="http://schemas.openxmlformats.org/officeDocument/2006/relationships/customXml" Target="../customXml/item51.xml"/><Relationship Id="rId142" Type="http://schemas.openxmlformats.org/officeDocument/2006/relationships/customXml" Target="../customXml/item72.xml"/><Relationship Id="rId3" Type="http://schemas.openxmlformats.org/officeDocument/2006/relationships/worksheet" Target="worksheets/sheet3.xml"/><Relationship Id="rId25" Type="http://schemas.openxmlformats.org/officeDocument/2006/relationships/pivotCacheDefinition" Target="pivotCache/pivotCacheDefinition18.xml"/><Relationship Id="rId46" Type="http://schemas.openxmlformats.org/officeDocument/2006/relationships/pivotCacheDefinition" Target="pivotCache/pivotCacheDefinition39.xml"/><Relationship Id="rId67" Type="http://schemas.openxmlformats.org/officeDocument/2006/relationships/styles" Target="styles.xml"/><Relationship Id="rId116" Type="http://schemas.openxmlformats.org/officeDocument/2006/relationships/customXml" Target="../customXml/item46.xml"/><Relationship Id="rId137" Type="http://schemas.openxmlformats.org/officeDocument/2006/relationships/customXml" Target="../customXml/item67.xml"/><Relationship Id="rId20" Type="http://schemas.openxmlformats.org/officeDocument/2006/relationships/pivotCacheDefinition" Target="pivotCache/pivotCacheDefinition13.xml"/><Relationship Id="rId41" Type="http://schemas.openxmlformats.org/officeDocument/2006/relationships/pivotCacheDefinition" Target="pivotCache/pivotCacheDefinition34.xml"/><Relationship Id="rId62" Type="http://schemas.microsoft.com/office/2007/relationships/slicerCache" Target="slicerCaches/slicerCache3.xml"/><Relationship Id="rId83" Type="http://schemas.openxmlformats.org/officeDocument/2006/relationships/customXml" Target="../customXml/item13.xml"/><Relationship Id="rId88" Type="http://schemas.openxmlformats.org/officeDocument/2006/relationships/customXml" Target="../customXml/item18.xml"/><Relationship Id="rId111" Type="http://schemas.openxmlformats.org/officeDocument/2006/relationships/customXml" Target="../customXml/item41.xml"/><Relationship Id="rId132" Type="http://schemas.openxmlformats.org/officeDocument/2006/relationships/customXml" Target="../customXml/item62.xml"/><Relationship Id="rId15" Type="http://schemas.openxmlformats.org/officeDocument/2006/relationships/pivotCacheDefinition" Target="pivotCache/pivotCacheDefinition8.xml"/><Relationship Id="rId36" Type="http://schemas.openxmlformats.org/officeDocument/2006/relationships/pivotCacheDefinition" Target="pivotCache/pivotCacheDefinition29.xml"/><Relationship Id="rId57" Type="http://schemas.openxmlformats.org/officeDocument/2006/relationships/pivotCacheDefinition" Target="pivotCache/pivotCacheDefinition50.xml"/><Relationship Id="rId106" Type="http://schemas.openxmlformats.org/officeDocument/2006/relationships/customXml" Target="../customXml/item36.xml"/><Relationship Id="rId127" Type="http://schemas.openxmlformats.org/officeDocument/2006/relationships/customXml" Target="../customXml/item57.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52" Type="http://schemas.openxmlformats.org/officeDocument/2006/relationships/pivotCacheDefinition" Target="pivotCache/pivotCacheDefinition45.xml"/><Relationship Id="rId73" Type="http://schemas.openxmlformats.org/officeDocument/2006/relationships/customXml" Target="../customXml/item3.xml"/><Relationship Id="rId78" Type="http://schemas.openxmlformats.org/officeDocument/2006/relationships/customXml" Target="../customXml/item8.xml"/><Relationship Id="rId94" Type="http://schemas.openxmlformats.org/officeDocument/2006/relationships/customXml" Target="../customXml/item24.xml"/><Relationship Id="rId99" Type="http://schemas.openxmlformats.org/officeDocument/2006/relationships/customXml" Target="../customXml/item29.xml"/><Relationship Id="rId101" Type="http://schemas.openxmlformats.org/officeDocument/2006/relationships/customXml" Target="../customXml/item31.xml"/><Relationship Id="rId122" Type="http://schemas.openxmlformats.org/officeDocument/2006/relationships/customXml" Target="../customXml/item52.xml"/><Relationship Id="rId143" Type="http://schemas.openxmlformats.org/officeDocument/2006/relationships/customXml" Target="../customXml/item73.xml"/><Relationship Id="rId148" Type="http://schemas.openxmlformats.org/officeDocument/2006/relationships/customXml" Target="../customXml/item7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26" Type="http://schemas.openxmlformats.org/officeDocument/2006/relationships/pivotCacheDefinition" Target="pivotCache/pivotCacheDefinition19.xml"/><Relationship Id="rId47" Type="http://schemas.openxmlformats.org/officeDocument/2006/relationships/pivotCacheDefinition" Target="pivotCache/pivotCacheDefinition40.xml"/><Relationship Id="rId68" Type="http://schemas.openxmlformats.org/officeDocument/2006/relationships/sharedStrings" Target="sharedStrings.xml"/><Relationship Id="rId89" Type="http://schemas.openxmlformats.org/officeDocument/2006/relationships/customXml" Target="../customXml/item19.xml"/><Relationship Id="rId112" Type="http://schemas.openxmlformats.org/officeDocument/2006/relationships/customXml" Target="../customXml/item42.xml"/><Relationship Id="rId133" Type="http://schemas.openxmlformats.org/officeDocument/2006/relationships/customXml" Target="../customXml/item63.xml"/><Relationship Id="rId16" Type="http://schemas.openxmlformats.org/officeDocument/2006/relationships/pivotCacheDefinition" Target="pivotCache/pivotCacheDefinition9.xml"/><Relationship Id="rId37" Type="http://schemas.openxmlformats.org/officeDocument/2006/relationships/pivotCacheDefinition" Target="pivotCache/pivotCacheDefinition30.xml"/><Relationship Id="rId58" Type="http://schemas.openxmlformats.org/officeDocument/2006/relationships/pivotCacheDefinition" Target="pivotCache/pivotCacheDefinition51.xml"/><Relationship Id="rId79" Type="http://schemas.openxmlformats.org/officeDocument/2006/relationships/customXml" Target="../customXml/item9.xml"/><Relationship Id="rId102" Type="http://schemas.openxmlformats.org/officeDocument/2006/relationships/customXml" Target="../customXml/item32.xml"/><Relationship Id="rId123" Type="http://schemas.openxmlformats.org/officeDocument/2006/relationships/customXml" Target="../customXml/item53.xml"/><Relationship Id="rId144" Type="http://schemas.openxmlformats.org/officeDocument/2006/relationships/customXml" Target="../customXml/item74.xml"/><Relationship Id="rId9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[Financial_Analysis.xlsx]PROFIT &amp; LOSS!PivotTable1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Monthly</a:t>
            </a:r>
            <a:r>
              <a:rPr lang="en-US" sz="1600" b="1" baseline="0">
                <a:solidFill>
                  <a:schemeClr val="tx1"/>
                </a:solidFill>
                <a:latin typeface="Times New Roman" panose="02020603050405020304" pitchFamily="18" charset="0"/>
                <a:cs typeface="Times New Roman" panose="02020603050405020304" pitchFamily="18" charset="0"/>
              </a:rPr>
              <a:t> Revenue Trend</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&amp; LOSS'!$B$20</c:f>
              <c:strCache>
                <c:ptCount val="1"/>
                <c:pt idx="0">
                  <c:v>Total</c:v>
                </c:pt>
              </c:strCache>
            </c:strRef>
          </c:tx>
          <c:spPr>
            <a:ln w="28575" cap="rnd">
              <a:solidFill>
                <a:schemeClr val="accent1"/>
              </a:solidFill>
              <a:round/>
            </a:ln>
            <a:effectLst/>
          </c:spPr>
          <c:marker>
            <c:symbol val="none"/>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LOSS'!$A$21:$A$32</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'PROFIT &amp; LOSS'!$B$21:$B$32</c:f>
              <c:numCache>
                <c:formatCode>0.0,,"M"</c:formatCode>
                <c:ptCount val="12"/>
                <c:pt idx="0">
                  <c:v>1527001.98</c:v>
                </c:pt>
                <c:pt idx="1">
                  <c:v>1210471.1099999999</c:v>
                </c:pt>
                <c:pt idx="2">
                  <c:v>1537325.81</c:v>
                </c:pt>
                <c:pt idx="3">
                  <c:v>1410436.5699999998</c:v>
                </c:pt>
                <c:pt idx="4">
                  <c:v>1338256.74</c:v>
                </c:pt>
                <c:pt idx="5">
                  <c:v>1328649.6800000002</c:v>
                </c:pt>
                <c:pt idx="6">
                  <c:v>1436207.5</c:v>
                </c:pt>
                <c:pt idx="7">
                  <c:v>1532281.38</c:v>
                </c:pt>
                <c:pt idx="8">
                  <c:v>1599599.5899999999</c:v>
                </c:pt>
                <c:pt idx="9">
                  <c:v>1496799.69</c:v>
                </c:pt>
                <c:pt idx="10">
                  <c:v>1173608.9899999998</c:v>
                </c:pt>
                <c:pt idx="11">
                  <c:v>1135513.6200000001</c:v>
                </c:pt>
              </c:numCache>
            </c:numRef>
          </c:val>
          <c:smooth val="0"/>
          <c:extLst>
            <c:ext xmlns:c16="http://schemas.microsoft.com/office/drawing/2014/chart" uri="{C3380CC4-5D6E-409C-BE32-E72D297353CC}">
              <c16:uniqueId val="{00000000-B266-485B-8625-2D0DFB555DF2}"/>
            </c:ext>
          </c:extLst>
        </c:ser>
        <c:dLbls>
          <c:showLegendKey val="0"/>
          <c:showVal val="0"/>
          <c:showCatName val="0"/>
          <c:showSerName val="0"/>
          <c:showPercent val="0"/>
          <c:showBubbleSize val="0"/>
        </c:dLbls>
        <c:smooth val="0"/>
        <c:axId val="1809868335"/>
        <c:axId val="1809754575"/>
      </c:lineChart>
      <c:catAx>
        <c:axId val="180986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09754575"/>
        <c:crosses val="autoZero"/>
        <c:auto val="1"/>
        <c:lblAlgn val="ctr"/>
        <c:lblOffset val="100"/>
        <c:noMultiLvlLbl val="0"/>
      </c:catAx>
      <c:valAx>
        <c:axId val="1809754575"/>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0986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75000">
          <a:schemeClr val="accent1">
            <a:lumMod val="45000"/>
            <a:lumOff val="55000"/>
          </a:schemeClr>
        </a:gs>
        <a:gs pos="100000">
          <a:schemeClr val="accent1">
            <a:lumMod val="60000"/>
            <a:lumOff val="4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[Financial_Analysis.xlsx]PROFIT &amp; LOSS!PivotTable4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Times New Roman" panose="02020603050405020304" pitchFamily="18" charset="0"/>
                <a:cs typeface="Times New Roman" panose="02020603050405020304" pitchFamily="18" charset="0"/>
              </a:rPr>
              <a:t>Monthly Revenue And Operational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&amp; LOSS'!$C$62</c:f>
              <c:strCache>
                <c:ptCount val="1"/>
                <c:pt idx="0">
                  <c:v>Sales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LOSS'!$B$63:$B$86</c:f>
              <c:strCache>
                <c:ptCount val="24"/>
                <c:pt idx="0">
                  <c:v>Apr 2024</c:v>
                </c:pt>
                <c:pt idx="1">
                  <c:v>Apr 2025</c:v>
                </c:pt>
                <c:pt idx="2">
                  <c:v>Aug 2024</c:v>
                </c:pt>
                <c:pt idx="3">
                  <c:v>Aug 2025</c:v>
                </c:pt>
                <c:pt idx="4">
                  <c:v>Dec 2024</c:v>
                </c:pt>
                <c:pt idx="5">
                  <c:v>Dec 2025</c:v>
                </c:pt>
                <c:pt idx="6">
                  <c:v>Feb 2024</c:v>
                </c:pt>
                <c:pt idx="7">
                  <c:v>Feb 2025</c:v>
                </c:pt>
                <c:pt idx="8">
                  <c:v>Jan 2024</c:v>
                </c:pt>
                <c:pt idx="9">
                  <c:v>Jan 2025</c:v>
                </c:pt>
                <c:pt idx="10">
                  <c:v>Jul 2024</c:v>
                </c:pt>
                <c:pt idx="11">
                  <c:v>Jul 2025</c:v>
                </c:pt>
                <c:pt idx="12">
                  <c:v>Jun 2024</c:v>
                </c:pt>
                <c:pt idx="13">
                  <c:v>Jun 2025</c:v>
                </c:pt>
                <c:pt idx="14">
                  <c:v>Mar 2024</c:v>
                </c:pt>
                <c:pt idx="15">
                  <c:v>Mar 2025</c:v>
                </c:pt>
                <c:pt idx="16">
                  <c:v>May 2024</c:v>
                </c:pt>
                <c:pt idx="17">
                  <c:v>May 2025</c:v>
                </c:pt>
                <c:pt idx="18">
                  <c:v>Nov 2024</c:v>
                </c:pt>
                <c:pt idx="19">
                  <c:v>Nov 2025</c:v>
                </c:pt>
                <c:pt idx="20">
                  <c:v>Oct 2024</c:v>
                </c:pt>
                <c:pt idx="21">
                  <c:v>Oct 2025</c:v>
                </c:pt>
                <c:pt idx="22">
                  <c:v>Sep 2024</c:v>
                </c:pt>
                <c:pt idx="23">
                  <c:v>Sep 2025</c:v>
                </c:pt>
              </c:strCache>
            </c:strRef>
          </c:cat>
          <c:val>
            <c:numRef>
              <c:f>'PROFIT &amp; LOSS'!$C$63:$C$86</c:f>
              <c:numCache>
                <c:formatCode>#,##0.0,"K"</c:formatCode>
                <c:ptCount val="24"/>
                <c:pt idx="0">
                  <c:v>771632.97000000009</c:v>
                </c:pt>
                <c:pt idx="1">
                  <c:v>755369.00999999989</c:v>
                </c:pt>
                <c:pt idx="2">
                  <c:v>612057.44999999995</c:v>
                </c:pt>
                <c:pt idx="3">
                  <c:v>598413.66</c:v>
                </c:pt>
                <c:pt idx="4">
                  <c:v>810125.17</c:v>
                </c:pt>
                <c:pt idx="5">
                  <c:v>727200.64</c:v>
                </c:pt>
                <c:pt idx="6">
                  <c:v>670190.57999999996</c:v>
                </c:pt>
                <c:pt idx="7">
                  <c:v>740245.99</c:v>
                </c:pt>
                <c:pt idx="8">
                  <c:v>631562.93999999994</c:v>
                </c:pt>
                <c:pt idx="9">
                  <c:v>706693.8</c:v>
                </c:pt>
                <c:pt idx="10">
                  <c:v>683107.27000000014</c:v>
                </c:pt>
                <c:pt idx="11">
                  <c:v>645542.41</c:v>
                </c:pt>
                <c:pt idx="12">
                  <c:v>710791.46000000008</c:v>
                </c:pt>
                <c:pt idx="13">
                  <c:v>725416.04</c:v>
                </c:pt>
                <c:pt idx="14">
                  <c:v>716477.75999999989</c:v>
                </c:pt>
                <c:pt idx="15">
                  <c:v>815803.62</c:v>
                </c:pt>
                <c:pt idx="16">
                  <c:v>795219.65</c:v>
                </c:pt>
                <c:pt idx="17">
                  <c:v>804379.94</c:v>
                </c:pt>
                <c:pt idx="18">
                  <c:v>709680.56999999983</c:v>
                </c:pt>
                <c:pt idx="19">
                  <c:v>787119.12</c:v>
                </c:pt>
                <c:pt idx="20">
                  <c:v>592097.50999999989</c:v>
                </c:pt>
                <c:pt idx="21">
                  <c:v>581511.47999999986</c:v>
                </c:pt>
                <c:pt idx="22">
                  <c:v>563110.69999999995</c:v>
                </c:pt>
                <c:pt idx="23">
                  <c:v>572402.92000000004</c:v>
                </c:pt>
              </c:numCache>
            </c:numRef>
          </c:val>
          <c:extLst>
            <c:ext xmlns:c16="http://schemas.microsoft.com/office/drawing/2014/chart" uri="{C3380CC4-5D6E-409C-BE32-E72D297353CC}">
              <c16:uniqueId val="{00000000-B42D-49F8-AB24-5C83F3753C04}"/>
            </c:ext>
          </c:extLst>
        </c:ser>
        <c:ser>
          <c:idx val="1"/>
          <c:order val="1"/>
          <c:tx>
            <c:strRef>
              <c:f>'PROFIT &amp; LOSS'!$D$62</c:f>
              <c:strCache>
                <c:ptCount val="1"/>
                <c:pt idx="0">
                  <c:v>T Op Exp</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LOSS'!$B$63:$B$86</c:f>
              <c:strCache>
                <c:ptCount val="24"/>
                <c:pt idx="0">
                  <c:v>Apr 2024</c:v>
                </c:pt>
                <c:pt idx="1">
                  <c:v>Apr 2025</c:v>
                </c:pt>
                <c:pt idx="2">
                  <c:v>Aug 2024</c:v>
                </c:pt>
                <c:pt idx="3">
                  <c:v>Aug 2025</c:v>
                </c:pt>
                <c:pt idx="4">
                  <c:v>Dec 2024</c:v>
                </c:pt>
                <c:pt idx="5">
                  <c:v>Dec 2025</c:v>
                </c:pt>
                <c:pt idx="6">
                  <c:v>Feb 2024</c:v>
                </c:pt>
                <c:pt idx="7">
                  <c:v>Feb 2025</c:v>
                </c:pt>
                <c:pt idx="8">
                  <c:v>Jan 2024</c:v>
                </c:pt>
                <c:pt idx="9">
                  <c:v>Jan 2025</c:v>
                </c:pt>
                <c:pt idx="10">
                  <c:v>Jul 2024</c:v>
                </c:pt>
                <c:pt idx="11">
                  <c:v>Jul 2025</c:v>
                </c:pt>
                <c:pt idx="12">
                  <c:v>Jun 2024</c:v>
                </c:pt>
                <c:pt idx="13">
                  <c:v>Jun 2025</c:v>
                </c:pt>
                <c:pt idx="14">
                  <c:v>Mar 2024</c:v>
                </c:pt>
                <c:pt idx="15">
                  <c:v>Mar 2025</c:v>
                </c:pt>
                <c:pt idx="16">
                  <c:v>May 2024</c:v>
                </c:pt>
                <c:pt idx="17">
                  <c:v>May 2025</c:v>
                </c:pt>
                <c:pt idx="18">
                  <c:v>Nov 2024</c:v>
                </c:pt>
                <c:pt idx="19">
                  <c:v>Nov 2025</c:v>
                </c:pt>
                <c:pt idx="20">
                  <c:v>Oct 2024</c:v>
                </c:pt>
                <c:pt idx="21">
                  <c:v>Oct 2025</c:v>
                </c:pt>
                <c:pt idx="22">
                  <c:v>Sep 2024</c:v>
                </c:pt>
                <c:pt idx="23">
                  <c:v>Sep 2025</c:v>
                </c:pt>
              </c:strCache>
            </c:strRef>
          </c:cat>
          <c:val>
            <c:numRef>
              <c:f>'PROFIT &amp; LOSS'!$D$63:$D$86</c:f>
              <c:numCache>
                <c:formatCode>#,##0.0,"K"</c:formatCode>
                <c:ptCount val="24"/>
                <c:pt idx="0">
                  <c:v>150377.58000000002</c:v>
                </c:pt>
                <c:pt idx="1">
                  <c:v>146601.68000000002</c:v>
                </c:pt>
                <c:pt idx="2">
                  <c:v>131669.51</c:v>
                </c:pt>
                <c:pt idx="3">
                  <c:v>129506.9</c:v>
                </c:pt>
                <c:pt idx="4">
                  <c:v>150850.09999999998</c:v>
                </c:pt>
                <c:pt idx="5">
                  <c:v>141411.18</c:v>
                </c:pt>
                <c:pt idx="6">
                  <c:v>138062.93</c:v>
                </c:pt>
                <c:pt idx="7">
                  <c:v>144019.27000000002</c:v>
                </c:pt>
                <c:pt idx="8">
                  <c:v>132295.70000000001</c:v>
                </c:pt>
                <c:pt idx="9">
                  <c:v>138628.96000000002</c:v>
                </c:pt>
                <c:pt idx="10">
                  <c:v>138231.95000000001</c:v>
                </c:pt>
                <c:pt idx="11">
                  <c:v>136235.93999999997</c:v>
                </c:pt>
                <c:pt idx="12">
                  <c:v>144039.80000000002</c:v>
                </c:pt>
                <c:pt idx="13">
                  <c:v>143978.42000000001</c:v>
                </c:pt>
                <c:pt idx="14">
                  <c:v>140959.04000000001</c:v>
                </c:pt>
                <c:pt idx="15">
                  <c:v>152065.19</c:v>
                </c:pt>
                <c:pt idx="16">
                  <c:v>148401.20000000001</c:v>
                </c:pt>
                <c:pt idx="17">
                  <c:v>151729.07</c:v>
                </c:pt>
                <c:pt idx="18">
                  <c:v>142745.19</c:v>
                </c:pt>
                <c:pt idx="19">
                  <c:v>152885.66</c:v>
                </c:pt>
                <c:pt idx="20">
                  <c:v>129408.04</c:v>
                </c:pt>
                <c:pt idx="21">
                  <c:v>129592.48</c:v>
                </c:pt>
                <c:pt idx="22">
                  <c:v>128680.15000000001</c:v>
                </c:pt>
                <c:pt idx="23">
                  <c:v>126155.08</c:v>
                </c:pt>
              </c:numCache>
            </c:numRef>
          </c:val>
          <c:extLst>
            <c:ext xmlns:c16="http://schemas.microsoft.com/office/drawing/2014/chart" uri="{C3380CC4-5D6E-409C-BE32-E72D297353CC}">
              <c16:uniqueId val="{00000001-B42D-49F8-AB24-5C83F3753C04}"/>
            </c:ext>
          </c:extLst>
        </c:ser>
        <c:dLbls>
          <c:dLblPos val="outEnd"/>
          <c:showLegendKey val="0"/>
          <c:showVal val="1"/>
          <c:showCatName val="0"/>
          <c:showSerName val="0"/>
          <c:showPercent val="0"/>
          <c:showBubbleSize val="0"/>
        </c:dLbls>
        <c:gapWidth val="219"/>
        <c:overlap val="-27"/>
        <c:axId val="1885721888"/>
        <c:axId val="1885719488"/>
      </c:barChart>
      <c:catAx>
        <c:axId val="188572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85719488"/>
        <c:crosses val="autoZero"/>
        <c:auto val="1"/>
        <c:lblAlgn val="ctr"/>
        <c:lblOffset val="100"/>
        <c:noMultiLvlLbl val="0"/>
      </c:catAx>
      <c:valAx>
        <c:axId val="1885719488"/>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8572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51000">
          <a:schemeClr val="accent1">
            <a:lumMod val="40000"/>
            <a:lumOff val="60000"/>
          </a:schemeClr>
        </a:gs>
        <a:gs pos="100000">
          <a:schemeClr val="accent1">
            <a:lumMod val="75000"/>
          </a:schemeClr>
        </a:gs>
      </a:gsLst>
      <a:lin ang="5400000" scaled="1"/>
    </a:gradFill>
    <a:ln w="9525" cap="flat" cmpd="sng" algn="ctr">
      <a:solidFill>
        <a:schemeClr val="accent1">
          <a:lumMod val="20000"/>
          <a:lumOff val="80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[Financial_Analysis.xlsx]PROFIT &amp; LOSS!PivotTable7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Cost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&amp; LOSS'!$E$17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LOSS'!$D$18:$D$29</c:f>
              <c:strCache>
                <c:ptCount val="12"/>
                <c:pt idx="0">
                  <c:v>Apr 2025</c:v>
                </c:pt>
                <c:pt idx="1">
                  <c:v>Aug 2025</c:v>
                </c:pt>
                <c:pt idx="2">
                  <c:v>Dec 2025</c:v>
                </c:pt>
                <c:pt idx="3">
                  <c:v>Feb 2025</c:v>
                </c:pt>
                <c:pt idx="4">
                  <c:v>Jan 2025</c:v>
                </c:pt>
                <c:pt idx="5">
                  <c:v>Jul 2025</c:v>
                </c:pt>
                <c:pt idx="6">
                  <c:v>Jun 2025</c:v>
                </c:pt>
                <c:pt idx="7">
                  <c:v>Mar 2025</c:v>
                </c:pt>
                <c:pt idx="8">
                  <c:v>May 2025</c:v>
                </c:pt>
                <c:pt idx="9">
                  <c:v>Nov 2025</c:v>
                </c:pt>
                <c:pt idx="10">
                  <c:v>Oct 2025</c:v>
                </c:pt>
                <c:pt idx="11">
                  <c:v>Sep 2025</c:v>
                </c:pt>
              </c:strCache>
            </c:strRef>
          </c:cat>
          <c:val>
            <c:numRef>
              <c:f>'PROFIT &amp; LOSS'!$E$18:$E$29</c:f>
              <c:numCache>
                <c:formatCode>#,##0.0,"K"</c:formatCode>
                <c:ptCount val="12"/>
                <c:pt idx="0">
                  <c:v>418117.64</c:v>
                </c:pt>
                <c:pt idx="1">
                  <c:v>340808.08000000007</c:v>
                </c:pt>
                <c:pt idx="2">
                  <c:v>410812.73000000004</c:v>
                </c:pt>
                <c:pt idx="3">
                  <c:v>413856.12000000005</c:v>
                </c:pt>
                <c:pt idx="4">
                  <c:v>396762.53</c:v>
                </c:pt>
                <c:pt idx="5">
                  <c:v>348870.31999999995</c:v>
                </c:pt>
                <c:pt idx="6">
                  <c:v>396342.02000000008</c:v>
                </c:pt>
                <c:pt idx="7">
                  <c:v>450398.45999999996</c:v>
                </c:pt>
                <c:pt idx="8">
                  <c:v>425311.57000000007</c:v>
                </c:pt>
                <c:pt idx="9">
                  <c:v>421848.54</c:v>
                </c:pt>
                <c:pt idx="10">
                  <c:v>321638.54000000004</c:v>
                </c:pt>
                <c:pt idx="11">
                  <c:v>312212.5</c:v>
                </c:pt>
              </c:numCache>
            </c:numRef>
          </c:val>
          <c:extLst>
            <c:ext xmlns:c16="http://schemas.microsoft.com/office/drawing/2014/chart" uri="{C3380CC4-5D6E-409C-BE32-E72D297353CC}">
              <c16:uniqueId val="{00000000-0A85-4F46-964A-DE32CEAB1016}"/>
            </c:ext>
          </c:extLst>
        </c:ser>
        <c:dLbls>
          <c:dLblPos val="outEnd"/>
          <c:showLegendKey val="0"/>
          <c:showVal val="1"/>
          <c:showCatName val="0"/>
          <c:showSerName val="0"/>
          <c:showPercent val="0"/>
          <c:showBubbleSize val="0"/>
        </c:dLbls>
        <c:gapWidth val="219"/>
        <c:overlap val="-27"/>
        <c:axId val="992228960"/>
        <c:axId val="992225600"/>
      </c:barChart>
      <c:catAx>
        <c:axId val="99222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92225600"/>
        <c:crosses val="autoZero"/>
        <c:auto val="1"/>
        <c:lblAlgn val="ctr"/>
        <c:lblOffset val="100"/>
        <c:noMultiLvlLbl val="0"/>
      </c:catAx>
      <c:valAx>
        <c:axId val="99222560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9222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51000">
          <a:schemeClr val="accent1">
            <a:lumMod val="40000"/>
            <a:lumOff val="60000"/>
          </a:schemeClr>
        </a:gs>
        <a:gs pos="100000">
          <a:schemeClr val="accent1">
            <a:lumMod val="75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[Financial_Analysis.xlsx]PROFIT &amp; LOSS!PivotTable3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latin typeface="Times New Roman" panose="02020603050405020304" pitchFamily="18" charset="0"/>
                <a:cs typeface="Times New Roman" panose="02020603050405020304" pitchFamily="18" charset="0"/>
              </a:rPr>
              <a:t>Top</a:t>
            </a:r>
            <a:r>
              <a:rPr lang="en-US" sz="2400" b="1" baseline="0">
                <a:solidFill>
                  <a:schemeClr val="tx1"/>
                </a:solidFill>
                <a:latin typeface="Times New Roman" panose="02020603050405020304" pitchFamily="18" charset="0"/>
                <a:cs typeface="Times New Roman" panose="02020603050405020304" pitchFamily="18" charset="0"/>
              </a:rPr>
              <a:t> Expense Categories</a:t>
            </a:r>
            <a:endParaRPr lang="en-US" sz="2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&amp; LOSS'!$A$58</c:f>
              <c:strCache>
                <c:ptCount val="1"/>
                <c:pt idx="0">
                  <c:v>T SOFTWARE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LOSS'!$A$59</c:f>
              <c:numCache>
                <c:formatCode>#,##0.0,"K"</c:formatCode>
                <c:ptCount val="1"/>
                <c:pt idx="0">
                  <c:v>84693.8</c:v>
                </c:pt>
              </c:numCache>
            </c:numRef>
          </c:val>
          <c:extLst>
            <c:ext xmlns:c16="http://schemas.microsoft.com/office/drawing/2014/chart" uri="{C3380CC4-5D6E-409C-BE32-E72D297353CC}">
              <c16:uniqueId val="{00000000-FD72-4085-904A-A8C14BA727DF}"/>
            </c:ext>
          </c:extLst>
        </c:ser>
        <c:ser>
          <c:idx val="1"/>
          <c:order val="1"/>
          <c:tx>
            <c:strRef>
              <c:f>'PROFIT &amp; LOSS'!$B$58</c:f>
              <c:strCache>
                <c:ptCount val="1"/>
                <c:pt idx="0">
                  <c:v>T GEN ADM EXP</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LOSS'!$B$59</c:f>
              <c:numCache>
                <c:formatCode>#,##0.0,"K"</c:formatCode>
                <c:ptCount val="1"/>
                <c:pt idx="0">
                  <c:v>133809.21</c:v>
                </c:pt>
              </c:numCache>
            </c:numRef>
          </c:val>
          <c:extLst>
            <c:ext xmlns:c16="http://schemas.microsoft.com/office/drawing/2014/chart" uri="{C3380CC4-5D6E-409C-BE32-E72D297353CC}">
              <c16:uniqueId val="{00000001-FD72-4085-904A-A8C14BA727DF}"/>
            </c:ext>
          </c:extLst>
        </c:ser>
        <c:ser>
          <c:idx val="2"/>
          <c:order val="2"/>
          <c:tx>
            <c:strRef>
              <c:f>'PROFIT &amp; LOSS'!$C$58</c:f>
              <c:strCache>
                <c:ptCount val="1"/>
                <c:pt idx="0">
                  <c:v>T INSURANCE</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LOSS'!$C$59</c:f>
              <c:numCache>
                <c:formatCode>#,##0.0,"K"</c:formatCode>
                <c:ptCount val="1"/>
                <c:pt idx="0">
                  <c:v>167321.84</c:v>
                </c:pt>
              </c:numCache>
            </c:numRef>
          </c:val>
          <c:extLst>
            <c:ext xmlns:c16="http://schemas.microsoft.com/office/drawing/2014/chart" uri="{C3380CC4-5D6E-409C-BE32-E72D297353CC}">
              <c16:uniqueId val="{00000002-FD72-4085-904A-A8C14BA727DF}"/>
            </c:ext>
          </c:extLst>
        </c:ser>
        <c:ser>
          <c:idx val="3"/>
          <c:order val="3"/>
          <c:tx>
            <c:strRef>
              <c:f>'PROFIT &amp; LOSS'!$D$58</c:f>
              <c:strCache>
                <c:ptCount val="1"/>
                <c:pt idx="0">
                  <c:v>T UTILITIES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LOSS'!$D$59</c:f>
              <c:numCache>
                <c:formatCode>#,##0.0,"K"</c:formatCode>
                <c:ptCount val="1"/>
                <c:pt idx="0">
                  <c:v>200713.86</c:v>
                </c:pt>
              </c:numCache>
            </c:numRef>
          </c:val>
          <c:extLst>
            <c:ext xmlns:c16="http://schemas.microsoft.com/office/drawing/2014/chart" uri="{C3380CC4-5D6E-409C-BE32-E72D297353CC}">
              <c16:uniqueId val="{00000003-FD72-4085-904A-A8C14BA727DF}"/>
            </c:ext>
          </c:extLst>
        </c:ser>
        <c:ser>
          <c:idx val="4"/>
          <c:order val="4"/>
          <c:tx>
            <c:strRef>
              <c:f>'PROFIT &amp; LOSS'!$E$58</c:f>
              <c:strCache>
                <c:ptCount val="1"/>
                <c:pt idx="0">
                  <c:v>T DEPR</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LOSS'!$E$59</c:f>
              <c:numCache>
                <c:formatCode>#,##0.0,"K"</c:formatCode>
                <c:ptCount val="1"/>
                <c:pt idx="0">
                  <c:v>214103.26</c:v>
                </c:pt>
              </c:numCache>
            </c:numRef>
          </c:val>
          <c:extLst>
            <c:ext xmlns:c16="http://schemas.microsoft.com/office/drawing/2014/chart" uri="{C3380CC4-5D6E-409C-BE32-E72D297353CC}">
              <c16:uniqueId val="{00000004-FD72-4085-904A-A8C14BA727DF}"/>
            </c:ext>
          </c:extLst>
        </c:ser>
        <c:ser>
          <c:idx val="5"/>
          <c:order val="5"/>
          <c:tx>
            <c:strRef>
              <c:f>'PROFIT &amp; LOSS'!$F$58</c:f>
              <c:strCache>
                <c:ptCount val="1"/>
                <c:pt idx="0">
                  <c:v>T MARKT EXP</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LOSS'!$F$59</c:f>
              <c:numCache>
                <c:formatCode>#,##0.0,"K"</c:formatCode>
                <c:ptCount val="1"/>
                <c:pt idx="0">
                  <c:v>304370.74</c:v>
                </c:pt>
              </c:numCache>
            </c:numRef>
          </c:val>
          <c:extLst>
            <c:ext xmlns:c16="http://schemas.microsoft.com/office/drawing/2014/chart" uri="{C3380CC4-5D6E-409C-BE32-E72D297353CC}">
              <c16:uniqueId val="{00000005-FD72-4085-904A-A8C14BA727DF}"/>
            </c:ext>
          </c:extLst>
        </c:ser>
        <c:ser>
          <c:idx val="6"/>
          <c:order val="6"/>
          <c:tx>
            <c:strRef>
              <c:f>'PROFIT &amp; LOSS'!$G$58</c:f>
              <c:strCache>
                <c:ptCount val="1"/>
                <c:pt idx="0">
                  <c:v>T RENT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LOSS'!$G$59</c:f>
              <c:numCache>
                <c:formatCode>#,##0.0,"K"</c:formatCode>
                <c:ptCount val="1"/>
                <c:pt idx="0">
                  <c:v>585415.62</c:v>
                </c:pt>
              </c:numCache>
            </c:numRef>
          </c:val>
          <c:extLst>
            <c:ext xmlns:c16="http://schemas.microsoft.com/office/drawing/2014/chart" uri="{C3380CC4-5D6E-409C-BE32-E72D297353CC}">
              <c16:uniqueId val="{00000006-FD72-4085-904A-A8C14BA727DF}"/>
            </c:ext>
          </c:extLst>
        </c:ser>
        <c:ser>
          <c:idx val="7"/>
          <c:order val="7"/>
          <c:tx>
            <c:strRef>
              <c:f>'PROFIT &amp; LOSS'!$H$58</c:f>
              <c:strCache>
                <c:ptCount val="1"/>
                <c:pt idx="0">
                  <c:v>T SALARIES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&amp; LOSS'!$A$59</c:f>
              <c:strCache>
                <c:ptCount val="1"/>
                <c:pt idx="0">
                  <c:v>Total</c:v>
                </c:pt>
              </c:strCache>
            </c:strRef>
          </c:cat>
          <c:val>
            <c:numRef>
              <c:f>'PROFIT &amp; LOSS'!$H$59</c:f>
              <c:numCache>
                <c:formatCode>#,##0.0,"K"</c:formatCode>
                <c:ptCount val="1"/>
                <c:pt idx="0">
                  <c:v>1254916.73</c:v>
                </c:pt>
              </c:numCache>
            </c:numRef>
          </c:val>
          <c:extLst>
            <c:ext xmlns:c16="http://schemas.microsoft.com/office/drawing/2014/chart" uri="{C3380CC4-5D6E-409C-BE32-E72D297353CC}">
              <c16:uniqueId val="{00000007-FD72-4085-904A-A8C14BA727DF}"/>
            </c:ext>
          </c:extLst>
        </c:ser>
        <c:dLbls>
          <c:dLblPos val="outEnd"/>
          <c:showLegendKey val="0"/>
          <c:showVal val="1"/>
          <c:showCatName val="0"/>
          <c:showSerName val="0"/>
          <c:showPercent val="0"/>
          <c:showBubbleSize val="0"/>
        </c:dLbls>
        <c:gapWidth val="182"/>
        <c:axId val="786537904"/>
        <c:axId val="786537424"/>
      </c:barChart>
      <c:catAx>
        <c:axId val="786537904"/>
        <c:scaling>
          <c:orientation val="minMax"/>
        </c:scaling>
        <c:delete val="1"/>
        <c:axPos val="l"/>
        <c:numFmt formatCode="General" sourceLinked="1"/>
        <c:majorTickMark val="none"/>
        <c:minorTickMark val="none"/>
        <c:tickLblPos val="nextTo"/>
        <c:crossAx val="786537424"/>
        <c:crosses val="autoZero"/>
        <c:auto val="1"/>
        <c:lblAlgn val="ctr"/>
        <c:lblOffset val="100"/>
        <c:noMultiLvlLbl val="0"/>
      </c:catAx>
      <c:valAx>
        <c:axId val="786537424"/>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786537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9000"/>
            <a:lumOff val="91000"/>
          </a:schemeClr>
        </a:gs>
        <a:gs pos="50000">
          <a:schemeClr val="accent1">
            <a:lumMod val="45000"/>
            <a:lumOff val="55000"/>
          </a:schemeClr>
        </a:gs>
        <a:gs pos="100000">
          <a:schemeClr val="accent1">
            <a:lumMod val="75000"/>
          </a:schemeClr>
        </a:gs>
      </a:gsLst>
      <a:lin ang="5400000" scaled="1"/>
    </a:gradFill>
    <a:ln w="9525" cap="flat" cmpd="sng" algn="ctr">
      <a:gradFill>
        <a:gsLst>
          <a:gs pos="100000">
            <a:schemeClr val="accent1">
              <a:lumMod val="50000"/>
            </a:schemeClr>
          </a:gs>
          <a:gs pos="100000">
            <a:schemeClr val="accent1">
              <a:lumMod val="30000"/>
              <a:lumOff val="70000"/>
            </a:schemeClr>
          </a:gs>
        </a:gsLst>
        <a:lin ang="5400000" scaled="1"/>
      </a:gra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[Financial_Analysis.xlsx]Balance Sheet!PivotTable10</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0">
                <a:solidFill>
                  <a:schemeClr val="tx1"/>
                </a:solidFill>
                <a:latin typeface="Times New Roman" panose="02020603050405020304" pitchFamily="18" charset="0"/>
                <a:cs typeface="Times New Roman" panose="02020603050405020304" pitchFamily="18" charset="0"/>
              </a:rPr>
              <a:t>Accounts</a:t>
            </a:r>
            <a:r>
              <a:rPr lang="en-US" b="0" baseline="0">
                <a:solidFill>
                  <a:schemeClr val="tx1"/>
                </a:solidFill>
                <a:latin typeface="Times New Roman" panose="02020603050405020304" pitchFamily="18" charset="0"/>
                <a:cs typeface="Times New Roman" panose="02020603050405020304" pitchFamily="18" charset="0"/>
              </a:rPr>
              <a:t> Receivable Vs. Accounts Payable Turnover</a:t>
            </a:r>
            <a:endParaRPr lang="en-US"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40000"/>
              <a:lumOff val="60000"/>
              <a:alpha val="61000"/>
            </a:schemeClr>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Sheet'!$B$3</c:f>
              <c:strCache>
                <c:ptCount val="1"/>
                <c:pt idx="0">
                  <c:v>ACC RCVBLE</c:v>
                </c:pt>
              </c:strCache>
            </c:strRef>
          </c:tx>
          <c:spPr>
            <a:solidFill>
              <a:schemeClr val="accent1">
                <a:lumMod val="75000"/>
              </a:schemeClr>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Sheet'!$A$4:$A$5</c:f>
              <c:strCache>
                <c:ptCount val="2"/>
                <c:pt idx="0">
                  <c:v>2024</c:v>
                </c:pt>
                <c:pt idx="1">
                  <c:v>2025</c:v>
                </c:pt>
              </c:strCache>
            </c:strRef>
          </c:cat>
          <c:val>
            <c:numRef>
              <c:f>'Balance Sheet'!$B$4:$B$5</c:f>
              <c:numCache>
                <c:formatCode>General</c:formatCode>
                <c:ptCount val="2"/>
                <c:pt idx="0">
                  <c:v>1309169.3400000001</c:v>
                </c:pt>
                <c:pt idx="1">
                  <c:v>1326605.3500000001</c:v>
                </c:pt>
              </c:numCache>
            </c:numRef>
          </c:val>
          <c:extLst>
            <c:ext xmlns:c16="http://schemas.microsoft.com/office/drawing/2014/chart" uri="{C3380CC4-5D6E-409C-BE32-E72D297353CC}">
              <c16:uniqueId val="{00000000-9BEE-4457-9389-320FA8688BE6}"/>
            </c:ext>
          </c:extLst>
        </c:ser>
        <c:ser>
          <c:idx val="1"/>
          <c:order val="1"/>
          <c:tx>
            <c:strRef>
              <c:f>'Balance Sheet'!$C$3</c:f>
              <c:strCache>
                <c:ptCount val="1"/>
                <c:pt idx="0">
                  <c:v>ACC PYBLE</c:v>
                </c:pt>
              </c:strCache>
            </c:strRef>
          </c:tx>
          <c:spPr>
            <a:solidFill>
              <a:schemeClr val="tx2">
                <a:lumMod val="40000"/>
                <a:lumOff val="60000"/>
                <a:alpha val="61000"/>
              </a:schemeClr>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Sheet'!$A$4:$A$5</c:f>
              <c:strCache>
                <c:ptCount val="2"/>
                <c:pt idx="0">
                  <c:v>2024</c:v>
                </c:pt>
                <c:pt idx="1">
                  <c:v>2025</c:v>
                </c:pt>
              </c:strCache>
            </c:strRef>
          </c:cat>
          <c:val>
            <c:numRef>
              <c:f>'Balance Sheet'!$C$4:$C$5</c:f>
              <c:numCache>
                <c:formatCode>General</c:formatCode>
                <c:ptCount val="2"/>
                <c:pt idx="0">
                  <c:v>1085979.74</c:v>
                </c:pt>
                <c:pt idx="1">
                  <c:v>1081014.69</c:v>
                </c:pt>
              </c:numCache>
            </c:numRef>
          </c:val>
          <c:extLst>
            <c:ext xmlns:c16="http://schemas.microsoft.com/office/drawing/2014/chart" uri="{C3380CC4-5D6E-409C-BE32-E72D297353CC}">
              <c16:uniqueId val="{00000001-9BEE-4457-9389-320FA8688BE6}"/>
            </c:ext>
          </c:extLst>
        </c:ser>
        <c:dLbls>
          <c:showLegendKey val="0"/>
          <c:showVal val="0"/>
          <c:showCatName val="0"/>
          <c:showSerName val="0"/>
          <c:showPercent val="0"/>
          <c:showBubbleSize val="0"/>
        </c:dLbls>
        <c:gapWidth val="189"/>
        <c:overlap val="-7"/>
        <c:axId val="1192093456"/>
        <c:axId val="1192094416"/>
      </c:barChart>
      <c:catAx>
        <c:axId val="119209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2094416"/>
        <c:crosses val="autoZero"/>
        <c:auto val="1"/>
        <c:lblAlgn val="ctr"/>
        <c:lblOffset val="100"/>
        <c:noMultiLvlLbl val="0"/>
      </c:catAx>
      <c:valAx>
        <c:axId val="1192094416"/>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92093456"/>
        <c:crosses val="autoZero"/>
        <c:crossBetween val="between"/>
      </c:valAx>
      <c:spPr>
        <a:noFill/>
        <a:ln>
          <a:gradFill>
            <a:gsLst>
              <a:gs pos="40000">
                <a:schemeClr val="accent1">
                  <a:lumMod val="20000"/>
                  <a:lumOff val="80000"/>
                </a:schemeClr>
              </a:gs>
              <a:gs pos="65000">
                <a:srgbClr val="B0C6E1"/>
              </a:gs>
              <a:gs pos="96000">
                <a:schemeClr val="accent1">
                  <a:lumMod val="45000"/>
                  <a:lumOff val="55000"/>
                </a:schemeClr>
              </a:gs>
              <a:gs pos="5000">
                <a:schemeClr val="accent1">
                  <a:lumMod val="45000"/>
                  <a:lumOff val="55000"/>
                </a:schemeClr>
              </a:gs>
              <a:gs pos="82000">
                <a:schemeClr val="accent1">
                  <a:lumMod val="30000"/>
                  <a:lumOff val="70000"/>
                </a:schemeClr>
              </a:gs>
            </a:gsLst>
            <a:lin ang="5400000" scaled="1"/>
          </a:gradFill>
        </a:ln>
        <a:effectLst/>
      </c:spPr>
    </c:plotArea>
    <c:legend>
      <c:legendPos val="b"/>
      <c:overlay val="0"/>
      <c:spPr>
        <a:noFill/>
        <a:ln>
          <a:noFill/>
        </a:ln>
        <a:effectLst>
          <a:glow rad="25400">
            <a:schemeClr val="bg1"/>
          </a:glow>
          <a:outerShdw blurRad="63500" sx="102000" sy="102000" algn="ctr" rotWithShape="0">
            <a:prstClr val="black">
              <a:alpha val="40000"/>
            </a:prstClr>
          </a:outerShdw>
          <a:softEdge rad="63500"/>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7000">
          <a:schemeClr val="accent1">
            <a:lumMod val="20000"/>
            <a:lumOff val="80000"/>
          </a:schemeClr>
        </a:gs>
        <a:gs pos="100000">
          <a:schemeClr val="accent1">
            <a:lumMod val="40000"/>
            <a:lumOff val="60000"/>
          </a:schemeClr>
        </a:gs>
      </a:gsLst>
      <a:lin ang="5400000" scaled="1"/>
    </a:gradFill>
    <a:ln w="9525" cap="flat" cmpd="sng" algn="ctr">
      <a:solidFill>
        <a:schemeClr val="accent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[Financial_Analysis.xlsx]Balance Sheet!PivotTable1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0">
                <a:solidFill>
                  <a:schemeClr val="tx1"/>
                </a:solidFill>
                <a:latin typeface="Times New Roman" panose="02020603050405020304" pitchFamily="18" charset="0"/>
                <a:cs typeface="Times New Roman" panose="02020603050405020304" pitchFamily="18" charset="0"/>
              </a:rPr>
              <a:t>Current</a:t>
            </a:r>
            <a:r>
              <a:rPr lang="en-US" b="0" baseline="0">
                <a:solidFill>
                  <a:schemeClr val="tx1"/>
                </a:solidFill>
                <a:latin typeface="Times New Roman" panose="02020603050405020304" pitchFamily="18" charset="0"/>
                <a:cs typeface="Times New Roman" panose="02020603050405020304" pitchFamily="18" charset="0"/>
              </a:rPr>
              <a:t> Debt Vs. Long Term Debt</a:t>
            </a:r>
            <a:endParaRPr lang="en-US"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alpha val="70000"/>
            </a:schemeClr>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Sheet'!$B$7</c:f>
              <c:strCache>
                <c:ptCount val="1"/>
                <c:pt idx="0">
                  <c:v>T CURRNT DEBT</c:v>
                </c:pt>
              </c:strCache>
            </c:strRef>
          </c:tx>
          <c:spPr>
            <a:solidFill>
              <a:schemeClr val="accent1">
                <a:lumMod val="60000"/>
                <a:lumOff val="40000"/>
              </a:schemeClr>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Sheet'!$A$8:$A$9</c:f>
              <c:strCache>
                <c:ptCount val="2"/>
                <c:pt idx="0">
                  <c:v>2024</c:v>
                </c:pt>
                <c:pt idx="1">
                  <c:v>2025</c:v>
                </c:pt>
              </c:strCache>
            </c:strRef>
          </c:cat>
          <c:val>
            <c:numRef>
              <c:f>'Balance Sheet'!$B$8:$B$9</c:f>
              <c:numCache>
                <c:formatCode>General</c:formatCode>
                <c:ptCount val="2"/>
                <c:pt idx="0">
                  <c:v>1090194.98</c:v>
                </c:pt>
                <c:pt idx="1">
                  <c:v>1069488.8700000001</c:v>
                </c:pt>
              </c:numCache>
            </c:numRef>
          </c:val>
          <c:extLst>
            <c:ext xmlns:c16="http://schemas.microsoft.com/office/drawing/2014/chart" uri="{C3380CC4-5D6E-409C-BE32-E72D297353CC}">
              <c16:uniqueId val="{00000000-2356-4CC4-9F1B-C706BEB60441}"/>
            </c:ext>
          </c:extLst>
        </c:ser>
        <c:ser>
          <c:idx val="1"/>
          <c:order val="1"/>
          <c:tx>
            <c:strRef>
              <c:f>'Balance Sheet'!$C$7</c:f>
              <c:strCache>
                <c:ptCount val="1"/>
                <c:pt idx="0">
                  <c:v>T LNG TRN DEBT</c:v>
                </c:pt>
              </c:strCache>
            </c:strRef>
          </c:tx>
          <c:spPr>
            <a:solidFill>
              <a:schemeClr val="accent1">
                <a:lumMod val="40000"/>
                <a:lumOff val="60000"/>
                <a:alpha val="70000"/>
              </a:schemeClr>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Sheet'!$A$8:$A$9</c:f>
              <c:strCache>
                <c:ptCount val="2"/>
                <c:pt idx="0">
                  <c:v>2024</c:v>
                </c:pt>
                <c:pt idx="1">
                  <c:v>2025</c:v>
                </c:pt>
              </c:strCache>
            </c:strRef>
          </c:cat>
          <c:val>
            <c:numRef>
              <c:f>'Balance Sheet'!$C$8:$C$9</c:f>
              <c:numCache>
                <c:formatCode>0.0,,"M"</c:formatCode>
                <c:ptCount val="2"/>
                <c:pt idx="0">
                  <c:v>4320341.16</c:v>
                </c:pt>
                <c:pt idx="1">
                  <c:v>4306918.96</c:v>
                </c:pt>
              </c:numCache>
            </c:numRef>
          </c:val>
          <c:extLst>
            <c:ext xmlns:c16="http://schemas.microsoft.com/office/drawing/2014/chart" uri="{C3380CC4-5D6E-409C-BE32-E72D297353CC}">
              <c16:uniqueId val="{00000001-2356-4CC4-9F1B-C706BEB60441}"/>
            </c:ext>
          </c:extLst>
        </c:ser>
        <c:dLbls>
          <c:dLblPos val="outEnd"/>
          <c:showLegendKey val="0"/>
          <c:showVal val="1"/>
          <c:showCatName val="0"/>
          <c:showSerName val="0"/>
          <c:showPercent val="0"/>
          <c:showBubbleSize val="0"/>
        </c:dLbls>
        <c:gapWidth val="219"/>
        <c:overlap val="-27"/>
        <c:axId val="1662529888"/>
        <c:axId val="1662533248"/>
      </c:barChart>
      <c:catAx>
        <c:axId val="16625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2533248"/>
        <c:crosses val="autoZero"/>
        <c:auto val="1"/>
        <c:lblAlgn val="ctr"/>
        <c:lblOffset val="100"/>
        <c:noMultiLvlLbl val="0"/>
      </c:catAx>
      <c:valAx>
        <c:axId val="166253324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2529888"/>
        <c:crosses val="autoZero"/>
        <c:crossBetween val="between"/>
      </c:valAx>
      <c:spPr>
        <a:noFill/>
        <a:ln>
          <a:gradFill>
            <a:gsLst>
              <a:gs pos="0">
                <a:schemeClr val="accent1">
                  <a:lumMod val="20000"/>
                  <a:lumOff val="80000"/>
                </a:schemeClr>
              </a:gs>
              <a:gs pos="48000">
                <a:schemeClr val="accent1">
                  <a:lumMod val="20000"/>
                  <a:lumOff val="80000"/>
                </a:schemeClr>
              </a:gs>
              <a:gs pos="100000">
                <a:schemeClr val="accent1">
                  <a:lumMod val="75000"/>
                </a:schemeClr>
              </a:gs>
            </a:gsLst>
            <a:lin ang="5400000" scaled="1"/>
          </a:gradFill>
        </a:ln>
        <a:effectLst/>
      </c:spPr>
    </c:plotArea>
    <c:legend>
      <c:legendPos val="b"/>
      <c:overlay val="0"/>
      <c:spPr>
        <a:solidFill>
          <a:schemeClr val="accent1">
            <a:lumMod val="40000"/>
            <a:lumOff val="60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8000">
          <a:schemeClr val="accent1">
            <a:lumMod val="20000"/>
            <a:lumOff val="80000"/>
          </a:schemeClr>
        </a:gs>
        <a:gs pos="0">
          <a:schemeClr val="bg1"/>
        </a:gs>
        <a:gs pos="100000">
          <a:schemeClr val="accent1">
            <a:lumMod val="55000"/>
            <a:lumOff val="45000"/>
          </a:schemeClr>
        </a:gs>
      </a:gsLst>
      <a:lin ang="5400000" scaled="1"/>
    </a:gra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[Financial_Analysis.xlsx]Balance Sheet!PivotTable14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a:solidFill>
                  <a:schemeClr val="tx1"/>
                </a:solidFill>
                <a:latin typeface="Times New Roman" panose="02020603050405020304" pitchFamily="18" charset="0"/>
                <a:cs typeface="Times New Roman" panose="02020603050405020304" pitchFamily="18" charset="0"/>
              </a:rPr>
              <a:t>Debt</a:t>
            </a:r>
            <a:r>
              <a:rPr lang="en-US" sz="2000" b="0" baseline="0">
                <a:solidFill>
                  <a:schemeClr val="tx1"/>
                </a:solidFill>
                <a:latin typeface="Times New Roman" panose="02020603050405020304" pitchFamily="18" charset="0"/>
                <a:cs typeface="Times New Roman" panose="02020603050405020304" pitchFamily="18" charset="0"/>
              </a:rPr>
              <a:t> To Assets Vs. Debt To Equity</a:t>
            </a:r>
            <a:endParaRPr lang="en-US" sz="200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lumMod val="40000"/>
                <a:lumOff val="60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'Balance Sheet'!$B$42</c:f>
              <c:strCache>
                <c:ptCount val="1"/>
                <c:pt idx="0">
                  <c:v>Debt to Assets</c:v>
                </c:pt>
              </c:strCache>
            </c:strRef>
          </c:tx>
          <c:spPr>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cat>
            <c:multiLvlStrRef>
              <c:f>'Balance Sheet'!$A$43:$A$52</c:f>
              <c:multiLvlStrCache>
                <c:ptCount val="8"/>
                <c:lvl>
                  <c:pt idx="0">
                    <c:v>Q1</c:v>
                  </c:pt>
                  <c:pt idx="1">
                    <c:v>Q2</c:v>
                  </c:pt>
                  <c:pt idx="2">
                    <c:v>Q3</c:v>
                  </c:pt>
                  <c:pt idx="3">
                    <c:v>Q4</c:v>
                  </c:pt>
                  <c:pt idx="4">
                    <c:v>Q1</c:v>
                  </c:pt>
                  <c:pt idx="5">
                    <c:v>Q2</c:v>
                  </c:pt>
                  <c:pt idx="6">
                    <c:v>Q3</c:v>
                  </c:pt>
                  <c:pt idx="7">
                    <c:v>Q4</c:v>
                  </c:pt>
                </c:lvl>
                <c:lvl>
                  <c:pt idx="0">
                    <c:v>2024</c:v>
                  </c:pt>
                  <c:pt idx="4">
                    <c:v>2025</c:v>
                  </c:pt>
                </c:lvl>
              </c:multiLvlStrCache>
            </c:multiLvlStrRef>
          </c:cat>
          <c:val>
            <c:numRef>
              <c:f>'Balance Sheet'!$B$43:$B$52</c:f>
              <c:numCache>
                <c:formatCode>_(* #,##0.00_);_(* \(#,##0.00\);_(* "-"??_);_(@_)</c:formatCode>
                <c:ptCount val="8"/>
                <c:pt idx="0">
                  <c:v>0.35834052898253993</c:v>
                </c:pt>
                <c:pt idx="1">
                  <c:v>0.339309142111625</c:v>
                </c:pt>
                <c:pt idx="2">
                  <c:v>0.36005923592294375</c:v>
                </c:pt>
                <c:pt idx="3">
                  <c:v>0.35464781418585201</c:v>
                </c:pt>
                <c:pt idx="4">
                  <c:v>0.35068624055681841</c:v>
                </c:pt>
                <c:pt idx="5">
                  <c:v>0.3455201895242786</c:v>
                </c:pt>
                <c:pt idx="6">
                  <c:v>0.35028645336570424</c:v>
                </c:pt>
                <c:pt idx="7">
                  <c:v>0.3483880278031366</c:v>
                </c:pt>
              </c:numCache>
            </c:numRef>
          </c:val>
          <c:smooth val="0"/>
          <c:extLst>
            <c:ext xmlns:c16="http://schemas.microsoft.com/office/drawing/2014/chart" uri="{C3380CC4-5D6E-409C-BE32-E72D297353CC}">
              <c16:uniqueId val="{00000004-7686-4432-96DA-0A054F15B10F}"/>
            </c:ext>
          </c:extLst>
        </c:ser>
        <c:ser>
          <c:idx val="1"/>
          <c:order val="1"/>
          <c:tx>
            <c:strRef>
              <c:f>'Balance Sheet'!$C$42</c:f>
              <c:strCache>
                <c:ptCount val="1"/>
                <c:pt idx="0">
                  <c:v>Debt To Equity</c:v>
                </c:pt>
              </c:strCache>
            </c:strRef>
          </c:tx>
          <c:spPr>
            <a:ln w="28575" cap="rnd">
              <a:solidFill>
                <a:schemeClr val="accent1">
                  <a:lumMod val="40000"/>
                  <a:lumOff val="60000"/>
                </a:schemeClr>
              </a:solidFill>
              <a:round/>
            </a:ln>
            <a:effectLst/>
          </c:spPr>
          <c:marker>
            <c:symbol val="circle"/>
            <c:size val="5"/>
            <c:spPr>
              <a:solidFill>
                <a:schemeClr val="accent1"/>
              </a:solidFill>
              <a:ln w="9525">
                <a:solidFill>
                  <a:schemeClr val="accent1"/>
                </a:solidFill>
              </a:ln>
              <a:effectLst/>
            </c:spPr>
          </c:marker>
          <c:cat>
            <c:multiLvlStrRef>
              <c:f>'Balance Sheet'!$A$43:$A$52</c:f>
              <c:multiLvlStrCache>
                <c:ptCount val="8"/>
                <c:lvl>
                  <c:pt idx="0">
                    <c:v>Q1</c:v>
                  </c:pt>
                  <c:pt idx="1">
                    <c:v>Q2</c:v>
                  </c:pt>
                  <c:pt idx="2">
                    <c:v>Q3</c:v>
                  </c:pt>
                  <c:pt idx="3">
                    <c:v>Q4</c:v>
                  </c:pt>
                  <c:pt idx="4">
                    <c:v>Q1</c:v>
                  </c:pt>
                  <c:pt idx="5">
                    <c:v>Q2</c:v>
                  </c:pt>
                  <c:pt idx="6">
                    <c:v>Q3</c:v>
                  </c:pt>
                  <c:pt idx="7">
                    <c:v>Q4</c:v>
                  </c:pt>
                </c:lvl>
                <c:lvl>
                  <c:pt idx="0">
                    <c:v>2024</c:v>
                  </c:pt>
                  <c:pt idx="4">
                    <c:v>2025</c:v>
                  </c:pt>
                </c:lvl>
              </c:multiLvlStrCache>
            </c:multiLvlStrRef>
          </c:cat>
          <c:val>
            <c:numRef>
              <c:f>'Balance Sheet'!$C$43:$C$52</c:f>
              <c:numCache>
                <c:formatCode>_(* #,##0.00_);_(* \(#,##0.00\);_(* "-"??_);_(@_)</c:formatCode>
                <c:ptCount val="8"/>
                <c:pt idx="0">
                  <c:v>0.41291626894138911</c:v>
                </c:pt>
                <c:pt idx="1">
                  <c:v>0.41016229256575409</c:v>
                </c:pt>
                <c:pt idx="2">
                  <c:v>0.41033932356910441</c:v>
                </c:pt>
                <c:pt idx="3">
                  <c:v>0.41421906562519861</c:v>
                </c:pt>
                <c:pt idx="4">
                  <c:v>0.40802207885057629</c:v>
                </c:pt>
                <c:pt idx="5">
                  <c:v>0.41426848407091194</c:v>
                </c:pt>
                <c:pt idx="6">
                  <c:v>0.40402875212838468</c:v>
                </c:pt>
                <c:pt idx="7">
                  <c:v>0.41133254436666333</c:v>
                </c:pt>
              </c:numCache>
            </c:numRef>
          </c:val>
          <c:smooth val="0"/>
          <c:extLst>
            <c:ext xmlns:c16="http://schemas.microsoft.com/office/drawing/2014/chart" uri="{C3380CC4-5D6E-409C-BE32-E72D297353CC}">
              <c16:uniqueId val="{00000005-7686-4432-96DA-0A054F15B10F}"/>
            </c:ext>
          </c:extLst>
        </c:ser>
        <c:dLbls>
          <c:showLegendKey val="0"/>
          <c:showVal val="0"/>
          <c:showCatName val="0"/>
          <c:showSerName val="0"/>
          <c:showPercent val="0"/>
          <c:showBubbleSize val="0"/>
        </c:dLbls>
        <c:marker val="1"/>
        <c:smooth val="0"/>
        <c:axId val="1711577535"/>
        <c:axId val="1711578495"/>
      </c:lineChart>
      <c:catAx>
        <c:axId val="17115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11578495"/>
        <c:crosses val="autoZero"/>
        <c:auto val="1"/>
        <c:lblAlgn val="ctr"/>
        <c:lblOffset val="100"/>
        <c:noMultiLvlLbl val="0"/>
      </c:catAx>
      <c:valAx>
        <c:axId val="1711578495"/>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1577535"/>
        <c:crosses val="autoZero"/>
        <c:crossBetween val="between"/>
      </c:valAx>
      <c:spPr>
        <a:noFill/>
        <a:ln>
          <a:noFill/>
        </a:ln>
        <a:effectLst/>
      </c:spPr>
    </c:plotArea>
    <c:legend>
      <c:legendPos val="b"/>
      <c:overlay val="0"/>
      <c:spPr>
        <a:noFill/>
        <a:ln>
          <a:solidFill>
            <a:schemeClr val="accent1">
              <a:lumMod val="20000"/>
              <a:lumOff val="80000"/>
            </a:schemeClr>
          </a:solidFill>
        </a:ln>
        <a:effectLst>
          <a:glow rad="101600">
            <a:schemeClr val="accent1">
              <a:satMod val="175000"/>
              <a:alpha val="40000"/>
            </a:schemeClr>
          </a:glow>
          <a:outerShdw blurRad="50800" dist="38100" dir="5400000" algn="t" rotWithShape="0">
            <a:schemeClr val="accent1">
              <a:lumMod val="75000"/>
              <a:alpha val="40000"/>
            </a:schemeClr>
          </a:outerShdw>
          <a:softEdge rad="31750"/>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68000">
          <a:schemeClr val="accent1">
            <a:lumMod val="40000"/>
            <a:lumOff val="60000"/>
          </a:schemeClr>
        </a:gs>
        <a:gs pos="100000">
          <a:schemeClr val="accent1">
            <a:lumMod val="40000"/>
            <a:lumOff val="6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FIT &amp; LOSS'!A1"/><Relationship Id="rId2" Type="http://schemas.openxmlformats.org/officeDocument/2006/relationships/chart" Target="../charts/chart1.xml"/><Relationship Id="rId1" Type="http://schemas.openxmlformats.org/officeDocument/2006/relationships/hyperlink" Target="#'Balance Sheet'!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PROFIT &amp; LOSS'!A1"/><Relationship Id="rId1" Type="http://schemas.openxmlformats.org/officeDocument/2006/relationships/chart" Target="../charts/chart5.xml"/><Relationship Id="rId5" Type="http://schemas.openxmlformats.org/officeDocument/2006/relationships/hyperlink" Target="#'Balance Sheet'!A1"/><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110609</xdr:colOff>
      <xdr:row>9</xdr:row>
      <xdr:rowOff>111499</xdr:rowOff>
    </xdr:from>
    <xdr:to>
      <xdr:col>11</xdr:col>
      <xdr:colOff>534328</xdr:colOff>
      <xdr:row>12</xdr:row>
      <xdr:rowOff>101975</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7508A88E-BE75-47E3-8C64-BF2A753C1BDD}"/>
            </a:ext>
          </a:extLst>
        </xdr:cNvPr>
        <xdr:cNvSpPr txBox="1"/>
      </xdr:nvSpPr>
      <xdr:spPr>
        <a:xfrm>
          <a:off x="110609" y="1970036"/>
          <a:ext cx="2410030" cy="548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800" b="1">
              <a:solidFill>
                <a:schemeClr val="bg1"/>
              </a:solidFill>
              <a:latin typeface="Times New Roman" panose="02020603050405020304" pitchFamily="18" charset="0"/>
              <a:cs typeface="Times New Roman" panose="02020603050405020304" pitchFamily="18" charset="0"/>
            </a:rPr>
            <a:t>Balance Sheet</a:t>
          </a:r>
        </a:p>
      </xdr:txBody>
    </xdr:sp>
    <xdr:clientData/>
  </xdr:twoCellAnchor>
  <xdr:twoCellAnchor>
    <xdr:from>
      <xdr:col>12</xdr:col>
      <xdr:colOff>567</xdr:colOff>
      <xdr:row>0</xdr:row>
      <xdr:rowOff>104542</xdr:rowOff>
    </xdr:from>
    <xdr:to>
      <xdr:col>23</xdr:col>
      <xdr:colOff>330574</xdr:colOff>
      <xdr:row>3</xdr:row>
      <xdr:rowOff>160565</xdr:rowOff>
    </xdr:to>
    <xdr:sp macro="" textlink="">
      <xdr:nvSpPr>
        <xdr:cNvPr id="30" name="Rectangle 29">
          <a:extLst>
            <a:ext uri="{FF2B5EF4-FFF2-40B4-BE49-F238E27FC236}">
              <a16:creationId xmlns:a16="http://schemas.microsoft.com/office/drawing/2014/main" id="{911CE972-3249-4380-803A-5845A68EE836}"/>
            </a:ext>
          </a:extLst>
        </xdr:cNvPr>
        <xdr:cNvSpPr/>
      </xdr:nvSpPr>
      <xdr:spPr>
        <a:xfrm>
          <a:off x="2648982" y="290396"/>
          <a:ext cx="6974275" cy="613584"/>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u="sng">
              <a:solidFill>
                <a:schemeClr val="bg1"/>
              </a:solidFill>
              <a:latin typeface="Times New Roman" panose="02020603050405020304" pitchFamily="18" charset="0"/>
              <a:cs typeface="Times New Roman" panose="02020603050405020304" pitchFamily="18" charset="0"/>
            </a:rPr>
            <a:t>Finance / P &amp; L - </a:t>
          </a:r>
          <a:r>
            <a:rPr lang="en-US" sz="4400" u="sng" baseline="0">
              <a:solidFill>
                <a:schemeClr val="bg1"/>
              </a:solidFill>
              <a:latin typeface="Times New Roman" panose="02020603050405020304" pitchFamily="18" charset="0"/>
              <a:cs typeface="Times New Roman" panose="02020603050405020304" pitchFamily="18" charset="0"/>
            </a:rPr>
            <a:t>Dashboard</a:t>
          </a:r>
          <a:endParaRPr lang="en-AE" sz="4400" u="sng">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187779</xdr:colOff>
      <xdr:row>3</xdr:row>
      <xdr:rowOff>68035</xdr:rowOff>
    </xdr:from>
    <xdr:to>
      <xdr:col>42</xdr:col>
      <xdr:colOff>68036</xdr:colOff>
      <xdr:row>7</xdr:row>
      <xdr:rowOff>86899</xdr:rowOff>
    </xdr:to>
    <xdr:sp macro="" textlink="">
      <xdr:nvSpPr>
        <xdr:cNvPr id="31" name="Rectangle 30">
          <a:extLst>
            <a:ext uri="{FF2B5EF4-FFF2-40B4-BE49-F238E27FC236}">
              <a16:creationId xmlns:a16="http://schemas.microsoft.com/office/drawing/2014/main" id="{CF3A5A5B-9827-417C-828A-DCFBA60BECCB}"/>
            </a:ext>
          </a:extLst>
        </xdr:cNvPr>
        <xdr:cNvSpPr/>
      </xdr:nvSpPr>
      <xdr:spPr>
        <a:xfrm>
          <a:off x="12543065" y="830035"/>
          <a:ext cx="18249900" cy="780864"/>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fontAlgn="b"/>
          <a:r>
            <a:rPr lang="en-US" sz="1800" b="0" i="0" u="sng" strike="noStrike">
              <a:solidFill>
                <a:schemeClr val="lt1"/>
              </a:solidFill>
              <a:effectLst/>
              <a:latin typeface="Times New Roman" panose="02020603050405020304" pitchFamily="18" charset="0"/>
              <a:ea typeface="+mn-ea"/>
              <a:cs typeface="Times New Roman" panose="02020603050405020304" pitchFamily="18" charset="0"/>
            </a:rPr>
            <a:t>Monitor Financial Health With Key Metrics, Tracking Assets, Liabilities, And Equity Over Time For Financial Health With Key Metrics, Tracking Assets, Liabilities, And Equity Over Time For Informed Decision-Making.</a:t>
          </a:r>
        </a:p>
      </xdr:txBody>
    </xdr:sp>
    <xdr:clientData/>
  </xdr:twoCellAnchor>
  <xdr:twoCellAnchor editAs="oneCell">
    <xdr:from>
      <xdr:col>20</xdr:col>
      <xdr:colOff>346736</xdr:colOff>
      <xdr:row>7</xdr:row>
      <xdr:rowOff>86598</xdr:rowOff>
    </xdr:from>
    <xdr:to>
      <xdr:col>35</xdr:col>
      <xdr:colOff>536466</xdr:colOff>
      <xdr:row>11</xdr:row>
      <xdr:rowOff>164225</xdr:rowOff>
    </xdr:to>
    <mc:AlternateContent xmlns:mc="http://schemas.openxmlformats.org/markup-compatibility/2006" xmlns:a14="http://schemas.microsoft.com/office/drawing/2010/main">
      <mc:Choice Requires="a14">
        <xdr:graphicFrame macro="">
          <xdr:nvGraphicFramePr>
            <xdr:cNvPr id="43" name="Month 1">
              <a:extLst>
                <a:ext uri="{FF2B5EF4-FFF2-40B4-BE49-F238E27FC236}">
                  <a16:creationId xmlns:a16="http://schemas.microsoft.com/office/drawing/2014/main" id="{7818B638-F171-49E5-A512-C0841035FCE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827346" y="1387574"/>
              <a:ext cx="9250096" cy="82104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329168</xdr:colOff>
      <xdr:row>13</xdr:row>
      <xdr:rowOff>89088</xdr:rowOff>
    </xdr:from>
    <xdr:to>
      <xdr:col>22</xdr:col>
      <xdr:colOff>134471</xdr:colOff>
      <xdr:row>18</xdr:row>
      <xdr:rowOff>127188</xdr:rowOff>
    </xdr:to>
    <xdr:grpSp>
      <xdr:nvGrpSpPr>
        <xdr:cNvPr id="26" name="Group 25">
          <a:extLst>
            <a:ext uri="{FF2B5EF4-FFF2-40B4-BE49-F238E27FC236}">
              <a16:creationId xmlns:a16="http://schemas.microsoft.com/office/drawing/2014/main" id="{A317F873-412D-5F32-F8BF-59286ECF3555}"/>
            </a:ext>
          </a:extLst>
        </xdr:cNvPr>
        <xdr:cNvGrpSpPr/>
      </xdr:nvGrpSpPr>
      <xdr:grpSpPr>
        <a:xfrm>
          <a:off x="6601729" y="2505186"/>
          <a:ext cx="2221401" cy="967368"/>
          <a:chOff x="7167290" y="2590800"/>
          <a:chExt cx="1605235" cy="990600"/>
        </a:xfrm>
        <a:scene3d>
          <a:camera prst="orthographicFront">
            <a:rot lat="0" lon="0" rev="0"/>
          </a:camera>
          <a:lightRig rig="balanced" dir="t">
            <a:rot lat="0" lon="0" rev="8700000"/>
          </a:lightRig>
        </a:scene3d>
      </xdr:grpSpPr>
      <xdr:sp macro="" textlink="$A$38">
        <xdr:nvSpPr>
          <xdr:cNvPr id="17" name="Rectangle: Rounded Corners 16">
            <a:extLst>
              <a:ext uri="{FF2B5EF4-FFF2-40B4-BE49-F238E27FC236}">
                <a16:creationId xmlns:a16="http://schemas.microsoft.com/office/drawing/2014/main" id="{055FCB9F-B334-4FA7-8E1C-CD338972C321}"/>
              </a:ext>
            </a:extLst>
          </xdr:cNvPr>
          <xdr:cNvSpPr/>
        </xdr:nvSpPr>
        <xdr:spPr>
          <a:xfrm>
            <a:off x="7167290" y="2590800"/>
            <a:ext cx="1605235" cy="990600"/>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148C0C4F-4F01-44EF-9CA0-43921CC8AD56}" type="TxLink">
              <a:rPr lang="en-US" sz="24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7.5M</a:t>
            </a:fld>
            <a:endParaRPr lang="en-AE" sz="13800" b="1">
              <a:latin typeface="Times New Roman" panose="02020603050405020304" pitchFamily="18" charset="0"/>
              <a:cs typeface="Times New Roman" panose="02020603050405020304" pitchFamily="18" charset="0"/>
            </a:endParaRPr>
          </a:p>
        </xdr:txBody>
      </xdr:sp>
      <xdr:sp macro="" textlink="">
        <xdr:nvSpPr>
          <xdr:cNvPr id="19" name="Rectangle: Rounded Corners 18">
            <a:extLst>
              <a:ext uri="{FF2B5EF4-FFF2-40B4-BE49-F238E27FC236}">
                <a16:creationId xmlns:a16="http://schemas.microsoft.com/office/drawing/2014/main" id="{3E732F3F-E979-ECCA-C149-39D67E6D0FB7}"/>
              </a:ext>
            </a:extLst>
          </xdr:cNvPr>
          <xdr:cNvSpPr/>
        </xdr:nvSpPr>
        <xdr:spPr>
          <a:xfrm>
            <a:off x="7179948" y="2702716"/>
            <a:ext cx="1578650" cy="440532"/>
          </a:xfrm>
          <a:prstGeom prst="roundRect">
            <a:avLst/>
          </a:prstGeom>
          <a:solidFill>
            <a:schemeClr val="bg1"/>
          </a:solid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AE" sz="2100" b="0">
                <a:solidFill>
                  <a:schemeClr val="tx1"/>
                </a:solidFill>
                <a:latin typeface="Times New Roman" panose="02020603050405020304" pitchFamily="18" charset="0"/>
                <a:cs typeface="Times New Roman" panose="02020603050405020304" pitchFamily="18" charset="0"/>
              </a:rPr>
              <a:t>Gross</a:t>
            </a:r>
            <a:r>
              <a:rPr lang="en-AE" sz="2100" b="0" baseline="0">
                <a:solidFill>
                  <a:schemeClr val="tx1"/>
                </a:solidFill>
                <a:latin typeface="Times New Roman" panose="02020603050405020304" pitchFamily="18" charset="0"/>
                <a:cs typeface="Times New Roman" panose="02020603050405020304" pitchFamily="18" charset="0"/>
              </a:rPr>
              <a:t> Profit</a:t>
            </a:r>
            <a:endParaRPr lang="en-AE" sz="2100" b="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340378</xdr:colOff>
      <xdr:row>19</xdr:row>
      <xdr:rowOff>93854</xdr:rowOff>
    </xdr:from>
    <xdr:to>
      <xdr:col>22</xdr:col>
      <xdr:colOff>149879</xdr:colOff>
      <xdr:row>24</xdr:row>
      <xdr:rowOff>112060</xdr:rowOff>
    </xdr:to>
    <xdr:grpSp>
      <xdr:nvGrpSpPr>
        <xdr:cNvPr id="25" name="Group 24">
          <a:extLst>
            <a:ext uri="{FF2B5EF4-FFF2-40B4-BE49-F238E27FC236}">
              <a16:creationId xmlns:a16="http://schemas.microsoft.com/office/drawing/2014/main" id="{9C8BE7BB-AF8A-16B7-5F51-94E1979BFB4D}"/>
            </a:ext>
          </a:extLst>
        </xdr:cNvPr>
        <xdr:cNvGrpSpPr/>
      </xdr:nvGrpSpPr>
      <xdr:grpSpPr>
        <a:xfrm>
          <a:off x="6612939" y="3625074"/>
          <a:ext cx="2225599" cy="947474"/>
          <a:chOff x="8919891" y="2571751"/>
          <a:chExt cx="1471884" cy="952500"/>
        </a:xfrm>
        <a:scene3d>
          <a:camera prst="orthographicFront">
            <a:rot lat="0" lon="0" rev="0"/>
          </a:camera>
          <a:lightRig rig="balanced" dir="t">
            <a:rot lat="0" lon="0" rev="8700000"/>
          </a:lightRig>
        </a:scene3d>
      </xdr:grpSpPr>
      <xdr:sp macro="" textlink="">
        <xdr:nvSpPr>
          <xdr:cNvPr id="44" name="Rectangle: Rounded Corners 43">
            <a:extLst>
              <a:ext uri="{FF2B5EF4-FFF2-40B4-BE49-F238E27FC236}">
                <a16:creationId xmlns:a16="http://schemas.microsoft.com/office/drawing/2014/main" id="{F75335F9-E97D-4A11-960C-1C750F9D4E75}"/>
              </a:ext>
            </a:extLst>
          </xdr:cNvPr>
          <xdr:cNvSpPr/>
        </xdr:nvSpPr>
        <xdr:spPr>
          <a:xfrm>
            <a:off x="8919891" y="2571751"/>
            <a:ext cx="1471884" cy="952500"/>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marL="0" indent="0" algn="ctr"/>
            <a:r>
              <a:rPr lang="en-US" sz="2100" b="1" i="0" u="none" strike="noStrike">
                <a:solidFill>
                  <a:srgbClr val="000000"/>
                </a:solidFill>
                <a:effectLst/>
                <a:ea typeface="Calibri"/>
              </a:rPr>
              <a:t>44.72%</a:t>
            </a:r>
          </a:p>
        </xdr:txBody>
      </xdr:sp>
      <xdr:sp macro="" textlink="">
        <xdr:nvSpPr>
          <xdr:cNvPr id="20" name="Rectangle: Rounded Corners 19">
            <a:extLst>
              <a:ext uri="{FF2B5EF4-FFF2-40B4-BE49-F238E27FC236}">
                <a16:creationId xmlns:a16="http://schemas.microsoft.com/office/drawing/2014/main" id="{5CD92238-8609-44DB-ACDD-BC9E34F72611}"/>
              </a:ext>
            </a:extLst>
          </xdr:cNvPr>
          <xdr:cNvSpPr/>
        </xdr:nvSpPr>
        <xdr:spPr>
          <a:xfrm>
            <a:off x="8931684" y="2597443"/>
            <a:ext cx="1420573" cy="473865"/>
          </a:xfrm>
          <a:prstGeom prst="roundRect">
            <a:avLst/>
          </a:prstGeom>
          <a:solidFill>
            <a:schemeClr val="bg1"/>
          </a:solid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000" b="0">
                <a:solidFill>
                  <a:schemeClr val="tx1"/>
                </a:solidFill>
                <a:latin typeface="Times New Roman" panose="02020603050405020304" pitchFamily="18" charset="0"/>
                <a:cs typeface="Times New Roman" panose="02020603050405020304" pitchFamily="18" charset="0"/>
              </a:rPr>
              <a:t>Gross Margin</a:t>
            </a:r>
          </a:p>
        </xdr:txBody>
      </xdr:sp>
    </xdr:grpSp>
    <xdr:clientData/>
  </xdr:twoCellAnchor>
  <xdr:twoCellAnchor>
    <xdr:from>
      <xdr:col>38</xdr:col>
      <xdr:colOff>585108</xdr:colOff>
      <xdr:row>13</xdr:row>
      <xdr:rowOff>120327</xdr:rowOff>
    </xdr:from>
    <xdr:to>
      <xdr:col>42</xdr:col>
      <xdr:colOff>134479</xdr:colOff>
      <xdr:row>18</xdr:row>
      <xdr:rowOff>139375</xdr:rowOff>
    </xdr:to>
    <xdr:grpSp>
      <xdr:nvGrpSpPr>
        <xdr:cNvPr id="24" name="Group 23">
          <a:extLst>
            <a:ext uri="{FF2B5EF4-FFF2-40B4-BE49-F238E27FC236}">
              <a16:creationId xmlns:a16="http://schemas.microsoft.com/office/drawing/2014/main" id="{FDCBA1C8-BF08-DA70-C117-98221EC713DB}"/>
            </a:ext>
          </a:extLst>
        </xdr:cNvPr>
        <xdr:cNvGrpSpPr/>
      </xdr:nvGrpSpPr>
      <xdr:grpSpPr>
        <a:xfrm>
          <a:off x="18938157" y="2536425"/>
          <a:ext cx="1965468" cy="948316"/>
          <a:chOff x="10596291" y="2600325"/>
          <a:chExt cx="1443310" cy="962025"/>
        </a:xfrm>
        <a:scene3d>
          <a:camera prst="orthographicFront">
            <a:rot lat="0" lon="0" rev="0"/>
          </a:camera>
          <a:lightRig rig="balanced" dir="t">
            <a:rot lat="0" lon="0" rev="8700000"/>
          </a:lightRig>
        </a:scene3d>
      </xdr:grpSpPr>
      <xdr:sp macro="" textlink="$A$8">
        <xdr:nvSpPr>
          <xdr:cNvPr id="45" name="Rectangle: Rounded Corners 44">
            <a:extLst>
              <a:ext uri="{FF2B5EF4-FFF2-40B4-BE49-F238E27FC236}">
                <a16:creationId xmlns:a16="http://schemas.microsoft.com/office/drawing/2014/main" id="{10D98356-4948-4627-8A2D-B44478FA5FAC}"/>
              </a:ext>
            </a:extLst>
          </xdr:cNvPr>
          <xdr:cNvSpPr/>
        </xdr:nvSpPr>
        <xdr:spPr>
          <a:xfrm>
            <a:off x="10596291" y="2600325"/>
            <a:ext cx="1443310" cy="962025"/>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AD10C3CA-2818-42CD-B922-2847FDFFB39E}" type="TxLink">
              <a:rPr lang="en-US" sz="24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3.5M</a:t>
            </a:fld>
            <a:endParaRPr lang="en-AE" sz="11500" b="1">
              <a:latin typeface="Times New Roman" panose="02020603050405020304" pitchFamily="18" charset="0"/>
              <a:cs typeface="Times New Roman" panose="02020603050405020304" pitchFamily="18" charset="0"/>
            </a:endParaRPr>
          </a:p>
        </xdr:txBody>
      </xdr:sp>
      <xdr:sp macro="" textlink="">
        <xdr:nvSpPr>
          <xdr:cNvPr id="21" name="Rectangle: Rounded Corners 20">
            <a:extLst>
              <a:ext uri="{FF2B5EF4-FFF2-40B4-BE49-F238E27FC236}">
                <a16:creationId xmlns:a16="http://schemas.microsoft.com/office/drawing/2014/main" id="{BDDA6622-A48A-4336-AD8A-EBAF45F6F933}"/>
              </a:ext>
            </a:extLst>
          </xdr:cNvPr>
          <xdr:cNvSpPr/>
        </xdr:nvSpPr>
        <xdr:spPr>
          <a:xfrm>
            <a:off x="10633918" y="2626518"/>
            <a:ext cx="1360289" cy="445293"/>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400" b="0">
                <a:solidFill>
                  <a:schemeClr val="tx1"/>
                </a:solidFill>
                <a:latin typeface="Times New Roman" panose="02020603050405020304" pitchFamily="18" charset="0"/>
                <a:cs typeface="Times New Roman" panose="02020603050405020304" pitchFamily="18" charset="0"/>
              </a:rPr>
              <a:t>Net Profit</a:t>
            </a:r>
          </a:p>
        </xdr:txBody>
      </xdr:sp>
    </xdr:grpSp>
    <xdr:clientData/>
  </xdr:twoCellAnchor>
  <xdr:twoCellAnchor>
    <xdr:from>
      <xdr:col>38</xdr:col>
      <xdr:colOff>591401</xdr:colOff>
      <xdr:row>19</xdr:row>
      <xdr:rowOff>100015</xdr:rowOff>
    </xdr:from>
    <xdr:to>
      <xdr:col>42</xdr:col>
      <xdr:colOff>140780</xdr:colOff>
      <xdr:row>24</xdr:row>
      <xdr:rowOff>109540</xdr:rowOff>
    </xdr:to>
    <xdr:grpSp>
      <xdr:nvGrpSpPr>
        <xdr:cNvPr id="23" name="Group 22">
          <a:extLst>
            <a:ext uri="{FF2B5EF4-FFF2-40B4-BE49-F238E27FC236}">
              <a16:creationId xmlns:a16="http://schemas.microsoft.com/office/drawing/2014/main" id="{44582C85-8483-406F-4CC4-20963A596E00}"/>
            </a:ext>
          </a:extLst>
        </xdr:cNvPr>
        <xdr:cNvGrpSpPr/>
      </xdr:nvGrpSpPr>
      <xdr:grpSpPr>
        <a:xfrm>
          <a:off x="18944450" y="3631235"/>
          <a:ext cx="1965476" cy="938793"/>
          <a:chOff x="12291741" y="2600325"/>
          <a:chExt cx="1443310" cy="962025"/>
        </a:xfrm>
        <a:scene3d>
          <a:camera prst="orthographicFront">
            <a:rot lat="0" lon="0" rev="0"/>
          </a:camera>
          <a:lightRig rig="balanced" dir="t">
            <a:rot lat="0" lon="0" rev="8700000"/>
          </a:lightRig>
        </a:scene3d>
      </xdr:grpSpPr>
      <xdr:sp macro="" textlink="$A$11">
        <xdr:nvSpPr>
          <xdr:cNvPr id="46" name="Rectangle: Rounded Corners 45">
            <a:extLst>
              <a:ext uri="{FF2B5EF4-FFF2-40B4-BE49-F238E27FC236}">
                <a16:creationId xmlns:a16="http://schemas.microsoft.com/office/drawing/2014/main" id="{BC280D10-15C5-4CB9-8681-86F32E995656}"/>
              </a:ext>
            </a:extLst>
          </xdr:cNvPr>
          <xdr:cNvSpPr/>
        </xdr:nvSpPr>
        <xdr:spPr>
          <a:xfrm>
            <a:off x="12291741" y="2600325"/>
            <a:ext cx="1443310" cy="962025"/>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881E10BB-B05A-4F27-B1A5-AC9B98B1CD28}"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20.78%</a:t>
            </a:fld>
            <a:endParaRPr lang="en-AE" sz="13800" b="1">
              <a:latin typeface="Times New Roman" panose="02020603050405020304" pitchFamily="18" charset="0"/>
              <a:cs typeface="Times New Roman" panose="02020603050405020304" pitchFamily="18" charset="0"/>
            </a:endParaRPr>
          </a:p>
        </xdr:txBody>
      </xdr:sp>
      <xdr:sp macro="" textlink="">
        <xdr:nvSpPr>
          <xdr:cNvPr id="22" name="Rectangle: Rounded Corners 21">
            <a:extLst>
              <a:ext uri="{FF2B5EF4-FFF2-40B4-BE49-F238E27FC236}">
                <a16:creationId xmlns:a16="http://schemas.microsoft.com/office/drawing/2014/main" id="{1EE75AD5-3E39-4D8B-8F9E-8C16C65EA677}"/>
              </a:ext>
            </a:extLst>
          </xdr:cNvPr>
          <xdr:cNvSpPr/>
        </xdr:nvSpPr>
        <xdr:spPr>
          <a:xfrm>
            <a:off x="12386985" y="2643185"/>
            <a:ext cx="1243291" cy="438154"/>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l"/>
            <a:r>
              <a:rPr lang="en-AE" sz="2000" b="0">
                <a:solidFill>
                  <a:schemeClr val="tx1"/>
                </a:solidFill>
                <a:latin typeface="Times New Roman" panose="02020603050405020304" pitchFamily="18" charset="0"/>
                <a:cs typeface="Times New Roman" panose="02020603050405020304" pitchFamily="18" charset="0"/>
              </a:rPr>
              <a:t>Net Margin</a:t>
            </a:r>
          </a:p>
        </xdr:txBody>
      </xdr:sp>
    </xdr:grpSp>
    <xdr:clientData/>
  </xdr:twoCellAnchor>
  <xdr:twoCellAnchor>
    <xdr:from>
      <xdr:col>28</xdr:col>
      <xdr:colOff>459441</xdr:colOff>
      <xdr:row>27</xdr:row>
      <xdr:rowOff>33617</xdr:rowOff>
    </xdr:from>
    <xdr:to>
      <xdr:col>42</xdr:col>
      <xdr:colOff>201704</xdr:colOff>
      <xdr:row>44</xdr:row>
      <xdr:rowOff>123263</xdr:rowOff>
    </xdr:to>
    <xdr:graphicFrame macro="">
      <xdr:nvGraphicFramePr>
        <xdr:cNvPr id="27" name="Chart 26">
          <a:extLst>
            <a:ext uri="{FF2B5EF4-FFF2-40B4-BE49-F238E27FC236}">
              <a16:creationId xmlns:a16="http://schemas.microsoft.com/office/drawing/2014/main" id="{A30AF44A-5DF3-77BD-90AE-E2E44BFB9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380297</xdr:colOff>
      <xdr:row>13</xdr:row>
      <xdr:rowOff>129148</xdr:rowOff>
    </xdr:from>
    <xdr:to>
      <xdr:col>18</xdr:col>
      <xdr:colOff>190498</xdr:colOff>
      <xdr:row>18</xdr:row>
      <xdr:rowOff>138673</xdr:rowOff>
    </xdr:to>
    <xdr:grpSp>
      <xdr:nvGrpSpPr>
        <xdr:cNvPr id="28" name="Group 27">
          <a:extLst>
            <a:ext uri="{FF2B5EF4-FFF2-40B4-BE49-F238E27FC236}">
              <a16:creationId xmlns:a16="http://schemas.microsoft.com/office/drawing/2014/main" id="{DAA8ACED-86F9-4270-881B-E765806A0437}"/>
            </a:ext>
          </a:extLst>
        </xdr:cNvPr>
        <xdr:cNvGrpSpPr/>
      </xdr:nvGrpSpPr>
      <xdr:grpSpPr>
        <a:xfrm>
          <a:off x="4840785" y="2545246"/>
          <a:ext cx="1622274" cy="938793"/>
          <a:chOff x="10596291" y="2600325"/>
          <a:chExt cx="1443310" cy="962025"/>
        </a:xfrm>
        <a:scene3d>
          <a:camera prst="orthographicFront">
            <a:rot lat="0" lon="0" rev="0"/>
          </a:camera>
          <a:lightRig rig="balanced" dir="t">
            <a:rot lat="0" lon="0" rev="8700000"/>
          </a:lightRig>
        </a:scene3d>
      </xdr:grpSpPr>
      <xdr:sp macro="" textlink="$A$35">
        <xdr:nvSpPr>
          <xdr:cNvPr id="29" name="Rectangle: Rounded Corners 28">
            <a:extLst>
              <a:ext uri="{FF2B5EF4-FFF2-40B4-BE49-F238E27FC236}">
                <a16:creationId xmlns:a16="http://schemas.microsoft.com/office/drawing/2014/main" id="{EB15A0D0-4395-6BB7-3852-BF307067A94C}"/>
              </a:ext>
            </a:extLst>
          </xdr:cNvPr>
          <xdr:cNvSpPr/>
        </xdr:nvSpPr>
        <xdr:spPr>
          <a:xfrm>
            <a:off x="10596291" y="2600325"/>
            <a:ext cx="1443310" cy="962025"/>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4866B892-0F1F-4CEC-AA0F-936991CE5244}" type="TxLink">
              <a:rPr lang="en-US" sz="24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9.2M</a:t>
            </a:fld>
            <a:endParaRPr lang="en-AE" sz="41300" b="1">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65A9EB41-5EE0-DB9E-692F-6FC0C999D1A3}"/>
              </a:ext>
            </a:extLst>
          </xdr:cNvPr>
          <xdr:cNvSpPr/>
        </xdr:nvSpPr>
        <xdr:spPr>
          <a:xfrm>
            <a:off x="10856197" y="2784101"/>
            <a:ext cx="952809" cy="323850"/>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400" b="0">
                <a:solidFill>
                  <a:schemeClr val="tx1"/>
                </a:solidFill>
                <a:latin typeface="Times New Roman" panose="02020603050405020304" pitchFamily="18" charset="0"/>
                <a:cs typeface="Times New Roman" panose="02020603050405020304" pitchFamily="18" charset="0"/>
              </a:rPr>
              <a:t>COST</a:t>
            </a:r>
          </a:p>
        </xdr:txBody>
      </xdr:sp>
    </xdr:grpSp>
    <xdr:clientData/>
  </xdr:twoCellAnchor>
  <xdr:twoCellAnchor>
    <xdr:from>
      <xdr:col>9</xdr:col>
      <xdr:colOff>358589</xdr:colOff>
      <xdr:row>5</xdr:row>
      <xdr:rowOff>152400</xdr:rowOff>
    </xdr:from>
    <xdr:to>
      <xdr:col>11</xdr:col>
      <xdr:colOff>364304</xdr:colOff>
      <xdr:row>8</xdr:row>
      <xdr:rowOff>146687</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89DA01D7-5CB9-433F-ADD5-CFAA6E6911E8}"/>
            </a:ext>
          </a:extLst>
        </xdr:cNvPr>
        <xdr:cNvSpPr txBox="1"/>
      </xdr:nvSpPr>
      <xdr:spPr>
        <a:xfrm>
          <a:off x="2097742" y="1281953"/>
          <a:ext cx="1583503" cy="559063"/>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800" b="1">
              <a:solidFill>
                <a:schemeClr val="bg1"/>
              </a:solidFill>
              <a:latin typeface="Times New Roman" panose="02020603050405020304" pitchFamily="18" charset="0"/>
              <a:cs typeface="Times New Roman" panose="02020603050405020304" pitchFamily="18" charset="0"/>
            </a:rPr>
            <a:t>P</a:t>
          </a:r>
          <a:r>
            <a:rPr lang="en-AE" sz="2800" b="1" baseline="0">
              <a:solidFill>
                <a:schemeClr val="bg1"/>
              </a:solidFill>
              <a:latin typeface="Times New Roman" panose="02020603050405020304" pitchFamily="18" charset="0"/>
              <a:cs typeface="Times New Roman" panose="02020603050405020304" pitchFamily="18" charset="0"/>
            </a:rPr>
            <a:t> &amp; L</a:t>
          </a:r>
          <a:endParaRPr lang="en-AE"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113545</xdr:colOff>
      <xdr:row>7</xdr:row>
      <xdr:rowOff>71924</xdr:rowOff>
    </xdr:from>
    <xdr:to>
      <xdr:col>20</xdr:col>
      <xdr:colOff>229914</xdr:colOff>
      <xdr:row>11</xdr:row>
      <xdr:rowOff>175174</xdr:rowOff>
    </xdr:to>
    <mc:AlternateContent xmlns:mc="http://schemas.openxmlformats.org/markup-compatibility/2006" xmlns:a14="http://schemas.microsoft.com/office/drawing/2010/main">
      <mc:Choice Requires="a14">
        <xdr:graphicFrame macro="">
          <xdr:nvGraphicFramePr>
            <xdr:cNvPr id="34" name="Quarter 1">
              <a:extLst>
                <a:ext uri="{FF2B5EF4-FFF2-40B4-BE49-F238E27FC236}">
                  <a16:creationId xmlns:a16="http://schemas.microsoft.com/office/drawing/2014/main" id="{9FCCADAC-18BA-C624-1781-6532D11F3394}"/>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4574033" y="1372900"/>
              <a:ext cx="3136491" cy="84666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250732</xdr:colOff>
      <xdr:row>13</xdr:row>
      <xdr:rowOff>107156</xdr:rowOff>
    </xdr:from>
    <xdr:to>
      <xdr:col>15</xdr:col>
      <xdr:colOff>268941</xdr:colOff>
      <xdr:row>18</xdr:row>
      <xdr:rowOff>116681</xdr:rowOff>
    </xdr:to>
    <xdr:grpSp>
      <xdr:nvGrpSpPr>
        <xdr:cNvPr id="36" name="Group 35">
          <a:extLst>
            <a:ext uri="{FF2B5EF4-FFF2-40B4-BE49-F238E27FC236}">
              <a16:creationId xmlns:a16="http://schemas.microsoft.com/office/drawing/2014/main" id="{1A9DE00E-E0BD-4428-BCBA-EA5E7D90602E}"/>
            </a:ext>
          </a:extLst>
        </xdr:cNvPr>
        <xdr:cNvGrpSpPr/>
      </xdr:nvGrpSpPr>
      <xdr:grpSpPr>
        <a:xfrm>
          <a:off x="2899147" y="2523254"/>
          <a:ext cx="1830282" cy="938793"/>
          <a:chOff x="10596291" y="2600325"/>
          <a:chExt cx="1443310" cy="962025"/>
        </a:xfrm>
        <a:scene3d>
          <a:camera prst="orthographicFront">
            <a:rot lat="0" lon="0" rev="0"/>
          </a:camera>
          <a:lightRig rig="contrasting" dir="t">
            <a:rot lat="0" lon="0" rev="7800000"/>
          </a:lightRig>
        </a:scene3d>
      </xdr:grpSpPr>
      <xdr:sp macro="" textlink="$B$2">
        <xdr:nvSpPr>
          <xdr:cNvPr id="38" name="Rectangle: Rounded Corners 37">
            <a:extLst>
              <a:ext uri="{FF2B5EF4-FFF2-40B4-BE49-F238E27FC236}">
                <a16:creationId xmlns:a16="http://schemas.microsoft.com/office/drawing/2014/main" id="{B6016EF9-6730-523E-134C-6F017B263E55}"/>
              </a:ext>
            </a:extLst>
          </xdr:cNvPr>
          <xdr:cNvSpPr/>
        </xdr:nvSpPr>
        <xdr:spPr>
          <a:xfrm>
            <a:off x="10596291" y="2600325"/>
            <a:ext cx="1443310" cy="962025"/>
          </a:xfrm>
          <a:prstGeom prst="roundRect">
            <a:avLst/>
          </a:prstGeom>
          <a:ln>
            <a:noFill/>
          </a:ln>
          <a:effectLst/>
          <a:sp3d>
            <a:bevelT w="139700" h="1397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DD0EFF05-52AA-4C75-91DC-090F2D323B4D}" type="TxLink">
              <a:rPr lang="en-US" sz="24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16.7M</a:t>
            </a:fld>
            <a:endParaRPr lang="en-AE" sz="49600" b="1">
              <a:latin typeface="Times New Roman" panose="02020603050405020304" pitchFamily="18" charset="0"/>
              <a:cs typeface="Times New Roman" panose="02020603050405020304" pitchFamily="18" charset="0"/>
            </a:endParaRPr>
          </a:p>
        </xdr:txBody>
      </xdr:sp>
      <xdr:sp macro="" textlink="">
        <xdr:nvSpPr>
          <xdr:cNvPr id="39" name="Rectangle: Rounded Corners 38">
            <a:extLst>
              <a:ext uri="{FF2B5EF4-FFF2-40B4-BE49-F238E27FC236}">
                <a16:creationId xmlns:a16="http://schemas.microsoft.com/office/drawing/2014/main" id="{407AB0C5-57DE-02B3-437C-B6B327FC0F22}"/>
              </a:ext>
            </a:extLst>
          </xdr:cNvPr>
          <xdr:cNvSpPr/>
        </xdr:nvSpPr>
        <xdr:spPr>
          <a:xfrm>
            <a:off x="10727501" y="2784101"/>
            <a:ext cx="1240537" cy="323850"/>
          </a:xfrm>
          <a:prstGeom prst="roundRect">
            <a:avLst/>
          </a:prstGeom>
          <a:noFill/>
          <a:ln>
            <a:noFill/>
          </a:ln>
          <a:effectLst/>
          <a:sp3d>
            <a:bevelT w="139700" h="1397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800" b="0">
                <a:solidFill>
                  <a:schemeClr val="tx1"/>
                </a:solidFill>
                <a:latin typeface="Times New Roman" panose="02020603050405020304" pitchFamily="18" charset="0"/>
                <a:cs typeface="Times New Roman" panose="02020603050405020304" pitchFamily="18" charset="0"/>
              </a:rPr>
              <a:t>Revenue</a:t>
            </a:r>
          </a:p>
        </xdr:txBody>
      </xdr:sp>
    </xdr:grpSp>
    <xdr:clientData/>
  </xdr:twoCellAnchor>
  <xdr:twoCellAnchor editAs="oneCell">
    <xdr:from>
      <xdr:col>12</xdr:col>
      <xdr:colOff>234045</xdr:colOff>
      <xdr:row>7</xdr:row>
      <xdr:rowOff>73819</xdr:rowOff>
    </xdr:from>
    <xdr:to>
      <xdr:col>14</xdr:col>
      <xdr:colOff>591208</xdr:colOff>
      <xdr:row>11</xdr:row>
      <xdr:rowOff>178595</xdr:rowOff>
    </xdr:to>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76847B12-491E-DC61-7132-3DBE98A4AB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82460" y="1374795"/>
              <a:ext cx="1565211" cy="84819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278189</xdr:colOff>
      <xdr:row>13</xdr:row>
      <xdr:rowOff>85025</xdr:rowOff>
    </xdr:from>
    <xdr:to>
      <xdr:col>27</xdr:col>
      <xdr:colOff>392203</xdr:colOff>
      <xdr:row>18</xdr:row>
      <xdr:rowOff>134471</xdr:rowOff>
    </xdr:to>
    <xdr:grpSp>
      <xdr:nvGrpSpPr>
        <xdr:cNvPr id="72" name="Group 71">
          <a:extLst>
            <a:ext uri="{FF2B5EF4-FFF2-40B4-BE49-F238E27FC236}">
              <a16:creationId xmlns:a16="http://schemas.microsoft.com/office/drawing/2014/main" id="{DFE3BB38-11DA-ED02-E1D6-9654BBE0E907}"/>
            </a:ext>
          </a:extLst>
        </xdr:cNvPr>
        <xdr:cNvGrpSpPr/>
      </xdr:nvGrpSpPr>
      <xdr:grpSpPr>
        <a:xfrm>
          <a:off x="8966848" y="2501123"/>
          <a:ext cx="3134135" cy="978714"/>
          <a:chOff x="15899189" y="2752025"/>
          <a:chExt cx="3139602" cy="1001946"/>
        </a:xfrm>
        <a:scene3d>
          <a:camera prst="orthographicFront">
            <a:rot lat="0" lon="0" rev="0"/>
          </a:camera>
          <a:lightRig rig="balanced" dir="t">
            <a:rot lat="0" lon="0" rev="8700000"/>
          </a:lightRig>
        </a:scene3d>
      </xdr:grpSpPr>
      <xdr:sp macro="" textlink="$A$41">
        <xdr:nvSpPr>
          <xdr:cNvPr id="47" name="Rectangle: Rounded Corners 46">
            <a:extLst>
              <a:ext uri="{FF2B5EF4-FFF2-40B4-BE49-F238E27FC236}">
                <a16:creationId xmlns:a16="http://schemas.microsoft.com/office/drawing/2014/main" id="{D9601060-E5D5-F3F8-4341-13FEC83106FC}"/>
              </a:ext>
            </a:extLst>
          </xdr:cNvPr>
          <xdr:cNvSpPr/>
        </xdr:nvSpPr>
        <xdr:spPr>
          <a:xfrm>
            <a:off x="15899189" y="2752025"/>
            <a:ext cx="3139602" cy="1001946"/>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7710095B-2D61-4B74-B663-A9224A3460C8}"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ctr"/>
              <a:t>3.4M</a:t>
            </a:fld>
            <a:endParaRPr lang="en-US" sz="2800">
              <a:latin typeface="Times New Roman" panose="02020603050405020304" pitchFamily="18" charset="0"/>
              <a:cs typeface="Times New Roman" panose="02020603050405020304" pitchFamily="18" charset="0"/>
            </a:endParaRPr>
          </a:p>
        </xdr:txBody>
      </xdr:sp>
      <xdr:sp macro="" textlink="">
        <xdr:nvSpPr>
          <xdr:cNvPr id="48" name="Rectangle: Rounded Corners 47">
            <a:extLst>
              <a:ext uri="{FF2B5EF4-FFF2-40B4-BE49-F238E27FC236}">
                <a16:creationId xmlns:a16="http://schemas.microsoft.com/office/drawing/2014/main" id="{66A27A43-AA85-2EAA-D374-4594BFA677F8}"/>
              </a:ext>
            </a:extLst>
          </xdr:cNvPr>
          <xdr:cNvSpPr/>
        </xdr:nvSpPr>
        <xdr:spPr>
          <a:xfrm>
            <a:off x="15950695" y="2826084"/>
            <a:ext cx="3087521" cy="463771"/>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AE" sz="2400" b="0">
                <a:solidFill>
                  <a:schemeClr val="tx1"/>
                </a:solidFill>
                <a:latin typeface="Times New Roman" panose="02020603050405020304" pitchFamily="18" charset="0"/>
                <a:cs typeface="Times New Roman" panose="02020603050405020304" pitchFamily="18" charset="0"/>
              </a:rPr>
              <a:t>Operational Expenses</a:t>
            </a:r>
          </a:p>
        </xdr:txBody>
      </xdr:sp>
    </xdr:grpSp>
    <xdr:clientData/>
  </xdr:twoCellAnchor>
  <xdr:twoCellAnchor>
    <xdr:from>
      <xdr:col>12</xdr:col>
      <xdr:colOff>308160</xdr:colOff>
      <xdr:row>73</xdr:row>
      <xdr:rowOff>100429</xdr:rowOff>
    </xdr:from>
    <xdr:to>
      <xdr:col>42</xdr:col>
      <xdr:colOff>197069</xdr:colOff>
      <xdr:row>96</xdr:row>
      <xdr:rowOff>99310</xdr:rowOff>
    </xdr:to>
    <xdr:graphicFrame macro="">
      <xdr:nvGraphicFramePr>
        <xdr:cNvPr id="13" name="Chart 12">
          <a:extLst>
            <a:ext uri="{FF2B5EF4-FFF2-40B4-BE49-F238E27FC236}">
              <a16:creationId xmlns:a16="http://schemas.microsoft.com/office/drawing/2014/main" id="{18F7D9F5-63AB-AF5B-B2EB-1EE971C62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263337</xdr:colOff>
      <xdr:row>27</xdr:row>
      <xdr:rowOff>45943</xdr:rowOff>
    </xdr:from>
    <xdr:to>
      <xdr:col>28</xdr:col>
      <xdr:colOff>347382</xdr:colOff>
      <xdr:row>44</xdr:row>
      <xdr:rowOff>95251</xdr:rowOff>
    </xdr:to>
    <xdr:graphicFrame macro="">
      <xdr:nvGraphicFramePr>
        <xdr:cNvPr id="16" name="Chart 15">
          <a:extLst>
            <a:ext uri="{FF2B5EF4-FFF2-40B4-BE49-F238E27FC236}">
              <a16:creationId xmlns:a16="http://schemas.microsoft.com/office/drawing/2014/main" id="{0085E40C-2F51-EDDF-DEE7-CAA48E85C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369794</xdr:colOff>
      <xdr:row>19</xdr:row>
      <xdr:rowOff>111784</xdr:rowOff>
    </xdr:from>
    <xdr:to>
      <xdr:col>18</xdr:col>
      <xdr:colOff>224119</xdr:colOff>
      <xdr:row>24</xdr:row>
      <xdr:rowOff>129990</xdr:rowOff>
    </xdr:to>
    <xdr:grpSp>
      <xdr:nvGrpSpPr>
        <xdr:cNvPr id="51" name="Group 50">
          <a:extLst>
            <a:ext uri="{FF2B5EF4-FFF2-40B4-BE49-F238E27FC236}">
              <a16:creationId xmlns:a16="http://schemas.microsoft.com/office/drawing/2014/main" id="{63AD07E6-5A73-9508-4093-3B552D5AE791}"/>
            </a:ext>
          </a:extLst>
        </xdr:cNvPr>
        <xdr:cNvGrpSpPr/>
      </xdr:nvGrpSpPr>
      <xdr:grpSpPr>
        <a:xfrm>
          <a:off x="4830282" y="3643004"/>
          <a:ext cx="1666398" cy="947474"/>
          <a:chOff x="11362765" y="3921784"/>
          <a:chExt cx="1860176" cy="970706"/>
        </a:xfrm>
        <a:scene3d>
          <a:camera prst="orthographicFront">
            <a:rot lat="0" lon="0" rev="0"/>
          </a:camera>
          <a:lightRig rig="balanced" dir="t">
            <a:rot lat="0" lon="0" rev="8700000"/>
          </a:lightRig>
        </a:scene3d>
      </xdr:grpSpPr>
      <xdr:sp macro="" textlink="$D$9">
        <xdr:nvSpPr>
          <xdr:cNvPr id="49" name="Rectangle: Rounded Corners 48">
            <a:extLst>
              <a:ext uri="{FF2B5EF4-FFF2-40B4-BE49-F238E27FC236}">
                <a16:creationId xmlns:a16="http://schemas.microsoft.com/office/drawing/2014/main" id="{0B159330-022D-2AF5-45D7-5C0F14F15949}"/>
              </a:ext>
            </a:extLst>
          </xdr:cNvPr>
          <xdr:cNvSpPr/>
        </xdr:nvSpPr>
        <xdr:spPr>
          <a:xfrm>
            <a:off x="11362765" y="3921784"/>
            <a:ext cx="1860176" cy="970706"/>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marL="0" indent="0" algn="ctr"/>
            <a:fld id="{F96DE1BD-2714-44F0-96EC-44D7D77F6C70}" type="TxLink">
              <a:rPr lang="en-US" sz="2400" b="1" i="0" u="none" strike="noStrike">
                <a:solidFill>
                  <a:srgbClr val="000000"/>
                </a:solidFill>
                <a:effectLst/>
                <a:latin typeface="Times New Roman" panose="02020603050405020304" pitchFamily="18" charset="0"/>
                <a:ea typeface="Calibri"/>
                <a:cs typeface="Times New Roman" panose="02020603050405020304" pitchFamily="18" charset="0"/>
              </a:rPr>
              <a:pPr marL="0" indent="0" algn="ctr"/>
              <a:t>55.28%</a:t>
            </a:fld>
            <a:endParaRPr lang="en-US" sz="4400" b="1" i="0" u="none" strike="noStrike">
              <a:solidFill>
                <a:srgbClr val="000000"/>
              </a:solidFill>
              <a:effectLst/>
              <a:latin typeface="Times New Roman" panose="02020603050405020304" pitchFamily="18" charset="0"/>
              <a:ea typeface="Calibri"/>
              <a:cs typeface="Times New Roman" panose="02020603050405020304" pitchFamily="18" charset="0"/>
            </a:endParaRPr>
          </a:p>
        </xdr:txBody>
      </xdr:sp>
      <xdr:sp macro="" textlink="">
        <xdr:nvSpPr>
          <xdr:cNvPr id="50" name="Rectangle: Rounded Corners 49">
            <a:extLst>
              <a:ext uri="{FF2B5EF4-FFF2-40B4-BE49-F238E27FC236}">
                <a16:creationId xmlns:a16="http://schemas.microsoft.com/office/drawing/2014/main" id="{41F9ADFA-0A9D-3716-8E3E-FCD3AD3E0200}"/>
              </a:ext>
            </a:extLst>
          </xdr:cNvPr>
          <xdr:cNvSpPr/>
        </xdr:nvSpPr>
        <xdr:spPr>
          <a:xfrm>
            <a:off x="11475884" y="3952770"/>
            <a:ext cx="1522940" cy="48292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800" b="0">
                <a:solidFill>
                  <a:schemeClr val="tx1"/>
                </a:solidFill>
                <a:latin typeface="Times New Roman" panose="02020603050405020304" pitchFamily="18" charset="0"/>
                <a:cs typeface="Times New Roman" panose="02020603050405020304" pitchFamily="18" charset="0"/>
              </a:rPr>
              <a:t>Cost</a:t>
            </a:r>
            <a:r>
              <a:rPr lang="en-AE" sz="2800" b="0" baseline="0">
                <a:solidFill>
                  <a:schemeClr val="tx1"/>
                </a:solidFill>
                <a:latin typeface="Times New Roman" panose="02020603050405020304" pitchFamily="18" charset="0"/>
                <a:cs typeface="Times New Roman" panose="02020603050405020304" pitchFamily="18" charset="0"/>
              </a:rPr>
              <a:t> %</a:t>
            </a:r>
            <a:endParaRPr lang="en-AE" sz="2800" b="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22</xdr:col>
      <xdr:colOff>296119</xdr:colOff>
      <xdr:row>19</xdr:row>
      <xdr:rowOff>91748</xdr:rowOff>
    </xdr:from>
    <xdr:to>
      <xdr:col>27</xdr:col>
      <xdr:colOff>410133</xdr:colOff>
      <xdr:row>24</xdr:row>
      <xdr:rowOff>141194</xdr:rowOff>
    </xdr:to>
    <xdr:grpSp>
      <xdr:nvGrpSpPr>
        <xdr:cNvPr id="58" name="Group 57">
          <a:extLst>
            <a:ext uri="{FF2B5EF4-FFF2-40B4-BE49-F238E27FC236}">
              <a16:creationId xmlns:a16="http://schemas.microsoft.com/office/drawing/2014/main" id="{45B0D490-BCAA-A195-AA4C-70A87FBD1F36}"/>
            </a:ext>
          </a:extLst>
        </xdr:cNvPr>
        <xdr:cNvGrpSpPr/>
      </xdr:nvGrpSpPr>
      <xdr:grpSpPr>
        <a:xfrm>
          <a:off x="8984778" y="3622968"/>
          <a:ext cx="3134135" cy="978714"/>
          <a:chOff x="16006766" y="3901748"/>
          <a:chExt cx="3139603" cy="1001946"/>
        </a:xfrm>
        <a:scene3d>
          <a:camera prst="orthographicFront">
            <a:rot lat="0" lon="0" rev="0"/>
          </a:camera>
          <a:lightRig rig="balanced" dir="t">
            <a:rot lat="0" lon="0" rev="8700000"/>
          </a:lightRig>
        </a:scene3d>
      </xdr:grpSpPr>
      <xdr:sp macro="" textlink="$D$12">
        <xdr:nvSpPr>
          <xdr:cNvPr id="56" name="Rectangle: Rounded Corners 55">
            <a:extLst>
              <a:ext uri="{FF2B5EF4-FFF2-40B4-BE49-F238E27FC236}">
                <a16:creationId xmlns:a16="http://schemas.microsoft.com/office/drawing/2014/main" id="{F9AE4653-6F50-3BF7-1026-4E2DEA48E703}"/>
              </a:ext>
            </a:extLst>
          </xdr:cNvPr>
          <xdr:cNvSpPr/>
        </xdr:nvSpPr>
        <xdr:spPr>
          <a:xfrm>
            <a:off x="16006766" y="3901748"/>
            <a:ext cx="3139603" cy="1001946"/>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6A4950C0-6F43-47A6-B584-B6C13B7C7BAD}"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ctr"/>
              <a:t>20.14%</a:t>
            </a:fld>
            <a:endParaRPr lang="en-US" sz="4800">
              <a:latin typeface="Times New Roman" panose="02020603050405020304" pitchFamily="18" charset="0"/>
              <a:cs typeface="Times New Roman" panose="02020603050405020304" pitchFamily="18" charset="0"/>
            </a:endParaRPr>
          </a:p>
        </xdr:txBody>
      </xdr:sp>
      <xdr:sp macro="" textlink="">
        <xdr:nvSpPr>
          <xdr:cNvPr id="57" name="Rectangle: Rounded Corners 56">
            <a:extLst>
              <a:ext uri="{FF2B5EF4-FFF2-40B4-BE49-F238E27FC236}">
                <a16:creationId xmlns:a16="http://schemas.microsoft.com/office/drawing/2014/main" id="{72C538AC-C5B6-3332-313E-1A6B07C3FF2B}"/>
              </a:ext>
            </a:extLst>
          </xdr:cNvPr>
          <xdr:cNvSpPr/>
        </xdr:nvSpPr>
        <xdr:spPr>
          <a:xfrm>
            <a:off x="16024655" y="3934986"/>
            <a:ext cx="3103785" cy="463771"/>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r>
              <a:rPr lang="en-AE" sz="2200" b="0">
                <a:solidFill>
                  <a:schemeClr val="tx1"/>
                </a:solidFill>
                <a:latin typeface="Times New Roman" panose="02020603050405020304" pitchFamily="18" charset="0"/>
                <a:cs typeface="Times New Roman" panose="02020603050405020304" pitchFamily="18" charset="0"/>
              </a:rPr>
              <a:t>Operational Expenses %</a:t>
            </a:r>
          </a:p>
        </xdr:txBody>
      </xdr:sp>
    </xdr:grpSp>
    <xdr:clientData/>
  </xdr:twoCellAnchor>
  <xdr:twoCellAnchor>
    <xdr:from>
      <xdr:col>12</xdr:col>
      <xdr:colOff>246249</xdr:colOff>
      <xdr:row>19</xdr:row>
      <xdr:rowOff>102674</xdr:rowOff>
    </xdr:from>
    <xdr:to>
      <xdr:col>15</xdr:col>
      <xdr:colOff>264458</xdr:colOff>
      <xdr:row>24</xdr:row>
      <xdr:rowOff>112199</xdr:rowOff>
    </xdr:to>
    <xdr:grpSp>
      <xdr:nvGrpSpPr>
        <xdr:cNvPr id="65" name="Group 64">
          <a:extLst>
            <a:ext uri="{FF2B5EF4-FFF2-40B4-BE49-F238E27FC236}">
              <a16:creationId xmlns:a16="http://schemas.microsoft.com/office/drawing/2014/main" id="{964A9833-4DC0-4310-DD45-0740A43B1078}"/>
            </a:ext>
          </a:extLst>
        </xdr:cNvPr>
        <xdr:cNvGrpSpPr/>
      </xdr:nvGrpSpPr>
      <xdr:grpSpPr>
        <a:xfrm>
          <a:off x="2894664" y="3633894"/>
          <a:ext cx="1830282" cy="938793"/>
          <a:chOff x="10107425" y="3912674"/>
          <a:chExt cx="1833562" cy="962025"/>
        </a:xfrm>
        <a:scene3d>
          <a:camera prst="orthographicFront">
            <a:rot lat="0" lon="0" rev="0"/>
          </a:camera>
          <a:lightRig rig="balanced" dir="t">
            <a:rot lat="0" lon="0" rev="8700000"/>
          </a:lightRig>
        </a:scene3d>
      </xdr:grpSpPr>
      <xdr:sp macro="" textlink="$D$15">
        <xdr:nvSpPr>
          <xdr:cNvPr id="63" name="Rectangle: Rounded Corners 62">
            <a:extLst>
              <a:ext uri="{FF2B5EF4-FFF2-40B4-BE49-F238E27FC236}">
                <a16:creationId xmlns:a16="http://schemas.microsoft.com/office/drawing/2014/main" id="{F882180A-677F-2940-E66B-6D06D09F6A70}"/>
              </a:ext>
            </a:extLst>
          </xdr:cNvPr>
          <xdr:cNvSpPr/>
        </xdr:nvSpPr>
        <xdr:spPr>
          <a:xfrm>
            <a:off x="10107425" y="3912674"/>
            <a:ext cx="1833562" cy="962025"/>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C3FD1550-2753-443C-8FE2-DDA8DAD98AD1}"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100.00%</a:t>
            </a:fld>
            <a:endParaRPr lang="en-AE" sz="123400" b="1">
              <a:latin typeface="Times New Roman" panose="02020603050405020304" pitchFamily="18" charset="0"/>
              <a:cs typeface="Times New Roman" panose="02020603050405020304" pitchFamily="18" charset="0"/>
            </a:endParaRPr>
          </a:p>
        </xdr:txBody>
      </xdr:sp>
      <xdr:sp macro="" textlink="">
        <xdr:nvSpPr>
          <xdr:cNvPr id="64" name="Rectangle: Rounded Corners 63">
            <a:extLst>
              <a:ext uri="{FF2B5EF4-FFF2-40B4-BE49-F238E27FC236}">
                <a16:creationId xmlns:a16="http://schemas.microsoft.com/office/drawing/2014/main" id="{B0C32CA4-980F-F765-855C-BA05D3062519}"/>
              </a:ext>
            </a:extLst>
          </xdr:cNvPr>
          <xdr:cNvSpPr/>
        </xdr:nvSpPr>
        <xdr:spPr>
          <a:xfrm>
            <a:off x="10133016" y="3940368"/>
            <a:ext cx="1788667" cy="536381"/>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3200" b="0">
                <a:solidFill>
                  <a:schemeClr val="tx1"/>
                </a:solidFill>
                <a:latin typeface="Times New Roman" panose="02020603050405020304" pitchFamily="18" charset="0"/>
                <a:cs typeface="Times New Roman" panose="02020603050405020304" pitchFamily="18" charset="0"/>
              </a:rPr>
              <a:t>Revenue</a:t>
            </a:r>
          </a:p>
        </xdr:txBody>
      </xdr:sp>
    </xdr:grpSp>
    <xdr:clientData/>
  </xdr:twoCellAnchor>
  <xdr:twoCellAnchor>
    <xdr:from>
      <xdr:col>27</xdr:col>
      <xdr:colOff>526410</xdr:colOff>
      <xdr:row>13</xdr:row>
      <xdr:rowOff>84605</xdr:rowOff>
    </xdr:from>
    <xdr:to>
      <xdr:col>30</xdr:col>
      <xdr:colOff>403412</xdr:colOff>
      <xdr:row>18</xdr:row>
      <xdr:rowOff>122705</xdr:rowOff>
    </xdr:to>
    <xdr:grpSp>
      <xdr:nvGrpSpPr>
        <xdr:cNvPr id="79" name="Group 78">
          <a:extLst>
            <a:ext uri="{FF2B5EF4-FFF2-40B4-BE49-F238E27FC236}">
              <a16:creationId xmlns:a16="http://schemas.microsoft.com/office/drawing/2014/main" id="{C6B9040F-CBF4-0989-60F4-8B2D0B7C9DCB}"/>
            </a:ext>
          </a:extLst>
        </xdr:cNvPr>
        <xdr:cNvGrpSpPr/>
      </xdr:nvGrpSpPr>
      <xdr:grpSpPr>
        <a:xfrm>
          <a:off x="12235190" y="2500703"/>
          <a:ext cx="1689076" cy="967368"/>
          <a:chOff x="18220498" y="2751605"/>
          <a:chExt cx="2225774" cy="990600"/>
        </a:xfrm>
        <a:scene3d>
          <a:camera prst="orthographicFront">
            <a:rot lat="0" lon="0" rev="0"/>
          </a:camera>
          <a:lightRig rig="balanced" dir="t">
            <a:rot lat="0" lon="0" rev="8700000"/>
          </a:lightRig>
        </a:scene3d>
      </xdr:grpSpPr>
      <xdr:sp macro="" textlink="$F$2">
        <xdr:nvSpPr>
          <xdr:cNvPr id="74" name="Rectangle: Rounded Corners 73">
            <a:extLst>
              <a:ext uri="{FF2B5EF4-FFF2-40B4-BE49-F238E27FC236}">
                <a16:creationId xmlns:a16="http://schemas.microsoft.com/office/drawing/2014/main" id="{E205A6C2-F4F2-117E-EA45-571841C258F7}"/>
              </a:ext>
            </a:extLst>
          </xdr:cNvPr>
          <xdr:cNvSpPr/>
        </xdr:nvSpPr>
        <xdr:spPr>
          <a:xfrm>
            <a:off x="18220498" y="2751605"/>
            <a:ext cx="2225774" cy="990600"/>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F0332FF9-0076-4051-95B6-6EB2023C7970}" type="TxLink">
              <a:rPr lang="en-US" sz="28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4.1M</a:t>
            </a:fld>
            <a:endParaRPr lang="en-AE" sz="49600" b="1">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59994B5F-DB36-90A4-D646-E69480D9EE2D}"/>
              </a:ext>
            </a:extLst>
          </xdr:cNvPr>
          <xdr:cNvSpPr/>
        </xdr:nvSpPr>
        <xdr:spPr>
          <a:xfrm>
            <a:off x="18574226" y="2874727"/>
            <a:ext cx="1506716" cy="44053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AE" sz="2400" b="0">
                <a:solidFill>
                  <a:schemeClr val="tx1"/>
                </a:solidFill>
                <a:latin typeface="Times New Roman" panose="02020603050405020304" pitchFamily="18" charset="0"/>
                <a:cs typeface="Times New Roman" panose="02020603050405020304" pitchFamily="18" charset="0"/>
              </a:rPr>
              <a:t>EBIT</a:t>
            </a:r>
          </a:p>
        </xdr:txBody>
      </xdr:sp>
    </xdr:grpSp>
    <xdr:clientData/>
  </xdr:twoCellAnchor>
  <xdr:twoCellAnchor>
    <xdr:from>
      <xdr:col>27</xdr:col>
      <xdr:colOff>548826</xdr:colOff>
      <xdr:row>19</xdr:row>
      <xdr:rowOff>111783</xdr:rowOff>
    </xdr:from>
    <xdr:to>
      <xdr:col>30</xdr:col>
      <xdr:colOff>414618</xdr:colOff>
      <xdr:row>24</xdr:row>
      <xdr:rowOff>129989</xdr:rowOff>
    </xdr:to>
    <xdr:grpSp>
      <xdr:nvGrpSpPr>
        <xdr:cNvPr id="80" name="Group 79">
          <a:extLst>
            <a:ext uri="{FF2B5EF4-FFF2-40B4-BE49-F238E27FC236}">
              <a16:creationId xmlns:a16="http://schemas.microsoft.com/office/drawing/2014/main" id="{DCABC74C-B9C3-CFE7-E4B7-14C3B49450C5}"/>
            </a:ext>
          </a:extLst>
        </xdr:cNvPr>
        <xdr:cNvGrpSpPr/>
      </xdr:nvGrpSpPr>
      <xdr:grpSpPr>
        <a:xfrm>
          <a:off x="12257606" y="3643003"/>
          <a:ext cx="1677866" cy="947474"/>
          <a:chOff x="18500649" y="3899371"/>
          <a:chExt cx="1681145" cy="970706"/>
        </a:xfrm>
        <a:scene3d>
          <a:camera prst="orthographicFront">
            <a:rot lat="0" lon="0" rev="0"/>
          </a:camera>
          <a:lightRig rig="balanced" dir="t">
            <a:rot lat="0" lon="0" rev="8700000"/>
          </a:lightRig>
        </a:scene3d>
      </xdr:grpSpPr>
      <xdr:sp macro="" textlink="$F$5">
        <xdr:nvSpPr>
          <xdr:cNvPr id="77" name="Rectangle: Rounded Corners 76">
            <a:extLst>
              <a:ext uri="{FF2B5EF4-FFF2-40B4-BE49-F238E27FC236}">
                <a16:creationId xmlns:a16="http://schemas.microsoft.com/office/drawing/2014/main" id="{449ACE91-844F-61ED-D745-2908C4D83460}"/>
              </a:ext>
            </a:extLst>
          </xdr:cNvPr>
          <xdr:cNvSpPr/>
        </xdr:nvSpPr>
        <xdr:spPr>
          <a:xfrm>
            <a:off x="18500649" y="3899371"/>
            <a:ext cx="1681145" cy="970706"/>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marL="0" indent="0" algn="ctr"/>
            <a:fld id="{83633856-0309-4314-9DDE-CB1879CEA2DB}" type="TxLink">
              <a:rPr lang="en-US" sz="2800" b="1" i="0" u="none" strike="noStrike">
                <a:solidFill>
                  <a:srgbClr val="000000"/>
                </a:solidFill>
                <a:effectLst/>
                <a:latin typeface="Times New Roman" panose="02020603050405020304" pitchFamily="18" charset="0"/>
                <a:ea typeface="Calibri"/>
                <a:cs typeface="Times New Roman" panose="02020603050405020304" pitchFamily="18" charset="0"/>
              </a:rPr>
              <a:pPr marL="0" indent="0" algn="ctr"/>
              <a:t>24.6%</a:t>
            </a:fld>
            <a:endParaRPr lang="en-US" sz="4800" b="1" i="0" u="none" strike="noStrike">
              <a:solidFill>
                <a:srgbClr val="000000"/>
              </a:solidFill>
              <a:effectLst/>
              <a:latin typeface="Times New Roman" panose="02020603050405020304" pitchFamily="18" charset="0"/>
              <a:ea typeface="Calibri"/>
              <a:cs typeface="Times New Roman" panose="02020603050405020304" pitchFamily="18" charset="0"/>
            </a:endParaRPr>
          </a:p>
        </xdr:txBody>
      </xdr:sp>
      <xdr:sp macro="" textlink="">
        <xdr:nvSpPr>
          <xdr:cNvPr id="78" name="Rectangle: Rounded Corners 77">
            <a:extLst>
              <a:ext uri="{FF2B5EF4-FFF2-40B4-BE49-F238E27FC236}">
                <a16:creationId xmlns:a16="http://schemas.microsoft.com/office/drawing/2014/main" id="{274A01FA-719F-FEA5-4853-4EC3C3BB1159}"/>
              </a:ext>
            </a:extLst>
          </xdr:cNvPr>
          <xdr:cNvSpPr/>
        </xdr:nvSpPr>
        <xdr:spPr>
          <a:xfrm>
            <a:off x="18753840" y="3923152"/>
            <a:ext cx="1102983" cy="48292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400" b="0">
                <a:solidFill>
                  <a:schemeClr val="tx1"/>
                </a:solidFill>
                <a:latin typeface="Times New Roman" panose="02020603050405020304" pitchFamily="18" charset="0"/>
                <a:cs typeface="Times New Roman" panose="02020603050405020304" pitchFamily="18" charset="0"/>
              </a:rPr>
              <a:t>EBIT</a:t>
            </a:r>
            <a:r>
              <a:rPr lang="en-AE" sz="2400" b="0" baseline="0">
                <a:solidFill>
                  <a:schemeClr val="tx1"/>
                </a:solidFill>
                <a:latin typeface="Times New Roman" panose="02020603050405020304" pitchFamily="18" charset="0"/>
                <a:cs typeface="Times New Roman" panose="02020603050405020304" pitchFamily="18" charset="0"/>
              </a:rPr>
              <a:t> %</a:t>
            </a:r>
            <a:endParaRPr lang="en-AE" sz="2400" b="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30</xdr:col>
      <xdr:colOff>499520</xdr:colOff>
      <xdr:row>13</xdr:row>
      <xdr:rowOff>113739</xdr:rowOff>
    </xdr:from>
    <xdr:to>
      <xdr:col>35</xdr:col>
      <xdr:colOff>258536</xdr:colOff>
      <xdr:row>18</xdr:row>
      <xdr:rowOff>151839</xdr:rowOff>
    </xdr:to>
    <xdr:grpSp>
      <xdr:nvGrpSpPr>
        <xdr:cNvPr id="87" name="Group 86">
          <a:extLst>
            <a:ext uri="{FF2B5EF4-FFF2-40B4-BE49-F238E27FC236}">
              <a16:creationId xmlns:a16="http://schemas.microsoft.com/office/drawing/2014/main" id="{71FA4809-5F04-8C2C-6923-CF58F592EADA}"/>
            </a:ext>
          </a:extLst>
        </xdr:cNvPr>
        <xdr:cNvGrpSpPr/>
      </xdr:nvGrpSpPr>
      <xdr:grpSpPr>
        <a:xfrm>
          <a:off x="14020374" y="2529837"/>
          <a:ext cx="2779138" cy="967368"/>
          <a:chOff x="21174374" y="2780739"/>
          <a:chExt cx="2021802" cy="990600"/>
        </a:xfrm>
        <a:scene3d>
          <a:camera prst="orthographicFront">
            <a:rot lat="0" lon="0" rev="0"/>
          </a:camera>
          <a:lightRig rig="balanced" dir="t">
            <a:rot lat="0" lon="0" rev="8700000"/>
          </a:lightRig>
        </a:scene3d>
      </xdr:grpSpPr>
      <xdr:sp macro="" textlink="$F$8">
        <xdr:nvSpPr>
          <xdr:cNvPr id="82" name="Rectangle: Rounded Corners 81">
            <a:extLst>
              <a:ext uri="{FF2B5EF4-FFF2-40B4-BE49-F238E27FC236}">
                <a16:creationId xmlns:a16="http://schemas.microsoft.com/office/drawing/2014/main" id="{BCC44343-C6CE-7626-D1BD-C3D81DC40531}"/>
              </a:ext>
            </a:extLst>
          </xdr:cNvPr>
          <xdr:cNvSpPr/>
        </xdr:nvSpPr>
        <xdr:spPr>
          <a:xfrm>
            <a:off x="21174374" y="2780739"/>
            <a:ext cx="2021802" cy="990600"/>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6DEAC222-FB03-46E8-8E4B-ACEF6B0C608E}" type="TxLink">
              <a:rPr lang="en-US" sz="28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3.9M</a:t>
            </a:fld>
            <a:endParaRPr lang="en-AE" sz="177700" b="1">
              <a:latin typeface="Times New Roman" panose="02020603050405020304" pitchFamily="18" charset="0"/>
              <a:cs typeface="Times New Roman" panose="02020603050405020304" pitchFamily="18" charset="0"/>
            </a:endParaRPr>
          </a:p>
        </xdr:txBody>
      </xdr:sp>
      <xdr:sp macro="" textlink="">
        <xdr:nvSpPr>
          <xdr:cNvPr id="83" name="Rectangle: Rounded Corners 82">
            <a:extLst>
              <a:ext uri="{FF2B5EF4-FFF2-40B4-BE49-F238E27FC236}">
                <a16:creationId xmlns:a16="http://schemas.microsoft.com/office/drawing/2014/main" id="{E6228C33-8E81-DFA0-6955-6B7EC9A9C452}"/>
              </a:ext>
            </a:extLst>
          </xdr:cNvPr>
          <xdr:cNvSpPr/>
        </xdr:nvSpPr>
        <xdr:spPr>
          <a:xfrm>
            <a:off x="21196797" y="2881449"/>
            <a:ext cx="1932144" cy="44053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AE" sz="1800" b="0">
                <a:solidFill>
                  <a:schemeClr val="tx1"/>
                </a:solidFill>
                <a:latin typeface="Times New Roman" panose="02020603050405020304" pitchFamily="18" charset="0"/>
                <a:cs typeface="Times New Roman" panose="02020603050405020304" pitchFamily="18" charset="0"/>
              </a:rPr>
              <a:t>Profit/Loss Before Tax</a:t>
            </a:r>
          </a:p>
        </xdr:txBody>
      </xdr:sp>
    </xdr:grpSp>
    <xdr:clientData/>
  </xdr:twoCellAnchor>
  <xdr:twoCellAnchor>
    <xdr:from>
      <xdr:col>30</xdr:col>
      <xdr:colOff>517455</xdr:colOff>
      <xdr:row>19</xdr:row>
      <xdr:rowOff>86845</xdr:rowOff>
    </xdr:from>
    <xdr:to>
      <xdr:col>35</xdr:col>
      <xdr:colOff>232547</xdr:colOff>
      <xdr:row>24</xdr:row>
      <xdr:rowOff>124945</xdr:rowOff>
    </xdr:to>
    <xdr:grpSp>
      <xdr:nvGrpSpPr>
        <xdr:cNvPr id="91" name="Group 90">
          <a:extLst>
            <a:ext uri="{FF2B5EF4-FFF2-40B4-BE49-F238E27FC236}">
              <a16:creationId xmlns:a16="http://schemas.microsoft.com/office/drawing/2014/main" id="{704846D8-04DE-4507-92AA-0015F31E59F2}"/>
            </a:ext>
          </a:extLst>
        </xdr:cNvPr>
        <xdr:cNvGrpSpPr/>
      </xdr:nvGrpSpPr>
      <xdr:grpSpPr>
        <a:xfrm>
          <a:off x="14038309" y="3618065"/>
          <a:ext cx="2735214" cy="967368"/>
          <a:chOff x="21494861" y="3896845"/>
          <a:chExt cx="2021802" cy="990600"/>
        </a:xfrm>
        <a:scene3d>
          <a:camera prst="orthographicFront">
            <a:rot lat="0" lon="0" rev="0"/>
          </a:camera>
          <a:lightRig rig="balanced" dir="t">
            <a:rot lat="0" lon="0" rev="8700000"/>
          </a:lightRig>
        </a:scene3d>
      </xdr:grpSpPr>
      <xdr:sp macro="" textlink="$F$11">
        <xdr:nvSpPr>
          <xdr:cNvPr id="89" name="Rectangle: Rounded Corners 88">
            <a:extLst>
              <a:ext uri="{FF2B5EF4-FFF2-40B4-BE49-F238E27FC236}">
                <a16:creationId xmlns:a16="http://schemas.microsoft.com/office/drawing/2014/main" id="{7B22393E-1689-9572-EEB6-FBED01456FFD}"/>
              </a:ext>
            </a:extLst>
          </xdr:cNvPr>
          <xdr:cNvSpPr/>
        </xdr:nvSpPr>
        <xdr:spPr>
          <a:xfrm>
            <a:off x="21494861" y="3896845"/>
            <a:ext cx="2021802" cy="990600"/>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B375CBFF-E77C-46B2-9D39-1D887BF7FF9D}" type="TxLink">
              <a:rPr lang="en-US" sz="28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23.09%</a:t>
            </a:fld>
            <a:endParaRPr lang="en-AE" sz="400000" b="1">
              <a:latin typeface="Times New Roman" panose="02020603050405020304" pitchFamily="18" charset="0"/>
              <a:cs typeface="Times New Roman" panose="02020603050405020304" pitchFamily="18" charset="0"/>
            </a:endParaRPr>
          </a:p>
        </xdr:txBody>
      </xdr:sp>
      <xdr:sp macro="" textlink="">
        <xdr:nvSpPr>
          <xdr:cNvPr id="90" name="Rectangle: Rounded Corners 89">
            <a:extLst>
              <a:ext uri="{FF2B5EF4-FFF2-40B4-BE49-F238E27FC236}">
                <a16:creationId xmlns:a16="http://schemas.microsoft.com/office/drawing/2014/main" id="{C0133123-CEF9-72E8-0E47-E7C1CE693EA5}"/>
              </a:ext>
            </a:extLst>
          </xdr:cNvPr>
          <xdr:cNvSpPr/>
        </xdr:nvSpPr>
        <xdr:spPr>
          <a:xfrm>
            <a:off x="21517283" y="3915913"/>
            <a:ext cx="1968767" cy="44053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r>
              <a:rPr lang="en-AE" sz="1600" b="1">
                <a:solidFill>
                  <a:schemeClr val="tx1"/>
                </a:solidFill>
                <a:effectLst/>
                <a:latin typeface="Times New Roman" panose="02020603050405020304" pitchFamily="18" charset="0"/>
                <a:ea typeface="+mn-ea"/>
                <a:cs typeface="Times New Roman" panose="02020603050405020304" pitchFamily="18" charset="0"/>
              </a:rPr>
              <a:t>Profit/Loss Before Tax %</a:t>
            </a:r>
            <a:endParaRPr lang="en-AE" sz="1600" b="1">
              <a:solidFill>
                <a:schemeClr val="tx1"/>
              </a:solidFill>
              <a:effectLst/>
              <a:latin typeface="Times New Roman" panose="02020603050405020304" pitchFamily="18" charset="0"/>
              <a:cs typeface="Times New Roman" panose="02020603050405020304" pitchFamily="18" charset="0"/>
            </a:endParaRPr>
          </a:p>
        </xdr:txBody>
      </xdr:sp>
    </xdr:grpSp>
    <xdr:clientData/>
  </xdr:twoCellAnchor>
  <xdr:twoCellAnchor>
    <xdr:from>
      <xdr:col>35</xdr:col>
      <xdr:colOff>338616</xdr:colOff>
      <xdr:row>13</xdr:row>
      <xdr:rowOff>114542</xdr:rowOff>
    </xdr:from>
    <xdr:to>
      <xdr:col>38</xdr:col>
      <xdr:colOff>435424</xdr:colOff>
      <xdr:row>18</xdr:row>
      <xdr:rowOff>152642</xdr:rowOff>
    </xdr:to>
    <xdr:grpSp>
      <xdr:nvGrpSpPr>
        <xdr:cNvPr id="98" name="Group 97">
          <a:extLst>
            <a:ext uri="{FF2B5EF4-FFF2-40B4-BE49-F238E27FC236}">
              <a16:creationId xmlns:a16="http://schemas.microsoft.com/office/drawing/2014/main" id="{E79BE1C1-D245-36FD-01B4-6BDD7A25FC86}"/>
            </a:ext>
          </a:extLst>
        </xdr:cNvPr>
        <xdr:cNvGrpSpPr/>
      </xdr:nvGrpSpPr>
      <xdr:grpSpPr>
        <a:xfrm>
          <a:off x="16879592" y="2530640"/>
          <a:ext cx="1908881" cy="967368"/>
          <a:chOff x="23606834" y="2781542"/>
          <a:chExt cx="1713966" cy="990600"/>
        </a:xfrm>
        <a:scene3d>
          <a:camera prst="orthographicFront">
            <a:rot lat="0" lon="0" rev="0"/>
          </a:camera>
          <a:lightRig rig="balanced" dir="t">
            <a:rot lat="0" lon="0" rev="8700000"/>
          </a:lightRig>
        </a:scene3d>
      </xdr:grpSpPr>
      <xdr:sp macro="" textlink="$D$35">
        <xdr:nvSpPr>
          <xdr:cNvPr id="93" name="Rectangle: Rounded Corners 92">
            <a:extLst>
              <a:ext uri="{FF2B5EF4-FFF2-40B4-BE49-F238E27FC236}">
                <a16:creationId xmlns:a16="http://schemas.microsoft.com/office/drawing/2014/main" id="{858CF3C3-0606-F800-B19C-3DBDD75D2B82}"/>
              </a:ext>
            </a:extLst>
          </xdr:cNvPr>
          <xdr:cNvSpPr/>
        </xdr:nvSpPr>
        <xdr:spPr>
          <a:xfrm>
            <a:off x="23606834" y="2781542"/>
            <a:ext cx="1713966" cy="990600"/>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algn="ctr"/>
            <a:fld id="{6104B9D4-3D5F-4EF1-9AD8-EA5537B32949}" type="TxLink">
              <a:rPr lang="en-US" sz="28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386.2K</a:t>
            </a:fld>
            <a:endParaRPr lang="en-AE" sz="177700" b="1">
              <a:latin typeface="Times New Roman" panose="02020603050405020304" pitchFamily="18" charset="0"/>
              <a:cs typeface="Times New Roman" panose="02020603050405020304" pitchFamily="18" charset="0"/>
            </a:endParaRPr>
          </a:p>
        </xdr:txBody>
      </xdr:sp>
      <xdr:sp macro="" textlink="">
        <xdr:nvSpPr>
          <xdr:cNvPr id="94" name="Rectangle: Rounded Corners 93">
            <a:extLst>
              <a:ext uri="{FF2B5EF4-FFF2-40B4-BE49-F238E27FC236}">
                <a16:creationId xmlns:a16="http://schemas.microsoft.com/office/drawing/2014/main" id="{9A23123B-7639-4DD1-8358-92C96DD534AD}"/>
              </a:ext>
            </a:extLst>
          </xdr:cNvPr>
          <xdr:cNvSpPr/>
        </xdr:nvSpPr>
        <xdr:spPr>
          <a:xfrm>
            <a:off x="23838403" y="2904663"/>
            <a:ext cx="1160253" cy="44053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AE" sz="2800" b="0">
                <a:solidFill>
                  <a:schemeClr val="tx1"/>
                </a:solidFill>
                <a:latin typeface="Times New Roman" panose="02020603050405020304" pitchFamily="18" charset="0"/>
                <a:cs typeface="Times New Roman" panose="02020603050405020304" pitchFamily="18" charset="0"/>
              </a:rPr>
              <a:t>Tax</a:t>
            </a:r>
          </a:p>
        </xdr:txBody>
      </xdr:sp>
    </xdr:grpSp>
    <xdr:clientData/>
  </xdr:twoCellAnchor>
  <xdr:twoCellAnchor>
    <xdr:from>
      <xdr:col>35</xdr:col>
      <xdr:colOff>361032</xdr:colOff>
      <xdr:row>19</xdr:row>
      <xdr:rowOff>100899</xdr:rowOff>
    </xdr:from>
    <xdr:to>
      <xdr:col>38</xdr:col>
      <xdr:colOff>445192</xdr:colOff>
      <xdr:row>24</xdr:row>
      <xdr:rowOff>119105</xdr:rowOff>
    </xdr:to>
    <xdr:grpSp>
      <xdr:nvGrpSpPr>
        <xdr:cNvPr id="99" name="Group 98">
          <a:extLst>
            <a:ext uri="{FF2B5EF4-FFF2-40B4-BE49-F238E27FC236}">
              <a16:creationId xmlns:a16="http://schemas.microsoft.com/office/drawing/2014/main" id="{4569D4EC-FF61-3CB4-B853-566237E7CB56}"/>
            </a:ext>
          </a:extLst>
        </xdr:cNvPr>
        <xdr:cNvGrpSpPr/>
      </xdr:nvGrpSpPr>
      <xdr:grpSpPr>
        <a:xfrm>
          <a:off x="16902008" y="3632119"/>
          <a:ext cx="1896233" cy="947474"/>
          <a:chOff x="23629250" y="3910899"/>
          <a:chExt cx="1702756" cy="970706"/>
        </a:xfrm>
        <a:scene3d>
          <a:camera prst="orthographicFront">
            <a:rot lat="0" lon="0" rev="0"/>
          </a:camera>
          <a:lightRig rig="balanced" dir="t">
            <a:rot lat="0" lon="0" rev="8700000"/>
          </a:lightRig>
        </a:scene3d>
      </xdr:grpSpPr>
      <xdr:sp macro="" textlink="$D$38">
        <xdr:nvSpPr>
          <xdr:cNvPr id="96" name="Rectangle: Rounded Corners 95">
            <a:extLst>
              <a:ext uri="{FF2B5EF4-FFF2-40B4-BE49-F238E27FC236}">
                <a16:creationId xmlns:a16="http://schemas.microsoft.com/office/drawing/2014/main" id="{536E88A2-287D-0BBB-787E-C62E9269EDDF}"/>
              </a:ext>
            </a:extLst>
          </xdr:cNvPr>
          <xdr:cNvSpPr/>
        </xdr:nvSpPr>
        <xdr:spPr>
          <a:xfrm>
            <a:off x="23629250" y="3910899"/>
            <a:ext cx="1702756" cy="970706"/>
          </a:xfrm>
          <a:prstGeom prst="roundRect">
            <a:avLst/>
          </a:prstGeom>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b"/>
          <a:lstStyle/>
          <a:p>
            <a:pPr marL="0" indent="0" algn="ctr"/>
            <a:fld id="{3144B1A5-C579-4213-A1C1-C12FBF477587}" type="TxLink">
              <a:rPr lang="en-US" sz="3200" b="1" i="0" u="none" strike="noStrike">
                <a:solidFill>
                  <a:srgbClr val="000000"/>
                </a:solidFill>
                <a:effectLst/>
                <a:latin typeface="Times New Roman" panose="02020603050405020304" pitchFamily="18" charset="0"/>
                <a:ea typeface="Calibri"/>
                <a:cs typeface="Times New Roman" panose="02020603050405020304" pitchFamily="18" charset="0"/>
              </a:rPr>
              <a:pPr marL="0" indent="0" algn="ctr"/>
              <a:t>2.31%</a:t>
            </a:fld>
            <a:endParaRPr lang="en-US" sz="3200" i="0" u="none" strike="noStrike">
              <a:solidFill>
                <a:srgbClr val="000000"/>
              </a:solidFill>
              <a:effectLst/>
              <a:latin typeface="Times New Roman" panose="02020603050405020304" pitchFamily="18" charset="0"/>
              <a:ea typeface="Calibri"/>
              <a:cs typeface="Times New Roman" panose="02020603050405020304" pitchFamily="18" charset="0"/>
            </a:endParaRPr>
          </a:p>
        </xdr:txBody>
      </xdr:sp>
      <xdr:sp macro="" textlink="">
        <xdr:nvSpPr>
          <xdr:cNvPr id="97" name="Rectangle: Rounded Corners 96">
            <a:extLst>
              <a:ext uri="{FF2B5EF4-FFF2-40B4-BE49-F238E27FC236}">
                <a16:creationId xmlns:a16="http://schemas.microsoft.com/office/drawing/2014/main" id="{90234E36-F7CD-E33A-FE2F-798D76B1B397}"/>
              </a:ext>
            </a:extLst>
          </xdr:cNvPr>
          <xdr:cNvSpPr/>
        </xdr:nvSpPr>
        <xdr:spPr>
          <a:xfrm>
            <a:off x="23804054" y="3934679"/>
            <a:ext cx="1314732" cy="482922"/>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r>
              <a:rPr lang="en-AE" sz="2800" b="0">
                <a:solidFill>
                  <a:schemeClr val="tx1"/>
                </a:solidFill>
                <a:latin typeface="Times New Roman" panose="02020603050405020304" pitchFamily="18" charset="0"/>
                <a:cs typeface="Times New Roman" panose="02020603050405020304" pitchFamily="18" charset="0"/>
              </a:rPr>
              <a:t>Tax %</a:t>
            </a:r>
          </a:p>
        </xdr:txBody>
      </xdr:sp>
    </xdr:grpSp>
    <xdr:clientData/>
  </xdr:twoCellAnchor>
  <xdr:twoCellAnchor>
    <xdr:from>
      <xdr:col>12</xdr:col>
      <xdr:colOff>306159</xdr:colOff>
      <xdr:row>46</xdr:row>
      <xdr:rowOff>125185</xdr:rowOff>
    </xdr:from>
    <xdr:to>
      <xdr:col>42</xdr:col>
      <xdr:colOff>163285</xdr:colOff>
      <xdr:row>72</xdr:row>
      <xdr:rowOff>40820</xdr:rowOff>
    </xdr:to>
    <xdr:graphicFrame macro="">
      <xdr:nvGraphicFramePr>
        <xdr:cNvPr id="2" name="Chart 1">
          <a:extLst>
            <a:ext uri="{FF2B5EF4-FFF2-40B4-BE49-F238E27FC236}">
              <a16:creationId xmlns:a16="http://schemas.microsoft.com/office/drawing/2014/main" id="{87CBB669-BD2C-A677-4AA8-A844EFEFE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308555</xdr:colOff>
      <xdr:row>6</xdr:row>
      <xdr:rowOff>53863</xdr:rowOff>
    </xdr:from>
    <xdr:to>
      <xdr:col>42</xdr:col>
      <xdr:colOff>92928</xdr:colOff>
      <xdr:row>13</xdr:row>
      <xdr:rowOff>21896</xdr:rowOff>
    </xdr:to>
    <xdr:grpSp>
      <xdr:nvGrpSpPr>
        <xdr:cNvPr id="61" name="Group 60">
          <a:extLst>
            <a:ext uri="{FF2B5EF4-FFF2-40B4-BE49-F238E27FC236}">
              <a16:creationId xmlns:a16="http://schemas.microsoft.com/office/drawing/2014/main" id="{664B6EAC-24BD-2506-15A0-5F1D9E4303D4}"/>
            </a:ext>
          </a:extLst>
        </xdr:cNvPr>
        <xdr:cNvGrpSpPr/>
      </xdr:nvGrpSpPr>
      <xdr:grpSpPr>
        <a:xfrm>
          <a:off x="17453555" y="1168985"/>
          <a:ext cx="3408519" cy="1269009"/>
          <a:chOff x="25279569" y="1356708"/>
          <a:chExt cx="3021724" cy="1270878"/>
        </a:xfrm>
      </xdr:grpSpPr>
      <xdr:sp macro="" textlink="">
        <xdr:nvSpPr>
          <xdr:cNvPr id="9" name="Rectangle: Rounded Corners 8">
            <a:extLst>
              <a:ext uri="{FF2B5EF4-FFF2-40B4-BE49-F238E27FC236}">
                <a16:creationId xmlns:a16="http://schemas.microsoft.com/office/drawing/2014/main" id="{3E36C1B4-527D-A1D5-F04A-022B4459018F}"/>
              </a:ext>
            </a:extLst>
          </xdr:cNvPr>
          <xdr:cNvSpPr/>
        </xdr:nvSpPr>
        <xdr:spPr>
          <a:xfrm>
            <a:off x="25279569" y="1357585"/>
            <a:ext cx="3021724" cy="1270001"/>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AE" sz="1100">
              <a:solidFill>
                <a:sysClr val="windowText" lastClr="000000"/>
              </a:solidFill>
            </a:endParaRPr>
          </a:p>
        </xdr:txBody>
      </xdr:sp>
      <xdr:sp macro="" textlink="$D$41">
        <xdr:nvSpPr>
          <xdr:cNvPr id="10" name="Rectangle: Rounded Corners 9">
            <a:extLst>
              <a:ext uri="{FF2B5EF4-FFF2-40B4-BE49-F238E27FC236}">
                <a16:creationId xmlns:a16="http://schemas.microsoft.com/office/drawing/2014/main" id="{414D8814-692F-4434-9ECA-4A001B080BDD}"/>
              </a:ext>
            </a:extLst>
          </xdr:cNvPr>
          <xdr:cNvSpPr/>
        </xdr:nvSpPr>
        <xdr:spPr>
          <a:xfrm>
            <a:off x="25344382" y="2102067"/>
            <a:ext cx="1391308" cy="503620"/>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61AD64D1-EA9E-4722-836D-920DECF8E9A8}" type="TxLink">
              <a:rPr lang="en-US" sz="2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727.2K</a:t>
            </a:fld>
            <a:endParaRPr lang="en-AE" sz="2800">
              <a:solidFill>
                <a:sysClr val="windowText" lastClr="000000"/>
              </a:solidFill>
              <a:latin typeface="Times New Roman" panose="02020603050405020304" pitchFamily="18" charset="0"/>
              <a:cs typeface="Times New Roman" panose="02020603050405020304" pitchFamily="18" charset="0"/>
            </a:endParaRPr>
          </a:p>
        </xdr:txBody>
      </xdr:sp>
      <xdr:sp macro="" textlink="$D$44">
        <xdr:nvSpPr>
          <xdr:cNvPr id="11" name="Rectangle: Rounded Corners 10">
            <a:extLst>
              <a:ext uri="{FF2B5EF4-FFF2-40B4-BE49-F238E27FC236}">
                <a16:creationId xmlns:a16="http://schemas.microsoft.com/office/drawing/2014/main" id="{E611E499-E955-40B2-BAF7-A582EE3BD64F}"/>
              </a:ext>
            </a:extLst>
          </xdr:cNvPr>
          <xdr:cNvSpPr/>
        </xdr:nvSpPr>
        <xdr:spPr>
          <a:xfrm>
            <a:off x="26867068" y="2200602"/>
            <a:ext cx="1411453" cy="372241"/>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2819BB9A-D851-466D-8000-EEFEB334D336}" type="TxLink">
              <a:rPr lang="en-US" sz="2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787.1K</a:t>
            </a:fld>
            <a:endParaRPr lang="en-AE" sz="2800">
              <a:solidFill>
                <a:sysClr val="windowText" lastClr="000000"/>
              </a:solidFill>
              <a:latin typeface="Times New Roman" panose="02020603050405020304" pitchFamily="18" charset="0"/>
              <a:cs typeface="Times New Roman" panose="02020603050405020304" pitchFamily="18" charset="0"/>
            </a:endParaRPr>
          </a:p>
        </xdr:txBody>
      </xdr:sp>
      <xdr:sp macro="" textlink="$D$47">
        <xdr:nvSpPr>
          <xdr:cNvPr id="12" name="Rectangle: Rounded Corners 11">
            <a:extLst>
              <a:ext uri="{FF2B5EF4-FFF2-40B4-BE49-F238E27FC236}">
                <a16:creationId xmlns:a16="http://schemas.microsoft.com/office/drawing/2014/main" id="{D8F87020-C14A-4667-9494-A45B1770F887}"/>
              </a:ext>
            </a:extLst>
          </xdr:cNvPr>
          <xdr:cNvSpPr/>
        </xdr:nvSpPr>
        <xdr:spPr>
          <a:xfrm>
            <a:off x="26626207" y="1356708"/>
            <a:ext cx="1598449" cy="581136"/>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C8DE3211-E2DB-49BC-8E0D-62906C888DDA}" type="TxLink">
              <a:rPr lang="en-US" sz="3200" b="1" i="0" u="none" strike="noStrike">
                <a:solidFill>
                  <a:sysClr val="windowText" lastClr="000000"/>
                </a:solidFill>
                <a:latin typeface="Calibri"/>
                <a:ea typeface="Calibri"/>
                <a:cs typeface="Calibri"/>
              </a:rPr>
              <a:pPr algn="ctr"/>
              <a:t>-8%</a:t>
            </a:fld>
            <a:endParaRPr lang="en-AE" sz="60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2" name="Rectangle: Rounded Corners 31">
            <a:extLst>
              <a:ext uri="{FF2B5EF4-FFF2-40B4-BE49-F238E27FC236}">
                <a16:creationId xmlns:a16="http://schemas.microsoft.com/office/drawing/2014/main" id="{A541C411-4A71-4983-8E26-DFDD910AB183}"/>
              </a:ext>
            </a:extLst>
          </xdr:cNvPr>
          <xdr:cNvSpPr/>
        </xdr:nvSpPr>
        <xdr:spPr>
          <a:xfrm>
            <a:off x="25312414" y="1839309"/>
            <a:ext cx="1445174" cy="339397"/>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AE" sz="1800" b="1">
                <a:solidFill>
                  <a:sysClr val="windowText" lastClr="000000"/>
                </a:solidFill>
                <a:latin typeface="Times New Roman" panose="02020603050405020304" pitchFamily="18" charset="0"/>
                <a:cs typeface="Times New Roman" panose="02020603050405020304" pitchFamily="18" charset="0"/>
              </a:rPr>
              <a:t>This</a:t>
            </a:r>
            <a:r>
              <a:rPr lang="en-AE" sz="1800" b="1" baseline="0">
                <a:solidFill>
                  <a:sysClr val="windowText" lastClr="000000"/>
                </a:solidFill>
                <a:latin typeface="Times New Roman" panose="02020603050405020304" pitchFamily="18" charset="0"/>
                <a:cs typeface="Times New Roman" panose="02020603050405020304" pitchFamily="18" charset="0"/>
              </a:rPr>
              <a:t> Month</a:t>
            </a:r>
            <a:endParaRPr lang="en-AE" sz="1800" b="1">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5" name="Rectangle: Rounded Corners 34">
            <a:extLst>
              <a:ext uri="{FF2B5EF4-FFF2-40B4-BE49-F238E27FC236}">
                <a16:creationId xmlns:a16="http://schemas.microsoft.com/office/drawing/2014/main" id="{951C1DFE-0F92-4BF5-AB93-E8D0C381B3C4}"/>
              </a:ext>
            </a:extLst>
          </xdr:cNvPr>
          <xdr:cNvSpPr/>
        </xdr:nvSpPr>
        <xdr:spPr>
          <a:xfrm>
            <a:off x="26844295" y="1871278"/>
            <a:ext cx="1445174" cy="339397"/>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AE" sz="1800" b="1">
                <a:solidFill>
                  <a:sysClr val="windowText" lastClr="000000"/>
                </a:solidFill>
                <a:latin typeface="Times New Roman" panose="02020603050405020304" pitchFamily="18" charset="0"/>
                <a:cs typeface="Times New Roman" panose="02020603050405020304" pitchFamily="18" charset="0"/>
              </a:rPr>
              <a:t>Last</a:t>
            </a:r>
            <a:r>
              <a:rPr lang="en-AE" sz="1800" b="1" baseline="0">
                <a:solidFill>
                  <a:sysClr val="windowText" lastClr="000000"/>
                </a:solidFill>
                <a:latin typeface="Times New Roman" panose="02020603050405020304" pitchFamily="18" charset="0"/>
                <a:cs typeface="Times New Roman" panose="02020603050405020304" pitchFamily="18" charset="0"/>
              </a:rPr>
              <a:t> Month</a:t>
            </a:r>
            <a:endParaRPr lang="en-AE" sz="1800" b="1">
              <a:solidFill>
                <a:sysClr val="windowText" lastClr="000000"/>
              </a:solidFill>
              <a:latin typeface="Times New Roman" panose="02020603050405020304" pitchFamily="18" charset="0"/>
              <a:cs typeface="Times New Roman" panose="02020603050405020304" pitchFamily="18" charset="0"/>
            </a:endParaRPr>
          </a:p>
        </xdr:txBody>
      </xdr:sp>
      <xdr:cxnSp macro="">
        <xdr:nvCxnSpPr>
          <xdr:cNvPr id="40" name="Straight Connector 39">
            <a:extLst>
              <a:ext uri="{FF2B5EF4-FFF2-40B4-BE49-F238E27FC236}">
                <a16:creationId xmlns:a16="http://schemas.microsoft.com/office/drawing/2014/main" id="{48B805AF-4E07-584C-7B28-0DCCF05BDF7F}"/>
              </a:ext>
            </a:extLst>
          </xdr:cNvPr>
          <xdr:cNvCxnSpPr/>
        </xdr:nvCxnSpPr>
        <xdr:spPr>
          <a:xfrm>
            <a:off x="26801379" y="2003534"/>
            <a:ext cx="10071" cy="53011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52" name="Straight Connector 51">
            <a:extLst>
              <a:ext uri="{FF2B5EF4-FFF2-40B4-BE49-F238E27FC236}">
                <a16:creationId xmlns:a16="http://schemas.microsoft.com/office/drawing/2014/main" id="{24C66403-BBC6-4302-9E57-86CCE0EFE220}"/>
              </a:ext>
            </a:extLst>
          </xdr:cNvPr>
          <xdr:cNvCxnSpPr/>
        </xdr:nvCxnSpPr>
        <xdr:spPr>
          <a:xfrm>
            <a:off x="25400000" y="1883102"/>
            <a:ext cx="2780862" cy="1"/>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59" name="Rectangle: Rounded Corners 58">
            <a:extLst>
              <a:ext uri="{FF2B5EF4-FFF2-40B4-BE49-F238E27FC236}">
                <a16:creationId xmlns:a16="http://schemas.microsoft.com/office/drawing/2014/main" id="{9EE9DCF5-CED2-432A-BD19-A642336B33D0}"/>
              </a:ext>
            </a:extLst>
          </xdr:cNvPr>
          <xdr:cNvSpPr/>
        </xdr:nvSpPr>
        <xdr:spPr>
          <a:xfrm>
            <a:off x="25738521" y="1455244"/>
            <a:ext cx="986220" cy="339397"/>
          </a:xfrm>
          <a:prstGeom prst="round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AE" sz="1800" b="1">
                <a:solidFill>
                  <a:sysClr val="windowText" lastClr="000000"/>
                </a:solidFill>
                <a:latin typeface="Times New Roman" panose="02020603050405020304" pitchFamily="18" charset="0"/>
                <a:cs typeface="Times New Roman" panose="02020603050405020304" pitchFamily="18" charset="0"/>
              </a:rPr>
              <a:t>%</a:t>
            </a:r>
            <a:r>
              <a:rPr lang="en-AE" sz="1800" b="1" baseline="0">
                <a:solidFill>
                  <a:sysClr val="windowText" lastClr="000000"/>
                </a:solidFill>
                <a:latin typeface="Times New Roman" panose="02020603050405020304" pitchFamily="18" charset="0"/>
                <a:cs typeface="Times New Roman" panose="02020603050405020304" pitchFamily="18" charset="0"/>
              </a:rPr>
              <a:t> Diff</a:t>
            </a:r>
            <a:endParaRPr lang="en-AE" sz="1800" b="1">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235322</xdr:colOff>
      <xdr:row>23</xdr:row>
      <xdr:rowOff>54292</xdr:rowOff>
    </xdr:from>
    <xdr:to>
      <xdr:col>22</xdr:col>
      <xdr:colOff>504264</xdr:colOff>
      <xdr:row>42</xdr:row>
      <xdr:rowOff>11430</xdr:rowOff>
    </xdr:to>
    <xdr:graphicFrame macro="">
      <xdr:nvGraphicFramePr>
        <xdr:cNvPr id="11" name="Chart 10">
          <a:extLst>
            <a:ext uri="{FF2B5EF4-FFF2-40B4-BE49-F238E27FC236}">
              <a16:creationId xmlns:a16="http://schemas.microsoft.com/office/drawing/2014/main" id="{07C5B457-C08E-8B99-A64F-D26E50AC1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211456</xdr:colOff>
      <xdr:row>8</xdr:row>
      <xdr:rowOff>69397</xdr:rowOff>
    </xdr:from>
    <xdr:to>
      <xdr:col>13</xdr:col>
      <xdr:colOff>68036</xdr:colOff>
      <xdr:row>12</xdr:row>
      <xdr:rowOff>163286</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1CD695F3-DA51-B141-D129-6932B51CCF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45206" y="1593397"/>
              <a:ext cx="2918187" cy="85588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376645</xdr:colOff>
      <xdr:row>8</xdr:row>
      <xdr:rowOff>4354</xdr:rowOff>
    </xdr:from>
    <xdr:to>
      <xdr:col>7</xdr:col>
      <xdr:colOff>373106</xdr:colOff>
      <xdr:row>10</xdr:row>
      <xdr:rowOff>186962</xdr:rowOff>
    </xdr:to>
    <xdr:sp macro="" textlink="">
      <xdr:nvSpPr>
        <xdr:cNvPr id="15" name="TextBox 14">
          <a:hlinkClick xmlns:r="http://schemas.openxmlformats.org/officeDocument/2006/relationships" r:id="rId2"/>
          <a:extLst>
            <a:ext uri="{FF2B5EF4-FFF2-40B4-BE49-F238E27FC236}">
              <a16:creationId xmlns:a16="http://schemas.microsoft.com/office/drawing/2014/main" id="{EC89FEE5-8E03-4576-B2E9-F854C40EFCCA}"/>
            </a:ext>
          </a:extLst>
        </xdr:cNvPr>
        <xdr:cNvSpPr txBox="1"/>
      </xdr:nvSpPr>
      <xdr:spPr>
        <a:xfrm>
          <a:off x="1334588" y="1571897"/>
          <a:ext cx="1825261" cy="574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4000" b="1">
              <a:solidFill>
                <a:schemeClr val="bg1"/>
              </a:solidFill>
              <a:latin typeface="Times New Roman" panose="02020603050405020304" pitchFamily="18" charset="0"/>
              <a:cs typeface="Times New Roman" panose="02020603050405020304" pitchFamily="18" charset="0"/>
            </a:rPr>
            <a:t>P &amp; L</a:t>
          </a:r>
        </a:p>
      </xdr:txBody>
    </xdr:sp>
    <xdr:clientData/>
  </xdr:twoCellAnchor>
  <xdr:twoCellAnchor editAs="oneCell">
    <xdr:from>
      <xdr:col>13</xdr:col>
      <xdr:colOff>190500</xdr:colOff>
      <xdr:row>8</xdr:row>
      <xdr:rowOff>55789</xdr:rowOff>
    </xdr:from>
    <xdr:to>
      <xdr:col>21</xdr:col>
      <xdr:colOff>52525</xdr:colOff>
      <xdr:row>12</xdr:row>
      <xdr:rowOff>176893</xdr:rowOff>
    </xdr:to>
    <mc:AlternateContent xmlns:mc="http://schemas.openxmlformats.org/markup-compatibility/2006" xmlns:a14="http://schemas.microsoft.com/office/drawing/2010/main">
      <mc:Choice Requires="a14">
        <xdr:graphicFrame macro="">
          <xdr:nvGraphicFramePr>
            <xdr:cNvPr id="16" name="Quarter">
              <a:extLst>
                <a:ext uri="{FF2B5EF4-FFF2-40B4-BE49-F238E27FC236}">
                  <a16:creationId xmlns:a16="http://schemas.microsoft.com/office/drawing/2014/main" id="{BB3EDA0D-E3A7-B9C2-93E7-A97CC5FE529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585857" y="1579789"/>
              <a:ext cx="5944418" cy="88310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78441</xdr:colOff>
      <xdr:row>23</xdr:row>
      <xdr:rowOff>66675</xdr:rowOff>
    </xdr:from>
    <xdr:to>
      <xdr:col>38</xdr:col>
      <xdr:colOff>212911</xdr:colOff>
      <xdr:row>41</xdr:row>
      <xdr:rowOff>152399</xdr:rowOff>
    </xdr:to>
    <xdr:graphicFrame macro="">
      <xdr:nvGraphicFramePr>
        <xdr:cNvPr id="17" name="Chart 16">
          <a:extLst>
            <a:ext uri="{FF2B5EF4-FFF2-40B4-BE49-F238E27FC236}">
              <a16:creationId xmlns:a16="http://schemas.microsoft.com/office/drawing/2014/main" id="{3C408F82-AEF9-9E94-78CF-452791D4E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403179</xdr:colOff>
      <xdr:row>14</xdr:row>
      <xdr:rowOff>55789</xdr:rowOff>
    </xdr:from>
    <xdr:to>
      <xdr:col>22</xdr:col>
      <xdr:colOff>408224</xdr:colOff>
      <xdr:row>22</xdr:row>
      <xdr:rowOff>131989</xdr:rowOff>
    </xdr:to>
    <xdr:sp macro="" textlink="$A$12">
      <xdr:nvSpPr>
        <xdr:cNvPr id="18" name="Rectangle: Rounded Corners 17">
          <a:extLst>
            <a:ext uri="{FF2B5EF4-FFF2-40B4-BE49-F238E27FC236}">
              <a16:creationId xmlns:a16="http://schemas.microsoft.com/office/drawing/2014/main" id="{E78F91F3-19E0-2C8C-9A81-1AA18D36829D}"/>
            </a:ext>
          </a:extLst>
        </xdr:cNvPr>
        <xdr:cNvSpPr/>
      </xdr:nvSpPr>
      <xdr:spPr>
        <a:xfrm>
          <a:off x="11656286" y="2722789"/>
          <a:ext cx="1842009" cy="168184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a:solidFill>
                <a:schemeClr val="dk1"/>
              </a:solidFill>
              <a:effectLst/>
              <a:latin typeface="Times New Roman" panose="02020603050405020304" pitchFamily="18" charset="0"/>
              <a:ea typeface="+mn-ea"/>
              <a:cs typeface="Times New Roman" panose="02020603050405020304" pitchFamily="18" charset="0"/>
            </a:rPr>
            <a:t>Cash</a:t>
          </a:r>
          <a:r>
            <a:rPr lang="en-US" sz="1800" b="0" i="0" baseline="0">
              <a:solidFill>
                <a:schemeClr val="dk1"/>
              </a:solidFill>
              <a:effectLst/>
              <a:latin typeface="Times New Roman" panose="02020603050405020304" pitchFamily="18" charset="0"/>
              <a:ea typeface="+mn-ea"/>
              <a:cs typeface="Times New Roman" panose="02020603050405020304" pitchFamily="18" charset="0"/>
            </a:rPr>
            <a:t> in Hand / Bank</a:t>
          </a:r>
          <a:br>
            <a:rPr lang="en-US" sz="1800" b="1" i="0" u="none" strike="noStrike">
              <a:solidFill>
                <a:srgbClr val="000000"/>
              </a:solidFill>
              <a:latin typeface="Times New Roman" panose="02020603050405020304" pitchFamily="18" charset="0"/>
              <a:ea typeface="Calibri"/>
              <a:cs typeface="Times New Roman" panose="02020603050405020304" pitchFamily="18" charset="0"/>
            </a:rPr>
          </a:br>
          <a:fld id="{FB504B87-4AFA-432E-851A-9F232B61E127}"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4.3M</a:t>
          </a:fld>
          <a:endParaRPr lang="en-AE" sz="2800" b="1">
            <a:latin typeface="Times New Roman" panose="02020603050405020304" pitchFamily="18" charset="0"/>
            <a:cs typeface="Times New Roman" panose="02020603050405020304" pitchFamily="18" charset="0"/>
          </a:endParaRPr>
        </a:p>
      </xdr:txBody>
    </xdr:sp>
    <xdr:clientData/>
  </xdr:twoCellAnchor>
  <xdr:twoCellAnchor>
    <xdr:from>
      <xdr:col>8</xdr:col>
      <xdr:colOff>263979</xdr:colOff>
      <xdr:row>14</xdr:row>
      <xdr:rowOff>29936</xdr:rowOff>
    </xdr:from>
    <xdr:to>
      <xdr:col>13</xdr:col>
      <xdr:colOff>272143</xdr:colOff>
      <xdr:row>22</xdr:row>
      <xdr:rowOff>40821</xdr:rowOff>
    </xdr:to>
    <xdr:grpSp>
      <xdr:nvGrpSpPr>
        <xdr:cNvPr id="33" name="Group 32">
          <a:extLst>
            <a:ext uri="{FF2B5EF4-FFF2-40B4-BE49-F238E27FC236}">
              <a16:creationId xmlns:a16="http://schemas.microsoft.com/office/drawing/2014/main" id="{DE33D04E-FD1C-EB3D-60B5-DF32A0A44897}"/>
            </a:ext>
          </a:extLst>
        </xdr:cNvPr>
        <xdr:cNvGrpSpPr/>
      </xdr:nvGrpSpPr>
      <xdr:grpSpPr>
        <a:xfrm>
          <a:off x="3325586" y="2696936"/>
          <a:ext cx="3069771" cy="1616528"/>
          <a:chOff x="7981950" y="1428750"/>
          <a:chExt cx="2792355" cy="1609725"/>
        </a:xfrm>
        <a:scene3d>
          <a:camera prst="orthographicFront">
            <a:rot lat="0" lon="0" rev="0"/>
          </a:camera>
          <a:lightRig rig="balanced" dir="t">
            <a:rot lat="0" lon="0" rev="8700000"/>
          </a:lightRig>
        </a:scene3d>
      </xdr:grpSpPr>
      <xdr:sp macro="" textlink="">
        <xdr:nvSpPr>
          <xdr:cNvPr id="19" name="Rectangle 18">
            <a:extLst>
              <a:ext uri="{FF2B5EF4-FFF2-40B4-BE49-F238E27FC236}">
                <a16:creationId xmlns:a16="http://schemas.microsoft.com/office/drawing/2014/main" id="{30D171AD-FEC6-A62A-41E0-18BC5EB222D7}"/>
              </a:ext>
            </a:extLst>
          </xdr:cNvPr>
          <xdr:cNvSpPr/>
        </xdr:nvSpPr>
        <xdr:spPr>
          <a:xfrm>
            <a:off x="7981950" y="1428750"/>
            <a:ext cx="2628900" cy="1609725"/>
          </a:xfrm>
          <a:prstGeom prst="rect">
            <a:avLst/>
          </a:prstGeom>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AE" sz="1400"/>
          </a:p>
        </xdr:txBody>
      </xdr:sp>
      <xdr:sp macro="" textlink="$A$18">
        <xdr:nvSpPr>
          <xdr:cNvPr id="23" name="Rectangle: Rounded Corners 22">
            <a:extLst>
              <a:ext uri="{FF2B5EF4-FFF2-40B4-BE49-F238E27FC236}">
                <a16:creationId xmlns:a16="http://schemas.microsoft.com/office/drawing/2014/main" id="{9BCC68E9-1260-4A1B-80A2-48F13200052D}"/>
              </a:ext>
            </a:extLst>
          </xdr:cNvPr>
          <xdr:cNvSpPr/>
        </xdr:nvSpPr>
        <xdr:spPr>
          <a:xfrm>
            <a:off x="9207463" y="1980687"/>
            <a:ext cx="1566842" cy="819150"/>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Liabilities</a:t>
            </a:r>
            <a:br>
              <a:rPr lang="en-US" sz="1800" b="1" i="0" u="none" strike="noStrike">
                <a:solidFill>
                  <a:srgbClr val="000000"/>
                </a:solidFill>
                <a:latin typeface="Times New Roman" panose="02020603050405020304" pitchFamily="18" charset="0"/>
                <a:ea typeface="Calibri"/>
                <a:cs typeface="Times New Roman" panose="02020603050405020304" pitchFamily="18" charset="0"/>
              </a:rPr>
            </a:br>
            <a:fld id="{060B111C-7E7A-49A4-9795-9B6D40691492}"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13.0M</a:t>
            </a:fld>
            <a:endParaRPr lang="en-AE" sz="2400" b="1">
              <a:latin typeface="Times New Roman" panose="02020603050405020304" pitchFamily="18" charset="0"/>
              <a:cs typeface="Times New Roman" panose="02020603050405020304" pitchFamily="18" charset="0"/>
            </a:endParaRPr>
          </a:p>
        </xdr:txBody>
      </xdr:sp>
      <xdr:sp macro="" textlink="$A$15">
        <xdr:nvSpPr>
          <xdr:cNvPr id="24" name="Rectangle: Rounded Corners 23">
            <a:extLst>
              <a:ext uri="{FF2B5EF4-FFF2-40B4-BE49-F238E27FC236}">
                <a16:creationId xmlns:a16="http://schemas.microsoft.com/office/drawing/2014/main" id="{E53879CD-6B91-442D-827A-F8A37049A6C1}"/>
              </a:ext>
            </a:extLst>
          </xdr:cNvPr>
          <xdr:cNvSpPr/>
        </xdr:nvSpPr>
        <xdr:spPr>
          <a:xfrm>
            <a:off x="8039100" y="2019300"/>
            <a:ext cx="1419225" cy="752475"/>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Calibri"/>
                <a:ea typeface="Calibri"/>
                <a:cs typeface="Calibri"/>
              </a:rPr>
              <a:t>Assets</a:t>
            </a:r>
            <a:br>
              <a:rPr lang="en-US" sz="1800" b="1" i="0" u="none" strike="noStrike">
                <a:solidFill>
                  <a:srgbClr val="000000"/>
                </a:solidFill>
                <a:latin typeface="Calibri"/>
                <a:ea typeface="Calibri"/>
                <a:cs typeface="Calibri"/>
              </a:rPr>
            </a:br>
            <a:fld id="{58E0BB14-2719-4C2E-BE31-7E0DE0F8E444}" type="TxLink">
              <a:rPr lang="en-US" sz="1800" b="1" i="0" u="none" strike="noStrike">
                <a:solidFill>
                  <a:srgbClr val="000000"/>
                </a:solidFill>
                <a:latin typeface="Calibri"/>
                <a:ea typeface="Calibri"/>
                <a:cs typeface="Calibri"/>
              </a:rPr>
              <a:pPr algn="ctr"/>
              <a:t>30.7M</a:t>
            </a:fld>
            <a:endParaRPr lang="en-AE" sz="2400" b="1"/>
          </a:p>
        </xdr:txBody>
      </xdr:sp>
      <xdr:cxnSp macro="">
        <xdr:nvCxnSpPr>
          <xdr:cNvPr id="26" name="Straight Connector 25">
            <a:extLst>
              <a:ext uri="{FF2B5EF4-FFF2-40B4-BE49-F238E27FC236}">
                <a16:creationId xmlns:a16="http://schemas.microsoft.com/office/drawing/2014/main" id="{3962868B-7643-B1B0-4971-DEB14B1F2829}"/>
              </a:ext>
            </a:extLst>
          </xdr:cNvPr>
          <xdr:cNvCxnSpPr/>
        </xdr:nvCxnSpPr>
        <xdr:spPr>
          <a:xfrm>
            <a:off x="9353550" y="2181225"/>
            <a:ext cx="0" cy="447675"/>
          </a:xfrm>
          <a:prstGeom prst="line">
            <a:avLst/>
          </a:prstGeom>
          <a:ln>
            <a:noFill/>
          </a:ln>
          <a:effectLst>
            <a:outerShdw blurRad="44450" dist="27940" dir="5400000" algn="ctr">
              <a:srgbClr val="000000">
                <a:alpha val="32000"/>
              </a:srgbClr>
            </a:outerShdw>
          </a:effectLst>
          <a:sp3d>
            <a:bevelT w="190500" h="38100"/>
          </a:sp3d>
        </xdr:spPr>
        <xdr:style>
          <a:lnRef idx="1">
            <a:schemeClr val="accent1"/>
          </a:lnRef>
          <a:fillRef idx="0">
            <a:schemeClr val="accent1"/>
          </a:fillRef>
          <a:effectRef idx="0">
            <a:schemeClr val="accent1"/>
          </a:effectRef>
          <a:fontRef idx="minor">
            <a:schemeClr val="tx1"/>
          </a:fontRef>
        </xdr:style>
      </xdr:cxnSp>
      <xdr:sp macro="" textlink="$A$25">
        <xdr:nvSpPr>
          <xdr:cNvPr id="31" name="Rectangle: Rounded Corners 30">
            <a:extLst>
              <a:ext uri="{FF2B5EF4-FFF2-40B4-BE49-F238E27FC236}">
                <a16:creationId xmlns:a16="http://schemas.microsoft.com/office/drawing/2014/main" id="{C78A17E4-EFD9-40D8-ADE1-D9A0EEF96259}"/>
              </a:ext>
            </a:extLst>
          </xdr:cNvPr>
          <xdr:cNvSpPr/>
        </xdr:nvSpPr>
        <xdr:spPr>
          <a:xfrm>
            <a:off x="8504827" y="1466850"/>
            <a:ext cx="1657260" cy="687854"/>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Total Equity</a:t>
            </a:r>
            <a:br>
              <a:rPr lang="en-US" sz="1800" b="1" i="0" u="none" strike="noStrike">
                <a:solidFill>
                  <a:srgbClr val="000000"/>
                </a:solidFill>
                <a:latin typeface="Calibri"/>
                <a:ea typeface="Calibri"/>
                <a:cs typeface="Calibri"/>
              </a:rPr>
            </a:br>
            <a:fld id="{A8775FF2-533E-4278-A61D-EC965283B0F8}" type="TxLink">
              <a:rPr lang="en-US" sz="1800" b="1" i="0" u="none" strike="noStrike">
                <a:solidFill>
                  <a:srgbClr val="000000"/>
                </a:solidFill>
                <a:latin typeface="Calibri"/>
                <a:ea typeface="Calibri"/>
                <a:cs typeface="Calibri"/>
              </a:rPr>
              <a:pPr algn="ctr"/>
              <a:t>26.3M</a:t>
            </a:fld>
            <a:endParaRPr lang="en-AE" sz="2400" b="1"/>
          </a:p>
        </xdr:txBody>
      </xdr:sp>
    </xdr:grpSp>
    <xdr:clientData/>
  </xdr:twoCellAnchor>
  <xdr:twoCellAnchor>
    <xdr:from>
      <xdr:col>8</xdr:col>
      <xdr:colOff>44904</xdr:colOff>
      <xdr:row>0</xdr:row>
      <xdr:rowOff>160565</xdr:rowOff>
    </xdr:from>
    <xdr:to>
      <xdr:col>18</xdr:col>
      <xdr:colOff>149679</xdr:colOff>
      <xdr:row>4</xdr:row>
      <xdr:rowOff>160565</xdr:rowOff>
    </xdr:to>
    <xdr:sp macro="" textlink="">
      <xdr:nvSpPr>
        <xdr:cNvPr id="43" name="Rectangle 42">
          <a:extLst>
            <a:ext uri="{FF2B5EF4-FFF2-40B4-BE49-F238E27FC236}">
              <a16:creationId xmlns:a16="http://schemas.microsoft.com/office/drawing/2014/main" id="{EADA2D9B-9092-F3DD-602E-1C72D7051761}"/>
            </a:ext>
          </a:extLst>
        </xdr:cNvPr>
        <xdr:cNvSpPr/>
      </xdr:nvSpPr>
      <xdr:spPr>
        <a:xfrm>
          <a:off x="7256690" y="160565"/>
          <a:ext cx="6227989"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u="sng">
              <a:solidFill>
                <a:schemeClr val="bg1"/>
              </a:solidFill>
              <a:latin typeface="Times New Roman" panose="02020603050405020304" pitchFamily="18" charset="0"/>
              <a:cs typeface="Times New Roman" panose="02020603050405020304" pitchFamily="18" charset="0"/>
            </a:rPr>
            <a:t>Balance</a:t>
          </a:r>
          <a:r>
            <a:rPr lang="en-US" sz="4400" u="sng" baseline="0">
              <a:solidFill>
                <a:schemeClr val="bg1"/>
              </a:solidFill>
              <a:latin typeface="Times New Roman" panose="02020603050405020304" pitchFamily="18" charset="0"/>
              <a:cs typeface="Times New Roman" panose="02020603050405020304" pitchFamily="18" charset="0"/>
            </a:rPr>
            <a:t> Sheet Dashboard</a:t>
          </a:r>
          <a:endParaRPr lang="en-AE" sz="4400" u="sng">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133350</xdr:colOff>
      <xdr:row>4</xdr:row>
      <xdr:rowOff>27214</xdr:rowOff>
    </xdr:from>
    <xdr:to>
      <xdr:col>34</xdr:col>
      <xdr:colOff>544286</xdr:colOff>
      <xdr:row>8</xdr:row>
      <xdr:rowOff>46078</xdr:rowOff>
    </xdr:to>
    <xdr:sp macro="" textlink="">
      <xdr:nvSpPr>
        <xdr:cNvPr id="20" name="Rectangle 19">
          <a:extLst>
            <a:ext uri="{FF2B5EF4-FFF2-40B4-BE49-F238E27FC236}">
              <a16:creationId xmlns:a16="http://schemas.microsoft.com/office/drawing/2014/main" id="{7D234B52-736C-497F-A296-3BB3D8979C45}"/>
            </a:ext>
          </a:extLst>
        </xdr:cNvPr>
        <xdr:cNvSpPr/>
      </xdr:nvSpPr>
      <xdr:spPr>
        <a:xfrm>
          <a:off x="8991600" y="789214"/>
          <a:ext cx="17569543" cy="7808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fontAlgn="b"/>
          <a:r>
            <a:rPr lang="en-US" sz="1800" b="0" i="0" u="sng" strike="noStrike">
              <a:solidFill>
                <a:schemeClr val="lt1"/>
              </a:solidFill>
              <a:effectLst/>
              <a:latin typeface="+mn-lt"/>
              <a:ea typeface="+mn-ea"/>
              <a:cs typeface="+mn-cs"/>
            </a:rPr>
            <a:t>Monitor Financial Health With Key Metrics, Tracking Assets, Liabilities, And Equity Over Time For InfoMonitor Financial Health With Key Metrics, Tracking Assets, Liabilities, And Equity Over Time For Informed Decision-Making.</a:t>
          </a:r>
        </a:p>
      </xdr:txBody>
    </xdr:sp>
    <xdr:clientData/>
  </xdr:twoCellAnchor>
  <xdr:twoCellAnchor>
    <xdr:from>
      <xdr:col>27</xdr:col>
      <xdr:colOff>318766</xdr:colOff>
      <xdr:row>14</xdr:row>
      <xdr:rowOff>47294</xdr:rowOff>
    </xdr:from>
    <xdr:to>
      <xdr:col>30</xdr:col>
      <xdr:colOff>184111</xdr:colOff>
      <xdr:row>22</xdr:row>
      <xdr:rowOff>54429</xdr:rowOff>
    </xdr:to>
    <xdr:sp macro="" textlink="$A$31">
      <xdr:nvSpPr>
        <xdr:cNvPr id="21" name="Rectangle: Rounded Corners 20">
          <a:extLst>
            <a:ext uri="{FF2B5EF4-FFF2-40B4-BE49-F238E27FC236}">
              <a16:creationId xmlns:a16="http://schemas.microsoft.com/office/drawing/2014/main" id="{901E8246-48DB-4E70-9B84-D2F19C7C4A0E}"/>
            </a:ext>
          </a:extLst>
        </xdr:cNvPr>
        <xdr:cNvSpPr/>
      </xdr:nvSpPr>
      <xdr:spPr>
        <a:xfrm>
          <a:off x="16470445" y="2714294"/>
          <a:ext cx="1702309" cy="1612778"/>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Current Ratio</a:t>
          </a:r>
          <a:br>
            <a:rPr lang="en-US" sz="1800" b="0" i="0" u="none" strike="noStrike">
              <a:solidFill>
                <a:srgbClr val="000000"/>
              </a:solidFill>
              <a:latin typeface="Times New Roman" panose="02020603050405020304" pitchFamily="18" charset="0"/>
              <a:ea typeface="Calibri"/>
              <a:cs typeface="Times New Roman" panose="02020603050405020304" pitchFamily="18" charset="0"/>
            </a:rPr>
          </a:br>
          <a:fld id="{C12E911F-436A-4261-A263-13DE50837D77}"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 2.37 </a:t>
          </a:fld>
          <a:endParaRPr lang="en-AE" sz="2800" b="1">
            <a:latin typeface="Times New Roman" panose="02020603050405020304" pitchFamily="18" charset="0"/>
            <a:cs typeface="Times New Roman" panose="02020603050405020304" pitchFamily="18" charset="0"/>
          </a:endParaRPr>
        </a:p>
      </xdr:txBody>
    </xdr:sp>
    <xdr:clientData/>
  </xdr:twoCellAnchor>
  <xdr:twoCellAnchor>
    <xdr:from>
      <xdr:col>13</xdr:col>
      <xdr:colOff>784331</xdr:colOff>
      <xdr:row>14</xdr:row>
      <xdr:rowOff>45224</xdr:rowOff>
    </xdr:from>
    <xdr:to>
      <xdr:col>18</xdr:col>
      <xdr:colOff>461038</xdr:colOff>
      <xdr:row>22</xdr:row>
      <xdr:rowOff>81643</xdr:rowOff>
    </xdr:to>
    <xdr:grpSp>
      <xdr:nvGrpSpPr>
        <xdr:cNvPr id="2" name="Group 1">
          <a:extLst>
            <a:ext uri="{FF2B5EF4-FFF2-40B4-BE49-F238E27FC236}">
              <a16:creationId xmlns:a16="http://schemas.microsoft.com/office/drawing/2014/main" id="{082E1177-6A6C-492F-8F1C-B2D08EDCB04B}"/>
            </a:ext>
          </a:extLst>
        </xdr:cNvPr>
        <xdr:cNvGrpSpPr/>
      </xdr:nvGrpSpPr>
      <xdr:grpSpPr>
        <a:xfrm>
          <a:off x="6907545" y="2712224"/>
          <a:ext cx="3922136" cy="1642062"/>
          <a:chOff x="6240795" y="2630581"/>
          <a:chExt cx="3922136" cy="1546811"/>
        </a:xfrm>
      </xdr:grpSpPr>
      <xdr:grpSp>
        <xdr:nvGrpSpPr>
          <xdr:cNvPr id="34" name="Group 33">
            <a:extLst>
              <a:ext uri="{FF2B5EF4-FFF2-40B4-BE49-F238E27FC236}">
                <a16:creationId xmlns:a16="http://schemas.microsoft.com/office/drawing/2014/main" id="{59865CD2-3C6F-42D6-ADD4-C59BAB0E4BC3}"/>
              </a:ext>
            </a:extLst>
          </xdr:cNvPr>
          <xdr:cNvGrpSpPr/>
        </xdr:nvGrpSpPr>
        <xdr:grpSpPr>
          <a:xfrm>
            <a:off x="6240795" y="2630581"/>
            <a:ext cx="3922136" cy="1546811"/>
            <a:chOff x="7972425" y="1428750"/>
            <a:chExt cx="2790826" cy="1609725"/>
          </a:xfrm>
          <a:scene3d>
            <a:camera prst="orthographicFront">
              <a:rot lat="0" lon="0" rev="0"/>
            </a:camera>
            <a:lightRig rig="balanced" dir="t">
              <a:rot lat="0" lon="0" rev="8700000"/>
            </a:lightRig>
          </a:scene3d>
        </xdr:grpSpPr>
        <xdr:sp macro="" textlink="">
          <xdr:nvSpPr>
            <xdr:cNvPr id="35" name="Rectangle 34">
              <a:extLst>
                <a:ext uri="{FF2B5EF4-FFF2-40B4-BE49-F238E27FC236}">
                  <a16:creationId xmlns:a16="http://schemas.microsoft.com/office/drawing/2014/main" id="{AE85198A-F301-B025-6B11-4C558B2CEF50}"/>
                </a:ext>
              </a:extLst>
            </xdr:cNvPr>
            <xdr:cNvSpPr/>
          </xdr:nvSpPr>
          <xdr:spPr>
            <a:xfrm>
              <a:off x="7981950" y="1428750"/>
              <a:ext cx="2628900" cy="1609725"/>
            </a:xfrm>
            <a:prstGeom prst="rect">
              <a:avLst/>
            </a:prstGeom>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AE" sz="1800"/>
            </a:p>
          </xdr:txBody>
        </xdr:sp>
        <xdr:sp macro="" textlink="$B$21">
          <xdr:nvSpPr>
            <xdr:cNvPr id="36" name="Rectangle: Rounded Corners 35">
              <a:extLst>
                <a:ext uri="{FF2B5EF4-FFF2-40B4-BE49-F238E27FC236}">
                  <a16:creationId xmlns:a16="http://schemas.microsoft.com/office/drawing/2014/main" id="{A6CE0783-56FF-6A82-FC3C-FBF2430B1F8D}"/>
                </a:ext>
              </a:extLst>
            </xdr:cNvPr>
            <xdr:cNvSpPr/>
          </xdr:nvSpPr>
          <xdr:spPr>
            <a:xfrm>
              <a:off x="9086851" y="2000250"/>
              <a:ext cx="1676400" cy="819150"/>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Calibri"/>
                  <a:ea typeface="Calibri"/>
                  <a:cs typeface="Calibri"/>
                </a:rPr>
                <a:t>Non - Current</a:t>
              </a:r>
              <a:br>
                <a:rPr lang="en-US" sz="1800" b="1" i="0" u="none" strike="noStrike">
                  <a:solidFill>
                    <a:srgbClr val="000000"/>
                  </a:solidFill>
                  <a:latin typeface="Calibri"/>
                  <a:ea typeface="Calibri"/>
                  <a:cs typeface="Calibri"/>
                </a:rPr>
              </a:br>
              <a:fld id="{1AA4881C-ABA4-4A00-8BDA-C182EF4B76A3}" type="TxLink">
                <a:rPr lang="en-US" sz="1800" b="1" i="0" u="none" strike="noStrike">
                  <a:solidFill>
                    <a:srgbClr val="000000"/>
                  </a:solidFill>
                  <a:latin typeface="Calibri"/>
                  <a:ea typeface="Calibri"/>
                  <a:cs typeface="Calibri"/>
                </a:rPr>
                <a:pPr algn="ctr"/>
                <a:t>8.6M</a:t>
              </a:fld>
              <a:endParaRPr lang="en-AE" sz="2400" b="1"/>
            </a:p>
          </xdr:txBody>
        </xdr:sp>
        <xdr:sp macro="" textlink="$A$21">
          <xdr:nvSpPr>
            <xdr:cNvPr id="37" name="Rectangle: Rounded Corners 36">
              <a:extLst>
                <a:ext uri="{FF2B5EF4-FFF2-40B4-BE49-F238E27FC236}">
                  <a16:creationId xmlns:a16="http://schemas.microsoft.com/office/drawing/2014/main" id="{648FE709-7F33-5209-5B8D-5240A695C353}"/>
                </a:ext>
              </a:extLst>
            </xdr:cNvPr>
            <xdr:cNvSpPr/>
          </xdr:nvSpPr>
          <xdr:spPr>
            <a:xfrm>
              <a:off x="7972425" y="2019300"/>
              <a:ext cx="1419225" cy="752475"/>
            </a:xfrm>
            <a:prstGeom prst="roundRect">
              <a:avLst/>
            </a:prstGeom>
            <a:noFill/>
            <a:ln>
              <a:noFill/>
            </a:ln>
            <a:effectLst>
              <a:outerShdw blurRad="44450" dist="27940" dir="5400000" algn="ctr">
                <a:srgbClr val="000000">
                  <a:alpha val="32000"/>
                </a:srgbClr>
              </a:outerShdw>
            </a:effectLst>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Calibri"/>
                  <a:ea typeface="Calibri"/>
                  <a:cs typeface="Calibri"/>
                </a:rPr>
                <a:t>Current</a:t>
              </a:r>
              <a:br>
                <a:rPr lang="en-US" sz="1800" b="1" i="0" u="none" strike="noStrike">
                  <a:solidFill>
                    <a:srgbClr val="000000"/>
                  </a:solidFill>
                  <a:latin typeface="Calibri"/>
                  <a:ea typeface="Calibri"/>
                  <a:cs typeface="Calibri"/>
                </a:rPr>
              </a:br>
              <a:fld id="{A644FD00-928F-464C-815F-5618169E624E}" type="TxLink">
                <a:rPr lang="en-US" sz="1800" b="1" i="0" u="none" strike="noStrike">
                  <a:solidFill>
                    <a:srgbClr val="000000"/>
                  </a:solidFill>
                  <a:latin typeface="Calibri"/>
                  <a:ea typeface="Calibri"/>
                  <a:cs typeface="Calibri"/>
                </a:rPr>
                <a:pPr algn="ctr"/>
                <a:t>4.3M</a:t>
              </a:fld>
              <a:endParaRPr lang="en-AE" sz="2400" b="1"/>
            </a:p>
          </xdr:txBody>
        </xdr:sp>
        <xdr:cxnSp macro="">
          <xdr:nvCxnSpPr>
            <xdr:cNvPr id="38" name="Straight Connector 37">
              <a:extLst>
                <a:ext uri="{FF2B5EF4-FFF2-40B4-BE49-F238E27FC236}">
                  <a16:creationId xmlns:a16="http://schemas.microsoft.com/office/drawing/2014/main" id="{BA24E898-340F-5D4E-BE36-8A1CDFB7693E}"/>
                </a:ext>
              </a:extLst>
            </xdr:cNvPr>
            <xdr:cNvCxnSpPr/>
          </xdr:nvCxnSpPr>
          <xdr:spPr>
            <a:xfrm>
              <a:off x="9353550" y="2181225"/>
              <a:ext cx="0" cy="447675"/>
            </a:xfrm>
            <a:prstGeom prst="line">
              <a:avLst/>
            </a:prstGeom>
            <a:ln>
              <a:noFill/>
            </a:ln>
            <a:effectLst>
              <a:outerShdw blurRad="44450" dist="27940" dir="5400000" algn="ctr">
                <a:srgbClr val="000000">
                  <a:alpha val="32000"/>
                </a:srgbClr>
              </a:outerShdw>
            </a:effectLst>
            <a:sp3d>
              <a:bevelT w="190500" h="38100"/>
            </a:sp3d>
          </xdr:spPr>
          <xdr:style>
            <a:lnRef idx="1">
              <a:schemeClr val="accent1"/>
            </a:lnRef>
            <a:fillRef idx="0">
              <a:schemeClr val="accent1"/>
            </a:fillRef>
            <a:effectRef idx="0">
              <a:schemeClr val="accent1"/>
            </a:effectRef>
            <a:fontRef idx="minor">
              <a:schemeClr val="tx1"/>
            </a:fontRef>
          </xdr:style>
        </xdr:cxnSp>
      </xdr:grpSp>
      <xdr:sp macro="" textlink="$A$18">
        <xdr:nvSpPr>
          <xdr:cNvPr id="22" name="Rectangle: Rounded Corners 21">
            <a:extLst>
              <a:ext uri="{FF2B5EF4-FFF2-40B4-BE49-F238E27FC236}">
                <a16:creationId xmlns:a16="http://schemas.microsoft.com/office/drawing/2014/main" id="{F0867007-4010-4565-8243-83EA6B6D43FE}"/>
              </a:ext>
            </a:extLst>
          </xdr:cNvPr>
          <xdr:cNvSpPr/>
        </xdr:nvSpPr>
        <xdr:spPr>
          <a:xfrm>
            <a:off x="7262694" y="2664199"/>
            <a:ext cx="1627237" cy="615462"/>
          </a:xfrm>
          <a:prstGeom prst="roundRect">
            <a:avLst/>
          </a:prstGeom>
          <a:noFill/>
          <a:ln>
            <a:gradFill>
              <a:gsLst>
                <a:gs pos="0">
                  <a:schemeClr val="bg1"/>
                </a:gs>
                <a:gs pos="55000">
                  <a:schemeClr val="accent1">
                    <a:lumMod val="40000"/>
                    <a:lumOff val="60000"/>
                  </a:schemeClr>
                </a:gs>
                <a:gs pos="100000">
                  <a:schemeClr val="accent1">
                    <a:lumMod val="40000"/>
                    <a:lumOff val="60000"/>
                  </a:schemeClr>
                </a:gs>
              </a:gsLst>
              <a:lin ang="5400000" scaled="1"/>
            </a:gradFill>
          </a:ln>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400" b="0" i="0" u="none" strike="noStrike">
                <a:solidFill>
                  <a:srgbClr val="000000"/>
                </a:solidFill>
                <a:latin typeface="Calibri"/>
                <a:ea typeface="Calibri"/>
                <a:cs typeface="Calibri"/>
              </a:rPr>
              <a:t>Total Liabilities</a:t>
            </a:r>
            <a:br>
              <a:rPr lang="en-US" sz="1400" b="0" i="0" u="none" strike="noStrike">
                <a:solidFill>
                  <a:srgbClr val="000000"/>
                </a:solidFill>
                <a:latin typeface="Calibri"/>
                <a:ea typeface="Calibri"/>
                <a:cs typeface="Calibri"/>
              </a:rPr>
            </a:br>
            <a:fld id="{DBDDE442-F6FC-4F51-ACAB-7F1056AFC028}" type="TxLink">
              <a:rPr lang="en-US" sz="1400" b="1" i="0" u="none" strike="noStrike">
                <a:solidFill>
                  <a:srgbClr val="000000"/>
                </a:solidFill>
                <a:latin typeface="Calibri"/>
                <a:ea typeface="Calibri"/>
                <a:cs typeface="Calibri"/>
              </a:rPr>
              <a:pPr algn="ctr"/>
              <a:t>13.0M</a:t>
            </a:fld>
            <a:endParaRPr lang="en-AE" sz="1800" b="1"/>
          </a:p>
        </xdr:txBody>
      </xdr:sp>
    </xdr:grpSp>
    <xdr:clientData/>
  </xdr:twoCellAnchor>
  <xdr:twoCellAnchor>
    <xdr:from>
      <xdr:col>31</xdr:col>
      <xdr:colOff>85659</xdr:colOff>
      <xdr:row>14</xdr:row>
      <xdr:rowOff>61632</xdr:rowOff>
    </xdr:from>
    <xdr:to>
      <xdr:col>33</xdr:col>
      <xdr:colOff>556310</xdr:colOff>
      <xdr:row>22</xdr:row>
      <xdr:rowOff>137832</xdr:rowOff>
    </xdr:to>
    <xdr:sp macro="" textlink="$A$34">
      <xdr:nvSpPr>
        <xdr:cNvPr id="27" name="Rectangle: Rounded Corners 26">
          <a:extLst>
            <a:ext uri="{FF2B5EF4-FFF2-40B4-BE49-F238E27FC236}">
              <a16:creationId xmlns:a16="http://schemas.microsoft.com/office/drawing/2014/main" id="{92A31137-33D1-43D1-AE58-4EBA65C52346}"/>
            </a:ext>
          </a:extLst>
        </xdr:cNvPr>
        <xdr:cNvSpPr/>
      </xdr:nvSpPr>
      <xdr:spPr>
        <a:xfrm>
          <a:off x="18686623" y="2728632"/>
          <a:ext cx="1695294" cy="168184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2000" b="0" i="0" u="none" strike="noStrike">
              <a:solidFill>
                <a:srgbClr val="000000"/>
              </a:solidFill>
              <a:latin typeface="Times New Roman" panose="02020603050405020304" pitchFamily="18" charset="0"/>
              <a:ea typeface="Calibri"/>
              <a:cs typeface="Times New Roman" panose="02020603050405020304" pitchFamily="18" charset="0"/>
            </a:rPr>
            <a:t>Quick</a:t>
          </a:r>
          <a:r>
            <a:rPr lang="en-US" sz="2000" b="0" i="0" u="none" strike="noStrike" baseline="0">
              <a:solidFill>
                <a:srgbClr val="000000"/>
              </a:solidFill>
              <a:latin typeface="Times New Roman" panose="02020603050405020304" pitchFamily="18" charset="0"/>
              <a:ea typeface="Calibri"/>
              <a:cs typeface="Times New Roman" panose="02020603050405020304" pitchFamily="18" charset="0"/>
            </a:rPr>
            <a:t> Ratio</a:t>
          </a:r>
          <a:br>
            <a:rPr lang="en-US" sz="2000" b="1" i="0" u="none" strike="noStrike">
              <a:solidFill>
                <a:srgbClr val="000000"/>
              </a:solidFill>
              <a:latin typeface="Times New Roman" panose="02020603050405020304" pitchFamily="18" charset="0"/>
              <a:ea typeface="Calibri"/>
              <a:cs typeface="Times New Roman" panose="02020603050405020304" pitchFamily="18" charset="0"/>
            </a:rPr>
          </a:br>
          <a:fld id="{3C26565D-FFAF-485A-9F22-C8946BE16FF8}"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 1.60 </a:t>
          </a:fld>
          <a:endParaRPr lang="en-AE" sz="4400" b="1">
            <a:latin typeface="Times New Roman" panose="02020603050405020304" pitchFamily="18" charset="0"/>
            <a:cs typeface="Times New Roman" panose="02020603050405020304" pitchFamily="18" charset="0"/>
          </a:endParaRPr>
        </a:p>
      </xdr:txBody>
    </xdr:sp>
    <xdr:clientData/>
  </xdr:twoCellAnchor>
  <xdr:twoCellAnchor>
    <xdr:from>
      <xdr:col>34</xdr:col>
      <xdr:colOff>564310</xdr:colOff>
      <xdr:row>14</xdr:row>
      <xdr:rowOff>84044</xdr:rowOff>
    </xdr:from>
    <xdr:to>
      <xdr:col>37</xdr:col>
      <xdr:colOff>463456</xdr:colOff>
      <xdr:row>22</xdr:row>
      <xdr:rowOff>160244</xdr:rowOff>
    </xdr:to>
    <xdr:sp macro="" textlink="$A$37">
      <xdr:nvSpPr>
        <xdr:cNvPr id="29" name="Rectangle: Rounded Corners 28">
          <a:extLst>
            <a:ext uri="{FF2B5EF4-FFF2-40B4-BE49-F238E27FC236}">
              <a16:creationId xmlns:a16="http://schemas.microsoft.com/office/drawing/2014/main" id="{3FD20446-E2AF-475E-957C-C19742EF788A}"/>
            </a:ext>
          </a:extLst>
        </xdr:cNvPr>
        <xdr:cNvSpPr/>
      </xdr:nvSpPr>
      <xdr:spPr>
        <a:xfrm>
          <a:off x="21002239" y="2751044"/>
          <a:ext cx="1736110" cy="168184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2400" b="0" i="0" u="none" strike="noStrike">
              <a:solidFill>
                <a:srgbClr val="000000"/>
              </a:solidFill>
              <a:latin typeface="Times New Roman" panose="02020603050405020304" pitchFamily="18" charset="0"/>
              <a:ea typeface="Calibri"/>
              <a:cs typeface="Times New Roman" panose="02020603050405020304" pitchFamily="18" charset="0"/>
            </a:rPr>
            <a:t>Cash Ratio</a:t>
          </a:r>
          <a:br>
            <a:rPr lang="en-US" sz="2400" b="0" i="0" u="none" strike="noStrike">
              <a:solidFill>
                <a:srgbClr val="000000"/>
              </a:solidFill>
              <a:latin typeface="Times New Roman" panose="02020603050405020304" pitchFamily="18" charset="0"/>
              <a:ea typeface="Calibri"/>
              <a:cs typeface="Times New Roman" panose="02020603050405020304" pitchFamily="18" charset="0"/>
            </a:rPr>
          </a:br>
          <a:fld id="{A482F09D-C05E-4D45-B64C-2A0E2239D8AC}" type="TxLink">
            <a:rPr lang="en-US" sz="2400" b="1" i="0" u="none" strike="noStrike">
              <a:solidFill>
                <a:srgbClr val="000000"/>
              </a:solidFill>
              <a:latin typeface="Times New Roman" panose="02020603050405020304" pitchFamily="18" charset="0"/>
              <a:ea typeface="Calibri"/>
              <a:cs typeface="Times New Roman" panose="02020603050405020304" pitchFamily="18" charset="0"/>
            </a:rPr>
            <a:pPr algn="ctr"/>
            <a:t> 0.99 </a:t>
          </a:fld>
          <a:endParaRPr lang="en-AE" sz="8800" b="1">
            <a:latin typeface="Times New Roman" panose="02020603050405020304" pitchFamily="18" charset="0"/>
            <a:cs typeface="Times New Roman" panose="02020603050405020304" pitchFamily="18" charset="0"/>
          </a:endParaRPr>
        </a:p>
      </xdr:txBody>
    </xdr:sp>
    <xdr:clientData/>
  </xdr:twoCellAnchor>
  <xdr:twoCellAnchor>
    <xdr:from>
      <xdr:col>23</xdr:col>
      <xdr:colOff>310573</xdr:colOff>
      <xdr:row>14</xdr:row>
      <xdr:rowOff>57629</xdr:rowOff>
    </xdr:from>
    <xdr:to>
      <xdr:col>26</xdr:col>
      <xdr:colOff>310572</xdr:colOff>
      <xdr:row>22</xdr:row>
      <xdr:rowOff>52186</xdr:rowOff>
    </xdr:to>
    <xdr:sp macro="" textlink="$A$40">
      <xdr:nvSpPr>
        <xdr:cNvPr id="30" name="Rectangle: Rounded Corners 29">
          <a:extLst>
            <a:ext uri="{FF2B5EF4-FFF2-40B4-BE49-F238E27FC236}">
              <a16:creationId xmlns:a16="http://schemas.microsoft.com/office/drawing/2014/main" id="{6BD6E12F-BBDE-4FE9-80F8-491EFC5500D0}"/>
            </a:ext>
          </a:extLst>
        </xdr:cNvPr>
        <xdr:cNvSpPr/>
      </xdr:nvSpPr>
      <xdr:spPr>
        <a:xfrm>
          <a:off x="14012966" y="2724629"/>
          <a:ext cx="1836963" cy="16002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001">
          <a:schemeClr val="lt1"/>
        </a:fillRef>
        <a:effectRef idx="0">
          <a:schemeClr val="accent1"/>
        </a:effectRef>
        <a:fontRef idx="minor">
          <a:schemeClr val="dk1"/>
        </a:fontRef>
      </xdr:style>
      <xdr:txBody>
        <a:bodyPr vertOverflow="clip" horzOverflow="clip" rtlCol="0" anchor="ctr"/>
        <a:lstStyle/>
        <a:p>
          <a:pPr algn="ctr"/>
          <a:r>
            <a:rPr lang="en-US" sz="1800" b="0" i="0" u="none" strike="noStrike">
              <a:solidFill>
                <a:srgbClr val="000000"/>
              </a:solidFill>
              <a:latin typeface="Times New Roman" panose="02020603050405020304" pitchFamily="18" charset="0"/>
              <a:ea typeface="Calibri"/>
              <a:cs typeface="Times New Roman" panose="02020603050405020304" pitchFamily="18" charset="0"/>
            </a:rPr>
            <a:t>Inventory Turnover Ratio</a:t>
          </a:r>
          <a:br>
            <a:rPr lang="en-US" sz="1800" b="1" i="0" u="none" strike="noStrike">
              <a:solidFill>
                <a:srgbClr val="000000"/>
              </a:solidFill>
              <a:latin typeface="Times New Roman" panose="02020603050405020304" pitchFamily="18" charset="0"/>
              <a:ea typeface="Calibri"/>
              <a:cs typeface="Times New Roman" panose="02020603050405020304" pitchFamily="18" charset="0"/>
            </a:rPr>
          </a:br>
          <a:fld id="{E937DC9D-69A0-4789-BCCC-C0BFD38F1700}"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 67.07 </a:t>
          </a:fld>
          <a:endParaRPr lang="en-AE" sz="4400" b="1">
            <a:latin typeface="Times New Roman" panose="02020603050405020304" pitchFamily="18" charset="0"/>
            <a:cs typeface="Times New Roman" panose="02020603050405020304" pitchFamily="18" charset="0"/>
          </a:endParaRPr>
        </a:p>
      </xdr:txBody>
    </xdr:sp>
    <xdr:clientData/>
  </xdr:twoCellAnchor>
  <xdr:twoCellAnchor>
    <xdr:from>
      <xdr:col>8</xdr:col>
      <xdr:colOff>207383</xdr:colOff>
      <xdr:row>43</xdr:row>
      <xdr:rowOff>168088</xdr:rowOff>
    </xdr:from>
    <xdr:to>
      <xdr:col>38</xdr:col>
      <xdr:colOff>196178</xdr:colOff>
      <xdr:row>66</xdr:row>
      <xdr:rowOff>123265</xdr:rowOff>
    </xdr:to>
    <xdr:graphicFrame macro="">
      <xdr:nvGraphicFramePr>
        <xdr:cNvPr id="46" name="Chart 45">
          <a:extLst>
            <a:ext uri="{FF2B5EF4-FFF2-40B4-BE49-F238E27FC236}">
              <a16:creationId xmlns:a16="http://schemas.microsoft.com/office/drawing/2014/main" id="{5E55FAF4-6B03-D72E-2D42-4E994B339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217714</xdr:colOff>
      <xdr:row>8</xdr:row>
      <xdr:rowOff>27214</xdr:rowOff>
    </xdr:from>
    <xdr:to>
      <xdr:col>38</xdr:col>
      <xdr:colOff>190498</xdr:colOff>
      <xdr:row>12</xdr:row>
      <xdr:rowOff>172122</xdr:rowOff>
    </xdr:to>
    <mc:AlternateContent xmlns:mc="http://schemas.openxmlformats.org/markup-compatibility/2006" xmlns:a14="http://schemas.microsoft.com/office/drawing/2010/main">
      <mc:Choice Requires="a14">
        <xdr:graphicFrame macro="">
          <xdr:nvGraphicFramePr>
            <xdr:cNvPr id="47" name="Month">
              <a:extLst>
                <a:ext uri="{FF2B5EF4-FFF2-40B4-BE49-F238E27FC236}">
                  <a16:creationId xmlns:a16="http://schemas.microsoft.com/office/drawing/2014/main" id="{5E26EBE1-609B-90BB-C58D-E6896C413B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255814" y="1647264"/>
              <a:ext cx="9697010" cy="79561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54428</xdr:colOff>
      <xdr:row>12</xdr:row>
      <xdr:rowOff>81915</xdr:rowOff>
    </xdr:from>
    <xdr:to>
      <xdr:col>7</xdr:col>
      <xdr:colOff>426448</xdr:colOff>
      <xdr:row>15</xdr:row>
      <xdr:rowOff>47434</xdr:rowOff>
    </xdr:to>
    <xdr:sp macro="" textlink="">
      <xdr:nvSpPr>
        <xdr:cNvPr id="25" name="TextBox 24">
          <a:hlinkClick xmlns:r="http://schemas.openxmlformats.org/officeDocument/2006/relationships" r:id="rId5"/>
          <a:extLst>
            <a:ext uri="{FF2B5EF4-FFF2-40B4-BE49-F238E27FC236}">
              <a16:creationId xmlns:a16="http://schemas.microsoft.com/office/drawing/2014/main" id="{0943B22D-3622-4763-9196-25222F2CCE82}"/>
            </a:ext>
          </a:extLst>
        </xdr:cNvPr>
        <xdr:cNvSpPr txBox="1"/>
      </xdr:nvSpPr>
      <xdr:spPr>
        <a:xfrm>
          <a:off x="1012371" y="2433229"/>
          <a:ext cx="3115220" cy="553348"/>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3200" b="1">
              <a:solidFill>
                <a:schemeClr val="bg1"/>
              </a:solidFill>
              <a:latin typeface="Times New Roman" panose="02020603050405020304" pitchFamily="18" charset="0"/>
              <a:cs typeface="Times New Roman" panose="02020603050405020304" pitchFamily="18" charset="0"/>
            </a:rPr>
            <a:t>Balance</a:t>
          </a:r>
          <a:r>
            <a:rPr lang="en-AE" sz="3600" b="1">
              <a:solidFill>
                <a:schemeClr val="bg1"/>
              </a:solidFill>
              <a:latin typeface="Times New Roman" panose="02020603050405020304" pitchFamily="18" charset="0"/>
              <a:cs typeface="Times New Roman" panose="02020603050405020304" pitchFamily="18" charset="0"/>
            </a:rPr>
            <a:t> Sheet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36689815" createdVersion="5" refreshedVersion="8" minRefreshableVersion="3" recordCount="0" supportSubquery="1" supportAdvancedDrill="1" xr:uid="{39280E43-377A-4EC9-B424-B22A989B1F06}">
  <cacheSource type="external" connectionId="1"/>
  <cacheFields count="3">
    <cacheField name="[operating_exp].[Month Year].[Month Year]" caption="Month Year" numFmtId="0" hierarchy="24" level="1">
      <sharedItems count="24">
        <s v="Apr 2024"/>
        <s v="Apr 2025"/>
        <s v="Aug 2024"/>
        <s v="Aug 2025"/>
        <s v="Dec 2024"/>
        <s v="Dec 2025"/>
        <s v="Feb 2024"/>
        <s v="Feb 2025"/>
        <s v="Jan 2024"/>
        <s v="Jan 2025"/>
        <s v="Jul 2024"/>
        <s v="Jul 2025"/>
        <s v="Jun 2024"/>
        <s v="Jun 2025"/>
        <s v="Mar 2024"/>
        <s v="Mar 2025"/>
        <s v="May 2024"/>
        <s v="May 2025"/>
        <s v="Nov 2024"/>
        <s v="Nov 2025"/>
        <s v="Oct 2024"/>
        <s v="Oct 2025"/>
        <s v="Sep 2024"/>
        <s v="Sep 2025"/>
      </sharedItems>
      <extLst>
        <ext xmlns:x15="http://schemas.microsoft.com/office/spreadsheetml/2010/11/main" uri="{4F2E5C28-24EA-4eb8-9CBF-B6C8F9C3D259}">
          <x15:cachedUniqueNames>
            <x15:cachedUniqueName index="0" name="[operating_exp].[Month Year].&amp;[Apr 2024]"/>
            <x15:cachedUniqueName index="1" name="[operating_exp].[Month Year].&amp;[Apr 2025]"/>
            <x15:cachedUniqueName index="2" name="[operating_exp].[Month Year].&amp;[Aug 2024]"/>
            <x15:cachedUniqueName index="3" name="[operating_exp].[Month Year].&amp;[Aug 2025]"/>
            <x15:cachedUniqueName index="4" name="[operating_exp].[Month Year].&amp;[Dec 2024]"/>
            <x15:cachedUniqueName index="5" name="[operating_exp].[Month Year].&amp;[Dec 2025]"/>
            <x15:cachedUniqueName index="6" name="[operating_exp].[Month Year].&amp;[Feb 2024]"/>
            <x15:cachedUniqueName index="7" name="[operating_exp].[Month Year].&amp;[Feb 2025]"/>
            <x15:cachedUniqueName index="8" name="[operating_exp].[Month Year].&amp;[Jan 2024]"/>
            <x15:cachedUniqueName index="9" name="[operating_exp].[Month Year].&amp;[Jan 2025]"/>
            <x15:cachedUniqueName index="10" name="[operating_exp].[Month Year].&amp;[Jul 2024]"/>
            <x15:cachedUniqueName index="11" name="[operating_exp].[Month Year].&amp;[Jul 2025]"/>
            <x15:cachedUniqueName index="12" name="[operating_exp].[Month Year].&amp;[Jun 2024]"/>
            <x15:cachedUniqueName index="13" name="[operating_exp].[Month Year].&amp;[Jun 2025]"/>
            <x15:cachedUniqueName index="14" name="[operating_exp].[Month Year].&amp;[Mar 2024]"/>
            <x15:cachedUniqueName index="15" name="[operating_exp].[Month Year].&amp;[Mar 2025]"/>
            <x15:cachedUniqueName index="16" name="[operating_exp].[Month Year].&amp;[May 2024]"/>
            <x15:cachedUniqueName index="17" name="[operating_exp].[Month Year].&amp;[May 2025]"/>
            <x15:cachedUniqueName index="18" name="[operating_exp].[Month Year].&amp;[Nov 2024]"/>
            <x15:cachedUniqueName index="19" name="[operating_exp].[Month Year].&amp;[Nov 2025]"/>
            <x15:cachedUniqueName index="20" name="[operating_exp].[Month Year].&amp;[Oct 2024]"/>
            <x15:cachedUniqueName index="21" name="[operating_exp].[Month Year].&amp;[Oct 2025]"/>
            <x15:cachedUniqueName index="22" name="[operating_exp].[Month Year].&amp;[Sep 2024]"/>
            <x15:cachedUniqueName index="23" name="[operating_exp].[Month Year].&amp;[Sep 2025]"/>
          </x15:cachedUniqueNames>
        </ext>
      </extLst>
    </cacheField>
    <cacheField name="[Measures].[Sales Revenue]" caption="Sales Revenue" numFmtId="0" hierarchy="69" level="32767"/>
    <cacheField name="[Measures].[T Op Exp]" caption="T Op Exp" numFmtId="0" hierarchy="112" level="32767"/>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0" memberValueDatatype="130" unbalanced="0"/>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0" memberValueDatatype="130" unbalanced="0"/>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2" memberValueDatatype="130" unbalanced="0">
      <fieldsUsage count="2">
        <fieldUsage x="-1"/>
        <fieldUsage x="0"/>
      </fieldsUsage>
    </cacheHierarchy>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oneField="1">
      <fieldsUsage count="1">
        <fieldUsage x="1"/>
      </fieldsUsage>
    </cacheHierarchy>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oneField="1">
      <fieldsUsage count="1">
        <fieldUsage x="2"/>
      </fieldsUsage>
    </cacheHierarchy>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37962962" createdVersion="5" refreshedVersion="8" minRefreshableVersion="3" recordCount="0" supportSubquery="1" supportAdvancedDrill="1" xr:uid="{C683BBE7-3C21-4102-9C48-216A2D4B16F0}">
  <cacheSource type="external" connectionId="1"/>
  <cacheFields count="2">
    <cacheField name="[Measures].[Sum of COGS]" caption="Sum of COGS" numFmtId="0" hierarchy="68" level="32767"/>
    <cacheField name="[sales_data].[Month Year].[Month Year]" caption="Month Year" numFmtId="0" hierarchy="49" level="1">
      <sharedItems count="12">
        <s v="Apr 2025"/>
        <s v="Aug 2025"/>
        <s v="Dec 2025"/>
        <s v="Feb 2025"/>
        <s v="Jan 2025"/>
        <s v="Jul 2025"/>
        <s v="Jun 2025"/>
        <s v="Mar 2025"/>
        <s v="May 2025"/>
        <s v="Nov 2025"/>
        <s v="Oct 2025"/>
        <s v="Sep 2025"/>
      </sharedItems>
      <extLst>
        <ext xmlns:x15="http://schemas.microsoft.com/office/spreadsheetml/2010/11/main" uri="{4F2E5C28-24EA-4eb8-9CBF-B6C8F9C3D259}">
          <x15:cachedUniqueNames>
            <x15:cachedUniqueName index="0" name="[sales_data].[Month Year].&amp;[Apr 2025]"/>
            <x15:cachedUniqueName index="1" name="[sales_data].[Month Year].&amp;[Aug 2025]"/>
            <x15:cachedUniqueName index="2" name="[sales_data].[Month Year].&amp;[Dec 2025]"/>
            <x15:cachedUniqueName index="3" name="[sales_data].[Month Year].&amp;[Feb 2025]"/>
            <x15:cachedUniqueName index="4" name="[sales_data].[Month Year].&amp;[Jan 2025]"/>
            <x15:cachedUniqueName index="5" name="[sales_data].[Month Year].&amp;[Jul 2025]"/>
            <x15:cachedUniqueName index="6" name="[sales_data].[Month Year].&amp;[Jun 2025]"/>
            <x15:cachedUniqueName index="7" name="[sales_data].[Month Year].&amp;[Mar 2025]"/>
            <x15:cachedUniqueName index="8" name="[sales_data].[Month Year].&amp;[May 2025]"/>
            <x15:cachedUniqueName index="9" name="[sales_data].[Month Year].&amp;[Nov 2025]"/>
            <x15:cachedUniqueName index="10" name="[sales_data].[Month Year].&amp;[Oct 2025]"/>
            <x15:cachedUniqueName index="11" name="[sales_data].[Month Year].&amp;[Sep 2025]"/>
          </x15:cachedUniqueNames>
        </ext>
      </extLst>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0" memberValueDatatype="130" unbalanced="0"/>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0" memberValueDatatype="130" unbalanced="0"/>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2" memberValueDatatype="130" unbalanced="0">
      <fieldsUsage count="2">
        <fieldUsage x="-1"/>
        <fieldUsage x="1"/>
      </fieldsUsage>
    </cacheHierarchy>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oneField="1">
      <fieldsUsage count="1">
        <fieldUsage x="0"/>
      </fieldsUsage>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39930556" createdVersion="5" refreshedVersion="8" minRefreshableVersion="3" recordCount="0" supportSubquery="1" supportAdvancedDrill="1" xr:uid="{26F6AC7D-FED1-4021-94C4-8E753E712DCC}">
  <cacheSource type="external" connectionId="1"/>
  <cacheFields count="4">
    <cacheField name="[balance_sheet_date].[Year].[Year]" caption="Year" numFmtId="0" hierarchy="4" level="1">
      <sharedItems count="2">
        <s v="2024"/>
        <s v="2025"/>
      </sharedItems>
      <extLst>
        <ext xmlns:x15="http://schemas.microsoft.com/office/spreadsheetml/2010/11/main" uri="{4F2E5C28-24EA-4eb8-9CBF-B6C8F9C3D259}">
          <x15:cachedUniqueNames>
            <x15:cachedUniqueName index="0" name="[balance_sheet_date].[Year].&amp;[2024]"/>
            <x15:cachedUniqueName index="1" name="[balance_sheet_date].[Year].&amp;[2025]"/>
          </x15:cachedUniqueNames>
        </ext>
      </extLst>
    </cacheField>
    <cacheField name="[Measures].[ACC RCVBLE]" caption="ACC RCVBLE" numFmtId="0" hierarchy="77" level="32767"/>
    <cacheField name="[Measures].[ACC PYBLE]" caption="ACC PYBLE" numFmtId="0" hierarchy="78" level="32767"/>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3"/>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0"/>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oneField="1">
      <fieldsUsage count="1">
        <fieldUsage x="1"/>
      </fieldsUsage>
    </cacheHierarchy>
    <cacheHierarchy uniqueName="[Measures].[ACC PYBLE]" caption="ACC PYBLE" measure="1" displayFolder="" measureGroup="balance_sheet_date" count="0" oneField="1">
      <fieldsUsage count="1">
        <fieldUsage x="2"/>
      </fieldsUsage>
    </cacheHierarchy>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1087964" createdVersion="5" refreshedVersion="8" minRefreshableVersion="3" recordCount="0" supportSubquery="1" supportAdvancedDrill="1" xr:uid="{D9197B54-FA44-4973-B509-2A5B0CBFB3E8}">
  <cacheSource type="external" connectionId="1"/>
  <cacheFields count="5">
    <cacheField name="[balance_sheet_date].[Year].[Year]" caption="Year" numFmtId="0" hierarchy="4" level="1">
      <sharedItems count="2">
        <s v="2024"/>
        <s v="2025"/>
      </sharedItems>
      <extLst>
        <ext xmlns:x15="http://schemas.microsoft.com/office/spreadsheetml/2010/11/main" uri="{4F2E5C28-24EA-4eb8-9CBF-B6C8F9C3D259}">
          <x15:cachedUniqueNames>
            <x15:cachedUniqueName index="0" name="[balance_sheet_date].[Year].&amp;[2024]"/>
            <x15:cachedUniqueName index="1" name="[balance_sheet_date].[Year].&amp;[2025]"/>
          </x15:cachedUniqueNames>
        </ext>
      </extLst>
    </cacheField>
    <cacheField name="[Measures].[T CURRNT DEBT]" caption="T CURRNT DEBT" numFmtId="0" hierarchy="82" level="32767"/>
    <cacheField name="[Measures].[T LNG TRN DEBT]" caption="T LNG TRN DEBT" numFmtId="0" hierarchy="83" level="32767"/>
    <cacheField name="[balance_sheet_date].[Month].[Month]" caption="Month" numFmtId="0" hierarchy="2"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3"/>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4"/>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0"/>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oneField="1">
      <fieldsUsage count="1">
        <fieldUsage x="1"/>
      </fieldsUsage>
    </cacheHierarchy>
    <cacheHierarchy uniqueName="[Measures].[T LNG TRN DEBT]" caption="T LNG TRN DEBT" measure="1" displayFolder="" measureGroup="balance_sheet_date" count="0" oneField="1">
      <fieldsUsage count="1">
        <fieldUsage x="2"/>
      </fieldsUsage>
    </cacheHierarchy>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1782411" createdVersion="5" refreshedVersion="8" minRefreshableVersion="3" recordCount="0" supportSubquery="1" supportAdvancedDrill="1" xr:uid="{329B1518-B495-4F1B-BDEB-3056299DA254}">
  <cacheSource type="external" connectionId="1"/>
  <cacheFields count="4">
    <cacheField name="[Measures].[T CASH]" caption="T CASH" numFmtId="0" hierarchy="80"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oneField="1">
      <fieldsUsage count="1">
        <fieldUsage x="0"/>
      </fieldsUsage>
    </cacheHierarchy>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2708334" createdVersion="5" refreshedVersion="8" minRefreshableVersion="3" recordCount="0" supportSubquery="1" supportAdvancedDrill="1" xr:uid="{1C8A0839-D83F-4A46-9DC2-AD1AF9A2B7EF}">
  <cacheSource type="external" connectionId="1"/>
  <cacheFields count="4">
    <cacheField name="[Measures].[T ASSETS]" caption="T ASSETS" numFmtId="0" hierarchy="95"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oneField="1">
      <fieldsUsage count="1">
        <fieldUsage x="0"/>
      </fieldsUsage>
    </cacheHierarchy>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3402781" createdVersion="5" refreshedVersion="8" minRefreshableVersion="3" recordCount="0" supportSubquery="1" supportAdvancedDrill="1" xr:uid="{B06D3AFC-9F2E-4B29-B848-4791E24EA2DF}">
  <cacheSource type="external" connectionId="1"/>
  <cacheFields count="4">
    <cacheField name="[Measures].[T Liabilities]" caption="T Liabilities" numFmtId="0" hierarchy="98"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oneField="1">
      <fieldsUsage count="1">
        <fieldUsage x="0"/>
      </fieldsUsage>
    </cacheHierarchy>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4328705" createdVersion="5" refreshedVersion="8" minRefreshableVersion="3" recordCount="0" supportSubquery="1" supportAdvancedDrill="1" xr:uid="{F108F1C5-0A75-4379-8F72-E51BA699226A}">
  <cacheSource type="external" connectionId="1"/>
  <cacheFields count="4">
    <cacheField name="[Measures].[T EQUITY]" caption="T EQUITY" numFmtId="0" hierarchy="84"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oneField="1">
      <fieldsUsage count="1">
        <fieldUsage x="0"/>
      </fieldsUsage>
    </cacheHierarchy>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513889" createdVersion="5" refreshedVersion="8" minRefreshableVersion="3" recordCount="0" supportSubquery="1" supportAdvancedDrill="1" xr:uid="{4E1807ED-454A-408E-BA8A-A535FD1A0245}">
  <cacheSource type="external" connectionId="1"/>
  <cacheFields count="4">
    <cacheField name="[Measures].[Liquidity Coverage]" caption="Liquidity Coverage" numFmtId="0" hierarchy="97"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oneField="1">
      <fieldsUsage count="1">
        <fieldUsage x="0"/>
      </fieldsUsage>
    </cacheHierarchy>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6064814" createdVersion="5" refreshedVersion="8" minRefreshableVersion="3" recordCount="0" supportSubquery="1" supportAdvancedDrill="1" xr:uid="{0B46CE36-3CF2-46CD-8084-C4784A551111}">
  <cacheSource type="external" connectionId="1"/>
  <cacheFields count="4">
    <cacheField name="[Measures].[T EQUITY]" caption="T EQUITY" numFmtId="0" hierarchy="84"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oneField="1">
      <fieldsUsage count="1">
        <fieldUsage x="0"/>
      </fieldsUsage>
    </cacheHierarchy>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6990738" createdVersion="5" refreshedVersion="8" minRefreshableVersion="3" recordCount="0" supportSubquery="1" supportAdvancedDrill="1" xr:uid="{187ED3BB-A937-4F9C-A97A-2C151F6C476D}">
  <cacheSource type="external" connectionId="1"/>
  <cacheFields count="4">
    <cacheField name="[Measures].[T current LIABILITIES]" caption="T current LIABILITIES" numFmtId="0" hierarchy="96"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oneField="1">
      <fieldsUsage count="1">
        <fieldUsage x="0"/>
      </fieldsUsage>
    </cacheHierarchy>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7916669" createdVersion="5" refreshedVersion="8" minRefreshableVersion="3" recordCount="0" supportSubquery="1" supportAdvancedDrill="1" xr:uid="{9D210164-8767-4FDA-B069-946BE4B809ED}">
  <cacheSource type="external" connectionId="1"/>
  <cacheFields count="4">
    <cacheField name="[Measures].[T LNG TRN DEBT]" caption="T LNG TRN DEBT" numFmtId="0" hierarchy="83"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oneField="1">
      <fieldsUsage count="1">
        <fieldUsage x="0"/>
      </fieldsUsage>
    </cacheHierarchy>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8842592" createdVersion="5" refreshedVersion="8" minRefreshableVersion="3" recordCount="0" supportSubquery="1" supportAdvancedDrill="1" xr:uid="{D768D234-AEF5-4A1A-93E3-525F65A5DD3B}">
  <cacheSource type="external" connectionId="1"/>
  <cacheFields count="4">
    <cacheField name="[Measures].[Quick Ratio]" caption="Quick Ratio" numFmtId="0" hierarchy="99"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oneField="1">
      <fieldsUsage count="1">
        <fieldUsage x="0"/>
      </fieldsUsage>
    </cacheHierarchy>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49768516" createdVersion="5" refreshedVersion="8" minRefreshableVersion="3" recordCount="0" supportSubquery="1" supportAdvancedDrill="1" xr:uid="{2C27048C-45EE-463D-ACFD-A36B120542D1}">
  <cacheSource type="external" connectionId="1"/>
  <cacheFields count="4">
    <cacheField name="[Measures].[Cash Ratio]" caption="Cash Ratio" numFmtId="0" hierarchy="100"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oneField="1">
      <fieldsUsage count="1">
        <fieldUsage x="0"/>
      </fieldsUsage>
    </cacheHierarchy>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0578701" createdVersion="5" refreshedVersion="8" minRefreshableVersion="3" recordCount="0" supportSubquery="1" supportAdvancedDrill="1" xr:uid="{8E8C6124-30AA-4E3C-980D-C1B0FA1042F2}">
  <cacheSource type="external" connectionId="1"/>
  <cacheFields count="4">
    <cacheField name="[Measures].[Inventory TurnOver Ratio]" caption="Inventory TurnOver Ratio" numFmtId="0" hierarchy="102"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oneField="1">
      <fieldsUsage count="1">
        <fieldUsage x="0"/>
      </fieldsUsage>
    </cacheHierarchy>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1620371" createdVersion="5" refreshedVersion="8" minRefreshableVersion="3" recordCount="0" supportSubquery="1" supportAdvancedDrill="1" xr:uid="{BE04004C-DF15-4E4F-8751-A0D0F96F09EE}">
  <cacheSource type="external" connectionId="1"/>
  <cacheFields count="5">
    <cacheField name="[Measures].[Debt to Assets]" caption="Debt to Assets" numFmtId="0" hierarchy="104" level="32767"/>
    <cacheField name="[Measures].[Debt To Equity]" caption="Debt To Equity" numFmtId="0" hierarchy="105" level="32767"/>
    <cacheField name="[balance_sheet_date].[Quarter].[Quarter]" caption="Quarter" numFmtId="0" hierarchy="3" level="1">
      <sharedItems count="4">
        <s v="Q1"/>
        <s v="Q2"/>
        <s v="Q3"/>
        <s v="Q4"/>
      </sharedItems>
      <extLst>
        <ext xmlns:x15="http://schemas.microsoft.com/office/spreadsheetml/2010/11/main" uri="{4F2E5C28-24EA-4eb8-9CBF-B6C8F9C3D259}">
          <x15:cachedUniqueNames>
            <x15:cachedUniqueName index="0" name="[balance_sheet_date].[Quarter].&amp;[Q1]"/>
            <x15:cachedUniqueName index="1" name="[balance_sheet_date].[Quarter].&amp;[Q2]"/>
            <x15:cachedUniqueName index="2" name="[balance_sheet_date].[Quarter].&amp;[Q3]"/>
            <x15:cachedUniqueName index="3" name="[balance_sheet_date].[Quarter].&amp;[Q4]"/>
          </x15:cachedUniqueNames>
        </ext>
      </extLst>
    </cacheField>
    <cacheField name="[balance_sheet_date].[Year].[Year]" caption="Year" numFmtId="0" hierarchy="4" level="1">
      <sharedItems count="2">
        <s v="2024"/>
        <s v="2025"/>
      </sharedItems>
      <extLst>
        <ext xmlns:x15="http://schemas.microsoft.com/office/spreadsheetml/2010/11/main" uri="{4F2E5C28-24EA-4eb8-9CBF-B6C8F9C3D259}">
          <x15:cachedUniqueNames>
            <x15:cachedUniqueName index="0" name="[balance_sheet_date].[Year].&amp;[2024]"/>
            <x15:cachedUniqueName index="1" name="[balance_sheet_date].[Year].&amp;[2025]"/>
          </x15:cachedUniqueNames>
        </ext>
      </extLst>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4"/>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2"/>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oneField="1">
      <fieldsUsage count="1">
        <fieldUsage x="0"/>
      </fieldsUsage>
    </cacheHierarchy>
    <cacheHierarchy uniqueName="[Measures].[Debt To Equity]" caption="Debt To Equity" measure="1" displayFolder="" measureGroup="balance_sheet_date" count="0" oneField="1">
      <fieldsUsage count="1">
        <fieldUsage x="1"/>
      </fieldsUsage>
    </cacheHierarchy>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2662034" createdVersion="5" refreshedVersion="8" minRefreshableVersion="3" recordCount="0" supportSubquery="1" supportAdvancedDrill="1" xr:uid="{D6FBF61A-8BFB-425C-A6B8-FE9D024A7F99}">
  <cacheSource type="external" connectionId="1"/>
  <cacheFields count="4">
    <cacheField name="[Measures].[AR Turnover]" caption="AR Turnover" numFmtId="0" hierarchy="107"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oneField="1">
      <fieldsUsage count="1">
        <fieldUsage x="0"/>
      </fieldsUsage>
    </cacheHierarchy>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335648" createdVersion="5" refreshedVersion="8" minRefreshableVersion="3" recordCount="0" supportSubquery="1" supportAdvancedDrill="1" xr:uid="{82EA3F5B-3A6C-4B53-BAD9-1FB4E21E2DA8}">
  <cacheSource type="external" connectionId="1"/>
  <cacheFields count="4">
    <cacheField name="[Measures].[AP Turnover]" caption="AP Turnover" numFmtId="0" hierarchy="109"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oneField="1">
      <fieldsUsage count="1">
        <fieldUsage x="0"/>
      </fieldsUsage>
    </cacheHierarchy>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439815" createdVersion="5" refreshedVersion="8" minRefreshableVersion="3" recordCount="0" supportSubquery="1" supportAdvancedDrill="1" xr:uid="{E155AC48-CD7B-464C-8B9C-9508CF5F5F0E}">
  <cacheSource type="external" connectionId="1"/>
  <cacheFields count="4">
    <cacheField name="[Measures].[T CASH]" caption="T CASH" numFmtId="0" hierarchy="80"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oneField="1">
      <fieldsUsage count="1">
        <fieldUsage x="0"/>
      </fieldsUsage>
    </cacheHierarchy>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5208335" createdVersion="5" refreshedVersion="8" minRefreshableVersion="3" recordCount="0" supportSubquery="1" supportAdvancedDrill="1" xr:uid="{FD8DF73B-6061-457C-8762-5B19C8DD3205}">
  <cacheSource type="external" connectionId="1"/>
  <cacheFields count="4">
    <cacheField name="[Measures].[T INVENTORY]" caption="T INVENTORY" numFmtId="0" hierarchy="79"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oneField="1">
      <fieldsUsage count="1">
        <fieldUsage x="0"/>
      </fieldsUsage>
    </cacheHierarchy>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6134259" createdVersion="5" refreshedVersion="8" minRefreshableVersion="3" recordCount="0" supportSubquery="1" supportAdvancedDrill="1" xr:uid="{F6DDDC7B-5CD8-47EB-A541-90AAA68B10C0}">
  <cacheSource type="external" connectionId="1"/>
  <cacheFields count="4">
    <cacheField name="[Measures].[ACC RCVBLE]" caption="ACC RCVBLE" numFmtId="0" hierarchy="77"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oneField="1">
      <fieldsUsage count="1">
        <fieldUsage x="0"/>
      </fieldsUsage>
    </cacheHierarchy>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6944444" createdVersion="5" refreshedVersion="8" minRefreshableVersion="3" recordCount="0" supportSubquery="1" supportAdvancedDrill="1" xr:uid="{5384122E-36AB-41F5-9F0C-3A825D53A195}">
  <cacheSource type="external" connectionId="1"/>
  <cacheFields count="4">
    <cacheField name="[Measures].[T PPE]" caption="T PPE" numFmtId="0" hierarchy="81"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oneField="1">
      <fieldsUsage count="1">
        <fieldUsage x="0"/>
      </fieldsUsage>
    </cacheHierarchy>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7870368" createdVersion="5" refreshedVersion="8" minRefreshableVersion="3" recordCount="0" supportSubquery="1" supportAdvancedDrill="1" xr:uid="{4464E6DD-7EBD-4FFE-8B6C-F2CC84554108}">
  <cacheSource type="external" connectionId="1"/>
  <cacheFields count="4">
    <cacheField name="[Measures].[T ASSETS]" caption="T ASSETS" numFmtId="0" hierarchy="95"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oneField="1">
      <fieldsUsage count="1">
        <fieldUsage x="0"/>
      </fieldsUsage>
    </cacheHierarchy>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8680553" createdVersion="5" refreshedVersion="8" minRefreshableVersion="3" recordCount="0" supportSubquery="1" supportAdvancedDrill="1" xr:uid="{7CBD3E3A-E6A1-4A6A-9233-A11F0AFEC33B}">
  <cacheSource type="external" connectionId="1"/>
  <cacheFields count="4">
    <cacheField name="[Measures].[ACC PYBLE]" caption="ACC PYBLE" numFmtId="0" hierarchy="78"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oneField="1">
      <fieldsUsage count="1">
        <fieldUsage x="0"/>
      </fieldsUsage>
    </cacheHierarchy>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59606484" createdVersion="5" refreshedVersion="8" minRefreshableVersion="3" recordCount="0" supportSubquery="1" supportAdvancedDrill="1" xr:uid="{D35F44AD-6DEC-4F20-8F59-2F758E49FC34}">
  <cacheSource type="external" connectionId="1"/>
  <cacheFields count="4">
    <cacheField name="[Measures].[T Debts]" caption="T Debts" numFmtId="0" hierarchy="103"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oneField="1">
      <fieldsUsage count="1">
        <fieldUsage x="0"/>
      </fieldsUsage>
    </cacheHierarchy>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0416669" createdVersion="5" refreshedVersion="8" minRefreshableVersion="3" recordCount="0" supportSubquery="1" supportAdvancedDrill="1" xr:uid="{8D50DE34-5B36-4DD8-94CA-0A0DBC0248DE}">
  <cacheSource type="external" connectionId="1"/>
  <cacheFields count="4">
    <cacheField name="[Measures].[T Liabilities]" caption="T Liabilities" numFmtId="0" hierarchy="98"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3"/>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oneField="1">
      <fieldsUsage count="1">
        <fieldUsage x="0"/>
      </fieldsUsage>
    </cacheHierarchy>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1342593" createdVersion="5" refreshedVersion="8" minRefreshableVersion="3" recordCount="0" supportSubquery="1" supportAdvancedDrill="1" xr:uid="{A9B74847-D50D-460A-9803-B4EED36D8174}">
  <cacheSource type="external" connectionId="1"/>
  <cacheFields count="4">
    <cacheField name="[sales_data].[Region].[Region]" caption="Region" numFmtId="0" hierarchy="54" level="1">
      <sharedItems count="1">
        <s v="Middle east"/>
      </sharedItems>
    </cacheField>
    <cacheField name="[Measures].[Sales Revenue]" caption="Sales Revenue" numFmtId="0" hierarchy="69"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3"/>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oneField="1">
      <fieldsUsage count="1">
        <fieldUsage x="1"/>
      </fieldsUsage>
    </cacheHierarchy>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261574" createdVersion="5" refreshedVersion="8" minRefreshableVersion="3" recordCount="0" supportSubquery="1" supportAdvancedDrill="1" xr:uid="{C369B286-8031-43CC-A4C0-7D2A5DC2F3F2}">
  <cacheSource type="external" connectionId="1"/>
  <cacheFields count="4">
    <cacheField name="[Measures].[Sum of Total O ex[p]" caption="Sum of Total O ex[p" numFmtId="0" hierarchy="65" level="32767"/>
    <cacheField name="[operating_exp].[Month].[Month]" caption="Month" numFmtId="0" hierarchy="25"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operating_exp].[Month].&amp;[Apr]"/>
            <x15:cachedUniqueName index="1" name="[operating_exp].[Month].&amp;[Aug]"/>
            <x15:cachedUniqueName index="2" name="[operating_exp].[Month].&amp;[Dec]"/>
            <x15:cachedUniqueName index="3" name="[operating_exp].[Month].&amp;[Feb]"/>
            <x15:cachedUniqueName index="4" name="[operating_exp].[Month].&amp;[Jan]"/>
            <x15:cachedUniqueName index="5" name="[operating_exp].[Month].&amp;[Jul]"/>
            <x15:cachedUniqueName index="6" name="[operating_exp].[Month].&amp;[Jun]"/>
            <x15:cachedUniqueName index="7" name="[operating_exp].[Month].&amp;[Mar]"/>
            <x15:cachedUniqueName index="8" name="[operating_exp].[Month].&amp;[May]"/>
            <x15:cachedUniqueName index="9" name="[operating_exp].[Month].&amp;[Nov]"/>
            <x15:cachedUniqueName index="10" name="[operating_exp].[Month].&amp;[Oct]"/>
            <x15:cachedUniqueName index="11" name="[operating_exp].[Month].&amp;[Sep]"/>
          </x15:cachedUniqueNames>
        </ext>
      </extLst>
    </cacheField>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2" memberValueDatatype="130" unbalanced="0">
      <fieldsUsage count="2">
        <fieldUsage x="-1"/>
        <fieldUsage x="1"/>
      </fieldsUsage>
    </cacheHierarchy>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oneField="1">
      <fieldsUsage count="1">
        <fieldUsage x="0"/>
      </fieldsUsage>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3773149" createdVersion="5" refreshedVersion="8" minRefreshableVersion="3" recordCount="0" supportSubquery="1" supportAdvancedDrill="1" xr:uid="{2920F4B9-9CD1-462F-BBE9-A502DD7449FC}">
  <cacheSource type="external" connectionId="1"/>
  <cacheFields count="5">
    <cacheField name="[Measures].[Net Margin %]" caption="Net Margin %" numFmtId="0" hierarchy="114" level="32767"/>
    <cacheField name="[sales_data].[Year].[Year]" caption="Year" numFmtId="0" hierarchy="51" level="1">
      <sharedItems containsSemiMixedTypes="0" containsNonDate="0" containsString="0"/>
    </cacheField>
    <cacheField name="[sales_data].[Quarter].[Quarter]" caption="Quarter" numFmtId="0" hierarchy="52"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4"/>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1"/>
      </fieldsUsage>
    </cacheHierarchy>
    <cacheHierarchy uniqueName="[sales_data].[Quarter]" caption="Quarter" attribute="1" defaultMemberUniqueName="[sales_data].[Quarter].[All]" allUniqueName="[sales_data].[Quarter].[All]" dimensionUniqueName="[sales_data]" displayFolder="" count="2" memberValueDatatype="130" unbalanced="0">
      <fieldsUsage count="2">
        <fieldUsage x="-1"/>
        <fieldUsage x="2"/>
      </fieldsUsage>
    </cacheHierarchy>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oneField="1">
      <fieldsUsage count="1">
        <fieldUsage x="0"/>
      </fieldsUsage>
    </cacheHierarchy>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5046296" createdVersion="5" refreshedVersion="8" minRefreshableVersion="3" recordCount="0" supportSubquery="1" supportAdvancedDrill="1" xr:uid="{FBB8C908-FA2F-472C-8115-6A0A2CF79C87}">
  <cacheSource type="external" connectionId="1"/>
  <cacheFields count="4">
    <cacheField name="[sales_data].[Month].[Month]" caption="Month" numFmtId="0" hierarchy="50"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sales_data].[Month].&amp;[Apr]"/>
            <x15:cachedUniqueName index="1" name="[sales_data].[Month].&amp;[Aug]"/>
            <x15:cachedUniqueName index="2" name="[sales_data].[Month].&amp;[Dec]"/>
            <x15:cachedUniqueName index="3" name="[sales_data].[Month].&amp;[Feb]"/>
            <x15:cachedUniqueName index="4" name="[sales_data].[Month].&amp;[Jan]"/>
            <x15:cachedUniqueName index="5" name="[sales_data].[Month].&amp;[Jul]"/>
            <x15:cachedUniqueName index="6" name="[sales_data].[Month].&amp;[Jun]"/>
            <x15:cachedUniqueName index="7" name="[sales_data].[Month].&amp;[Mar]"/>
            <x15:cachedUniqueName index="8" name="[sales_data].[Month].&amp;[May]"/>
            <x15:cachedUniqueName index="9" name="[sales_data].[Month].&amp;[Nov]"/>
            <x15:cachedUniqueName index="10" name="[sales_data].[Month].&amp;[Oct]"/>
            <x15:cachedUniqueName index="11" name="[sales_data].[Month].&amp;[Sep]"/>
          </x15:cachedUniqueNames>
        </ext>
      </extLst>
    </cacheField>
    <cacheField name="[Measures].[Sales Revenue]" caption="Sales Revenue" numFmtId="0" hierarchy="69"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oneField="1">
      <fieldsUsage count="1">
        <fieldUsage x="1"/>
      </fieldsUsage>
    </cacheHierarchy>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6319443" createdVersion="5" refreshedVersion="8" minRefreshableVersion="3" recordCount="0" supportSubquery="1" supportAdvancedDrill="1" xr:uid="{8642C916-5156-42E6-AECE-AEFAB4D1539D}">
  <cacheSource type="external" connectionId="1"/>
  <cacheFields count="13">
    <cacheField name="[Measures].[T SALARIES]" caption="T SALARIES" numFmtId="0" hierarchy="93" level="32767"/>
    <cacheField name="[Measures].[T SOFTWARE]" caption="T SOFTWARE" numFmtId="0" hierarchy="86" level="32767"/>
    <cacheField name="[Measures].[T DEPR]" caption="T DEPR" numFmtId="0" hierarchy="87" level="32767"/>
    <cacheField name="[Measures].[T GEN ADM EXP]" caption="T GEN ADM EXP" numFmtId="0" hierarchy="88" level="32767"/>
    <cacheField name="[Measures].[T INSURANCE]" caption="T INSURANCE" numFmtId="0" hierarchy="89" level="32767"/>
    <cacheField name="[Measures].[T MARKT EXP]" caption="T MARKT EXP" numFmtId="0" hierarchy="90" level="32767"/>
    <cacheField name="[Measures].[T UTILITIES]" caption="T UTILITIES" numFmtId="0" hierarchy="91" level="32767"/>
    <cacheField name="[Measures].[T RENT]" caption="T RENT" numFmtId="0" hierarchy="92" level="32767"/>
    <cacheField name="[balance_sheet_date].[Year].[Year]" caption="Year" numFmtId="0" hierarchy="4" level="1">
      <sharedItems containsSemiMixedTypes="0" containsNonDate="0" containsString="0"/>
    </cacheField>
    <cacheField name="[balance_sheet_date].[Quarter].[Quarter]" caption="Quarter" numFmtId="0" hierarchy="3" level="1">
      <sharedItems containsSemiMixedTypes="0" containsNonDate="0" containsString="0"/>
    </cacheField>
    <cacheField name="[balance_sheet_date].[Month].[Month]" caption="Month" numFmtId="0" hierarchy="2" level="1">
      <sharedItems containsSemiMixedTypes="0" containsNonDate="0" containsString="0"/>
    </cacheField>
    <cacheField name="[sales_data].[Quarter].[Quarter]" caption="Quarter" numFmtId="0" hierarchy="52" level="1">
      <sharedItems containsSemiMixedTypes="0" containsNonDate="0" containsString="0"/>
    </cacheField>
    <cacheField name="[sales_data].[Year].[Year]" caption="Year" numFmtId="0" hierarchy="51"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0"/>
      </fieldsUsage>
    </cacheHierarchy>
    <cacheHierarchy uniqueName="[balance_sheet_date].[Quarter]" caption="Quarter" attribute="1" defaultMemberUniqueName="[balance_sheet_date].[Quarter].[All]" allUniqueName="[balance_sheet_date].[Quarter].[All]" dimensionUniqueName="[balance_sheet_date]" displayFolder="" count="2" memberValueDatatype="130" unbalanced="0">
      <fieldsUsage count="2">
        <fieldUsage x="-1"/>
        <fieldUsage x="9"/>
      </fieldsUsage>
    </cacheHierarchy>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8"/>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12"/>
      </fieldsUsage>
    </cacheHierarchy>
    <cacheHierarchy uniqueName="[sales_data].[Quarter]" caption="Quarter" attribute="1" defaultMemberUniqueName="[sales_data].[Quarter].[All]" allUniqueName="[sales_data].[Quarter].[All]" dimensionUniqueName="[sales_data]" displayFolder="" count="2" memberValueDatatype="130" unbalanced="0">
      <fieldsUsage count="2">
        <fieldUsage x="-1"/>
        <fieldUsage x="11"/>
      </fieldsUsage>
    </cacheHierarchy>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oneField="1">
      <fieldsUsage count="1">
        <fieldUsage x="1"/>
      </fieldsUsage>
    </cacheHierarchy>
    <cacheHierarchy uniqueName="[Measures].[T DEPR]" caption="T DEPR" measure="1" displayFolder="" measureGroup="operating_exp" count="0" oneField="1">
      <fieldsUsage count="1">
        <fieldUsage x="2"/>
      </fieldsUsage>
    </cacheHierarchy>
    <cacheHierarchy uniqueName="[Measures].[T GEN ADM EXP]" caption="T GEN ADM EXP" measure="1" displayFolder="" measureGroup="operating_exp" count="0" oneField="1">
      <fieldsUsage count="1">
        <fieldUsage x="3"/>
      </fieldsUsage>
    </cacheHierarchy>
    <cacheHierarchy uniqueName="[Measures].[T INSURANCE]" caption="T INSURANCE" measure="1" displayFolder="" measureGroup="operating_exp" count="0" oneField="1">
      <fieldsUsage count="1">
        <fieldUsage x="4"/>
      </fieldsUsage>
    </cacheHierarchy>
    <cacheHierarchy uniqueName="[Measures].[T MARKT EXP]" caption="T MARKT EXP" measure="1" displayFolder="" measureGroup="operating_exp" count="0" oneField="1">
      <fieldsUsage count="1">
        <fieldUsage x="5"/>
      </fieldsUsage>
    </cacheHierarchy>
    <cacheHierarchy uniqueName="[Measures].[T UTILITIES]" caption="T UTILITIES" measure="1" displayFolder="" measureGroup="operating_exp" count="0" oneField="1">
      <fieldsUsage count="1">
        <fieldUsage x="6"/>
      </fieldsUsage>
    </cacheHierarchy>
    <cacheHierarchy uniqueName="[Measures].[T RENT]" caption="T RENT" measure="1" displayFolder="" measureGroup="operating_exp" count="0" oneField="1">
      <fieldsUsage count="1">
        <fieldUsage x="7"/>
      </fieldsUsage>
    </cacheHierarchy>
    <cacheHierarchy uniqueName="[Measures].[T SALARIES]" caption="T SALARIES" measure="1" displayFolder="" measureGroup="operating_exp" count="0" oneField="1">
      <fieldsUsage count="1">
        <fieldUsage x="0"/>
      </fieldsUsage>
    </cacheHierarchy>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7476851" createdVersion="5" refreshedVersion="8" minRefreshableVersion="3" recordCount="0" supportSubquery="1" supportAdvancedDrill="1" xr:uid="{42FF6805-37FC-4C6F-A1BE-E620E9CB451B}">
  <cacheSource type="external" connectionId="1"/>
  <cacheFields count="5">
    <cacheField name="[sales_data].[Month].[Month]" caption="Month" numFmtId="0" hierarchy="50" level="1">
      <sharedItems containsSemiMixedTypes="0" containsNonDate="0" containsString="0"/>
    </cacheField>
    <cacheField name="[Measures].[Sales Revenue]" caption="Sales Revenue" numFmtId="0" hierarchy="69"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 name="[sales_data].[Year].[Year]" caption="Year" numFmtId="0" hierarchy="51"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3"/>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Year]" caption="Year" attribute="1" defaultMemberUniqueName="[sales_data].[Year].[All]" allUniqueName="[sales_data].[Year].[All]" dimensionUniqueName="[sales_data]" displayFolder="" count="2" memberValueDatatype="20" unbalanced="0">
      <fieldsUsage count="2">
        <fieldUsage x="-1"/>
        <fieldUsage x="4"/>
      </fieldsUsage>
    </cacheHierarchy>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oneField="1">
      <fieldsUsage count="1">
        <fieldUsage x="1"/>
      </fieldsUsage>
    </cacheHierarchy>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8518521" createdVersion="5" refreshedVersion="8" minRefreshableVersion="3" recordCount="0" supportSubquery="1" supportAdvancedDrill="1" xr:uid="{7541E380-AAAA-4492-8C56-EC30A09189E6}">
  <cacheSource type="external" connectionId="1"/>
  <cacheFields count="5">
    <cacheField name="[sales_data].[Month].[Month]" caption="Month" numFmtId="0" hierarchy="50" level="1">
      <sharedItems containsSemiMixedTypes="0" containsNonDate="0" containsString="0"/>
    </cacheField>
    <cacheField name="[Measures].[T COST]" caption="T COST" numFmtId="0" hierarchy="71" level="32767"/>
    <cacheField name="[sales_data].[Year].[Year]" caption="Year" numFmtId="0" hierarchy="51"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4"/>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Year]" caption="Year" attribute="1" defaultMemberUniqueName="[sales_data].[Year].[All]" allUniqueName="[sales_data].[Year].[All]" dimensionUniqueName="[sales_data]" displayFolder="" count="2" memberValueDatatype="20" unbalanced="0">
      <fieldsUsage count="2">
        <fieldUsage x="-1"/>
        <fieldUsage x="2"/>
      </fieldsUsage>
    </cacheHierarchy>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oneField="1">
      <fieldsUsage count="1">
        <fieldUsage x="1"/>
      </fieldsUsage>
    </cacheHierarchy>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69675929" createdVersion="5" refreshedVersion="8" minRefreshableVersion="3" recordCount="0" supportSubquery="1" supportAdvancedDrill="1" xr:uid="{D87630D1-4AA6-435B-B28B-522155BB8D99}">
  <cacheSource type="external" connectionId="1"/>
  <cacheFields count="5">
    <cacheField name="[sales_data].[Month].[Month]" caption="Month" numFmtId="0" hierarchy="50" level="1">
      <sharedItems containsSemiMixedTypes="0" containsNonDate="0" containsString="0"/>
    </cacheField>
    <cacheField name="[Measures].[Gross Profit]" caption="Gross Profit" numFmtId="0" hierarchy="110" level="32767"/>
    <cacheField name="[sales_data].[Year].[Year]" caption="Year" numFmtId="0" hierarchy="51"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4"/>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Year]" caption="Year" attribute="1" defaultMemberUniqueName="[sales_data].[Year].[All]" allUniqueName="[sales_data].[Year].[All]" dimensionUniqueName="[sales_data]" displayFolder="" count="2" memberValueDatatype="20" unbalanced="0">
      <fieldsUsage count="2">
        <fieldUsage x="-1"/>
        <fieldUsage x="2"/>
      </fieldsUsage>
    </cacheHierarchy>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oneField="1">
      <fieldsUsage count="1">
        <fieldUsage x="1"/>
      </fieldsUsage>
    </cacheHierarchy>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0717592" createdVersion="5" refreshedVersion="8" minRefreshableVersion="3" recordCount="0" supportSubquery="1" supportAdvancedDrill="1" xr:uid="{5EABE86A-6F9A-4783-98F8-080F3CFCFEA1}">
  <cacheSource type="external" connectionId="1"/>
  <cacheFields count="3">
    <cacheField name="[Measures].[Gross Margin%]" caption="Gross Margin%" numFmtId="0" hierarchy="111"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oneField="1">
      <fieldsUsage count="1">
        <fieldUsage x="0"/>
      </fieldsUsage>
    </cacheHierarchy>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1759261" createdVersion="5" refreshedVersion="8" minRefreshableVersion="3" recordCount="0" supportSubquery="1" supportAdvancedDrill="1" xr:uid="{4EE7C0E6-98F5-4391-B7E4-2E17A548E8E4}">
  <cacheSource type="external" connectionId="1"/>
  <cacheFields count="3">
    <cacheField name="[Measures].[Net Profit]" caption="Net Profit" numFmtId="0" hierarchy="113" level="32767"/>
    <cacheField name="[balance_sheet_date].[Month].[Month]" caption="Month" numFmtId="0" hierarchy="2" level="1">
      <sharedItems containsSemiMixedTypes="0" containsNonDate="0" containsString="0"/>
    </cacheField>
    <cacheField name="[balance_sheet_date].[Year].[Year]" caption="Year" numFmtId="0" hierarchy="4"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1"/>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2"/>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oneField="1">
      <fieldsUsage count="1">
        <fieldUsage x="0"/>
      </fieldsUsage>
    </cacheHierarchy>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3148147" createdVersion="5" refreshedVersion="8" minRefreshableVersion="3" recordCount="0" supportSubquery="1" supportAdvancedDrill="1" xr:uid="{F00F341C-677E-4E49-94CD-BBABCC469A8B}">
  <cacheSource type="external" connectionId="1"/>
  <cacheFields count="5">
    <cacheField name="[sales_data].[Month].[Month]" caption="Month" numFmtId="0" hierarchy="50" level="1">
      <sharedItems containsSemiMixedTypes="0" containsNonDate="0" containsString="0"/>
    </cacheField>
    <cacheField name="[Measures].[T Op Exp]" caption="T Op Exp" numFmtId="0" hierarchy="112" level="32767"/>
    <cacheField name="[sales_data].[Year].[Year]" caption="Year" numFmtId="0" hierarchy="51" level="1">
      <sharedItems containsSemiMixedTypes="0" containsNonDate="0" containsString="0"/>
    </cacheField>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4"/>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3"/>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Year]" caption="Year" attribute="1" defaultMemberUniqueName="[sales_data].[Year].[All]" allUniqueName="[sales_data].[Year].[All]" dimensionUniqueName="[sales_data]" displayFolder="" count="2" memberValueDatatype="20" unbalanced="0">
      <fieldsUsage count="2">
        <fieldUsage x="-1"/>
        <fieldUsage x="2"/>
      </fieldsUsage>
    </cacheHierarchy>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oneField="1">
      <fieldsUsage count="1">
        <fieldUsage x="1"/>
      </fieldsUsage>
    </cacheHierarchy>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4189817" createdVersion="5" refreshedVersion="8" minRefreshableVersion="3" recordCount="0" supportSubquery="1" supportAdvancedDrill="1" xr:uid="{C404B272-2A7A-4276-9C12-FE3306E81ABE}">
  <cacheSource type="external" connectionId="1"/>
  <cacheFields count="3">
    <cacheField name="[Measures].[Total Expenses]" caption="Total Expenses" numFmtId="0" hierarchy="116"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oneField="1">
      <fieldsUsage count="1">
        <fieldUsage x="0"/>
      </fieldsUsage>
    </cacheHierarchy>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5347225" createdVersion="5" refreshedVersion="8" minRefreshableVersion="3" recordCount="0" supportSubquery="1" supportAdvancedDrill="1" xr:uid="{352CA8C2-A2A9-4A46-BD52-BE44481A8E9C}">
  <cacheSource type="external" connectionId="1"/>
  <cacheFields count="3">
    <cacheField name="[Measures].[Total Dep N Amort]" caption="Total Dep N Amort" numFmtId="0" hierarchy="117"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oneField="1">
      <fieldsUsage count="1">
        <fieldUsage x="0"/>
      </fieldsUsage>
    </cacheHierarchy>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6388888" createdVersion="5" refreshedVersion="8" minRefreshableVersion="3" recordCount="0" supportSubquery="1" supportAdvancedDrill="1" xr:uid="{7BD1FE53-0B52-4813-BB23-A7F36EBA30C4}">
  <cacheSource type="external" connectionId="1"/>
  <cacheFields count="3">
    <cacheField name="[Measures].[COGS %]" caption="COGS %" numFmtId="0" hierarchy="119"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oneField="1">
      <fieldsUsage count="1">
        <fieldUsage x="0"/>
      </fieldsUsage>
    </cacheHierarchy>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7546296" createdVersion="5" refreshedVersion="8" minRefreshableVersion="3" recordCount="0" supportSubquery="1" supportAdvancedDrill="1" xr:uid="{0C7DF3B7-9F81-4903-B8EE-1529CE8A716E}">
  <cacheSource type="external" connectionId="1"/>
  <cacheFields count="3">
    <cacheField name="[Measures].[Op Exp %]" caption="Op Exp %" numFmtId="0" hierarchy="120"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oneField="1">
      <fieldsUsage count="1">
        <fieldUsage x="0"/>
      </fieldsUsage>
    </cacheHierarchy>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8703705" createdVersion="5" refreshedVersion="8" minRefreshableVersion="3" recordCount="0" supportSubquery="1" supportAdvancedDrill="1" xr:uid="{B63843BF-D358-43B0-8E18-EC9D3A65D55C}">
  <cacheSource type="external" connectionId="1"/>
  <cacheFields count="3">
    <cacheField name="[Measures].[Revenue %]" caption="Revenue %" numFmtId="0" hierarchy="121"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oneField="1">
      <fieldsUsage count="1">
        <fieldUsage x="0"/>
      </fieldsUsage>
    </cacheHierarchy>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7951389" createdVersion="5" refreshedVersion="8" minRefreshableVersion="3" recordCount="0" supportSubquery="1" supportAdvancedDrill="1" xr:uid="{391D9014-BFE8-4A6B-83FB-864C0D71D642}">
  <cacheSource type="external" connectionId="1"/>
  <cacheFields count="3">
    <cacheField name="[Measures].[EBIT]" caption="EBIT" numFmtId="0" hierarchy="122"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oneField="1">
      <fieldsUsage count="1">
        <fieldUsage x="0"/>
      </fieldsUsage>
    </cacheHierarchy>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0787037" createdVersion="5" refreshedVersion="8" minRefreshableVersion="3" recordCount="0" supportSubquery="1" supportAdvancedDrill="1" xr:uid="{82AADA4F-2D6D-4AFE-84A5-0179B666960C}">
  <cacheSource type="external" connectionId="1"/>
  <cacheFields count="3">
    <cacheField name="[Measures].[EBIT %]" caption="EBIT %" numFmtId="0" hierarchy="123"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oneField="1">
      <fieldsUsage count="1">
        <fieldUsage x="0"/>
      </fieldsUsage>
    </cacheHierarchy>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2060184" createdVersion="5" refreshedVersion="8" minRefreshableVersion="3" recordCount="0" supportSubquery="1" supportAdvancedDrill="1" xr:uid="{D4328E2B-6A4D-4CFF-874A-EC293699FEC2}">
  <cacheSource type="external" connectionId="1"/>
  <cacheFields count="3">
    <cacheField name="[Measures].[Profit / Loss Before Tax]" caption="Profit / Loss Before Tax" numFmtId="0" hierarchy="124"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oneField="1">
      <fieldsUsage count="1">
        <fieldUsage x="0"/>
      </fieldsUsage>
    </cacheHierarchy>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3217592" createdVersion="5" refreshedVersion="8" minRefreshableVersion="3" recordCount="0" supportSubquery="1" supportAdvancedDrill="1" xr:uid="{426CCC0A-9D9C-4017-A784-E1F385A22781}">
  <cacheSource type="external" connectionId="1"/>
  <cacheFields count="3">
    <cacheField name="[Measures].[Profit / Loss Before Tax %]" caption="Profit / Loss Before Tax %" numFmtId="0" hierarchy="125"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oneField="1">
      <fieldsUsage count="1">
        <fieldUsage x="0"/>
      </fieldsUsage>
    </cacheHierarchy>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4259262" createdVersion="5" refreshedVersion="8" minRefreshableVersion="3" recordCount="0" supportSubquery="1" supportAdvancedDrill="1" xr:uid="{43C3855D-7F33-4EF6-836C-01C8B0990046}">
  <cacheSource type="external" connectionId="1"/>
  <cacheFields count="3">
    <cacheField name="[Measures].[Tax]" caption="Tax" numFmtId="0" hierarchy="126"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oneField="1">
      <fieldsUsage count="1">
        <fieldUsage x="0"/>
      </fieldsUsage>
    </cacheHierarchy>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5185186" createdVersion="5" refreshedVersion="8" minRefreshableVersion="3" recordCount="0" supportSubquery="1" supportAdvancedDrill="1" xr:uid="{BFC15FFB-A5F7-42D6-9E7F-01BA4D01D826}">
  <cacheSource type="external" connectionId="1"/>
  <cacheFields count="3">
    <cacheField name="[Measures].[Tax %]" caption="Tax %" numFmtId="0" hierarchy="127"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oneField="1">
      <fieldsUsage count="1">
        <fieldUsage x="0"/>
      </fieldsUsage>
    </cacheHierarchy>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6226848" createdVersion="5" refreshedVersion="8" minRefreshableVersion="3" recordCount="0" supportSubquery="1" supportAdvancedDrill="1" xr:uid="{8C37B8CF-DA23-4535-9B02-886684D35AB4}">
  <cacheSource type="external" connectionId="1"/>
  <cacheFields count="3">
    <cacheField name="[Measures].[This Month]" caption="This Month" numFmtId="0" hierarchy="128"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oneField="1">
      <fieldsUsage count="1">
        <fieldUsage x="0"/>
      </fieldsUsage>
    </cacheHierarchy>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87152779" createdVersion="5" refreshedVersion="8" minRefreshableVersion="3" recordCount="0" supportSubquery="1" supportAdvancedDrill="1" xr:uid="{2FEA08A9-347C-4EAE-9D80-EA5FE7AA0330}">
  <cacheSource type="external" connectionId="1"/>
  <cacheFields count="3">
    <cacheField name="[Measures].[Last Month]" caption="Last Month" numFmtId="0" hierarchy="129" level="32767"/>
    <cacheField name="[balance_sheet_date].[Year].[Year]" caption="Year" numFmtId="0" hierarchy="4" level="1">
      <sharedItems containsSemiMixedTypes="0" containsNonDate="0" containsString="0"/>
    </cacheField>
    <cacheField name="[balance_sheet_date].[Month].[Month]" caption="Month" numFmtId="0" hierarchy="2" level="1">
      <sharedItems containsSemiMixedTypes="0" containsNonDate="0" containsString="0"/>
    </cacheField>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fieldsUsage count="2">
        <fieldUsage x="-1"/>
        <fieldUsage x="2"/>
      </fieldsUsage>
    </cacheHierarchy>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fieldsUsage count="2">
        <fieldUsage x="-1"/>
        <fieldUsage x="1"/>
      </fieldsUsage>
    </cacheHierarchy>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oneField="1">
      <fieldsUsage count="1">
        <fieldUsage x="0"/>
      </fieldsUsage>
    </cacheHierarchy>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677546294" createdVersion="5" refreshedVersion="8" minRefreshableVersion="3" recordCount="0" supportSubquery="1" supportAdvancedDrill="1" xr:uid="{74F3AE0B-7B40-4158-B891-A489A7336C1B}">
  <cacheSource type="external" connectionId="1"/>
  <cacheFields count="1">
    <cacheField name="[Measures].[Perc Diff %]" caption="Perc Diff %" numFmtId="0" hierarchy="130" level="32767"/>
  </cacheFields>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cacheHierarchy uniqueName="[balance_sheet_date].[Quarter]" caption="Quarter" attribute="1" defaultMemberUniqueName="[balance_sheet_date].[Quarter].[All]" allUniqueName="[balance_sheet_date].[Quarter].[All]" dimensionUniqueName="[balance_sheet_date]" displayFolder="" count="0"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Quarter]" caption="Quarter" attribute="1" defaultMemberUniqueName="[sales_data].[Quarter].[All]" allUniqueName="[sales_data].[Quarter].[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oneField="1">
      <fieldsUsage count="1">
        <fieldUsage x="0"/>
      </fieldsUsage>
    </cacheHierarchy>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dimensions count="6">
    <dimension name="balance_sheet_date" uniqueName="[balance_sheet_date]" caption="balance_sheet_date"/>
    <dimension name="capex" uniqueName="[capex]" caption="capex"/>
    <dimension measure="1" name="Measures" uniqueName="[Measures]" caption="Measures"/>
    <dimension name="operating_exp" uniqueName="[operating_exp]" caption="operating_exp"/>
    <dimension name="other_exp" uniqueName="[other_exp]" caption="other_exp"/>
    <dimension name="sales_data" uniqueName="[sales_data]" caption="sales_data"/>
  </dimensions>
  <measureGroups count="5">
    <measureGroup name="balance_sheet_date" caption="balance_sheet_date"/>
    <measureGroup name="capex" caption="capex"/>
    <measureGroup name="operating_exp" caption="operating_exp"/>
    <measureGroup name="other_exp" caption="other_exp"/>
    <measureGroup name="sales_data" caption="sales_data"/>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Algt" refreshedDate="46284.626539004632" createdVersion="3" refreshedVersion="8" minRefreshableVersion="3" recordCount="0" supportSubquery="1" supportAdvancedDrill="1" xr:uid="{A47A7EB8-0464-410D-9BD2-E2E2E8C116E6}">
  <cacheSource type="external" connectionId="1">
    <extLst>
      <ext xmlns:x14="http://schemas.microsoft.com/office/spreadsheetml/2009/9/main" uri="{F057638F-6D5F-4e77-A914-E7F072B9BCA8}">
        <x14:sourceConnection name="ThisWorkbookDataModel"/>
      </ext>
    </extLst>
  </cacheSource>
  <cacheFields count="0"/>
  <cacheHierarchies count="138">
    <cacheHierarchy uniqueName="[balance_sheet_date].[Date]" caption="Date" attribute="1" time="1" defaultMemberUniqueName="[balance_sheet_date].[Date].[All]" allUniqueName="[balance_sheet_date].[Date].[All]" dimensionUniqueName="[balance_sheet_date]" displayFolder="" count="0" memberValueDatatype="7" unbalanced="0"/>
    <cacheHierarchy uniqueName="[balance_sheet_date].[Month Year]" caption="Month Year" attribute="1" defaultMemberUniqueName="[balance_sheet_date].[Month Year].[All]" allUniqueName="[balance_sheet_date].[Month Year].[All]" dimensionUniqueName="[balance_sheet_date]" displayFolder="" count="0" memberValueDatatype="130" unbalanced="0"/>
    <cacheHierarchy uniqueName="[balance_sheet_date].[Month]" caption="Month" attribute="1" defaultMemberUniqueName="[balance_sheet_date].[Month].[All]" allUniqueName="[balance_sheet_date].[Month].[All]" dimensionUniqueName="[balance_sheet_date]" displayFolder="" count="2" memberValueDatatype="130" unbalanced="0"/>
    <cacheHierarchy uniqueName="[balance_sheet_date].[Quarter]" caption="Quarter" attribute="1" defaultMemberUniqueName="[balance_sheet_date].[Quarter].[All]" allUniqueName="[balance_sheet_date].[Quarter].[All]" dimensionUniqueName="[balance_sheet_date]" displayFolder="" count="2" memberValueDatatype="130" unbalanced="0"/>
    <cacheHierarchy uniqueName="[balance_sheet_date].[Year]" caption="Year" attribute="1" defaultMemberUniqueName="[balance_sheet_date].[Year].[All]" allUniqueName="[balance_sheet_date].[Year].[All]" dimensionUniqueName="[balance_sheet_date]" displayFolder="" count="2" memberValueDatatype="130" unbalanced="0"/>
    <cacheHierarchy uniqueName="[balance_sheet_date].[Accounts_Receivable]" caption="Accounts_Receivable" attribute="1" defaultMemberUniqueName="[balance_sheet_date].[Accounts_Receivable].[All]" allUniqueName="[balance_sheet_date].[Accounts_Receivable].[All]" dimensionUniqueName="[balance_sheet_date]" displayFolder="" count="0" memberValueDatatype="5" unbalanced="0"/>
    <cacheHierarchy uniqueName="[balance_sheet_date].[Inventory]" caption="Inventory" attribute="1" defaultMemberUniqueName="[balance_sheet_date].[Inventory].[All]" allUniqueName="[balance_sheet_date].[Inventory].[All]" dimensionUniqueName="[balance_sheet_date]" displayFolder="" count="0" memberValueDatatype="5" unbalanced="0"/>
    <cacheHierarchy uniqueName="[balance_sheet_date].[Accounts_Payable]" caption="Accounts_Payable" attribute="1" defaultMemberUniqueName="[balance_sheet_date].[Accounts_Payable].[All]" allUniqueName="[balance_sheet_date].[Accounts_Payable].[All]" dimensionUniqueName="[balance_sheet_date]" displayFolder="" count="0" memberValueDatatype="5" unbalanced="0"/>
    <cacheHierarchy uniqueName="[balance_sheet_date].[Cash]" caption="Cash" attribute="1" defaultMemberUniqueName="[balance_sheet_date].[Cash].[All]" allUniqueName="[balance_sheet_date].[Cash].[All]" dimensionUniqueName="[balance_sheet_date]" displayFolder="" count="0" memberValueDatatype="5" unbalanced="0"/>
    <cacheHierarchy uniqueName="[balance_sheet_date].[PPE]" caption="PPE" attribute="1" defaultMemberUniqueName="[balance_sheet_date].[PPE].[All]" allUniqueName="[balance_sheet_date].[PPE].[All]" dimensionUniqueName="[balance_sheet_date]" displayFolder="" count="0" memberValueDatatype="5" unbalanced="0"/>
    <cacheHierarchy uniqueName="[balance_sheet_date].[Current_Debt]" caption="Current_Debt" attribute="1" defaultMemberUniqueName="[balance_sheet_date].[Current_Debt].[All]" allUniqueName="[balance_sheet_date].[Current_Debt].[All]" dimensionUniqueName="[balance_sheet_date]" displayFolder="" count="0" memberValueDatatype="5" unbalanced="0"/>
    <cacheHierarchy uniqueName="[balance_sheet_date].[Long_Term_Debt]" caption="Long_Term_Debt" attribute="1" defaultMemberUniqueName="[balance_sheet_date].[Long_Term_Debt].[All]" allUniqueName="[balance_sheet_date].[Long_Term_Debt].[All]" dimensionUniqueName="[balance_sheet_date]" displayFolder="" count="0" memberValueDatatype="5" unbalanced="0"/>
    <cacheHierarchy uniqueName="[balance_sheet_date].[Equity]" caption="Equity" attribute="1" defaultMemberUniqueName="[balance_sheet_date].[Equity].[All]" allUniqueName="[balance_sheet_date].[Equity].[All]" dimensionUniqueName="[balance_sheet_date]" displayFolder="" count="0" memberValueDatatype="5" unbalanced="0"/>
    <cacheHierarchy uniqueName="[balance_sheet_date].[Assets]" caption="Assets" attribute="1" defaultMemberUniqueName="[balance_sheet_date].[Assets].[All]" allUniqueName="[balance_sheet_date].[Assets].[All]" dimensionUniqueName="[balance_sheet_date]" displayFolder="" count="0" memberValueDatatype="5" unbalanced="0"/>
    <cacheHierarchy uniqueName="[balance_sheet_date].[Liabilities]" caption="Liabilities" attribute="1" defaultMemberUniqueName="[balance_sheet_date].[Liabilities].[All]" allUniqueName="[balance_sheet_date].[Liabilities].[All]" dimensionUniqueName="[balance_sheet_date]" displayFolder="" count="0" memberValueDatatype="5" unbalanced="0"/>
    <cacheHierarchy uniqueName="[balance_sheet_date].[Total Liabilities]" caption="Total Liabilities" attribute="1" defaultMemberUniqueName="[balance_sheet_date].[Total Liabilities].[All]" allUniqueName="[balance_sheet_date].[Total Liabilities].[All]" dimensionUniqueName="[balance_sheet_date]" displayFolder="" count="0" memberValueDatatype="5" unbalanced="0"/>
    <cacheHierarchy uniqueName="[balance_sheet_date].[Total Debts]" caption="Total Debts" attribute="1" defaultMemberUniqueName="[balance_sheet_date].[Total Debts].[All]" allUniqueName="[balance_sheet_date].[Total Debts].[All]" dimensionUniqueName="[balance_sheet_date]" displayFolder="" count="0" memberValueDatatype="5" unbalanced="0"/>
    <cacheHierarchy uniqueName="[capex].[Date]" caption="Date" attribute="1" time="1" defaultMemberUniqueName="[capex].[Date].[All]" allUniqueName="[capex].[Date].[All]" dimensionUniqueName="[capex]" displayFolder="" count="0" memberValueDatatype="7" unbalanced="0"/>
    <cacheHierarchy uniqueName="[capex].[Month Year]" caption="Month Year" attribute="1" defaultMemberUniqueName="[capex].[Month Year].[All]" allUniqueName="[capex].[Month Year].[All]" dimensionUniqueName="[capex]" displayFolder="" count="0" memberValueDatatype="130" unbalanced="0"/>
    <cacheHierarchy uniqueName="[capex].[Month]" caption="Month" attribute="1" defaultMemberUniqueName="[capex].[Month].[All]" allUniqueName="[capex].[Month].[All]" dimensionUniqueName="[capex]" displayFolder="" count="0" memberValueDatatype="130" unbalanced="0"/>
    <cacheHierarchy uniqueName="[capex].[Quarter]" caption="Quarter" attribute="1" defaultMemberUniqueName="[capex].[Quarter].[All]" allUniqueName="[capex].[Quarter].[All]" dimensionUniqueName="[capex]" displayFolder="" count="0" memberValueDatatype="130" unbalanced="0"/>
    <cacheHierarchy uniqueName="[capex].[Year]" caption="Year" attribute="1" defaultMemberUniqueName="[capex].[Year].[All]" allUniqueName="[capex].[Year].[All]" dimensionUniqueName="[capex]" displayFolder="" count="0" memberValueDatatype="130" unbalanced="0"/>
    <cacheHierarchy uniqueName="[capex].[Capital_Expenditure]" caption="Capital_Expenditure" attribute="1" defaultMemberUniqueName="[capex].[Capital_Expenditure].[All]" allUniqueName="[capex].[Capital_Expenditure].[All]" dimensionUniqueName="[capex]" displayFolder="" count="0" memberValueDatatype="5" unbalanced="0"/>
    <cacheHierarchy uniqueName="[operating_exp].[Date]" caption="Date" attribute="1" time="1" defaultMemberUniqueName="[operating_exp].[Date].[All]" allUniqueName="[operating_exp].[Date].[All]" dimensionUniqueName="[operating_exp]" displayFolder="" count="0" memberValueDatatype="7" unbalanced="0"/>
    <cacheHierarchy uniqueName="[operating_exp].[Month Year]" caption="Month Year" attribute="1" defaultMemberUniqueName="[operating_exp].[Month Year].[All]" allUniqueName="[operating_exp].[Month Year].[All]" dimensionUniqueName="[operating_exp]" displayFolder="" count="0" memberValueDatatype="130" unbalanced="0"/>
    <cacheHierarchy uniqueName="[operating_exp].[Month]" caption="Month" attribute="1" defaultMemberUniqueName="[operating_exp].[Month].[All]" allUniqueName="[operating_exp].[Month].[All]" dimensionUniqueName="[operating_exp]" displayFolder="" count="0" memberValueDatatype="130" unbalanced="0"/>
    <cacheHierarchy uniqueName="[operating_exp].[Quarter]" caption="Quarter" attribute="1" defaultMemberUniqueName="[operating_exp].[Quarter].[All]" allUniqueName="[operating_exp].[Quarter].[All]" dimensionUniqueName="[operating_exp]" displayFolder="" count="0" memberValueDatatype="130" unbalanced="0"/>
    <cacheHierarchy uniqueName="[operating_exp].[Year]" caption="Year" attribute="1" defaultMemberUniqueName="[operating_exp].[Year].[All]" allUniqueName="[operating_exp].[Year].[All]" dimensionUniqueName="[operating_exp]" displayFolder="" count="0" memberValueDatatype="130" unbalanced="0"/>
    <cacheHierarchy uniqueName="[operating_exp].[Salaries]" caption="Salaries" attribute="1" defaultMemberUniqueName="[operating_exp].[Salaries].[All]" allUniqueName="[operating_exp].[Salaries].[All]" dimensionUniqueName="[operating_exp]" displayFolder="" count="0" memberValueDatatype="5" unbalanced="0"/>
    <cacheHierarchy uniqueName="[operating_exp].[Rent]" caption="Rent" attribute="1" defaultMemberUniqueName="[operating_exp].[Rent].[All]" allUniqueName="[operating_exp].[Rent].[All]" dimensionUniqueName="[operating_exp]" displayFolder="" count="0" memberValueDatatype="5" unbalanced="0"/>
    <cacheHierarchy uniqueName="[operating_exp].[Utilities]" caption="Utilities" attribute="1" defaultMemberUniqueName="[operating_exp].[Utilities].[All]" allUniqueName="[operating_exp].[Utilities].[All]" dimensionUniqueName="[operating_exp]" displayFolder="" count="0" memberValueDatatype="5" unbalanced="0"/>
    <cacheHierarchy uniqueName="[operating_exp].[Marketing]" caption="Marketing" attribute="1" defaultMemberUniqueName="[operating_exp].[Marketing].[All]" allUniqueName="[operating_exp].[Marketing].[All]" dimensionUniqueName="[operating_exp]" displayFolder="" count="0" memberValueDatatype="5" unbalanced="0"/>
    <cacheHierarchy uniqueName="[operating_exp].[Insurance]" caption="Insurance" attribute="1" defaultMemberUniqueName="[operating_exp].[Insurance].[All]" allUniqueName="[operating_exp].[Insurance].[All]" dimensionUniqueName="[operating_exp]" displayFolder="" count="0" memberValueDatatype="5" unbalanced="0"/>
    <cacheHierarchy uniqueName="[operating_exp].[General_Admin]" caption="General_Admin" attribute="1" defaultMemberUniqueName="[operating_exp].[General_Admin].[All]" allUniqueName="[operating_exp].[General_Admin].[All]" dimensionUniqueName="[operating_exp]" displayFolder="" count="0" memberValueDatatype="5" unbalanced="0"/>
    <cacheHierarchy uniqueName="[operating_exp].[Depreciation]" caption="Depreciation" attribute="1" defaultMemberUniqueName="[operating_exp].[Depreciation].[All]" allUniqueName="[operating_exp].[Depreciation].[All]" dimensionUniqueName="[operating_exp]" displayFolder="" count="0" memberValueDatatype="5" unbalanced="0"/>
    <cacheHierarchy uniqueName="[operating_exp].[Software]" caption="Software" attribute="1" defaultMemberUniqueName="[operating_exp].[Software].[All]" allUniqueName="[operating_exp].[Software].[All]" dimensionUniqueName="[operating_exp]" displayFolder="" count="0" memberValueDatatype="5" unbalanced="0"/>
    <cacheHierarchy uniqueName="[operating_exp].[Total Exp]" caption="Total Exp" attribute="1" defaultMemberUniqueName="[operating_exp].[Total Exp].[All]" allUniqueName="[operating_exp].[Total Exp].[All]" dimensionUniqueName="[operating_exp]" displayFolder="" count="0" memberValueDatatype="5" unbalanced="0"/>
    <cacheHierarchy uniqueName="[operating_exp].[Soft And Dep]" caption="Soft And Dep" attribute="1" defaultMemberUniqueName="[operating_exp].[Soft And Dep].[All]" allUniqueName="[operating_exp].[Soft And Dep].[All]" dimensionUniqueName="[operating_exp]" displayFolder="" count="0" memberValueDatatype="5" unbalanced="0"/>
    <cacheHierarchy uniqueName="[operating_exp].[Total O ex[p]" caption="Total O ex[p" attribute="1" defaultMemberUniqueName="[operating_exp].[Total O ex[p].[All]" allUniqueName="[operating_exp].[Total O ex[p].[All]" dimensionUniqueName="[operating_exp]" displayFolder="" count="0" memberValueDatatype="5" unbalanced="0"/>
    <cacheHierarchy uniqueName="[other_exp].[Date]" caption="Date" attribute="1" time="1" defaultMemberUniqueName="[other_exp].[Date].[All]" allUniqueName="[other_exp].[Date].[All]" dimensionUniqueName="[other_exp]" displayFolder="" count="0" memberValueDatatype="7" unbalanced="0"/>
    <cacheHierarchy uniqueName="[other_exp].[Month Year]" caption="Month Year" attribute="1" defaultMemberUniqueName="[other_exp].[Month Year].[All]" allUniqueName="[other_exp].[Month Year].[All]" dimensionUniqueName="[other_exp]" displayFolder="" count="0" memberValueDatatype="130" unbalanced="0"/>
    <cacheHierarchy uniqueName="[other_exp].[Month]" caption="Month" attribute="1" defaultMemberUniqueName="[other_exp].[Month].[All]" allUniqueName="[other_exp].[Month].[All]" dimensionUniqueName="[other_exp]" displayFolder="" count="0" memberValueDatatype="130" unbalanced="0"/>
    <cacheHierarchy uniqueName="[other_exp].[Quarter]" caption="Quarter" attribute="1" defaultMemberUniqueName="[other_exp].[Quarter].[All]" allUniqueName="[other_exp].[Quarter].[All]" dimensionUniqueName="[other_exp]" displayFolder="" count="0" memberValueDatatype="130" unbalanced="0"/>
    <cacheHierarchy uniqueName="[other_exp].[Year]" caption="Year" attribute="1" defaultMemberUniqueName="[other_exp].[Year].[All]" allUniqueName="[other_exp].[Year].[All]" dimensionUniqueName="[other_exp]" displayFolder="" count="0" memberValueDatatype="130" unbalanced="0"/>
    <cacheHierarchy uniqueName="[other_exp].[Other_Income]" caption="Other_Income" attribute="1" defaultMemberUniqueName="[other_exp].[Other_Income].[All]" allUniqueName="[other_exp].[Other_Income].[All]" dimensionUniqueName="[other_exp]" displayFolder="" count="0" memberValueDatatype="5" unbalanced="0"/>
    <cacheHierarchy uniqueName="[other_exp].[Interest_Expense]" caption="Interest_Expense" attribute="1" defaultMemberUniqueName="[other_exp].[Interest_Expense].[All]" allUniqueName="[other_exp].[Interest_Expense].[All]" dimensionUniqueName="[other_exp]" displayFolder="" count="0" memberValueDatatype="5" unbalanced="0"/>
    <cacheHierarchy uniqueName="[other_exp].[FX_Loss]" caption="FX_Loss" attribute="1" defaultMemberUniqueName="[other_exp].[FX_Loss].[All]" allUniqueName="[other_exp].[FX_Loss].[All]" dimensionUniqueName="[other_exp]" displayFolder="" count="0" memberValueDatatype="5" unbalanced="0"/>
    <cacheHierarchy uniqueName="[other_exp].[Tax_Rate]" caption="Tax_Rate" attribute="1" defaultMemberUniqueName="[other_exp].[Tax_Rate].[All]" allUniqueName="[other_exp].[Tax_Rate].[All]" dimensionUniqueName="[other_exp]" displayFolder="" count="0" memberValueDatatype="5" unbalanced="0"/>
    <cacheHierarchy uniqueName="[sales_data].[Date]" caption="Date" attribute="1" time="1" defaultMemberUniqueName="[sales_data].[Date].[All]" allUniqueName="[sales_data].[Date].[All]" dimensionUniqueName="[sales_data]" displayFolder="" count="0" memberValueDatatype="7" unbalanced="0"/>
    <cacheHierarchy uniqueName="[sales_data].[Month Year]" caption="Month Year" attribute="1" defaultMemberUniqueName="[sales_data].[Month Year].[All]" allUniqueName="[sales_data].[Month 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cacheHierarchy uniqueName="[sales_data].[Quarter]" caption="Quarter" attribute="1" defaultMemberUniqueName="[sales_data].[Quarter].[All]" allUniqueName="[sales_data].[Quarter].[All]" dimensionUniqueName="[sales_data]" displayFolder="" count="2"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COGS]" caption="COGS" attribute="1" defaultMemberUniqueName="[sales_data].[COGS].[All]" allUniqueName="[sales_data].[COGS].[All]" dimensionUniqueName="[sales_data]" displayFolder="" count="0" memberValueDatatype="5" unbalanced="0"/>
    <cacheHierarchy uniqueName="[sales_data].[Freight_And_Duty]" caption="Freight_And_Duty" attribute="1" defaultMemberUniqueName="[sales_data].[Freight_And_Duty].[All]" allUniqueName="[sales_data].[Freight_And_Duty].[All]" dimensionUniqueName="[sales_data]" displayFolder="" count="0" memberValueDatatype="5" unbalanced="0"/>
    <cacheHierarchy uniqueName="[sales_data].[Duty]" caption="Duty" attribute="1" defaultMemberUniqueName="[sales_data].[Duty].[All]" allUniqueName="[sales_data].[Duty].[All]" dimensionUniqueName="[sales_data]" displayFolder="" count="0" memberValueDatatype="5" unbalanced="0"/>
    <cacheHierarchy uniqueName="[sales_data].[Freight]" caption="Freight" attribute="1" defaultMemberUniqueName="[sales_data].[Freight].[All]" allUniqueName="[sales_data].[Freight].[All]" dimensionUniqueName="[sales_data]" displayFolder="" count="0" memberValueDatatype="5" unbalanced="0"/>
    <cacheHierarchy uniqueName="[sales_data].[Sales_Commission]" caption="Sales_Commission" attribute="1" defaultMemberUniqueName="[sales_data].[Sales_Commission].[All]" allUniqueName="[sales_data].[Sales_Commission].[All]" dimensionUniqueName="[sales_data]" displayFolder="" count="0" memberValueDatatype="5" unbalanced="0"/>
    <cacheHierarchy uniqueName="[Measures].[Sum of Accounts_Receivable]" caption="Sum of Accounts_Receivable" measure="1" displayFolder="" measureGroup="balance_sheet_date" count="0">
      <extLst>
        <ext xmlns:x15="http://schemas.microsoft.com/office/spreadsheetml/2010/11/main" uri="{B97F6D7D-B522-45F9-BDA1-12C45D357490}">
          <x15:cacheHierarchy aggregatedColumn="5"/>
        </ext>
      </extLst>
    </cacheHierarchy>
    <cacheHierarchy uniqueName="[Measures].[Sum of PPE]" caption="Sum of PPE" measure="1" displayFolder="" measureGroup="balance_sheet_date" count="0">
      <extLst>
        <ext xmlns:x15="http://schemas.microsoft.com/office/spreadsheetml/2010/11/main" uri="{B97F6D7D-B522-45F9-BDA1-12C45D357490}">
          <x15:cacheHierarchy aggregatedColumn="9"/>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56"/>
        </ext>
      </extLst>
    </cacheHierarchy>
    <cacheHierarchy uniqueName="[Measures].[Sum of Total O ex[p]" caption="Sum of Total O ex[p" measure="1" displayFolder="" measureGroup="operating_exp" count="0">
      <extLst>
        <ext xmlns:x15="http://schemas.microsoft.com/office/spreadsheetml/2010/11/main" uri="{B97F6D7D-B522-45F9-BDA1-12C45D357490}">
          <x15:cacheHierarchy aggregatedColumn="38"/>
        </ext>
      </extLst>
    </cacheHierarchy>
    <cacheHierarchy uniqueName="[Measures].[Sum of Salaries]" caption="Sum of Salaries" measure="1" displayFolder="" measureGroup="operating_exp" count="0">
      <extLst>
        <ext xmlns:x15="http://schemas.microsoft.com/office/spreadsheetml/2010/11/main" uri="{B97F6D7D-B522-45F9-BDA1-12C45D357490}">
          <x15:cacheHierarchy aggregatedColumn="28"/>
        </ext>
      </extLst>
    </cacheHierarchy>
    <cacheHierarchy uniqueName="[Measures].[Sum of Year]" caption="Sum of Year" measure="1" displayFolder="" measureGroup="sales_data" count="0">
      <extLst>
        <ext xmlns:x15="http://schemas.microsoft.com/office/spreadsheetml/2010/11/main" uri="{B97F6D7D-B522-45F9-BDA1-12C45D357490}">
          <x15:cacheHierarchy aggregatedColumn="51"/>
        </ext>
      </extLst>
    </cacheHierarchy>
    <cacheHierarchy uniqueName="[Measures].[Sum of COGS]" caption="Sum of COGS" measure="1" displayFolder="" measureGroup="sales_data" count="0">
      <extLst>
        <ext xmlns:x15="http://schemas.microsoft.com/office/spreadsheetml/2010/11/main" uri="{B97F6D7D-B522-45F9-BDA1-12C45D357490}">
          <x15:cacheHierarchy aggregatedColumn="57"/>
        </ext>
      </extLst>
    </cacheHierarchy>
    <cacheHierarchy uniqueName="[Measures].[Sales Revenue]" caption="Sales Revenue" measure="1" displayFolder="" measureGroup="sales_data" count="0"/>
    <cacheHierarchy uniqueName="[Measures].[T UNITS SOLD]" caption="T UNITS SOLD" measure="1" displayFolder="" measureGroup="sales_data" count="0"/>
    <cacheHierarchy uniqueName="[Measures].[T COST]" caption="T COST" measure="1" displayFolder="" measureGroup="sales_data" count="0"/>
    <cacheHierarchy uniqueName="[Measures].[T FREIGHT]" caption="T FREIGHT" measure="1" displayFolder="" measureGroup="sales_data" count="0"/>
    <cacheHierarchy uniqueName="[Measures].[T DUTY]" caption="T DUTY" measure="1" displayFolder="" measureGroup="sales_data" count="0"/>
    <cacheHierarchy uniqueName="[Measures].[T COMMISION]" caption="T COMMISION" measure="1" displayFolder="" measureGroup="sales_data" count="0"/>
    <cacheHierarchy uniqueName="[Measures].[T OTHER INCOME]" caption="T OTHER INCOME" measure="1" displayFolder="" measureGroup="sales_data" count="0"/>
    <cacheHierarchy uniqueName="[Measures].[T INT EXP]" caption="T INT EXP" measure="1" displayFolder="" measureGroup="sales_data" count="0"/>
    <cacheHierarchy uniqueName="[Measures].[ACC RCVBLE]" caption="ACC RCVBLE" measure="1" displayFolder="" measureGroup="balance_sheet_date" count="0"/>
    <cacheHierarchy uniqueName="[Measures].[ACC PYBLE]" caption="ACC PYBLE" measure="1" displayFolder="" measureGroup="balance_sheet_date" count="0"/>
    <cacheHierarchy uniqueName="[Measures].[T INVENTORY]" caption="T INVENTORY" measure="1" displayFolder="" measureGroup="balance_sheet_date" count="0"/>
    <cacheHierarchy uniqueName="[Measures].[T CASH]" caption="T CASH" measure="1" displayFolder="" measureGroup="balance_sheet_date" count="0"/>
    <cacheHierarchy uniqueName="[Measures].[T PPE]" caption="T PPE" measure="1" displayFolder="" measureGroup="balance_sheet_date" count="0"/>
    <cacheHierarchy uniqueName="[Measures].[T CURRNT DEBT]" caption="T CURRNT DEBT" measure="1" displayFolder="" measureGroup="balance_sheet_date" count="0"/>
    <cacheHierarchy uniqueName="[Measures].[T LNG TRN DEBT]" caption="T LNG TRN DEBT" measure="1" displayFolder="" measureGroup="balance_sheet_date" count="0"/>
    <cacheHierarchy uniqueName="[Measures].[T EQUITY]" caption="T EQUITY" measure="1" displayFolder="" measureGroup="balance_sheet_date" count="0"/>
    <cacheHierarchy uniqueName="[Measures].[T CAP EXP]" caption="T CAP EXP" measure="1" displayFolder="" measureGroup="capex" count="0"/>
    <cacheHierarchy uniqueName="[Measures].[T SOFTWARE]" caption="T SOFTWARE" measure="1" displayFolder="" measureGroup="operating_exp" count="0"/>
    <cacheHierarchy uniqueName="[Measures].[T DEPR]" caption="T DEPR" measure="1" displayFolder="" measureGroup="operating_exp" count="0"/>
    <cacheHierarchy uniqueName="[Measures].[T GEN ADM EXP]" caption="T GEN ADM EXP" measure="1" displayFolder="" measureGroup="operating_exp" count="0"/>
    <cacheHierarchy uniqueName="[Measures].[T INSURANCE]" caption="T INSURANCE" measure="1" displayFolder="" measureGroup="operating_exp" count="0"/>
    <cacheHierarchy uniqueName="[Measures].[T MARKT EXP]" caption="T MARKT EXP" measure="1" displayFolder="" measureGroup="operating_exp" count="0"/>
    <cacheHierarchy uniqueName="[Measures].[T UTILITIES]" caption="T UTILITIES" measure="1" displayFolder="" measureGroup="operating_exp" count="0"/>
    <cacheHierarchy uniqueName="[Measures].[T RENT]" caption="T RENT" measure="1" displayFolder="" measureGroup="operating_exp" count="0"/>
    <cacheHierarchy uniqueName="[Measures].[T SALARIES]" caption="T SALARIES" measure="1" displayFolder="" measureGroup="operating_exp" count="0"/>
    <cacheHierarchy uniqueName="[Measures].[T FX LOSSES]" caption="T FX LOSSES" measure="1" displayFolder="" measureGroup="other_exp" count="0"/>
    <cacheHierarchy uniqueName="[Measures].[T ASSETS]" caption="T ASSETS" measure="1" displayFolder="" measureGroup="balance_sheet_date" count="0"/>
    <cacheHierarchy uniqueName="[Measures].[T current LIABILITIES]" caption="T current LIABILITIES" measure="1" displayFolder="" measureGroup="balance_sheet_date" count="0"/>
    <cacheHierarchy uniqueName="[Measures].[Liquidity Coverage]" caption="Liquidity Coverage" measure="1" displayFolder="" measureGroup="balance_sheet_date" count="0"/>
    <cacheHierarchy uniqueName="[Measures].[T Liabilities]" caption="T Liabilities" measure="1" displayFolder="" measureGroup="balance_sheet_date" count="0"/>
    <cacheHierarchy uniqueName="[Measures].[Quick Ratio]" caption="Quick Ratio" measure="1" displayFolder="" measureGroup="balance_sheet_date" count="0"/>
    <cacheHierarchy uniqueName="[Measures].[Cash Ratio]" caption="Cash Ratio" measure="1" displayFolder="" measureGroup="balance_sheet_date" count="0"/>
    <cacheHierarchy uniqueName="[Measures].[Average Inventory]" caption="Average Inventory" measure="1" displayFolder="" measureGroup="balance_sheet_date" count="0"/>
    <cacheHierarchy uniqueName="[Measures].[Inventory TurnOver Ratio]" caption="Inventory TurnOver Ratio" measure="1" displayFolder="" measureGroup="balance_sheet_date" count="0"/>
    <cacheHierarchy uniqueName="[Measures].[T Debts]" caption="T Debts" measure="1" displayFolder="" measureGroup="balance_sheet_date" count="0"/>
    <cacheHierarchy uniqueName="[Measures].[Debt to Assets]" caption="Debt to Assets" measure="1" displayFolder="" measureGroup="balance_sheet_date" count="0"/>
    <cacheHierarchy uniqueName="[Measures].[Debt To Equity]" caption="Debt To Equity" measure="1" displayFolder="" measureGroup="balance_sheet_date" count="0"/>
    <cacheHierarchy uniqueName="[Measures].[Average Ac Rcvble]" caption="Average Ac Rcvble" measure="1" displayFolder="" measureGroup="balance_sheet_date" count="0"/>
    <cacheHierarchy uniqueName="[Measures].[AR Turnover]" caption="AR Turnover" measure="1" displayFolder="" measureGroup="balance_sheet_date" count="0"/>
    <cacheHierarchy uniqueName="[Measures].[Average Ac Payble]" caption="Average Ac Payble" measure="1" displayFolder="" measureGroup="balance_sheet_date" count="0"/>
    <cacheHierarchy uniqueName="[Measures].[AP Turnover]" caption="AP Turnover" measure="1" displayFolder="" measureGroup="balance_sheet_date" count="0"/>
    <cacheHierarchy uniqueName="[Measures].[Gross Profit]" caption="Gross Profit" measure="1" displayFolder="" measureGroup="sales_data" count="0"/>
    <cacheHierarchy uniqueName="[Measures].[Gross Margin%]" caption="Gross Margin%" measure="1" displayFolder="" measureGroup="sales_data" count="0"/>
    <cacheHierarchy uniqueName="[Measures].[T Op Exp]" caption="T Op Exp" measure="1" displayFolder="" measureGroup="operating_exp" count="0"/>
    <cacheHierarchy uniqueName="[Measures].[Net Profit]" caption="Net Profit" measure="1" displayFolder="" measureGroup="sales_data" count="0"/>
    <cacheHierarchy uniqueName="[Measures].[Net Margin %]" caption="Net Margin %" measure="1" displayFolder="" measureGroup="sales_data" count="0"/>
    <cacheHierarchy uniqueName="[Measures].[Calendar ]" caption="Calendar " measure="1" displayFolder="" measureGroup="sales_data" count="0"/>
    <cacheHierarchy uniqueName="[Measures].[Total Expenses]" caption="Total Expenses" measure="1" displayFolder="" measureGroup="operating_exp" count="0"/>
    <cacheHierarchy uniqueName="[Measures].[Total Dep N Amort]" caption="Total Dep N Amort" measure="1" displayFolder="" measureGroup="operating_exp" count="0"/>
    <cacheHierarchy uniqueName="[Measures].[Total Revenue]" caption="Total Revenue" measure="1" displayFolder="" measureGroup="sales_data" count="0"/>
    <cacheHierarchy uniqueName="[Measures].[COGS %]" caption="COGS %" measure="1" displayFolder="" measureGroup="sales_data" count="0"/>
    <cacheHierarchy uniqueName="[Measures].[Op Exp %]" caption="Op Exp %" measure="1" displayFolder="" measureGroup="operating_exp" count="0"/>
    <cacheHierarchy uniqueName="[Measures].[Revenue %]" caption="Revenue %" measure="1" displayFolder="" measureGroup="sales_data" count="0"/>
    <cacheHierarchy uniqueName="[Measures].[EBIT]" caption="EBIT" measure="1" displayFolder="" measureGroup="sales_data" count="0"/>
    <cacheHierarchy uniqueName="[Measures].[EBIT %]" caption="EBIT %" measure="1" displayFolder="" measureGroup="sales_data" count="0"/>
    <cacheHierarchy uniqueName="[Measures].[Profit / Loss Before Tax]" caption="Profit / Loss Before Tax" measure="1" displayFolder="" measureGroup="other_exp" count="0"/>
    <cacheHierarchy uniqueName="[Measures].[Profit / Loss Before Tax %]" caption="Profit / Loss Before Tax %" measure="1" displayFolder="" measureGroup="other_exp" count="0"/>
    <cacheHierarchy uniqueName="[Measures].[Tax]" caption="Tax" measure="1" displayFolder="" measureGroup="other_exp" count="0"/>
    <cacheHierarchy uniqueName="[Measures].[Tax %]" caption="Tax %" measure="1" displayFolder="" measureGroup="other_exp" count="0"/>
    <cacheHierarchy uniqueName="[Measures].[This Month]" caption="This Month" measure="1" displayFolder="" measureGroup="sales_data" count="0"/>
    <cacheHierarchy uniqueName="[Measures].[Last Month]" caption="Last Month" measure="1" displayFolder="" measureGroup="sales_data" count="0"/>
    <cacheHierarchy uniqueName="[Measures].[Perc Diff %]" caption="Perc Diff %" measure="1" displayFolder="" measureGroup="sales_data" count="0"/>
    <cacheHierarchy uniqueName="[Measures].[Perc Diff]" caption="Perc Diff" measure="1" displayFolder="" measureGroup="sales_data" count="0"/>
    <cacheHierarchy uniqueName="[Measures].[__XL_Count sales_data]" caption="__XL_Count sales_data" measure="1" displayFolder="" measureGroup="sales_data" count="0" hidden="1"/>
    <cacheHierarchy uniqueName="[Measures].[__XL_Count other_exp]" caption="__XL_Count other_exp" measure="1" displayFolder="" measureGroup="other_exp" count="0" hidden="1"/>
    <cacheHierarchy uniqueName="[Measures].[__XL_Count balance_sheet_date]" caption="__XL_Count balance_sheet_date" measure="1" displayFolder="" measureGroup="balance_sheet_date" count="0" hidden="1"/>
    <cacheHierarchy uniqueName="[Measures].[__XL_Count operating_exp]" caption="__XL_Count operating_exp" measure="1" displayFolder="" measureGroup="operating_exp" count="0" hidden="1"/>
    <cacheHierarchy uniqueName="[Measures].[__XL_Count capex]" caption="__XL_Count capex" measure="1" displayFolder="" measureGroup="capex"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62206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E5823-E93F-4E22-BBA8-73A4E2453428}" name="PivotTable20" cacheId="44" applyNumberFormats="0" applyBorderFormats="0" applyFontFormats="0" applyPatternFormats="0" applyAlignmentFormats="0" applyWidthHeightFormats="1" dataCaption="Values" tag="1e13b46e-5712-4a39-8ed8-e39019ca72b9" updatedVersion="8" minRefreshableVersion="3" useAutoFormatting="1" subtotalHiddenItems="1" rowGrandTotals="0" colGrandTotals="0" itemPrintTitles="1" createdVersion="5" indent="0" outline="1" outlineData="1" multipleFieldFilters="0" chartFormat="5">
  <location ref="F7:F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5">
    <format dxfId="106">
      <pivotArea outline="0" collapsedLevelsAreSubtotals="1" fieldPosition="0"/>
    </format>
    <format dxfId="105">
      <pivotArea outline="0" collapsedLevelsAreSubtotals="1" fieldPosition="0"/>
    </format>
    <format dxfId="104">
      <pivotArea type="all" dataOnly="0" outline="0" fieldPosition="0"/>
    </format>
    <format dxfId="103">
      <pivotArea dataOnly="0" labelOnly="1" outline="0" axis="axisValues" fieldPosition="0"/>
    </format>
    <format dxfId="102">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926648-08FC-48B9-AE31-BEB7CE18521D}" name="PivotTable4" cacheId="0" applyNumberFormats="0" applyBorderFormats="0" applyFontFormats="0" applyPatternFormats="0" applyAlignmentFormats="0" applyWidthHeightFormats="1" dataCaption="Values" tag="94f0e61b-7fef-42ed-a5bb-03632ffec23c" updatedVersion="8" minRefreshableVersion="3" useAutoFormatting="1" rowGrandTotals="0" colGrandTotals="0" itemPrintTitles="1" createdVersion="5" indent="0" outline="1" outlineData="1" multipleFieldFilters="0" chartFormat="1">
  <location ref="B62:D86" firstHeaderRow="0"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dataField="1" subtotalTop="0"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2">
    <i>
      <x/>
    </i>
    <i i="1">
      <x v="1"/>
    </i>
  </colItems>
  <dataFields count="2">
    <dataField fld="1" subtotal="count" baseField="0" baseItem="0"/>
    <dataField fld="2" subtotal="count" baseField="0" baseItem="0"/>
  </dataFields>
  <formats count="3">
    <format dxfId="109">
      <pivotArea collapsedLevelsAreSubtotals="1" fieldPosition="0">
        <references count="1">
          <reference field="0" count="1">
            <x v="0"/>
          </reference>
        </references>
      </pivotArea>
    </format>
    <format dxfId="108">
      <pivotArea collapsedLevelsAreSubtotals="1" fieldPosition="0">
        <references count="1">
          <reference field="0" count="23">
            <x v="1"/>
            <x v="2"/>
            <x v="3"/>
            <x v="4"/>
            <x v="5"/>
            <x v="6"/>
            <x v="7"/>
            <x v="8"/>
            <x v="9"/>
            <x v="10"/>
            <x v="11"/>
            <x v="12"/>
            <x v="13"/>
            <x v="14"/>
            <x v="15"/>
            <x v="16"/>
            <x v="17"/>
            <x v="18"/>
            <x v="19"/>
            <x v="20"/>
            <x v="21"/>
            <x v="22"/>
            <x v="23"/>
          </reference>
        </references>
      </pivotArea>
    </format>
    <format dxfId="10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erating_exp]"/>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4A079E-F1E8-4995-A025-2A0E58B198C0}" name="PivotTable7" cacheId="1" applyNumberFormats="0" applyBorderFormats="0" applyFontFormats="0" applyPatternFormats="0" applyAlignmentFormats="0" applyWidthHeightFormats="1" dataCaption="Values" tag="c4a68790-c789-465d-b80f-a126a2375618" updatedVersion="8" minRefreshableVersion="3" useAutoFormatting="1" rowGrandTotals="0" colGrandTotals="0" itemPrintTitles="1" createdVersion="5" indent="0" outline="1" outlineData="1" multipleFieldFilters="0" chartFormat="1">
  <location ref="D17:E29" firstHeaderRow="1" firstDataRow="1" firstDataCol="1"/>
  <pivotFields count="2">
    <pivotField dataField="1" subtotalTop="0" showAll="0" defaultSubtotal="0"/>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s>
  <rowFields count="1">
    <field x="1"/>
  </rowFields>
  <rowItems count="12">
    <i>
      <x/>
    </i>
    <i>
      <x v="1"/>
    </i>
    <i>
      <x v="2"/>
    </i>
    <i>
      <x v="3"/>
    </i>
    <i>
      <x v="4"/>
    </i>
    <i>
      <x v="5"/>
    </i>
    <i>
      <x v="6"/>
    </i>
    <i>
      <x v="7"/>
    </i>
    <i>
      <x v="8"/>
    </i>
    <i>
      <x v="9"/>
    </i>
    <i>
      <x v="10"/>
    </i>
    <i>
      <x v="11"/>
    </i>
  </rowItems>
  <colItems count="1">
    <i/>
  </colItems>
  <dataFields count="1">
    <dataField name="Sum of COGS" fld="0" baseField="0" baseItem="0"/>
  </dataFields>
  <formats count="1">
    <format dxfId="110">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8"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2973B-9B38-4C63-AC63-56AC3C120C4C}" name="PivotTable8" cacheId="33" applyNumberFormats="0" applyBorderFormats="0" applyFontFormats="0" applyPatternFormats="0" applyAlignmentFormats="0" applyWidthHeightFormats="1" dataCaption="Values" tag="79de64b0-3947-4cce-98db-b343c8b5b94f" updatedVersion="8" minRefreshableVersion="3" useAutoFormatting="1" subtotalHiddenItems="1" rowGrandTotals="0" colGrandTotals="0" itemPrintTitles="1" createdVersion="5" indent="0" outline="1" outlineData="1" multipleFieldFilters="0" chartFormat="4">
  <location ref="A37:A38" firstHeaderRow="1" firstDataRow="1" firstDataCol="0"/>
  <pivotFields count="5">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5">
    <format dxfId="115">
      <pivotArea outline="0" collapsedLevelsAreSubtotals="1" fieldPosition="0"/>
    </format>
    <format dxfId="114">
      <pivotArea outline="0" collapsedLevelsAreSubtotals="1" fieldPosition="0"/>
    </format>
    <format dxfId="113">
      <pivotArea type="all" dataOnly="0" outline="0" fieldPosition="0"/>
    </format>
    <format dxfId="112">
      <pivotArea dataOnly="0" labelOnly="1" outline="0" axis="axisValues" fieldPosition="0"/>
    </format>
    <format dxfId="11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Month].&amp;[Feb]"/>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61390-715F-42C0-9C01-1DFC6DE40ED0}" name="PivotTable2" cacheId="48" applyNumberFormats="0" applyBorderFormats="0" applyFontFormats="0" applyPatternFormats="0" applyAlignmentFormats="0" applyWidthHeightFormats="1" dataCaption="Values" tag="216a741c-90e0-415e-ad94-ce750cd0a26e" updatedVersion="8" minRefreshableVersion="3" useAutoFormatting="1" subtotalHiddenItems="1" rowGrandTotals="0" colGrandTotals="0" itemPrintTitles="1" createdVersion="5" indent="0" outline="1" outlineData="1" multipleFieldFilters="0" chartFormat="5">
  <location ref="D40:D4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20">
      <pivotArea outline="0" collapsedLevelsAreSubtotals="1" fieldPosition="0"/>
    </format>
    <format dxfId="119">
      <pivotArea outline="0" collapsedLevelsAreSubtotals="1" fieldPosition="0"/>
    </format>
    <format dxfId="118">
      <pivotArea type="all" dataOnly="0" outline="0" fieldPosition="0"/>
    </format>
    <format dxfId="117">
      <pivotArea dataOnly="0" labelOnly="1" outline="0" axis="axisValues" fieldPosition="0"/>
    </format>
    <format dxfId="11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E5C5A9-1B90-4A03-8904-B4006E3A8FDD}" name="PivotTable23" cacheId="47" applyNumberFormats="0" applyBorderFormats="0" applyFontFormats="0" applyPatternFormats="0" applyAlignmentFormats="0" applyWidthHeightFormats="1" dataCaption="Values" tag="9eca0ff7-1541-4ee0-b710-4782ee06e3ab" updatedVersion="8" minRefreshableVersion="3" useAutoFormatting="1" subtotalHiddenItems="1" rowGrandTotals="0" colGrandTotals="0" itemPrintTitles="1" createdVersion="5" indent="0" outline="1" outlineData="1" multipleFieldFilters="0" chartFormat="5">
  <location ref="D37:D3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25">
      <pivotArea outline="0" collapsedLevelsAreSubtotals="1" fieldPosition="0"/>
    </format>
    <format dxfId="124">
      <pivotArea outline="0" collapsedLevelsAreSubtotals="1" fieldPosition="0"/>
    </format>
    <format dxfId="123">
      <pivotArea type="all" dataOnly="0" outline="0" fieldPosition="0"/>
    </format>
    <format dxfId="122">
      <pivotArea dataOnly="0" labelOnly="1" outline="0" axis="axisValues" fieldPosition="0"/>
    </format>
    <format dxfId="12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5C4D14-6CC9-4300-BEC5-D215A6528AE0}" name="PivotTable5" cacheId="31" applyNumberFormats="0" applyBorderFormats="0" applyFontFormats="0" applyPatternFormats="0" applyAlignmentFormats="0" applyWidthHeightFormats="1" dataCaption="Values" tag="523e480f-3253-4d83-b840-74c042d616ff" updatedVersion="8" minRefreshableVersion="3" useAutoFormatting="1" subtotalHiddenItems="1" rowGrandTotals="0" colGrandTotals="0" itemPrintTitles="1" createdVersion="5" indent="0" outline="1" outlineData="1" multipleFieldFilters="0" chartFormat="4">
  <location ref="B1:B2" firstHeaderRow="1" firstDataRow="1" firstDataCol="0"/>
  <pivotFields count="5">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5">
    <format dxfId="130">
      <pivotArea outline="0" collapsedLevelsAreSubtotals="1" fieldPosition="0"/>
    </format>
    <format dxfId="129">
      <pivotArea outline="0" collapsedLevelsAreSubtotals="1" fieldPosition="0"/>
    </format>
    <format dxfId="128">
      <pivotArea type="all" dataOnly="0" outline="0" fieldPosition="0"/>
    </format>
    <format dxfId="127">
      <pivotArea dataOnly="0" labelOnly="1" outline="0" axis="axisValues" fieldPosition="0"/>
    </format>
    <format dxfId="12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Month].&amp;[Feb]"/>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AAAD5-F3FA-46CB-8011-79FFEAF3F6FB}" name="PivotTable15" cacheId="40" applyNumberFormats="0" applyBorderFormats="0" applyFontFormats="0" applyPatternFormats="0" applyAlignmentFormats="0" applyWidthHeightFormats="1" dataCaption="Values" tag="3f41b980-0dd3-4d6e-bdc1-6cd1ada25d19" updatedVersion="8" minRefreshableVersion="3" useAutoFormatting="1" subtotalHiddenItems="1" rowGrandTotals="0" colGrandTotals="0" itemPrintTitles="1" createdVersion="5" indent="0" outline="1" outlineData="1" multipleFieldFilters="0" chartFormat="4">
  <location ref="D11:D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35">
      <pivotArea outline="0" collapsedLevelsAreSubtotals="1" fieldPosition="0"/>
    </format>
    <format dxfId="134">
      <pivotArea outline="0" collapsedLevelsAreSubtotals="1" fieldPosition="0"/>
    </format>
    <format dxfId="133">
      <pivotArea type="all" dataOnly="0" outline="0" fieldPosition="0"/>
    </format>
    <format dxfId="132">
      <pivotArea dataOnly="0" labelOnly="1" outline="0" axis="axisValues" fieldPosition="0"/>
    </format>
    <format dxfId="13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47B1D0-A32B-4E73-BEFE-00EED9E40500}" name="PivotTable16" cacheId="41" applyNumberFormats="0" applyBorderFormats="0" applyFontFormats="0" applyPatternFormats="0" applyAlignmentFormats="0" applyWidthHeightFormats="1" dataCaption="Values" tag="ecf9b350-9848-44b6-b30c-018c3397da31" updatedVersion="8" minRefreshableVersion="3" useAutoFormatting="1" subtotalHiddenItems="1" rowGrandTotals="0" colGrandTotals="0" itemPrintTitles="1" createdVersion="5" indent="0" outline="1" outlineData="1" multipleFieldFilters="0" chartFormat="4">
  <location ref="D14:D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40">
      <pivotArea outline="0" collapsedLevelsAreSubtotals="1" fieldPosition="0"/>
    </format>
    <format dxfId="139">
      <pivotArea outline="0" collapsedLevelsAreSubtotals="1" fieldPosition="0"/>
    </format>
    <format dxfId="138">
      <pivotArea type="all" dataOnly="0" outline="0" fieldPosition="0"/>
    </format>
    <format dxfId="137">
      <pivotArea dataOnly="0" labelOnly="1" outline="0" axis="axisValues" fieldPosition="0"/>
    </format>
    <format dxfId="13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D68F8C-8CA8-4CB1-9099-4C708353921C}" name="PivotTable11" cacheId="36" applyNumberFormats="0" applyBorderFormats="0" applyFontFormats="0" applyPatternFormats="0" applyAlignmentFormats="0" applyWidthHeightFormats="1" dataCaption="Values" tag="ee046f43-0dcb-4dd6-87bc-c87402922417" updatedVersion="8" minRefreshableVersion="3" useAutoFormatting="1" subtotalHiddenItems="1" rowGrandTotals="0" colGrandTotals="0" itemPrintTitles="1" createdVersion="5" indent="0" outline="1" outlineData="1" multipleFieldFilters="0" chartFormat="4">
  <location ref="A40:A41" firstHeaderRow="1" firstDataRow="1" firstDataCol="0"/>
  <pivotFields count="5">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5">
    <format dxfId="145">
      <pivotArea outline="0" collapsedLevelsAreSubtotals="1" fieldPosition="0"/>
    </format>
    <format dxfId="144">
      <pivotArea outline="0" collapsedLevelsAreSubtotals="1" fieldPosition="0"/>
    </format>
    <format dxfId="143">
      <pivotArea type="all" dataOnly="0" outline="0" fieldPosition="0"/>
    </format>
    <format dxfId="142">
      <pivotArea dataOnly="0" labelOnly="1" outline="0" axis="axisValues" fieldPosition="0"/>
    </format>
    <format dxfId="14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Month].&amp;[Feb]"/>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318925-5CB8-44FF-9722-AB7ECD435BAB}" name="PivotTable19" cacheId="43" applyNumberFormats="0" applyBorderFormats="0" applyFontFormats="0" applyPatternFormats="0" applyAlignmentFormats="0" applyWidthHeightFormats="1" dataCaption="Values" tag="a9ff4703-0323-4998-9514-86e935e814db" updatedVersion="8" minRefreshableVersion="3" useAutoFormatting="1" subtotalHiddenItems="1" rowGrandTotals="0" colGrandTotals="0" itemPrintTitles="1" createdVersion="5" indent="0" outline="1" outlineData="1" multipleFieldFilters="0" chartFormat="5">
  <location ref="F4:F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2"/>
  </dataFields>
  <formats count="5">
    <format dxfId="150">
      <pivotArea outline="0" collapsedLevelsAreSubtotals="1" fieldPosition="0"/>
    </format>
    <format dxfId="149">
      <pivotArea outline="0" collapsedLevelsAreSubtotals="1" fieldPosition="0"/>
    </format>
    <format dxfId="148">
      <pivotArea type="all" dataOnly="0" outline="0" fieldPosition="0"/>
    </format>
    <format dxfId="147">
      <pivotArea dataOnly="0" labelOnly="1" outline="0" axis="axisValues" fieldPosition="0"/>
    </format>
    <format dxfId="14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55F7D6-E7DB-4C0F-B3DD-608CC31BFE35}" name="PivotTable1" cacheId="29" applyNumberFormats="0" applyBorderFormats="0" applyFontFormats="0" applyPatternFormats="0" applyAlignmentFormats="0" applyWidthHeightFormats="1" dataCaption="Values" tag="29c10281-4694-4c26-bd02-03e95204afaf" updatedVersion="8" minRefreshableVersion="3" useAutoFormatting="1" subtotalHiddenItems="1" rowGrandTotals="0" colGrandTotals="0" itemPrintTitles="1" createdVersion="5" indent="0" outline="1" outlineData="1" multipleFieldFilters="0" chartFormat="6">
  <location ref="A20:B32"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70"/>
  </dataFields>
  <formats count="5">
    <format dxfId="155">
      <pivotArea outline="0" collapsedLevelsAreSubtotals="1" fieldPosition="0"/>
    </format>
    <format dxfId="154">
      <pivotArea outline="0" collapsedLevelsAreSubtotals="1" fieldPosition="0"/>
    </format>
    <format dxfId="153">
      <pivotArea type="all" dataOnly="0" outline="0" fieldPosition="0"/>
    </format>
    <format dxfId="152">
      <pivotArea collapsedLevelsAreSubtotals="1" fieldPosition="0">
        <references count="1">
          <reference field="0" count="6">
            <x v="0"/>
            <x v="1"/>
            <x v="2"/>
            <x v="3"/>
            <x v="4"/>
            <x v="5"/>
          </reference>
        </references>
      </pivotArea>
    </format>
    <format dxfId="151">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A6A3A5-9138-4BC6-A9BE-AB58CBC43849}" name="PivotTable10" cacheId="35" applyNumberFormats="0" applyBorderFormats="0" applyFontFormats="0" applyPatternFormats="0" applyAlignmentFormats="0" applyWidthHeightFormats="1" dataCaption="Values" tag="9988dbd6-0886-4a71-8a5a-efe8023fa8ba" updatedVersion="8" minRefreshableVersion="3" useAutoFormatting="1" subtotalHiddenItems="1" rowGrandTotals="0" colGrandTotals="0" itemPrintTitles="1" createdVersion="5" indent="0" outline="1" outlineData="1" multipleFieldFilters="0" chartFormat="4">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5">
    <format dxfId="160">
      <pivotArea outline="0" collapsedLevelsAreSubtotals="1" fieldPosition="0"/>
    </format>
    <format dxfId="159">
      <pivotArea outline="0" collapsedLevelsAreSubtotals="1" fieldPosition="0"/>
    </format>
    <format dxfId="158">
      <pivotArea type="all" dataOnly="0" outline="0" fieldPosition="0"/>
    </format>
    <format dxfId="157">
      <pivotArea dataOnly="0" labelOnly="1" outline="0" axis="axisValues" fieldPosition="0"/>
    </format>
    <format dxfId="15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1CD513-EDF0-48E9-8267-05BC577E6DF7}" name="PivotTable3" cacheId="30" applyNumberFormats="0" applyBorderFormats="0" applyFontFormats="0" applyPatternFormats="0" applyAlignmentFormats="0" applyWidthHeightFormats="1" dataCaption="Values" tag="eb9fc2b0-0683-4fe9-994a-aba87170dfb5" updatedVersion="8" minRefreshableVersion="3" useAutoFormatting="1" subtotalHiddenItems="1" rowGrandTotals="0" colGrandTotals="0" itemPrintTitles="1" createdVersion="5" indent="0" outline="1" outlineData="1" multipleFieldFilters="0" chartFormat="9">
  <location ref="A58:H59"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1" subtotal="count" baseField="0" baseItem="0"/>
    <dataField fld="3" subtotal="count" baseField="0" baseItem="0"/>
    <dataField fld="4" subtotal="count" baseField="0" baseItem="0"/>
    <dataField fld="6" subtotal="count" baseField="0" baseItem="0"/>
    <dataField fld="2" subtotal="count" baseField="0" baseItem="0"/>
    <dataField fld="5" subtotal="count" baseField="0" baseItem="0"/>
    <dataField fld="7" subtotal="count" baseField="0" baseItem="0"/>
    <dataField fld="0" subtotal="count" baseField="0" baseItem="0"/>
  </dataFields>
  <formats count="5">
    <format dxfId="165">
      <pivotArea type="all" dataOnly="0" outline="0" fieldPosition="0"/>
    </format>
    <format dxfId="164">
      <pivotArea dataOnly="0" labelOnly="1" outline="0" axis="axisValues" fieldPosition="0"/>
    </format>
    <format dxfId="163">
      <pivotArea outline="0" collapsedLevelsAreSubtotals="1" fieldPosition="0">
        <references count="1">
          <reference field="4294967294" count="3" selected="0">
            <x v="3"/>
            <x v="5"/>
            <x v="6"/>
          </reference>
        </references>
      </pivotArea>
    </format>
    <format dxfId="162">
      <pivotArea dataOnly="0" labelOnly="1" outline="0" fieldPosition="0">
        <references count="1">
          <reference field="4294967294" count="3">
            <x v="3"/>
            <x v="5"/>
            <x v="6"/>
          </reference>
        </references>
      </pivotArea>
    </format>
    <format dxfId="161">
      <pivotArea outline="0" collapsedLevelsAreSubtotals="1" fieldPosition="0"/>
    </format>
  </formats>
  <chartFormats count="16">
    <chartFormat chart="4" format="0" series="1">
      <pivotArea type="data" outline="0" fieldPosition="0">
        <references count="1">
          <reference field="4294967294" count="1" selected="0">
            <x v="7"/>
          </reference>
        </references>
      </pivotArea>
    </chartFormat>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4"/>
          </reference>
        </references>
      </pivotArea>
    </chartFormat>
    <chartFormat chart="4"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2"/>
          </reference>
        </references>
      </pivotArea>
    </chartFormat>
    <chartFormat chart="4" format="5" series="1">
      <pivotArea type="data" outline="0" fieldPosition="0">
        <references count="1">
          <reference field="4294967294" count="1" selected="0">
            <x v="5"/>
          </reference>
        </references>
      </pivotArea>
    </chartFormat>
    <chartFormat chart="4" format="6" series="1">
      <pivotArea type="data" outline="0" fieldPosition="0">
        <references count="1">
          <reference field="4294967294" count="1" selected="0">
            <x v="3"/>
          </reference>
        </references>
      </pivotArea>
    </chartFormat>
    <chartFormat chart="4" format="7" series="1">
      <pivotArea type="data" outline="0" fieldPosition="0">
        <references count="1">
          <reference field="4294967294" count="1" selected="0">
            <x v="6"/>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5"/>
          </reference>
        </references>
      </pivotArea>
    </chartFormat>
    <chartFormat chart="7" format="6" series="1">
      <pivotArea type="data" outline="0" fieldPosition="0">
        <references count="1">
          <reference field="4294967294" count="1" selected="0">
            <x v="6"/>
          </reference>
        </references>
      </pivotArea>
    </chartFormat>
    <chartFormat chart="7" format="7" series="1">
      <pivotArea type="data" outline="0" fieldPosition="0">
        <references count="1">
          <reference field="4294967294" count="1" selected="0">
            <x v="7"/>
          </reference>
        </references>
      </pivotArea>
    </chartFormat>
  </chart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5E458D-FD45-4C1D-8C01-98E618A24CF8}" name="PivotTable13" cacheId="38" applyNumberFormats="0" applyBorderFormats="0" applyFontFormats="0" applyPatternFormats="0" applyAlignmentFormats="0" applyWidthHeightFormats="1" dataCaption="Values" tag="59b2fb49-d0f7-481c-b9bf-824e74de3dee" updatedVersion="8" minRefreshableVersion="3" useAutoFormatting="1" subtotalHiddenItems="1" rowGrandTotals="0" colGrandTotals="0" itemPrintTitles="1" createdVersion="5" indent="0" outline="1" outlineData="1" multipleFieldFilters="0" chartFormat="5">
  <location ref="D4:D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9"/>
  </dataFields>
  <formats count="5">
    <format dxfId="170">
      <pivotArea outline="0" collapsedLevelsAreSubtotals="1" fieldPosition="0"/>
    </format>
    <format dxfId="169">
      <pivotArea outline="0" collapsedLevelsAreSubtotals="1" fieldPosition="0"/>
    </format>
    <format dxfId="168">
      <pivotArea type="all" dataOnly="0" outline="0" fieldPosition="0"/>
    </format>
    <format dxfId="167">
      <pivotArea dataOnly="0" labelOnly="1" outline="0" axis="axisValues" fieldPosition="0"/>
    </format>
    <format dxfId="16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95AC8F-C18B-4328-9914-690A3FE4EBA7}" name="PivotTable21" cacheId="45" applyNumberFormats="0" applyBorderFormats="0" applyFontFormats="0" applyPatternFormats="0" applyAlignmentFormats="0" applyWidthHeightFormats="1" dataCaption="Values" tag="91d878e0-431f-4f60-a08b-9891f89a49b1" updatedVersion="8" minRefreshableVersion="3" useAutoFormatting="1" subtotalHiddenItems="1" rowGrandTotals="0" colGrandTotals="0" itemPrintTitles="1" createdVersion="5" indent="0" outline="1" outlineData="1" multipleFieldFilters="0" chartFormat="5">
  <location ref="F10:F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5">
    <format dxfId="175">
      <pivotArea outline="0" collapsedLevelsAreSubtotals="1" fieldPosition="0"/>
    </format>
    <format dxfId="174">
      <pivotArea outline="0" collapsedLevelsAreSubtotals="1" fieldPosition="0"/>
    </format>
    <format dxfId="173">
      <pivotArea type="all" dataOnly="0" outline="0" fieldPosition="0"/>
    </format>
    <format dxfId="172">
      <pivotArea dataOnly="0" labelOnly="1" outline="0" axis="axisValues" fieldPosition="0"/>
    </format>
    <format dxfId="17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F6C4F70-831F-4185-9197-797A083942A4}" name="PivotTable9" cacheId="34" applyNumberFormats="0" applyBorderFormats="0" applyFontFormats="0" applyPatternFormats="0" applyAlignmentFormats="0" applyWidthHeightFormats="1" dataCaption="Values" tag="8314062d-daab-4e28-bbe5-3f781660a3e3" updatedVersion="8" minRefreshableVersion="3" useAutoFormatting="1" subtotalHiddenItems="1" rowGrandTotals="0" colGrandTotals="0" itemPrintTitles="1" createdVersion="5" indent="0" outline="1" outlineData="1" multipleFieldFilters="0" chartFormat="4">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5">
    <format dxfId="180">
      <pivotArea outline="0" collapsedLevelsAreSubtotals="1" fieldPosition="0"/>
    </format>
    <format dxfId="179">
      <pivotArea outline="0" collapsedLevelsAreSubtotals="1" fieldPosition="0"/>
    </format>
    <format dxfId="178">
      <pivotArea type="all" dataOnly="0" outline="0" fieldPosition="0"/>
    </format>
    <format dxfId="177">
      <pivotArea dataOnly="0" labelOnly="1" outline="0" axis="axisValues" fieldPosition="0"/>
    </format>
    <format dxfId="176">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100329B-9D74-420B-9E1E-546006CBDAE0}" name="PivotTable51" cacheId="27" applyNumberFormats="0" applyBorderFormats="0" applyFontFormats="0" applyPatternFormats="0" applyAlignmentFormats="0" applyWidthHeightFormats="1" dataCaption="Values" tag="dadf9a06-9294-4713-af31-e508e0493de1" updatedVersion="8" minRefreshableVersion="3" useAutoFormatting="1" subtotalHiddenItems="1" rowGrandTotals="0" colGrandTotals="0" itemPrintTitles="1" createdVersion="5" indent="0" outline="1" outlineData="1" multipleFieldFilters="0" chartFormat="4">
  <location ref="A44:B56"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 Total Op exp" fld="0" baseField="0" baseItem="0" numFmtId="169"/>
  </dataFields>
  <formats count="3">
    <format dxfId="183">
      <pivotArea type="all" dataOnly="0" outline="0" fieldPosition="0"/>
    </format>
    <format dxfId="182">
      <pivotArea dataOnly="0" labelOnly="1" outline="0" axis="axisValues" fieldPosition="0"/>
    </format>
    <format dxfId="18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Op exp"/>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E6014DA-4B3A-4F70-AA36-81AE894174F1}" name="PivotTable22" cacheId="46" applyNumberFormats="0" applyBorderFormats="0" applyFontFormats="0" applyPatternFormats="0" applyAlignmentFormats="0" applyWidthHeightFormats="1" dataCaption="Values" tag="216a741c-90e0-415e-ad94-ce750cd0a26e" updatedVersion="8" minRefreshableVersion="3" useAutoFormatting="1" subtotalHiddenItems="1" rowGrandTotals="0" colGrandTotals="0" itemPrintTitles="1" createdVersion="5" indent="0" outline="1" outlineData="1" multipleFieldFilters="0" chartFormat="5">
  <location ref="D34:D3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9"/>
  </dataFields>
  <formats count="5">
    <format dxfId="188">
      <pivotArea outline="0" collapsedLevelsAreSubtotals="1" fieldPosition="0"/>
    </format>
    <format dxfId="187">
      <pivotArea outline="0" collapsedLevelsAreSubtotals="1" fieldPosition="0"/>
    </format>
    <format dxfId="186">
      <pivotArea type="all" dataOnly="0" outline="0" fieldPosition="0"/>
    </format>
    <format dxfId="185">
      <pivotArea dataOnly="0" labelOnly="1" outline="0" axis="axisValues" fieldPosition="0"/>
    </format>
    <format dxfId="184">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7FCC7E4-B93A-48A5-A18D-E9E3F20F1328}" name="PivotTable12" cacheId="37" applyNumberFormats="0" applyBorderFormats="0" applyFontFormats="0" applyPatternFormats="0" applyAlignmentFormats="0" applyWidthHeightFormats="1" dataCaption="Values" tag="7d53cd15-bb58-46bf-8e5d-6a128a011544" updatedVersion="8" minRefreshableVersion="3" useAutoFormatting="1" subtotalHiddenItems="1" rowGrandTotals="0" colGrandTotals="0" itemPrintTitles="1" createdVersion="5" indent="0" outline="1" outlineData="1" multipleFieldFilters="0" chartFormat="5">
  <location ref="D1:D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5">
    <format dxfId="193">
      <pivotArea outline="0" collapsedLevelsAreSubtotals="1" fieldPosition="0"/>
    </format>
    <format dxfId="192">
      <pivotArea outline="0" collapsedLevelsAreSubtotals="1" fieldPosition="0"/>
    </format>
    <format dxfId="191">
      <pivotArea type="all" dataOnly="0" outline="0" fieldPosition="0"/>
    </format>
    <format dxfId="190">
      <pivotArea dataOnly="0" labelOnly="1" outline="0" axis="axisValues" fieldPosition="0"/>
    </format>
    <format dxfId="189">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1910F95-29ED-4DC2-B8B6-6DCDF4CA8D01}" name="PivotTable48" cacheId="28" applyNumberFormats="0" applyBorderFormats="0" applyFontFormats="0" applyPatternFormats="0" applyAlignmentFormats="0" applyWidthHeightFormats="1" dataCaption="Values" tag="78e81320-267a-4db2-a2c9-0e830f6acf4f" updatedVersion="8" minRefreshableVersion="3" useAutoFormatting="1" subtotalHiddenItems="1" rowGrandTotals="0" colGrandTotals="0" itemPrintTitles="1" createdVersion="5" indent="0" outline="1" outlineData="1" multipleFieldFilters="0" chartFormat="4">
  <location ref="A10:A11"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5">
    <format dxfId="198">
      <pivotArea outline="0" collapsedLevelsAreSubtotals="1" fieldPosition="0"/>
    </format>
    <format dxfId="197">
      <pivotArea outline="0" collapsedLevelsAreSubtotals="1" fieldPosition="0"/>
    </format>
    <format dxfId="196">
      <pivotArea type="all" dataOnly="0" outline="0" fieldPosition="0"/>
    </format>
    <format dxfId="195">
      <pivotArea dataOnly="0" labelOnly="1" outline="0" axis="axisValues" fieldPosition="0"/>
    </format>
    <format dxfId="194">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Year].&amp;[2024]"/>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7695F4E-3BE8-44C3-8312-75D2F056D1EA}" name="PivotTable6" cacheId="32" applyNumberFormats="0" applyBorderFormats="0" applyFontFormats="0" applyPatternFormats="0" applyAlignmentFormats="0" applyWidthHeightFormats="1" dataCaption="Values" tag="732ae4cb-7d39-4952-808b-e03ec7491992" updatedVersion="8" minRefreshableVersion="3" useAutoFormatting="1" subtotalHiddenItems="1" rowGrandTotals="0" colGrandTotals="0" itemPrintTitles="1" createdVersion="5" indent="0" outline="1" outlineData="1" multipleFieldFilters="0" chartFormat="4">
  <location ref="A34:A35" firstHeaderRow="1" firstDataRow="1" firstDataCol="0"/>
  <pivotFields count="5">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5">
    <format dxfId="203">
      <pivotArea outline="0" collapsedLevelsAreSubtotals="1" fieldPosition="0"/>
    </format>
    <format dxfId="202">
      <pivotArea outline="0" collapsedLevelsAreSubtotals="1" fieldPosition="0"/>
    </format>
    <format dxfId="201">
      <pivotArea type="all" dataOnly="0" outline="0" fieldPosition="0"/>
    </format>
    <format dxfId="200">
      <pivotArea dataOnly="0" labelOnly="1" outline="0" axis="axisValues" fieldPosition="0"/>
    </format>
    <format dxfId="199">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Month].&amp;[Feb]"/>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58C2135-C569-4D5F-BC11-FE395E9965BD}" name="PivotTable24" cacheId="50" applyNumberFormats="0" applyBorderFormats="0" applyFontFormats="0" applyPatternFormats="0" applyAlignmentFormats="0" applyWidthHeightFormats="1" dataCaption="Values" tag="9eca0ff7-1541-4ee0-b710-4782ee06e3ab" updatedVersion="8" minRefreshableVersion="3" useAutoFormatting="1" subtotalHiddenItems="1" rowGrandTotals="0" colGrandTotals="0" itemPrintTitles="1" createdVersion="5" indent="0" outline="1" outlineData="1" multipleFieldFilters="0" chartFormat="5">
  <location ref="D46:D47"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5">
    <format dxfId="208">
      <pivotArea outline="0" collapsedLevelsAreSubtotals="1" fieldPosition="0"/>
    </format>
    <format dxfId="207">
      <pivotArea outline="0" collapsedLevelsAreSubtotals="1" fieldPosition="0"/>
    </format>
    <format dxfId="206">
      <pivotArea type="all" dataOnly="0" outline="0" fieldPosition="0"/>
    </format>
    <format dxfId="205">
      <pivotArea dataOnly="0" labelOnly="1" outline="0" axis="axisValues" fieldPosition="0"/>
    </format>
    <format dxfId="204">
      <pivotArea outline="0" collapsedLevelsAreSubtotals="1" fieldPosition="0"/>
    </format>
  </formats>
  <conditionalFormats count="4">
    <conditionalFormat priority="1">
      <pivotAreas count="1">
        <pivotArea type="data" outline="0" collapsedLevelsAreSubtotals="1"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 scope="data" priority="3">
      <pivotAreas count="1">
        <pivotArea outline="0" fieldPosition="0">
          <references count="1">
            <reference field="4294967294" count="1" selected="0">
              <x v="0"/>
            </reference>
          </references>
        </pivotArea>
      </pivotAreas>
    </conditionalFormat>
    <conditionalFormat scope="data" priority="4">
      <pivotAreas count="1">
        <pivotArea outline="0" fieldPosition="0">
          <references count="1">
            <reference field="4294967294" count="1" selected="0">
              <x v="0"/>
            </reference>
          </references>
        </pivotArea>
      </pivotAreas>
    </conditionalFormat>
  </conditional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60DE95A-71DE-46BC-8692-2986F1E17C62}" name="PivotTable52" cacheId="26" applyNumberFormats="0" applyBorderFormats="0" applyFontFormats="0" applyPatternFormats="0" applyAlignmentFormats="0" applyWidthHeightFormats="1" dataCaption="Values" tag="abc1eb00-868a-4793-90bf-14a3958abb01" updatedVersion="8" minRefreshableVersion="3" useAutoFormatting="1" subtotalHiddenItems="1" rowGrandTotals="0" colGrandTotals="0" itemPrintTitles="1" createdVersion="5" indent="0" outline="1" outlineData="1" multipleFieldFilters="0" chartFormat="5">
  <location ref="A14:A15" firstHeaderRow="1" firstDataRow="1" firstDataCol="0"/>
  <pivotFields count="4">
    <pivotField allDrilled="1" subtotalTop="0" showAll="0"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5">
    <format dxfId="213">
      <pivotArea outline="0" collapsedLevelsAreSubtotals="1" fieldPosition="0"/>
    </format>
    <format dxfId="212">
      <pivotArea outline="0" collapsedLevelsAreSubtotals="1" fieldPosition="0"/>
    </format>
    <format dxfId="211">
      <pivotArea type="all" dataOnly="0" outline="0" fieldPosition="0"/>
    </format>
    <format dxfId="210">
      <pivotArea dataOnly="0" labelOnly="1" outline="0" axis="axisValues" fieldPosition="0"/>
    </format>
    <format dxfId="209">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E538EF0-847A-46BD-9DA3-C863EEA92DD1}" name="PivotTable14" cacheId="39" applyNumberFormats="0" applyBorderFormats="0" applyFontFormats="0" applyPatternFormats="0" applyAlignmentFormats="0" applyWidthHeightFormats="1" dataCaption="Values" tag="3742bef3-4412-47b5-bda5-579197c25f67" updatedVersion="8" minRefreshableVersion="3" useAutoFormatting="1" subtotalHiddenItems="1" rowGrandTotals="0" colGrandTotals="0" itemPrintTitles="1" createdVersion="5" indent="0" outline="1" outlineData="1" multipleFieldFilters="0" chartFormat="4">
  <location ref="D8:D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5">
    <format dxfId="218">
      <pivotArea outline="0" collapsedLevelsAreSubtotals="1" fieldPosition="0"/>
    </format>
    <format dxfId="217">
      <pivotArea outline="0" collapsedLevelsAreSubtotals="1" fieldPosition="0"/>
    </format>
    <format dxfId="216">
      <pivotArea type="all" dataOnly="0" outline="0" fieldPosition="0"/>
    </format>
    <format dxfId="215">
      <pivotArea dataOnly="0" labelOnly="1" outline="0" axis="axisValues" fieldPosition="0"/>
    </format>
    <format dxfId="214">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F4396A3-E902-4AF4-80D2-CD2668281E17}" name="PivotTable17" cacheId="49" applyNumberFormats="0" applyBorderFormats="0" applyFontFormats="0" applyPatternFormats="0" applyAlignmentFormats="0" applyWidthHeightFormats="1" dataCaption="Values" tag="216a741c-90e0-415e-ad94-ce750cd0a26e" updatedVersion="8" minRefreshableVersion="3" useAutoFormatting="1" subtotalHiddenItems="1" rowGrandTotals="0" colGrandTotals="0" itemPrintTitles="1" createdVersion="5" indent="0" outline="1" outlineData="1" multipleFieldFilters="0" chartFormat="5">
  <location ref="D43:D4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223">
      <pivotArea outline="0" collapsedLevelsAreSubtotals="1" fieldPosition="0"/>
    </format>
    <format dxfId="222">
      <pivotArea outline="0" collapsedLevelsAreSubtotals="1" fieldPosition="0"/>
    </format>
    <format dxfId="221">
      <pivotArea type="all" dataOnly="0" outline="0" fieldPosition="0"/>
    </format>
    <format dxfId="220">
      <pivotArea dataOnly="0" labelOnly="1" outline="0" axis="axisValues" fieldPosition="0"/>
    </format>
    <format dxfId="219">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activeTabTopLevelEntity name="[other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0FEAC83-AC2E-4953-8E1D-F9C6FD6E4312}" name="PivotTable18" cacheId="42" applyNumberFormats="0" applyBorderFormats="0" applyFontFormats="0" applyPatternFormats="0" applyAlignmentFormats="0" applyWidthHeightFormats="1" dataCaption="Values" tag="170f370b-ab4d-460e-ba8a-93a3fbd28803" updatedVersion="8" minRefreshableVersion="3" useAutoFormatting="1" subtotalHiddenItems="1" rowGrandTotals="0" colGrandTotals="0" itemPrintTitles="1" createdVersion="5" indent="0" outline="1" outlineData="1" multipleFieldFilters="0" chartFormat="5">
  <location ref="F1:F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228">
      <pivotArea outline="0" collapsedLevelsAreSubtotals="1" fieldPosition="0"/>
    </format>
    <format dxfId="227">
      <pivotArea outline="0" collapsedLevelsAreSubtotals="1" fieldPosition="0"/>
    </format>
    <format dxfId="226">
      <pivotArea type="all" dataOnly="0" outline="0" fieldPosition="0"/>
    </format>
    <format dxfId="225">
      <pivotArea dataOnly="0" labelOnly="1" outline="0" axis="axisValues" fieldPosition="0"/>
    </format>
    <format dxfId="224">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activeTabTopLevelEntity name="[operating_ex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DF298DF-21D9-4550-BBB3-21C8A757FD78}" name="PivotTable38" cacheId="19" applyNumberFormats="0" applyBorderFormats="0" applyFontFormats="0" applyPatternFormats="0" applyAlignmentFormats="0" applyWidthHeightFormats="1" dataCaption="Values" tag="0268b5e3-1a98-4da8-bad9-f03216d70e6c" updatedVersion="8" minRefreshableVersion="3" useAutoFormatting="1" subtotalHiddenItems="1" rowGrandTotals="0" colGrandTotals="0" itemPrintTitles="1" createdVersion="5" indent="0" outline="1" outlineData="1" multipleFieldFilters="0" chartFormat="7">
  <location ref="A58:A5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
      <pivotArea outline="0" collapsedLevelsAreSubtotals="1" fieldPosition="0"/>
    </format>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EFF2AEE-E641-4CDE-BD2F-265AA24AAA88}" name="PivotTable2" cacheId="4" applyNumberFormats="0" applyBorderFormats="0" applyFontFormats="0" applyPatternFormats="0" applyAlignmentFormats="0" applyWidthHeightFormats="1" dataCaption="Values" tag="51641758-31cf-4ee9-92e4-2c80705da550" updatedVersion="8" minRefreshableVersion="3" useAutoFormatting="1" subtotalHiddenItems="1" rowGrandTotals="0" colGrandTotals="0" itemPrintTitles="1" createdVersion="5" indent="0" outline="1" outlineData="1" multipleFieldFilters="0" chartFormat="4">
  <location ref="A11:A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7">
      <pivotArea outline="0" collapsedLevelsAreSubtotals="1" fieldPosition="0"/>
    </format>
    <format dxfId="6">
      <pivotArea outline="0" collapsedLevelsAreSubtotals="1" fieldPosition="0"/>
    </format>
    <format dxfId="5">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F3CB563-0B39-4341-9803-3C084E72CB7B}" name="PivotTable10" cacheId="2" applyNumberFormats="0" applyBorderFormats="0" applyFontFormats="0" applyPatternFormats="0" applyAlignmentFormats="0" applyWidthHeightFormats="1" dataCaption="Values" tag="72af49d7-8cb9-42ec-b897-420f8b81126c" updatedVersion="8" minRefreshableVersion="3" useAutoFormatting="1" subtotalHiddenItems="1" rowGrandTotals="0" colGrandTotals="0" itemPrintTitles="1" createdVersion="5" indent="0" outline="1" outlineData="1" multipleFieldFilters="0" chartFormat="5">
  <location ref="A3:C5"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2">
    <i>
      <x/>
    </i>
    <i i="1">
      <x v="1"/>
    </i>
  </colItems>
  <dataFields count="2">
    <dataField fld="1" subtotal="count" baseField="0" baseItem="0"/>
    <dataField fld="2" subtotal="count" baseField="0" baseItem="0"/>
  </dataFields>
  <formats count="3">
    <format dxfId="10">
      <pivotArea outline="0" collapsedLevelsAreSubtotals="1" fieldPosition="0"/>
    </format>
    <format dxfId="9">
      <pivotArea collapsedLevelsAreSubtotals="1" fieldPosition="0">
        <references count="2">
          <reference field="4294967294" count="1" selected="0">
            <x v="0"/>
          </reference>
          <reference field="0" count="1">
            <x v="0"/>
          </reference>
        </references>
      </pivotArea>
    </format>
    <format dxfId="8">
      <pivotArea collapsedLevelsAreSubtotals="1" fieldPosition="0">
        <references count="2">
          <reference field="4294967294" count="1" selected="0">
            <x v="1"/>
          </reference>
          <reference field="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6D3E551-EDFB-4856-84D8-5CC66FFFC3B8}" name="PivotTable6" cacheId="8" applyNumberFormats="0" applyBorderFormats="0" applyFontFormats="0" applyPatternFormats="0" applyAlignmentFormats="0" applyWidthHeightFormats="1" dataCaption="Values" tag="70cc290e-b4a6-4aaf-9fea-1c6f28be12e4" updatedVersion="8" minRefreshableVersion="3" useAutoFormatting="1" subtotalHiddenItems="1" rowGrandTotals="0" colGrandTotals="0" itemPrintTitles="1" createdVersion="5" indent="0" outline="1" outlineData="1" multipleFieldFilters="0" chartFormat="4">
  <location ref="A30:A3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5">
      <pivotArea outline="0" collapsedLevelsAreSubtotals="1"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A84636E-9827-4F9B-B9F6-5289822E6FFE}" name="PivotTable15" cacheId="16" applyNumberFormats="0" applyBorderFormats="0" applyFontFormats="0" applyPatternFormats="0" applyAlignmentFormats="0" applyWidthHeightFormats="1" dataCaption="Values" tag="bb811d11-2157-457d-a6e8-0d64b606709c" updatedVersion="8" minRefreshableVersion="3" useAutoFormatting="1" subtotalHiddenItems="1" rowGrandTotals="0" colGrandTotals="0" itemPrintTitles="1" createdVersion="5" indent="0" outline="1" outlineData="1" multipleFieldFilters="0" chartFormat="4">
  <location ref="C24:C2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20">
      <pivotArea outline="0" collapsedLevelsAreSubtotals="1"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6310DAE0-88B8-4EB7-B6BB-B5F4CB92D8C8}" name="PivotTable1" cacheId="3" applyNumberFormats="0" applyBorderFormats="0" applyFontFormats="0" applyPatternFormats="0" applyAlignmentFormats="0" applyWidthHeightFormats="1" dataCaption="Values" tag="62fcd924-2aeb-4ac3-9b8b-2ef98acfc9d8" updatedVersion="8" minRefreshableVersion="3" useAutoFormatting="1" subtotalHiddenItems="1" rowGrandTotals="0" colGrandTotals="0" itemPrintTitles="1" createdVersion="5" indent="0" outline="1" outlineData="1" multipleFieldFilters="0" chartFormat="6">
  <location ref="A7:C9"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Fields count="1">
    <field x="-2"/>
  </colFields>
  <colItems count="2">
    <i>
      <x/>
    </i>
    <i i="1">
      <x v="1"/>
    </i>
  </colItems>
  <dataFields count="2">
    <dataField fld="1" subtotal="count" baseField="0" baseItem="0"/>
    <dataField fld="2" subtotal="count" baseField="0" baseItem="0" numFmtId="170"/>
  </dataFields>
  <formats count="3">
    <format dxfId="23">
      <pivotArea outline="0" collapsedLevelsAreSubtotals="1" fieldPosition="0"/>
    </format>
    <format dxfId="22">
      <pivotArea outline="0" collapsedLevelsAreSubtotals="1" fieldPosition="0">
        <references count="1">
          <reference field="4294967294" count="1" selected="0">
            <x v="1"/>
          </reference>
        </references>
      </pivotArea>
    </format>
    <format dxfId="21">
      <pivotArea collapsedLevelsAreSubtotals="1" fieldPosition="0">
        <references count="2">
          <reference field="4294967294" count="1" selected="0">
            <x v="0"/>
          </reference>
          <reference field="0"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6BD3CC8-DC76-41B7-A648-48F3DAF08438}" name="PivotTable13" cacheId="14" applyNumberFormats="0" applyBorderFormats="0" applyFontFormats="0" applyPatternFormats="0" applyAlignmentFormats="0" applyWidthHeightFormats="1" dataCaption="Values" tag="220cf0de-bf5e-4c22-af6a-36b9600a759f" updatedVersion="8" minRefreshableVersion="3" useAutoFormatting="1" subtotalHiddenItems="1" rowGrandTotals="0" colGrandTotals="0" itemPrintTitles="1" createdVersion="5" indent="0" outline="1" outlineData="1" multipleFieldFilters="0" chartFormat="4">
  <location ref="A39:A4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28">
      <pivotArea outline="0" collapsedLevelsAreSubtotals="1"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10F9C87-3CD8-4611-90CC-2338894DD499}" name="PivotTable5" cacheId="7" applyNumberFormats="0" applyBorderFormats="0" applyFontFormats="0" applyPatternFormats="0" applyAlignmentFormats="0" applyWidthHeightFormats="1" dataCaption="Values" tag="18aca030-89b2-45e6-9e8b-be939be1b942" updatedVersion="8" minRefreshableVersion="3" useAutoFormatting="1" subtotalHiddenItems="1" rowGrandTotals="0" colGrandTotals="0" itemPrintTitles="1" createdVersion="5" indent="0" outline="1" outlineData="1" multipleFieldFilters="0" chartFormat="4">
  <location ref="A24:A2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31">
      <pivotArea outline="0" collapsedLevelsAreSubtotals="1" fieldPosition="0"/>
    </format>
    <format dxfId="30">
      <pivotArea outline="0" collapsedLevelsAreSubtotals="1" fieldPosition="0"/>
    </format>
    <format dxfId="29">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44853AE-A3DC-410A-ADF5-A46092BFC705}" name="PivotTable42" cacheId="22" applyNumberFormats="0" applyBorderFormats="0" applyFontFormats="0" applyPatternFormats="0" applyAlignmentFormats="0" applyWidthHeightFormats="1" dataCaption="Values" tag="b44e7428-7b53-4ee2-b906-a5ce7ef49bd0" updatedVersion="8" minRefreshableVersion="3" useAutoFormatting="1" subtotalHiddenItems="1" rowGrandTotals="0" colGrandTotals="0" itemPrintTitles="1" createdVersion="5" indent="0" outline="1" outlineData="1" multipleFieldFilters="0" chartFormat="7">
  <location ref="C55:C5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36">
      <pivotArea outline="0" collapsedLevelsAreSubtotals="1"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43DEE55-4712-435C-9513-28882556503B}" name="PivotTable12" cacheId="13" applyNumberFormats="0" applyBorderFormats="0" applyFontFormats="0" applyPatternFormats="0" applyAlignmentFormats="0" applyWidthHeightFormats="1" dataCaption="Values" tag="d643c174-a527-4849-bde8-76003523a9a3" updatedVersion="8" minRefreshableVersion="3" useAutoFormatting="1" subtotalHiddenItems="1" rowGrandTotals="0" colGrandTotals="0" itemPrintTitles="1" createdVersion="5" indent="0" outline="1" outlineData="1" multipleFieldFilters="0" chartFormat="4">
  <location ref="A36:A3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F1E12C26-592E-480C-AC62-4E6C90B454CA}" name="PivotTable43" cacheId="23" applyNumberFormats="0" applyBorderFormats="0" applyFontFormats="0" applyPatternFormats="0" applyAlignmentFormats="0" applyWidthHeightFormats="1" dataCaption="Values" tag="559dd272-3e56-4550-ab50-e66a7000676c" updatedVersion="8" minRefreshableVersion="3" useAutoFormatting="1" subtotalHiddenItems="1" rowGrandTotals="0" colGrandTotals="0" itemPrintTitles="1" createdVersion="5" indent="0" outline="1" outlineData="1" multipleFieldFilters="0" chartFormat="7">
  <location ref="C59:C6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46">
      <pivotArea outline="0" collapsedLevelsAreSubtotals="1"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9A82FF11-FB68-470A-8D3F-BAA85CFB548D}" name="PivotTable40" cacheId="21" applyNumberFormats="0" applyBorderFormats="0" applyFontFormats="0" applyPatternFormats="0" applyAlignmentFormats="0" applyWidthHeightFormats="1" dataCaption="Values" tag="824a6ad6-17bd-4003-acb3-f78b7d6417e6" updatedVersion="8" minRefreshableVersion="3" useAutoFormatting="1" subtotalHiddenItems="1" rowGrandTotals="0" colGrandTotals="0" itemPrintTitles="1" createdVersion="5" indent="0" outline="1" outlineData="1" multipleFieldFilters="0" chartFormat="7">
  <location ref="A64:A6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51">
      <pivotArea outline="0" collapsedLevelsAreSubtotals="1"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61CEB701-046B-4546-AD42-9C9BD5FCD784}" name="PivotTable7" cacheId="9" applyNumberFormats="0" applyBorderFormats="0" applyFontFormats="0" applyPatternFormats="0" applyAlignmentFormats="0" applyWidthHeightFormats="1" dataCaption="Values" tag="864a9e23-3934-4d1b-9f23-c9d1f91901d8" updatedVersion="8" minRefreshableVersion="3" useAutoFormatting="1" subtotalHiddenItems="1" rowGrandTotals="0" colGrandTotals="0" itemPrintTitles="1" createdVersion="5" indent="0" outline="1" outlineData="1" multipleFieldFilters="0" chartFormat="4">
  <location ref="A27:A2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54">
      <pivotArea outline="0" collapsedLevelsAreSubtotals="1" fieldPosition="0"/>
    </format>
    <format dxfId="53">
      <pivotArea outline="0" collapsedLevelsAreSubtotals="1" fieldPosition="0"/>
    </format>
    <format dxfId="52">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3B4CC2E-FFFA-4979-BA70-E35084E19EA5}" name="PivotTable37" cacheId="18" applyNumberFormats="0" applyBorderFormats="0" applyFontFormats="0" applyPatternFormats="0" applyAlignmentFormats="0" applyWidthHeightFormats="1" dataCaption="Values" tag="ad632b9d-fda3-459d-82df-79f6d430ca99" updatedVersion="8" minRefreshableVersion="3" useAutoFormatting="1" subtotalHiddenItems="1" rowGrandTotals="0" colGrandTotals="0" itemPrintTitles="1" createdVersion="5" indent="0" outline="1" outlineData="1" multipleFieldFilters="0" chartFormat="7">
  <location ref="A55:A5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59">
      <pivotArea outline="0" collapsedLevelsAreSubtotals="1"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509A45EB-631D-4DB9-89E7-78FDD1A6BFC0}" name="PivotTable4" cacheId="6" applyNumberFormats="0" applyBorderFormats="0" applyFontFormats="0" applyPatternFormats="0" applyAlignmentFormats="0" applyWidthHeightFormats="1" dataCaption="Values" tag="8666bc8e-12a2-4566-b2cc-5df381a38f07" updatedVersion="8" minRefreshableVersion="3" useAutoFormatting="1" subtotalHiddenItems="1" rowGrandTotals="0" colGrandTotals="0" itemPrintTitles="1" createdVersion="5" indent="0" outline="1" outlineData="1" multipleFieldFilters="0" chartFormat="4">
  <location ref="A17:A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62">
      <pivotArea outline="0" collapsedLevelsAreSubtotals="1" fieldPosition="0"/>
    </format>
    <format dxfId="61">
      <pivotArea outline="0" collapsedLevelsAreSubtotals="1" fieldPosition="0"/>
    </format>
    <format dxfId="60">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7822551C-38C6-418D-B469-B58948D8E380}" name="PivotTable45" cacheId="25" applyNumberFormats="0" applyBorderFormats="0" applyFontFormats="0" applyPatternFormats="0" applyAlignmentFormats="0" applyWidthHeightFormats="1" dataCaption="Values" tag="f8c962ac-dbed-4e33-9b37-ecf9334868aa" updatedVersion="8" minRefreshableVersion="3" useAutoFormatting="1" subtotalHiddenItems="1" rowGrandTotals="0" colGrandTotals="0" itemPrintTitles="1" createdVersion="5" indent="0" outline="1" outlineData="1" multipleFieldFilters="0" chartFormat="7">
  <location ref="C65:C6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67">
      <pivotArea outline="0" collapsedLevelsAreSubtotals="1"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9436F47D-19B2-49BB-91CB-8C701B59E694}" name="PivotTable16" cacheId="17" applyNumberFormats="0" applyBorderFormats="0" applyFontFormats="0" applyPatternFormats="0" applyAlignmentFormats="0" applyWidthHeightFormats="1" dataCaption="Values" tag="0c2afb30-05ef-44bc-a4c3-40af786f18b8" updatedVersion="8" minRefreshableVersion="3" useAutoFormatting="1" subtotalHiddenItems="1" rowGrandTotals="0" colGrandTotals="0" itemPrintTitles="1" createdVersion="5" indent="0" outline="1" outlineData="1" multipleFieldFilters="0" chartFormat="4">
  <location ref="C27:C2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72">
      <pivotArea outline="0" collapsedLevelsAreSubtotals="1"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595CC2E-31CB-40B6-BD28-1A335FE69939}" name="PivotTable44" cacheId="24" applyNumberFormats="0" applyBorderFormats="0" applyFontFormats="0" applyPatternFormats="0" applyAlignmentFormats="0" applyWidthHeightFormats="1" dataCaption="Values" tag="1d95a724-6a21-4aeb-8bfc-dcba98857001" updatedVersion="8" minRefreshableVersion="3" useAutoFormatting="1" subtotalHiddenItems="1" rowGrandTotals="0" colGrandTotals="0" itemPrintTitles="1" createdVersion="5" indent="0" outline="1" outlineData="1" multipleFieldFilters="0" chartFormat="7">
  <location ref="C62:C6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77">
      <pivotArea outline="0" collapsedLevelsAreSubtotals="1"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EA37B885-33A0-45BE-B90C-785A62575E4A}" name="PivotTable8" cacheId="10" applyNumberFormats="0" applyBorderFormats="0" applyFontFormats="0" applyPatternFormats="0" applyAlignmentFormats="0" applyWidthHeightFormats="1" dataCaption="Values" tag="227890a4-f34a-4079-9177-d93df06a9620" updatedVersion="8" minRefreshableVersion="3" useAutoFormatting="1" subtotalHiddenItems="1" rowGrandTotals="0" colGrandTotals="0" itemPrintTitles="1" createdVersion="5" indent="0" outline="1" outlineData="1" multipleFieldFilters="0" chartFormat="4">
  <location ref="A20:A2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80">
      <pivotArea outline="0" collapsedLevelsAreSubtotals="1" fieldPosition="0"/>
    </format>
    <format dxfId="79">
      <pivotArea outline="0" collapsedLevelsAreSubtotals="1" fieldPosition="0"/>
    </format>
    <format dxfId="78">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73C79E63-ED86-42FC-96F7-20F2E12150AF}" name="PivotTable3" cacheId="5" applyNumberFormats="0" applyBorderFormats="0" applyFontFormats="0" applyPatternFormats="0" applyAlignmentFormats="0" applyWidthHeightFormats="1" dataCaption="Values" tag="6fb626ba-7923-4276-a030-d94f2b51fa89" updatedVersion="8" minRefreshableVersion="3" useAutoFormatting="1" subtotalHiddenItems="1" rowGrandTotals="0" colGrandTotals="0" itemPrintTitles="1" createdVersion="5" indent="0" outline="1" outlineData="1" multipleFieldFilters="0" chartFormat="4">
  <location ref="A14:A1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83">
      <pivotArea outline="0" collapsedLevelsAreSubtotals="1" fieldPosition="0"/>
    </format>
    <format dxfId="82">
      <pivotArea outline="0" collapsedLevelsAreSubtotals="1" fieldPosition="0"/>
    </format>
    <format dxfId="81">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452D0F2-8F10-40BE-A384-356384C07A34}" name="PivotTable9" cacheId="11" applyNumberFormats="0" applyBorderFormats="0" applyFontFormats="0" applyPatternFormats="0" applyAlignmentFormats="0" applyWidthHeightFormats="1" dataCaption="Values" tag="7a3c795c-35e5-4957-8d36-66432ad8c99d" updatedVersion="8" minRefreshableVersion="3" useAutoFormatting="1" subtotalHiddenItems="1" rowGrandTotals="0" colGrandTotals="0" itemPrintTitles="1" createdVersion="5" indent="0" outline="1" outlineData="1" multipleFieldFilters="0" chartFormat="4">
  <location ref="B20:B2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0"/>
  </dataFields>
  <formats count="3">
    <format dxfId="86">
      <pivotArea outline="0" collapsedLevelsAreSubtotals="1" fieldPosition="0"/>
    </format>
    <format dxfId="85">
      <pivotArea outline="0" collapsedLevelsAreSubtotals="1" fieldPosition="0"/>
    </format>
    <format dxfId="84">
      <pivotArea outline="0" collapsedLevelsAreSubtotals="1"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6A48BE92-CA86-41C8-A964-181B6DB225B3}" name="PivotTable39" cacheId="20" applyNumberFormats="0" applyBorderFormats="0" applyFontFormats="0" applyPatternFormats="0" applyAlignmentFormats="0" applyWidthHeightFormats="1" dataCaption="Values" tag="823f2b7e-fdad-44ef-8a98-76d7d9cac963" updatedVersion="8" minRefreshableVersion="3" useAutoFormatting="1" subtotalHiddenItems="1" rowGrandTotals="0" colGrandTotals="0" itemPrintTitles="1" createdVersion="5" indent="0" outline="1" outlineData="1" multipleFieldFilters="0" chartFormat="7">
  <location ref="A61:A6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91">
      <pivotArea outline="0" collapsedLevelsAreSubtotals="1"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152AE2AD-882A-4F00-BE6B-A781823C20A9}" name="PivotTable14" cacheId="15" applyNumberFormats="0" applyBorderFormats="0" applyFontFormats="0" applyPatternFormats="0" applyAlignmentFormats="0" applyWidthHeightFormats="1" dataCaption="Values" tag="2ee73387-d56a-4b51-b5eb-09114cf4bda2" updatedVersion="8" minRefreshableVersion="3" useAutoFormatting="1" subtotalHiddenItems="1" rowGrandTotals="0" colGrandTotals="0" itemPrintTitles="1" createdVersion="5" indent="0" outline="1" outlineData="1" multipleFieldFilters="0" chartFormat="7">
  <location ref="A42:C5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3"/>
    <field x="2"/>
  </rowFields>
  <rowItems count="10">
    <i>
      <x/>
    </i>
    <i r="1">
      <x/>
    </i>
    <i r="1">
      <x v="1"/>
    </i>
    <i r="1">
      <x v="2"/>
    </i>
    <i r="1">
      <x v="3"/>
    </i>
    <i>
      <x v="1"/>
    </i>
    <i r="1">
      <x/>
    </i>
    <i r="1">
      <x v="1"/>
    </i>
    <i r="1">
      <x v="2"/>
    </i>
    <i r="1">
      <x v="3"/>
    </i>
  </rowItems>
  <colFields count="1">
    <field x="-2"/>
  </colFields>
  <colItems count="2">
    <i>
      <x/>
    </i>
    <i i="1">
      <x v="1"/>
    </i>
  </colItems>
  <dataFields count="2">
    <dataField fld="0" subtotal="count" baseField="0" baseItem="0"/>
    <dataField fld="1" subtotal="count" baseField="0" baseItem="0"/>
  </dataFields>
  <formats count="5">
    <format dxfId="96">
      <pivotArea outline="0" collapsedLevelsAreSubtotals="1"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2" count="1" selected="0">
            <x v="3"/>
          </reference>
        </references>
      </pivotArea>
    </chartFormat>
    <chartFormat chart="4" format="3">
      <pivotArea type="data" outline="0" fieldPosition="0">
        <references count="3">
          <reference field="4294967294" count="1" selected="0">
            <x v="1"/>
          </reference>
          <reference field="2" count="1" selected="0">
            <x v="3"/>
          </reference>
          <reference field="3" count="1" selected="0">
            <x v="0"/>
          </reference>
        </references>
      </pivotArea>
    </chartFormat>
    <chartFormat chart="4" format="4">
      <pivotArea type="data" outline="0" fieldPosition="0">
        <references count="3">
          <reference field="4294967294" count="1" selected="0">
            <x v="1"/>
          </reference>
          <reference field="2" count="1" selected="0">
            <x v="3"/>
          </reference>
          <reference field="3" count="1" selected="0">
            <x v="1"/>
          </reference>
        </references>
      </pivotArea>
    </chartFormat>
  </chart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2">
    <rowHierarchyUsage hierarchyUsage="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1B2B13CD-2F8B-43C1-A643-BC204C942C29}" name="PivotTable11" cacheId="12" applyNumberFormats="0" applyBorderFormats="0" applyFontFormats="0" applyPatternFormats="0" applyAlignmentFormats="0" applyWidthHeightFormats="1" dataCaption="Values" tag="8e0b6bb6-93d7-4f6e-860e-c82d4d59596c" updatedVersion="8" minRefreshableVersion="3" useAutoFormatting="1" subtotalHiddenItems="1" rowGrandTotals="0" colGrandTotals="0" itemPrintTitles="1" createdVersion="5" indent="0" outline="1" outlineData="1" multipleFieldFilters="0" chartFormat="4">
  <location ref="A33:A3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01">
      <pivotArea outline="0" collapsedLevelsAreSubtotals="1"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s>
  <pivotHierarchies count="138">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alance_sheet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8280401-979E-48EF-BB53-C461DE9A1D81}" sourceName="[balance_sheet_date].[Year]">
  <pivotTables>
    <pivotTable tabId="11" name="PivotTable10"/>
    <pivotTable tabId="11" name="PivotTable1"/>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 tabId="11" name="PivotTable11"/>
    <pivotTable tabId="11" name="PivotTable12"/>
    <pivotTable tabId="11" name="PivotTable13"/>
    <pivotTable tabId="11" name="PivotTable14"/>
    <pivotTable tabId="11" name="PivotTable15"/>
    <pivotTable tabId="11" name="PivotTable16"/>
    <pivotTable tabId="11" name="PivotTable37"/>
    <pivotTable tabId="11" name="PivotTable38"/>
    <pivotTable tabId="11" name="PivotTable39"/>
    <pivotTable tabId="11" name="PivotTable40"/>
    <pivotTable tabId="11" name="PivotTable42"/>
    <pivotTable tabId="11" name="PivotTable43"/>
    <pivotTable tabId="11" name="PivotTable44"/>
    <pivotTable tabId="11" name="PivotTable45"/>
    <pivotTable tabId="15" name="PivotTable52"/>
    <pivotTable tabId="15" name="PivotTable51"/>
    <pivotTable tabId="15" name="PivotTable48"/>
    <pivotTable tabId="15" name="PivotTable1"/>
    <pivotTable tabId="15" name="PivotTable3"/>
    <pivotTable tabId="15" name="PivotTable5"/>
    <pivotTable tabId="15" name="PivotTable6"/>
    <pivotTable tabId="15" name="PivotTable8"/>
    <pivotTable tabId="15" name="PivotTable9"/>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18"/>
    <pivotTable tabId="15" name="PivotTable19"/>
    <pivotTable tabId="15" name="PivotTable20"/>
    <pivotTable tabId="15" name="PivotTable21"/>
    <pivotTable tabId="15" name="PivotTable22"/>
    <pivotTable tabId="15" name="PivotTable23"/>
    <pivotTable tabId="15" name="PivotTable2"/>
    <pivotTable tabId="15" name="PivotTable17"/>
    <pivotTable tabId="15" name="PivotTable24"/>
  </pivotTables>
  <data>
    <olap pivotCacheId="1576220618">
      <levels count="2">
        <level uniqueName="[balance_sheet_date].[Year].[(All)]" sourceCaption="(All)" count="0"/>
        <level uniqueName="[balance_sheet_date].[Year].[Year]" sourceCaption="Year" count="2">
          <ranges>
            <range startItem="0">
              <i n="[balance_sheet_date].[Year].&amp;[2024]" c="2024"/>
              <i n="[balance_sheet_date].[Year].&amp;[2025]" c="2025"/>
            </range>
          </ranges>
        </level>
      </levels>
      <selections count="1">
        <selection n="[balance_sheet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4E57D76-FCD2-4631-9BDE-F41327EC8FAD}" sourceName="[balance_sheet_date].[Quarter]">
  <pivotTables>
    <pivotTable tabId="11" name="PivotTable1"/>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 tabId="11" name="PivotTable11"/>
    <pivotTable tabId="11" name="PivotTable12"/>
    <pivotTable tabId="11" name="PivotTable13"/>
    <pivotTable tabId="11" name="PivotTable14"/>
    <pivotTable tabId="11" name="PivotTable15"/>
    <pivotTable tabId="11" name="PivotTable16"/>
    <pivotTable tabId="11" name="PivotTable37"/>
    <pivotTable tabId="11" name="PivotTable38"/>
    <pivotTable tabId="11" name="PivotTable39"/>
    <pivotTable tabId="11" name="PivotTable40"/>
    <pivotTable tabId="11" name="PivotTable42"/>
    <pivotTable tabId="11" name="PivotTable43"/>
    <pivotTable tabId="11" name="PivotTable44"/>
    <pivotTable tabId="11" name="PivotTable45"/>
    <pivotTable tabId="15" name="PivotTable3"/>
  </pivotTables>
  <data>
    <olap pivotCacheId="1576220618">
      <levels count="2">
        <level uniqueName="[balance_sheet_date].[Quarter].[(All)]" sourceCaption="(All)" count="0"/>
        <level uniqueName="[balance_sheet_date].[Quarter].[Quarter]" sourceCaption="Quarter" count="4">
          <ranges>
            <range startItem="0">
              <i n="[balance_sheet_date].[Quarter].&amp;[Q1]" c="Q1"/>
              <i n="[balance_sheet_date].[Quarter].&amp;[Q2]" c="Q2"/>
              <i n="[balance_sheet_date].[Quarter].&amp;[Q3]" c="Q3"/>
              <i n="[balance_sheet_date].[Quarter].&amp;[Q4]" c="Q4"/>
            </range>
          </ranges>
        </level>
      </levels>
      <selections count="1">
        <selection n="[balance_sheet_dat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BB0C44B-A856-4A43-B734-457FE0655130}" sourceName="[balance_sheet_date].[Month]">
  <pivotTables>
    <pivotTable tabId="15" name="PivotTable48"/>
    <pivotTable tabId="15" name="PivotTable51"/>
    <pivotTable tabId="15" name="PivotTable52"/>
    <pivotTable tabId="15" name="PivotTable1"/>
    <pivotTable tabId="15" name="PivotTable3"/>
    <pivotTable tabId="15" name="PivotTable5"/>
    <pivotTable tabId="15" name="PivotTable6"/>
    <pivotTable tabId="15" name="PivotTable8"/>
    <pivotTable tabId="15" name="PivotTable9"/>
    <pivotTable tabId="15" name="PivotTable10"/>
    <pivotTable tabId="15" name="PivotTable11"/>
    <pivotTable tabId="11" name="PivotTable45"/>
    <pivotTable tabId="11" name="PivotTable44"/>
    <pivotTable tabId="11" name="PivotTable43"/>
    <pivotTable tabId="11" name="PivotTable42"/>
    <pivotTable tabId="11" name="PivotTable40"/>
    <pivotTable tabId="11" name="PivotTable39"/>
    <pivotTable tabId="11" name="PivotTable38"/>
    <pivotTable tabId="11" name="PivotTable37"/>
    <pivotTable tabId="11" name="PivotTable16"/>
    <pivotTable tabId="11" name="PivotTable15"/>
    <pivotTable tabId="11" name="PivotTable9"/>
    <pivotTable tabId="11" name="PivotTable8"/>
    <pivotTable tabId="11" name="PivotTable7"/>
    <pivotTable tabId="11" name="PivotTable6"/>
    <pivotTable tabId="11" name="PivotTable5"/>
    <pivotTable tabId="11" name="PivotTable4"/>
    <pivotTable tabId="11" name="PivotTable3"/>
    <pivotTable tabId="11" name="PivotTable2"/>
    <pivotTable tabId="11" name="PivotTable13"/>
    <pivotTable tabId="11" name="PivotTable12"/>
    <pivotTable tabId="11" name="PivotTable11"/>
    <pivotTable tabId="11" name="PivotTable10"/>
    <pivotTable tabId="11" name="PivotTable1"/>
    <pivotTable tabId="11" name="PivotTable14"/>
    <pivotTable tabId="15" name="PivotTable12"/>
    <pivotTable tabId="15" name="PivotTable13"/>
    <pivotTable tabId="15" name="PivotTable14"/>
    <pivotTable tabId="15" name="PivotTable15"/>
    <pivotTable tabId="15" name="PivotTable16"/>
    <pivotTable tabId="15" name="PivotTable18"/>
    <pivotTable tabId="15" name="PivotTable19"/>
    <pivotTable tabId="15" name="PivotTable20"/>
    <pivotTable tabId="15" name="PivotTable21"/>
    <pivotTable tabId="15" name="PivotTable22"/>
    <pivotTable tabId="15" name="PivotTable23"/>
    <pivotTable tabId="15" name="PivotTable2"/>
    <pivotTable tabId="15" name="PivotTable17"/>
    <pivotTable tabId="15" name="PivotTable24"/>
  </pivotTables>
  <data>
    <olap pivotCacheId="1576220618">
      <levels count="2">
        <level uniqueName="[balance_sheet_date].[Month].[(All)]" sourceCaption="(All)" count="0"/>
        <level uniqueName="[balance_sheet_date].[Month].[Month]" sourceCaption="Month" count="12">
          <ranges>
            <range startItem="0">
              <i n="[balance_sheet_date].[Month].&amp;[Apr]" c="Apr"/>
              <i n="[balance_sheet_date].[Month].&amp;[Aug]" c="Aug"/>
              <i n="[balance_sheet_date].[Month].&amp;[Dec]" c="Dec"/>
              <i n="[balance_sheet_date].[Month].&amp;[Feb]" c="Feb"/>
              <i n="[balance_sheet_date].[Month].&amp;[Jan]" c="Jan"/>
              <i n="[balance_sheet_date].[Month].&amp;[Jul]" c="Jul"/>
              <i n="[balance_sheet_date].[Month].&amp;[Jun]" c="Jun"/>
              <i n="[balance_sheet_date].[Month].&amp;[Mar]" c="Mar"/>
              <i n="[balance_sheet_date].[Month].&amp;[May]" c="May"/>
              <i n="[balance_sheet_date].[Month].&amp;[Nov]" c="Nov"/>
              <i n="[balance_sheet_date].[Month].&amp;[Oct]" c="Oct"/>
              <i n="[balance_sheet_date].[Month].&amp;[Sep]" c="Sep"/>
            </range>
          </ranges>
        </level>
      </levels>
      <selections count="1">
        <selection n="[balance_sheet_dat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CD641F61-5F8B-4948-834C-2998AF5042BD}" sourceName="[sales_data].[Quarter]">
  <pivotTables>
    <pivotTable tabId="15" name="PivotTable48"/>
    <pivotTable tabId="15" name="PivotTable3"/>
  </pivotTables>
  <data>
    <olap pivotCacheId="1576220618">
      <levels count="2">
        <level uniqueName="[sales_data].[Quarter].[(All)]" sourceCaption="(All)" count="0"/>
        <level uniqueName="[sales_data].[Quarter].[Quarter]" sourceCaption="Quarter" count="4">
          <ranges>
            <range startItem="0">
              <i n="[sales_data].[Quarter].&amp;[Q1]" c="Q1"/>
              <i n="[sales_data].[Quarter].&amp;[Q2]" c="Q2"/>
              <i n="[sales_data].[Quarter].&amp;[Q3]" c="Q3"/>
              <i n="[sales_data].[Quarter].&amp;[Q4]" c="Q4"/>
            </range>
          </ranges>
        </level>
      </levels>
      <selections count="1">
        <selection n="[sales_data].[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D0D88AC-3E45-498A-8DBF-538F345F9931}" sourceName="[sales_data].[Year]">
  <pivotTables>
    <pivotTable tabId="15" name="PivotTable5"/>
    <pivotTable tabId="15" name="PivotTable6"/>
    <pivotTable tabId="15" name="PivotTable8"/>
    <pivotTable tabId="15" name="PivotTable11"/>
    <pivotTable tabId="15" name="PivotTable3"/>
  </pivotTables>
  <data>
    <olap pivotCacheId="1576220618">
      <levels count="2">
        <level uniqueName="[sales_data].[Year].[(All)]" sourceCaption="(All)" count="0"/>
        <level uniqueName="[sales_data].[Year].[Year]" sourceCaption="Year" count="2">
          <ranges>
            <range startItem="0">
              <i n="[sales_data].[Year].&amp;[2024]" c="2024"/>
              <i n="[sales_data].[Year].&amp;[2025]" c="2025"/>
            </range>
          </ranges>
        </level>
      </levels>
      <selections count="1">
        <selection n="[sales_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766DD92-A092-448B-8949-B0C17639027D}" cache="Slicer_Month1" caption="Month" columnCount="12" showCaption="0" level="1" rowHeight="648000"/>
  <slicer name="Quarter 1" xr10:uid="{AD9F33A1-3183-43C6-A9A2-54D90BCB2CA8}" cache="Slicer_Quarter1" caption="Quarter" columnCount="4" showCaption="0" level="1" rowHeight="720000"/>
  <slicer name="Year 1" xr10:uid="{BE1026F7-860E-4F8A-ACD3-3D5D971DF464}" cache="Slicer_Year1" caption="Year" columnCount="2" showCaption="0" level="1" rowHeight="72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15C5FC-7EF3-4B6A-9F87-61F63D6E025F}" cache="Slicer_Year" caption="Year" columnCount="2" showCaption="0" level="1" rowHeight="720000"/>
  <slicer name="Quarter" xr10:uid="{CE73655A-5E05-4D43-B927-A32441EF20BE}" cache="Slicer_Quarter" caption="Quarter" columnCount="4" showCaption="0" level="1" rowHeight="720000"/>
  <slicer name="Month" xr10:uid="{432C28C6-4FE0-4829-931F-12DFD13DEC14}" cache="Slicer_Month1" caption="Month" columnCount="12" showCaption="0" level="1"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41A5DF-15E4-4428-A8D8-4FD599EC3D35}" name="sales_data" displayName="sales_data" ref="A1:N25" totalsRowShown="0" headerRowDxfId="326" dataDxfId="324" headerRowBorderDxfId="325" tableBorderDxfId="323">
  <autoFilter ref="A1:N25" xr:uid="{4741A5DF-15E4-4428-A8D8-4FD599EC3D35}"/>
  <tableColumns count="14">
    <tableColumn id="1" xr3:uid="{5D5CA086-6FDA-453A-BF1C-6DBE68CBA824}" name="Date" dataDxfId="322" totalsRowDxfId="321"/>
    <tableColumn id="9" xr3:uid="{AF428B2C-D44D-40C6-B9DC-D7FB5F3307B7}" name="Month Year" dataDxfId="320" totalsRowDxfId="319"/>
    <tableColumn id="10" xr3:uid="{0AEA2A17-DCA5-4DB0-AEF1-48215939DEB8}" name="Month" dataDxfId="318" totalsRowDxfId="317"/>
    <tableColumn id="11" xr3:uid="{157E8CDB-A9D0-41E9-A1F1-323B37565762}" name="Year" dataDxfId="316" totalsRowDxfId="315"/>
    <tableColumn id="12" xr3:uid="{9D435E0D-BD87-4B65-93A8-6ECB666B408B}" name="Quarter" dataDxfId="314" totalsRowDxfId="313"/>
    <tableColumn id="2" xr3:uid="{F3D4F1F4-288B-404C-A296-BD384A56AAF4}" name="Product_Category" dataDxfId="312" totalsRowDxfId="311"/>
    <tableColumn id="3" xr3:uid="{B72E298E-969B-4E94-97CE-2B6DA38DEA29}" name="Region" dataDxfId="310" totalsRowDxfId="309"/>
    <tableColumn id="4" xr3:uid="{E8DFBDBE-3E06-4725-9EB3-9118585B3737}" name="Units_Sold" dataDxfId="308" totalsRowDxfId="307"/>
    <tableColumn id="5" xr3:uid="{6060D6C8-45F5-4662-86BA-AA1C594C37CF}" name="Revenue" dataDxfId="306" totalsRowDxfId="305" dataCellStyle="Comma" totalsRowCellStyle="Comma"/>
    <tableColumn id="6" xr3:uid="{E32FAC9A-A243-41A6-B289-AF212BC796A3}" name="COGS" dataDxfId="304" totalsRowDxfId="303" dataCellStyle="Comma" totalsRowCellStyle="Comma"/>
    <tableColumn id="7" xr3:uid="{E55196A7-3A2A-4413-BA5D-DF2F02D08361}" name="Freight_And_Duty" dataDxfId="302" totalsRowDxfId="301" dataCellStyle="Comma" totalsRowCellStyle="Comma"/>
    <tableColumn id="13" xr3:uid="{258B0D35-C3CE-4BE7-A767-401117664C37}" name="Duty" dataDxfId="300" totalsRowDxfId="299" dataCellStyle="Comma" totalsRowCellStyle="Comma"/>
    <tableColumn id="14" xr3:uid="{9FB8E313-A942-4F91-A504-8C90EFD26ED4}" name="Freight" dataDxfId="298" totalsRowDxfId="297" dataCellStyle="Comma" totalsRowCellStyle="Comma"/>
    <tableColumn id="8" xr3:uid="{B32FEA8E-BA2E-4AB5-8F77-19536738104F}" name="Sales_Commission" dataDxfId="296" totalsRowDxfId="295" dataCellStyle="Comma" totalsRowCellStyle="Comma"/>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D4B84C-BEF6-455B-AB35-ED74B3C1F5BC}" name="operating_exp" displayName="operating_exp" ref="A1:P25" totalsRowShown="0" headerRowDxfId="294" headerRowBorderDxfId="293" tableBorderDxfId="292">
  <autoFilter ref="A1:P25" xr:uid="{2FD4B84C-BEF6-455B-AB35-ED74B3C1F5BC}"/>
  <sortState xmlns:xlrd2="http://schemas.microsoft.com/office/spreadsheetml/2017/richdata2" ref="A2:P25">
    <sortCondition ref="A1:A25"/>
  </sortState>
  <tableColumns count="16">
    <tableColumn id="1" xr3:uid="{09D8C7C6-051E-4226-A549-2E260A7CEF88}" name="Date" dataDxfId="291"/>
    <tableColumn id="12" xr3:uid="{4D182DA6-1BA9-4F7D-BEE8-8210D2012BE5}" name="Month Year" dataDxfId="290"/>
    <tableColumn id="11" xr3:uid="{131E0E10-9360-4AE9-A57A-72589B5EDFC2}" name="Month" dataDxfId="289"/>
    <tableColumn id="14" xr3:uid="{97F603C5-D69C-4029-8533-5541E534B8D1}" name="Quarter" dataDxfId="288">
      <calculatedColumnFormula>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calculatedColumnFormula>
    </tableColumn>
    <tableColumn id="10" xr3:uid="{83484210-4529-4369-B68C-76C44833578E}" name="Year" dataDxfId="287">
      <calculatedColumnFormula>TEXT(operating_exp[[#This Row],[Date]],"yyyy")</calculatedColumnFormula>
    </tableColumn>
    <tableColumn id="2" xr3:uid="{1A8A5D59-574E-4B3D-B7C0-05DD44A5A8ED}" name="Salaries" dataDxfId="286" dataCellStyle="Comma"/>
    <tableColumn id="3" xr3:uid="{979D920A-12B0-46E7-BD16-25828C247C2D}" name="Rent" dataDxfId="285" dataCellStyle="Comma"/>
    <tableColumn id="4" xr3:uid="{BFAE2588-DC49-4590-A3CB-1F721B819034}" name="Utilities" dataDxfId="284" dataCellStyle="Comma"/>
    <tableColumn id="5" xr3:uid="{668F4B55-065F-4DD9-96A2-C903D8D07844}" name="Marketing" dataDxfId="283" dataCellStyle="Comma"/>
    <tableColumn id="6" xr3:uid="{CF2A7242-9A9A-4CE7-8A67-B3345C5A1A40}" name="Insurance" dataDxfId="282" dataCellStyle="Comma"/>
    <tableColumn id="7" xr3:uid="{26500124-6D98-4D59-8A53-F9AE3559681B}" name="General_Admin" dataDxfId="281" dataCellStyle="Comma"/>
    <tableColumn id="8" xr3:uid="{146ECD41-3A27-46C6-80DE-5E19F2D08E4C}" name="Depreciation" dataDxfId="280" dataCellStyle="Comma"/>
    <tableColumn id="9" xr3:uid="{B1A5C595-5D8C-464E-9D20-04D5F338915D}" name="Software" dataDxfId="279" dataCellStyle="Comma"/>
    <tableColumn id="16" xr3:uid="{7F28C793-CA20-40D1-8B56-8D314C7C965E}" name="Total Exp" dataDxfId="278" dataCellStyle="Comma">
      <calculatedColumnFormula>operating_exp[[#This Row],[General_Admin]]+operating_exp[[#This Row],[Insurance]]+operating_exp[[#This Row],[Marketing]]+operating_exp[[#This Row],[Utilities]]+operating_exp[[#This Row],[Rent]]+operating_exp[[#This Row],[Salaries]]</calculatedColumnFormula>
    </tableColumn>
    <tableColumn id="17" xr3:uid="{71A5CF68-2CB4-401D-B985-592582330AEB}" name="Soft And Dep" dataDxfId="277" dataCellStyle="Comma">
      <calculatedColumnFormula>operating_exp[[#This Row],[Depreciation]]+operating_exp[[#This Row],[Software]]</calculatedColumnFormula>
    </tableColumn>
    <tableColumn id="13" xr3:uid="{A11EE08E-7CBC-495C-9EE8-2E3C26DBA04B}" name="Total O ex[p" dataDxfId="276" dataCellStyle="Comma">
      <calculatedColumnFormula>operating_exp[[#This Row],[Salaries]]+operating_exp[[#This Row],[Utilities]]+operating_exp[[#This Row],[Rent]]+operating_exp[[#This Row],[Marketing]]+operating_exp[[#This Row],[Insurance]]+operating_exp[[#This Row],[General_Admin]]+operating_exp[[#This Row],[Depreciation]]+operating_exp[[#This Row],[Software]]</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5C49F2-5678-4FA7-91D5-30AC84D07695}" name="other_exp" displayName="other_exp" ref="A1:I25" totalsRowShown="0" headerRowDxfId="275" headerRowBorderDxfId="274" tableBorderDxfId="273">
  <autoFilter ref="A1:I25" xr:uid="{CE5C49F2-5678-4FA7-91D5-30AC84D07695}"/>
  <tableColumns count="9">
    <tableColumn id="1" xr3:uid="{C2A5D6AC-1F7A-4B52-9D05-BBEF536CFC8E}" name="Date" dataDxfId="272"/>
    <tableColumn id="8" xr3:uid="{3CB9DA7C-0E38-4C02-AAC0-014CE66795B0}" name="Month Year" dataDxfId="271"/>
    <tableColumn id="7" xr3:uid="{5C4BE409-3130-4F04-A883-BEA207930380}" name="Month" dataDxfId="270"/>
    <tableColumn id="10" xr3:uid="{67070154-12E6-4FF1-9101-5BBD1C318CF7}" name="Quarter" dataDxfId="269">
      <calculatedColumnFormula>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calculatedColumnFormula>
    </tableColumn>
    <tableColumn id="6" xr3:uid="{B881F82E-82ED-4633-9650-969C21B12A02}" name="Year" dataDxfId="268">
      <calculatedColumnFormula>TEXT(other_exp[[#This Row],[Date]],"yyyy")</calculatedColumnFormula>
    </tableColumn>
    <tableColumn id="2" xr3:uid="{D09A44CD-46A4-42A9-9D45-365FBF673332}" name="Other_Income" dataDxfId="267" dataCellStyle="Comma"/>
    <tableColumn id="3" xr3:uid="{6EC39816-BE04-4F5E-9637-DBAE673993BB}" name="Interest_Expense" dataDxfId="266" dataCellStyle="Comma"/>
    <tableColumn id="4" xr3:uid="{F08A1A06-5253-4863-9D1B-30DC872993C5}" name="FX_Loss" dataDxfId="265" dataCellStyle="Comma"/>
    <tableColumn id="5" xr3:uid="{6D476A26-4E7D-41A8-AD85-CD3FBEEC1487}" name="Tax_Rate" dataDxfId="264" dataCellStyle="Comma"/>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D188D5-FDD4-454F-8184-AD85BD5534D9}" name="capex" displayName="capex" ref="A1:F25" totalsRowShown="0" headerRowDxfId="263" dataDxfId="261" headerRowBorderDxfId="262" tableBorderDxfId="260">
  <autoFilter ref="A1:F25" xr:uid="{60D188D5-FDD4-454F-8184-AD85BD5534D9}"/>
  <tableColumns count="6">
    <tableColumn id="1" xr3:uid="{C133207F-0A19-477B-8398-FEC94234A958}" name="Date" dataDxfId="259"/>
    <tableColumn id="2" xr3:uid="{8C96E469-F0EE-41B0-87E5-4772F21AF831}" name="Month Year" dataDxfId="258"/>
    <tableColumn id="3" xr3:uid="{763261B6-9BDA-49FD-AFA7-22F48ED1B279}" name="Month" dataDxfId="257"/>
    <tableColumn id="6" xr3:uid="{E802E1B3-B465-4107-AFB9-575EB51F0809}" name="Quarter" dataDxfId="256">
      <calculatedColumnFormula>IF(OR(capex[[#This Row],[Month]]="Jan",capex[[#This Row],[Month]]="Feb",capex[[#This Row],[Month]]="Mar"),"Q1",
IF(OR(capex[[#This Row],[Month]]="Apr",capex[[#This Row],[Month]]="May",capex[[#This Row],[Month]]="Jun"),"Q2",
IF(OR(capex[[#This Row],[Month]]="Jul",capex[[#This Row],[Month]]="Aug",capex[[#This Row],[Month]]="Sep"),"Q3",
IF(OR(capex[[#This Row],[Month]]="Oct",capex[[#This Row],[Month]]="Nov",capex[[#This Row],[Month]]="Dec"),"Q4",""))))</calculatedColumnFormula>
    </tableColumn>
    <tableColumn id="4" xr3:uid="{D400337F-7CB4-4192-BC20-26AEF4770F71}" name="Year" dataDxfId="255">
      <calculatedColumnFormula>TEXT(A2, "yyyy")</calculatedColumnFormula>
    </tableColumn>
    <tableColumn id="5" xr3:uid="{E3BE8DF8-9958-4BAE-AB34-82229FEB6DA6}" name="Capital_Expenditure" dataDxfId="254" dataCellStyle="Comma"/>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DA2F5F-A76E-41D6-A7B5-95B2455D45B1}" name="balance_sheet_date" displayName="balance_sheet_date" ref="A1:Q25" totalsRowShown="0" headerRowDxfId="253" dataDxfId="251" headerRowBorderDxfId="252" tableBorderDxfId="250" headerRowCellStyle="Comma" dataCellStyle="Comma">
  <autoFilter ref="A1:Q25" xr:uid="{8FDA2F5F-A76E-41D6-A7B5-95B2455D45B1}"/>
  <sortState xmlns:xlrd2="http://schemas.microsoft.com/office/spreadsheetml/2017/richdata2" ref="A2:Q25">
    <sortCondition ref="A1:A25"/>
  </sortState>
  <tableColumns count="17">
    <tableColumn id="1" xr3:uid="{1BE05023-4083-45DD-9C30-45D38EF9F535}" name="Date" dataDxfId="249"/>
    <tableColumn id="2" xr3:uid="{A1920E66-8943-4A3E-A4F0-46A5AA2657E7}" name="Month Year" dataDxfId="248"/>
    <tableColumn id="3" xr3:uid="{FB6660CF-8554-440F-AB69-A8F6D39E0A00}" name="Month" dataDxfId="247"/>
    <tableColumn id="14" xr3:uid="{6DFE86D5-6045-4D6A-8ADC-870E7D9D13C2}" name="Quarter" dataDxfId="246">
      <calculatedColumnFormula>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calculatedColumnFormula>
    </tableColumn>
    <tableColumn id="4" xr3:uid="{F060F790-5F55-4717-AD2E-1A67EB8A7761}" name="Year" dataDxfId="245">
      <calculatedColumnFormula>TEXT(A2, "yyyy")</calculatedColumnFormula>
    </tableColumn>
    <tableColumn id="5" xr3:uid="{33BD7676-708F-43E6-8B86-09DDB6F3E3EA}" name="Accounts_Receivable" dataDxfId="244" dataCellStyle="Comma"/>
    <tableColumn id="6" xr3:uid="{ADEBD0D2-F421-4F86-AD68-286827CB22B7}" name="Inventory" dataDxfId="243" dataCellStyle="Comma"/>
    <tableColumn id="7" xr3:uid="{5F99BA18-183C-4ED4-BEFA-3F7F02AE4921}" name="Accounts_Payable" dataDxfId="242" dataCellStyle="Comma"/>
    <tableColumn id="8" xr3:uid="{E411A387-4285-457C-B36E-A44F3AC80D44}" name="Cash" dataDxfId="241" dataCellStyle="Comma"/>
    <tableColumn id="9" xr3:uid="{EA2F442A-CBDC-49EE-87E5-FFD54F94A3D3}" name="PPE" dataDxfId="240" dataCellStyle="Comma"/>
    <tableColumn id="10" xr3:uid="{AC071788-37FF-41DF-B1A4-D2BEFBECB49F}" name="Current_Debt" dataDxfId="239" dataCellStyle="Comma"/>
    <tableColumn id="11" xr3:uid="{F61D8E0D-9019-46A3-BAC3-1ED53941ABD5}" name="Long_Term_Debt" dataDxfId="238" dataCellStyle="Comma"/>
    <tableColumn id="12" xr3:uid="{BFEE3909-0D1C-4BA9-8435-76E87083B72A}" name="Equity" dataDxfId="237" dataCellStyle="Comma"/>
    <tableColumn id="13" xr3:uid="{B70F2BBC-EA46-453A-855B-794CB126DE06}" name="Assets" dataDxfId="236" dataCellStyle="Comma">
      <calculatedColumnFormula>balance_sheet_date[[#This Row],[Cash]]+balance_sheet_date[[#This Row],[Inventory]]+balance_sheet_date[[#This Row],[Accounts_Receivable]]+balance_sheet_date[[#This Row],[PPE]]</calculatedColumnFormula>
    </tableColumn>
    <tableColumn id="15" xr3:uid="{9045F86D-117E-4D3B-AA1E-9414240D59D5}" name="Liabilities" dataDxfId="235" dataCellStyle="Comma">
      <calculatedColumnFormula>balance_sheet_date[[#This Row],[Accounts_Payable]]+balance_sheet_date[[#This Row],[Current_Debt]]</calculatedColumnFormula>
    </tableColumn>
    <tableColumn id="17" xr3:uid="{32D3B673-1DFE-4770-9C07-F352C27EE07B}" name="Total Liabilities" dataDxfId="234" dataCellStyle="Comma">
      <calculatedColumnFormula>balance_sheet_date[[#This Row],[Accounts_Payable]]+balance_sheet_date[[#This Row],[Current_Debt]]+balance_sheet_date[[#This Row],[Long_Term_Debt]]</calculatedColumnFormula>
    </tableColumn>
    <tableColumn id="19" xr3:uid="{FA312F17-9EEA-4AE9-9602-77C3772208CC}" name="Total Debts" dataDxfId="233" dataCellStyle="Comma">
      <calculatedColumnFormula>balance_sheet_date[[#This Row],[Current_Debt]]+balance_sheet_date[[#This Row],[Long_Term_Debt]]</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rinterSettings" Target="../printerSettings/printerSettings5.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07/relationships/slicer" Target="../slicers/slicer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35.xml"/><Relationship Id="rId13" Type="http://schemas.openxmlformats.org/officeDocument/2006/relationships/pivotTable" Target="../pivotTables/pivotTable40.xml"/><Relationship Id="rId18" Type="http://schemas.openxmlformats.org/officeDocument/2006/relationships/pivotTable" Target="../pivotTables/pivotTable45.xml"/><Relationship Id="rId26" Type="http://schemas.microsoft.com/office/2007/relationships/slicer" Target="../slicers/slicer2.xml"/><Relationship Id="rId3" Type="http://schemas.openxmlformats.org/officeDocument/2006/relationships/pivotTable" Target="../pivotTables/pivotTable30.xml"/><Relationship Id="rId21" Type="http://schemas.openxmlformats.org/officeDocument/2006/relationships/pivotTable" Target="../pivotTables/pivotTable48.xml"/><Relationship Id="rId7" Type="http://schemas.openxmlformats.org/officeDocument/2006/relationships/pivotTable" Target="../pivotTables/pivotTable34.xml"/><Relationship Id="rId12" Type="http://schemas.openxmlformats.org/officeDocument/2006/relationships/pivotTable" Target="../pivotTables/pivotTable39.xml"/><Relationship Id="rId17" Type="http://schemas.openxmlformats.org/officeDocument/2006/relationships/pivotTable" Target="../pivotTables/pivotTable44.xml"/><Relationship Id="rId25" Type="http://schemas.openxmlformats.org/officeDocument/2006/relationships/drawing" Target="../drawings/drawing2.xml"/><Relationship Id="rId2" Type="http://schemas.openxmlformats.org/officeDocument/2006/relationships/pivotTable" Target="../pivotTables/pivotTable29.xml"/><Relationship Id="rId16" Type="http://schemas.openxmlformats.org/officeDocument/2006/relationships/pivotTable" Target="../pivotTables/pivotTable43.xml"/><Relationship Id="rId20" Type="http://schemas.openxmlformats.org/officeDocument/2006/relationships/pivotTable" Target="../pivotTables/pivotTable47.xml"/><Relationship Id="rId1" Type="http://schemas.openxmlformats.org/officeDocument/2006/relationships/pivotTable" Target="../pivotTables/pivotTable28.xml"/><Relationship Id="rId6" Type="http://schemas.openxmlformats.org/officeDocument/2006/relationships/pivotTable" Target="../pivotTables/pivotTable33.xml"/><Relationship Id="rId11" Type="http://schemas.openxmlformats.org/officeDocument/2006/relationships/pivotTable" Target="../pivotTables/pivotTable38.xml"/><Relationship Id="rId24" Type="http://schemas.openxmlformats.org/officeDocument/2006/relationships/pivotTable" Target="../pivotTables/pivotTable51.xml"/><Relationship Id="rId5" Type="http://schemas.openxmlformats.org/officeDocument/2006/relationships/pivotTable" Target="../pivotTables/pivotTable32.xml"/><Relationship Id="rId15" Type="http://schemas.openxmlformats.org/officeDocument/2006/relationships/pivotTable" Target="../pivotTables/pivotTable42.xml"/><Relationship Id="rId23" Type="http://schemas.openxmlformats.org/officeDocument/2006/relationships/pivotTable" Target="../pivotTables/pivotTable50.xml"/><Relationship Id="rId10" Type="http://schemas.openxmlformats.org/officeDocument/2006/relationships/pivotTable" Target="../pivotTables/pivotTable37.xml"/><Relationship Id="rId19" Type="http://schemas.openxmlformats.org/officeDocument/2006/relationships/pivotTable" Target="../pivotTables/pivotTable46.xml"/><Relationship Id="rId4" Type="http://schemas.openxmlformats.org/officeDocument/2006/relationships/pivotTable" Target="../pivotTables/pivotTable31.xml"/><Relationship Id="rId9" Type="http://schemas.openxmlformats.org/officeDocument/2006/relationships/pivotTable" Target="../pivotTables/pivotTable36.xml"/><Relationship Id="rId14" Type="http://schemas.openxmlformats.org/officeDocument/2006/relationships/pivotTable" Target="../pivotTables/pivotTable41.xml"/><Relationship Id="rId22" Type="http://schemas.openxmlformats.org/officeDocument/2006/relationships/pivotTable" Target="../pivotTables/pivot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showGridLines="0" workbookViewId="0">
      <pane ySplit="1" topLeftCell="A2" activePane="bottomLeft" state="frozen"/>
      <selection pane="bottomLeft" activeCell="I27" sqref="I27"/>
    </sheetView>
  </sheetViews>
  <sheetFormatPr defaultColWidth="8.85546875" defaultRowHeight="15" x14ac:dyDescent="0.25"/>
  <cols>
    <col min="1" max="1" width="11.85546875" style="8" bestFit="1" customWidth="1"/>
    <col min="2" max="2" width="14.42578125" style="7" bestFit="1" customWidth="1"/>
    <col min="3" max="3" width="10.28515625" style="7" bestFit="1" customWidth="1"/>
    <col min="4" max="4" width="8.28515625" style="7" bestFit="1" customWidth="1"/>
    <col min="5" max="5" width="19.42578125" style="7" bestFit="1" customWidth="1"/>
    <col min="6" max="6" width="18.140625" style="7" customWidth="1"/>
    <col min="7" max="7" width="14" style="7" customWidth="1"/>
    <col min="8" max="8" width="12" style="7" customWidth="1"/>
    <col min="9" max="9" width="14.7109375" style="11" bestFit="1" customWidth="1"/>
    <col min="10" max="10" width="13.7109375" style="11" bestFit="1" customWidth="1"/>
    <col min="11" max="11" width="18.140625" style="11" customWidth="1"/>
    <col min="12" max="13" width="13" style="11" bestFit="1" customWidth="1"/>
    <col min="14" max="14" width="22.42578125" style="11" bestFit="1" customWidth="1"/>
    <col min="15" max="16384" width="8.85546875" style="7"/>
  </cols>
  <sheetData>
    <row r="1" spans="1:14" x14ac:dyDescent="0.25">
      <c r="A1" s="5" t="s">
        <v>31</v>
      </c>
      <c r="B1" s="6" t="s">
        <v>30</v>
      </c>
      <c r="C1" s="6" t="s">
        <v>0</v>
      </c>
      <c r="D1" s="6" t="s">
        <v>32</v>
      </c>
      <c r="E1" s="6" t="s">
        <v>39</v>
      </c>
      <c r="F1" s="6" t="s">
        <v>1</v>
      </c>
      <c r="G1" s="6" t="s">
        <v>2</v>
      </c>
      <c r="H1" s="6" t="s">
        <v>3</v>
      </c>
      <c r="I1" s="16" t="s">
        <v>4</v>
      </c>
      <c r="J1" s="16" t="s">
        <v>5</v>
      </c>
      <c r="K1" s="16" t="s">
        <v>6</v>
      </c>
      <c r="L1" s="16" t="s">
        <v>33</v>
      </c>
      <c r="M1" s="16" t="s">
        <v>34</v>
      </c>
      <c r="N1" s="16" t="s">
        <v>7</v>
      </c>
    </row>
    <row r="2" spans="1:14" x14ac:dyDescent="0.25">
      <c r="A2" s="8">
        <v>45322</v>
      </c>
      <c r="B2" s="9" t="s">
        <v>109</v>
      </c>
      <c r="C2" s="9" t="s">
        <v>40</v>
      </c>
      <c r="D2" s="7">
        <v>2024</v>
      </c>
      <c r="E2" s="9" t="s">
        <v>69</v>
      </c>
      <c r="F2" s="7" t="s">
        <v>8</v>
      </c>
      <c r="G2" s="7" t="s">
        <v>126</v>
      </c>
      <c r="H2" s="7">
        <v>5811</v>
      </c>
      <c r="I2" s="11">
        <v>631562.93999999994</v>
      </c>
      <c r="J2" s="11">
        <v>347042.53</v>
      </c>
      <c r="K2" s="11">
        <v>25073.579999999994</v>
      </c>
      <c r="L2" s="11">
        <v>1328.8997399999998</v>
      </c>
      <c r="M2" s="11">
        <v>23744.680259999997</v>
      </c>
      <c r="N2" s="11">
        <v>15766.18</v>
      </c>
    </row>
    <row r="3" spans="1:14" x14ac:dyDescent="0.25">
      <c r="A3" s="8">
        <v>45350</v>
      </c>
      <c r="B3" s="9" t="s">
        <v>107</v>
      </c>
      <c r="C3" s="9" t="s">
        <v>41</v>
      </c>
      <c r="D3" s="7">
        <v>2024</v>
      </c>
      <c r="E3" s="9" t="s">
        <v>69</v>
      </c>
      <c r="F3" s="7" t="s">
        <v>8</v>
      </c>
      <c r="G3" s="7" t="s">
        <v>126</v>
      </c>
      <c r="H3" s="7">
        <v>6199</v>
      </c>
      <c r="I3" s="11">
        <v>670190.57999999996</v>
      </c>
      <c r="J3" s="11">
        <v>372316.7300000001</v>
      </c>
      <c r="K3" s="11">
        <v>29499.51</v>
      </c>
      <c r="L3" s="11">
        <v>1563.4740300000001</v>
      </c>
      <c r="M3" s="11">
        <v>27936.035969999997</v>
      </c>
      <c r="N3" s="11">
        <v>15724.97</v>
      </c>
    </row>
    <row r="4" spans="1:14" x14ac:dyDescent="0.25">
      <c r="A4" s="8">
        <v>45382</v>
      </c>
      <c r="B4" s="9" t="s">
        <v>115</v>
      </c>
      <c r="C4" s="9" t="s">
        <v>42</v>
      </c>
      <c r="D4" s="7">
        <v>2024</v>
      </c>
      <c r="E4" s="9" t="s">
        <v>69</v>
      </c>
      <c r="F4" s="7" t="s">
        <v>8</v>
      </c>
      <c r="G4" s="7" t="s">
        <v>126</v>
      </c>
      <c r="H4" s="7">
        <v>6290</v>
      </c>
      <c r="I4" s="11">
        <v>716477.75999999989</v>
      </c>
      <c r="J4" s="11">
        <v>400194.51999999996</v>
      </c>
      <c r="K4" s="11">
        <v>29485.700000000004</v>
      </c>
      <c r="L4" s="11">
        <v>1562.7420999999999</v>
      </c>
      <c r="M4" s="11">
        <v>27922.957899999994</v>
      </c>
      <c r="N4" s="11">
        <v>18051.95</v>
      </c>
    </row>
    <row r="5" spans="1:14" x14ac:dyDescent="0.25">
      <c r="A5" s="8">
        <v>45412</v>
      </c>
      <c r="B5" s="9" t="s">
        <v>101</v>
      </c>
      <c r="C5" s="9" t="s">
        <v>43</v>
      </c>
      <c r="D5" s="7">
        <v>2024</v>
      </c>
      <c r="E5" s="9" t="s">
        <v>70</v>
      </c>
      <c r="F5" s="7" t="s">
        <v>8</v>
      </c>
      <c r="G5" s="7" t="s">
        <v>126</v>
      </c>
      <c r="H5" s="7">
        <v>7215</v>
      </c>
      <c r="I5" s="11">
        <v>771632.97000000009</v>
      </c>
      <c r="J5" s="11">
        <v>414761.25</v>
      </c>
      <c r="K5" s="11">
        <v>32382.82</v>
      </c>
      <c r="L5" s="11">
        <v>1716.2894600000002</v>
      </c>
      <c r="M5" s="11">
        <v>30666.53054</v>
      </c>
      <c r="N5" s="11">
        <v>19273.07</v>
      </c>
    </row>
    <row r="6" spans="1:14" x14ac:dyDescent="0.25">
      <c r="A6" s="8">
        <v>45443</v>
      </c>
      <c r="B6" s="9" t="s">
        <v>117</v>
      </c>
      <c r="C6" s="9" t="s">
        <v>44</v>
      </c>
      <c r="D6" s="7">
        <v>2024</v>
      </c>
      <c r="E6" s="9" t="s">
        <v>70</v>
      </c>
      <c r="F6" s="7" t="s">
        <v>8</v>
      </c>
      <c r="G6" s="7" t="s">
        <v>126</v>
      </c>
      <c r="H6" s="7">
        <v>7023</v>
      </c>
      <c r="I6" s="11">
        <v>795219.65</v>
      </c>
      <c r="J6" s="11">
        <v>450363.58000000013</v>
      </c>
      <c r="K6" s="11">
        <v>31268.949999999993</v>
      </c>
      <c r="L6" s="11">
        <v>1657.2543499999999</v>
      </c>
      <c r="M6" s="11">
        <v>29611.695649999998</v>
      </c>
      <c r="N6" s="11">
        <v>20264.030000000002</v>
      </c>
    </row>
    <row r="7" spans="1:14" x14ac:dyDescent="0.25">
      <c r="A7" s="8">
        <v>45473</v>
      </c>
      <c r="B7" s="9" t="s">
        <v>113</v>
      </c>
      <c r="C7" s="9" t="s">
        <v>45</v>
      </c>
      <c r="D7" s="7">
        <v>2024</v>
      </c>
      <c r="E7" s="9" t="s">
        <v>70</v>
      </c>
      <c r="F7" s="7" t="s">
        <v>8</v>
      </c>
      <c r="G7" s="7" t="s">
        <v>126</v>
      </c>
      <c r="H7" s="7">
        <v>6343</v>
      </c>
      <c r="I7" s="11">
        <v>710791.46000000008</v>
      </c>
      <c r="J7" s="11">
        <v>394618.24</v>
      </c>
      <c r="K7" s="11">
        <v>27867.8</v>
      </c>
      <c r="L7" s="11">
        <v>1476.9934000000001</v>
      </c>
      <c r="M7" s="11">
        <v>26390.806600000004</v>
      </c>
      <c r="N7" s="11">
        <v>20775.62</v>
      </c>
    </row>
    <row r="8" spans="1:14" x14ac:dyDescent="0.25">
      <c r="A8" s="8">
        <v>45504</v>
      </c>
      <c r="B8" s="9" t="s">
        <v>111</v>
      </c>
      <c r="C8" s="9" t="s">
        <v>46</v>
      </c>
      <c r="D8" s="7">
        <v>2024</v>
      </c>
      <c r="E8" s="9" t="s">
        <v>71</v>
      </c>
      <c r="F8" s="7" t="s">
        <v>8</v>
      </c>
      <c r="G8" s="7" t="s">
        <v>126</v>
      </c>
      <c r="H8" s="7">
        <v>5962</v>
      </c>
      <c r="I8" s="11">
        <v>683107.27000000014</v>
      </c>
      <c r="J8" s="11">
        <v>384386.24999999994</v>
      </c>
      <c r="K8" s="11">
        <v>27475.149999999998</v>
      </c>
      <c r="L8" s="11">
        <v>1456.1829499999999</v>
      </c>
      <c r="M8" s="11">
        <v>26018.967049999999</v>
      </c>
      <c r="N8" s="11">
        <v>17105.899999999998</v>
      </c>
    </row>
    <row r="9" spans="1:14" x14ac:dyDescent="0.25">
      <c r="A9" s="8">
        <v>45535</v>
      </c>
      <c r="B9" s="9" t="s">
        <v>103</v>
      </c>
      <c r="C9" s="9" t="s">
        <v>47</v>
      </c>
      <c r="D9" s="7">
        <v>2024</v>
      </c>
      <c r="E9" s="9" t="s">
        <v>71</v>
      </c>
      <c r="F9" s="7" t="s">
        <v>8</v>
      </c>
      <c r="G9" s="7" t="s">
        <v>126</v>
      </c>
      <c r="H9" s="7">
        <v>5520</v>
      </c>
      <c r="I9" s="11">
        <v>612057.44999999995</v>
      </c>
      <c r="J9" s="11">
        <v>338661.92</v>
      </c>
      <c r="K9" s="11">
        <v>21237.760000000002</v>
      </c>
      <c r="L9" s="11">
        <v>1125.6012800000001</v>
      </c>
      <c r="M9" s="11">
        <v>20112.158719999996</v>
      </c>
      <c r="N9" s="11">
        <v>15398.4</v>
      </c>
    </row>
    <row r="10" spans="1:14" x14ac:dyDescent="0.25">
      <c r="A10" s="8">
        <v>45565</v>
      </c>
      <c r="B10" s="9" t="s">
        <v>123</v>
      </c>
      <c r="C10" s="9" t="s">
        <v>48</v>
      </c>
      <c r="D10" s="7">
        <v>2024</v>
      </c>
      <c r="E10" s="9" t="s">
        <v>71</v>
      </c>
      <c r="F10" s="7" t="s">
        <v>8</v>
      </c>
      <c r="G10" s="7" t="s">
        <v>126</v>
      </c>
      <c r="H10" s="7">
        <v>5107</v>
      </c>
      <c r="I10" s="11">
        <v>563110.69999999995</v>
      </c>
      <c r="J10" s="11">
        <v>324157.25999999995</v>
      </c>
      <c r="K10" s="11">
        <v>21036.080000000002</v>
      </c>
      <c r="L10" s="11">
        <v>1114.9122399999999</v>
      </c>
      <c r="M10" s="11">
        <v>19921.16776</v>
      </c>
      <c r="N10" s="11">
        <v>14760.279999999999</v>
      </c>
    </row>
    <row r="11" spans="1:14" x14ac:dyDescent="0.25">
      <c r="A11" s="8">
        <v>45596</v>
      </c>
      <c r="B11" s="9" t="s">
        <v>121</v>
      </c>
      <c r="C11" s="9" t="s">
        <v>49</v>
      </c>
      <c r="D11" s="7">
        <v>2024</v>
      </c>
      <c r="E11" s="9" t="s">
        <v>72</v>
      </c>
      <c r="F11" s="7" t="s">
        <v>8</v>
      </c>
      <c r="G11" s="7" t="s">
        <v>126</v>
      </c>
      <c r="H11" s="7">
        <v>5266</v>
      </c>
      <c r="I11" s="11">
        <v>592097.50999999989</v>
      </c>
      <c r="J11" s="11">
        <v>331659.65000000002</v>
      </c>
      <c r="K11" s="11">
        <v>24692.769999999997</v>
      </c>
      <c r="L11" s="11">
        <v>1308.7168100000001</v>
      </c>
      <c r="M11" s="11">
        <v>23384.053189999995</v>
      </c>
      <c r="N11" s="11">
        <v>15865.180000000002</v>
      </c>
    </row>
    <row r="12" spans="1:14" x14ac:dyDescent="0.25">
      <c r="A12" s="8">
        <v>45626</v>
      </c>
      <c r="B12" s="9" t="s">
        <v>119</v>
      </c>
      <c r="C12" s="9" t="s">
        <v>50</v>
      </c>
      <c r="D12" s="7">
        <v>2024</v>
      </c>
      <c r="E12" s="9" t="s">
        <v>72</v>
      </c>
      <c r="F12" s="7" t="s">
        <v>8</v>
      </c>
      <c r="G12" s="7" t="s">
        <v>126</v>
      </c>
      <c r="H12" s="7">
        <v>6566</v>
      </c>
      <c r="I12" s="11">
        <v>709680.56999999983</v>
      </c>
      <c r="J12" s="11">
        <v>380311.52000000008</v>
      </c>
      <c r="K12" s="11">
        <v>29532.32</v>
      </c>
      <c r="L12" s="11">
        <v>1565.2129599999998</v>
      </c>
      <c r="M12" s="11">
        <v>27967.107039999999</v>
      </c>
      <c r="N12" s="11">
        <v>17165.97</v>
      </c>
    </row>
    <row r="13" spans="1:14" x14ac:dyDescent="0.25">
      <c r="A13" s="8">
        <v>45657</v>
      </c>
      <c r="B13" s="9" t="s">
        <v>105</v>
      </c>
      <c r="C13" s="9" t="s">
        <v>51</v>
      </c>
      <c r="D13" s="7">
        <v>2024</v>
      </c>
      <c r="E13" s="9" t="s">
        <v>72</v>
      </c>
      <c r="F13" s="7" t="s">
        <v>8</v>
      </c>
      <c r="G13" s="7" t="s">
        <v>126</v>
      </c>
      <c r="H13" s="7">
        <v>7249</v>
      </c>
      <c r="I13" s="11">
        <v>810125.17</v>
      </c>
      <c r="J13" s="11">
        <v>450854.85000000009</v>
      </c>
      <c r="K13" s="11">
        <v>31491.79</v>
      </c>
      <c r="L13" s="11">
        <v>1669.0648699999999</v>
      </c>
      <c r="M13" s="11">
        <v>29822.725130000006</v>
      </c>
      <c r="N13" s="11">
        <v>18929.11</v>
      </c>
    </row>
    <row r="14" spans="1:14" x14ac:dyDescent="0.25">
      <c r="A14" s="8">
        <v>45688</v>
      </c>
      <c r="B14" s="9" t="s">
        <v>110</v>
      </c>
      <c r="C14" s="9" t="s">
        <v>40</v>
      </c>
      <c r="D14" s="7">
        <v>2025</v>
      </c>
      <c r="E14" s="9" t="s">
        <v>69</v>
      </c>
      <c r="F14" s="7" t="s">
        <v>8</v>
      </c>
      <c r="G14" s="7" t="s">
        <v>126</v>
      </c>
      <c r="H14" s="7">
        <v>6246</v>
      </c>
      <c r="I14" s="11">
        <v>706693.8</v>
      </c>
      <c r="J14" s="11">
        <v>396762.53</v>
      </c>
      <c r="K14" s="11">
        <v>28993.069999999996</v>
      </c>
      <c r="L14" s="11">
        <v>1536.6327100000001</v>
      </c>
      <c r="M14" s="11">
        <v>27456.437290000005</v>
      </c>
      <c r="N14" s="11">
        <v>17024.949999999997</v>
      </c>
    </row>
    <row r="15" spans="1:14" x14ac:dyDescent="0.25">
      <c r="A15" s="8">
        <v>45716</v>
      </c>
      <c r="B15" s="9" t="s">
        <v>108</v>
      </c>
      <c r="C15" s="9" t="s">
        <v>41</v>
      </c>
      <c r="D15" s="7">
        <v>2025</v>
      </c>
      <c r="E15" s="9" t="s">
        <v>69</v>
      </c>
      <c r="F15" s="7" t="s">
        <v>8</v>
      </c>
      <c r="G15" s="7" t="s">
        <v>126</v>
      </c>
      <c r="H15" s="7">
        <v>6535</v>
      </c>
      <c r="I15" s="11">
        <v>740245.99</v>
      </c>
      <c r="J15" s="11">
        <v>413856.12000000005</v>
      </c>
      <c r="K15" s="11">
        <v>32159.309999999998</v>
      </c>
      <c r="L15" s="11">
        <v>1704.4434299999996</v>
      </c>
      <c r="M15" s="11">
        <v>30454.866570000002</v>
      </c>
      <c r="N15" s="11">
        <v>18615.7</v>
      </c>
    </row>
    <row r="16" spans="1:14" x14ac:dyDescent="0.25">
      <c r="A16" s="8">
        <v>45747</v>
      </c>
      <c r="B16" s="9" t="s">
        <v>116</v>
      </c>
      <c r="C16" s="9" t="s">
        <v>42</v>
      </c>
      <c r="D16" s="7">
        <v>2025</v>
      </c>
      <c r="E16" s="9" t="s">
        <v>69</v>
      </c>
      <c r="F16" s="7" t="s">
        <v>8</v>
      </c>
      <c r="G16" s="7" t="s">
        <v>126</v>
      </c>
      <c r="H16" s="7">
        <v>7246</v>
      </c>
      <c r="I16" s="11">
        <v>815803.62</v>
      </c>
      <c r="J16" s="11">
        <v>450398.45999999996</v>
      </c>
      <c r="K16" s="11">
        <v>32094.949999999997</v>
      </c>
      <c r="L16" s="11">
        <v>1701.03235</v>
      </c>
      <c r="M16" s="11">
        <v>30393.917650000003</v>
      </c>
      <c r="N16" s="11">
        <v>21660.289999999994</v>
      </c>
    </row>
    <row r="17" spans="1:14" x14ac:dyDescent="0.25">
      <c r="A17" s="8">
        <v>45777</v>
      </c>
      <c r="B17" s="9" t="s">
        <v>102</v>
      </c>
      <c r="C17" s="9" t="s">
        <v>43</v>
      </c>
      <c r="D17" s="7">
        <v>2025</v>
      </c>
      <c r="E17" s="9" t="s">
        <v>70</v>
      </c>
      <c r="F17" s="7" t="s">
        <v>8</v>
      </c>
      <c r="G17" s="7" t="s">
        <v>126</v>
      </c>
      <c r="H17" s="7">
        <v>6739</v>
      </c>
      <c r="I17" s="11">
        <v>755369.00999999989</v>
      </c>
      <c r="J17" s="11">
        <v>418117.64</v>
      </c>
      <c r="K17" s="11">
        <v>29915.780000000002</v>
      </c>
      <c r="L17" s="11">
        <v>1585.5363399999999</v>
      </c>
      <c r="M17" s="11">
        <v>28330.24366</v>
      </c>
      <c r="N17" s="11">
        <v>19464.920000000002</v>
      </c>
    </row>
    <row r="18" spans="1:14" x14ac:dyDescent="0.25">
      <c r="A18" s="8">
        <v>45808</v>
      </c>
      <c r="B18" s="9" t="s">
        <v>118</v>
      </c>
      <c r="C18" s="9" t="s">
        <v>44</v>
      </c>
      <c r="D18" s="7">
        <v>2025</v>
      </c>
      <c r="E18" s="9" t="s">
        <v>70</v>
      </c>
      <c r="F18" s="7" t="s">
        <v>8</v>
      </c>
      <c r="G18" s="7" t="s">
        <v>126</v>
      </c>
      <c r="H18" s="7">
        <v>7268</v>
      </c>
      <c r="I18" s="11">
        <v>804379.94</v>
      </c>
      <c r="J18" s="11">
        <v>425311.57000000007</v>
      </c>
      <c r="K18" s="11">
        <v>30845.84</v>
      </c>
      <c r="L18" s="11">
        <v>1634.8295200000002</v>
      </c>
      <c r="M18" s="11">
        <v>29211.010480000001</v>
      </c>
      <c r="N18" s="11">
        <v>20640.89</v>
      </c>
    </row>
    <row r="19" spans="1:14" x14ac:dyDescent="0.25">
      <c r="A19" s="8">
        <v>45838</v>
      </c>
      <c r="B19" s="9" t="s">
        <v>114</v>
      </c>
      <c r="C19" s="9" t="s">
        <v>45</v>
      </c>
      <c r="D19" s="7">
        <v>2025</v>
      </c>
      <c r="E19" s="9" t="s">
        <v>70</v>
      </c>
      <c r="F19" s="7" t="s">
        <v>8</v>
      </c>
      <c r="G19" s="7" t="s">
        <v>126</v>
      </c>
      <c r="H19" s="7">
        <v>6592</v>
      </c>
      <c r="I19" s="11">
        <v>725416.04</v>
      </c>
      <c r="J19" s="11">
        <v>396342.02000000008</v>
      </c>
      <c r="K19" s="11">
        <v>31020.190000000006</v>
      </c>
      <c r="L19" s="11">
        <v>1644.0700699999998</v>
      </c>
      <c r="M19" s="11">
        <v>29376.119930000001</v>
      </c>
      <c r="N19" s="11">
        <v>17778.88</v>
      </c>
    </row>
    <row r="20" spans="1:14" x14ac:dyDescent="0.25">
      <c r="A20" s="8">
        <v>45869</v>
      </c>
      <c r="B20" s="9" t="s">
        <v>112</v>
      </c>
      <c r="C20" s="9" t="s">
        <v>46</v>
      </c>
      <c r="D20" s="7">
        <v>2025</v>
      </c>
      <c r="E20" s="9" t="s">
        <v>71</v>
      </c>
      <c r="F20" s="7" t="s">
        <v>8</v>
      </c>
      <c r="G20" s="7" t="s">
        <v>126</v>
      </c>
      <c r="H20" s="7">
        <v>5897</v>
      </c>
      <c r="I20" s="11">
        <v>645542.41</v>
      </c>
      <c r="J20" s="11">
        <v>348870.31999999995</v>
      </c>
      <c r="K20" s="11">
        <v>26321.209999999995</v>
      </c>
      <c r="L20" s="11">
        <v>1395.02413</v>
      </c>
      <c r="M20" s="11">
        <v>24926.185870000001</v>
      </c>
      <c r="N20" s="11">
        <v>15467.54</v>
      </c>
    </row>
    <row r="21" spans="1:14" x14ac:dyDescent="0.25">
      <c r="A21" s="8">
        <v>45900</v>
      </c>
      <c r="B21" s="9" t="s">
        <v>104</v>
      </c>
      <c r="C21" s="9" t="s">
        <v>47</v>
      </c>
      <c r="D21" s="7">
        <v>2025</v>
      </c>
      <c r="E21" s="9" t="s">
        <v>71</v>
      </c>
      <c r="F21" s="7" t="s">
        <v>8</v>
      </c>
      <c r="G21" s="7" t="s">
        <v>126</v>
      </c>
      <c r="H21" s="7">
        <v>5342</v>
      </c>
      <c r="I21" s="11">
        <v>598413.66</v>
      </c>
      <c r="J21" s="11">
        <v>340808.08000000007</v>
      </c>
      <c r="K21" s="11">
        <v>23044.25</v>
      </c>
      <c r="L21" s="11">
        <v>1221.3452499999999</v>
      </c>
      <c r="M21" s="11">
        <v>21822.904749999998</v>
      </c>
      <c r="N21" s="11">
        <v>16891.87</v>
      </c>
    </row>
    <row r="22" spans="1:14" x14ac:dyDescent="0.25">
      <c r="A22" s="8">
        <v>45930</v>
      </c>
      <c r="B22" s="9" t="s">
        <v>124</v>
      </c>
      <c r="C22" s="9" t="s">
        <v>48</v>
      </c>
      <c r="D22" s="7">
        <v>2025</v>
      </c>
      <c r="E22" s="9" t="s">
        <v>71</v>
      </c>
      <c r="F22" s="7" t="s">
        <v>8</v>
      </c>
      <c r="G22" s="7" t="s">
        <v>126</v>
      </c>
      <c r="H22" s="7">
        <v>5384</v>
      </c>
      <c r="I22" s="11">
        <v>572402.92000000004</v>
      </c>
      <c r="J22" s="11">
        <v>312212.5</v>
      </c>
      <c r="K22" s="11">
        <v>22249.449999999993</v>
      </c>
      <c r="L22" s="11">
        <v>1179.2208499999999</v>
      </c>
      <c r="M22" s="11">
        <v>21070.229150000003</v>
      </c>
      <c r="N22" s="11">
        <v>13984.630000000001</v>
      </c>
    </row>
    <row r="23" spans="1:14" x14ac:dyDescent="0.25">
      <c r="A23" s="8">
        <v>45961</v>
      </c>
      <c r="B23" s="9" t="s">
        <v>122</v>
      </c>
      <c r="C23" s="9" t="s">
        <v>49</v>
      </c>
      <c r="D23" s="7">
        <v>2025</v>
      </c>
      <c r="E23" s="9" t="s">
        <v>72</v>
      </c>
      <c r="F23" s="7" t="s">
        <v>8</v>
      </c>
      <c r="G23" s="7" t="s">
        <v>126</v>
      </c>
      <c r="H23" s="7">
        <v>5229</v>
      </c>
      <c r="I23" s="11">
        <v>581511.47999999986</v>
      </c>
      <c r="J23" s="11">
        <v>321638.54000000004</v>
      </c>
      <c r="K23" s="11">
        <v>22405.06</v>
      </c>
      <c r="L23" s="11">
        <v>1187.4681800000001</v>
      </c>
      <c r="M23" s="11">
        <v>21217.591820000001</v>
      </c>
      <c r="N23" s="11">
        <v>15337.219999999996</v>
      </c>
    </row>
    <row r="24" spans="1:14" x14ac:dyDescent="0.25">
      <c r="A24" s="8">
        <v>45991</v>
      </c>
      <c r="B24" s="9" t="s">
        <v>120</v>
      </c>
      <c r="C24" s="9" t="s">
        <v>50</v>
      </c>
      <c r="D24" s="7">
        <v>2025</v>
      </c>
      <c r="E24" s="9" t="s">
        <v>72</v>
      </c>
      <c r="F24" s="7" t="s">
        <v>8</v>
      </c>
      <c r="G24" s="7" t="s">
        <v>126</v>
      </c>
      <c r="H24" s="7">
        <v>7016</v>
      </c>
      <c r="I24" s="11">
        <v>787119.12</v>
      </c>
      <c r="J24" s="11">
        <v>421848.54</v>
      </c>
      <c r="K24" s="11">
        <v>30295.169999999991</v>
      </c>
      <c r="L24" s="11">
        <v>1605.64401</v>
      </c>
      <c r="M24" s="11">
        <v>28689.525989999998</v>
      </c>
      <c r="N24" s="11">
        <v>20876.22</v>
      </c>
    </row>
    <row r="25" spans="1:14" x14ac:dyDescent="0.25">
      <c r="A25" s="8">
        <v>46022</v>
      </c>
      <c r="B25" s="9" t="s">
        <v>106</v>
      </c>
      <c r="C25" s="9" t="s">
        <v>51</v>
      </c>
      <c r="D25" s="7">
        <v>2025</v>
      </c>
      <c r="E25" s="9" t="s">
        <v>72</v>
      </c>
      <c r="F25" s="7" t="s">
        <v>8</v>
      </c>
      <c r="G25" s="7" t="s">
        <v>126</v>
      </c>
      <c r="H25" s="7">
        <v>6692</v>
      </c>
      <c r="I25" s="11">
        <v>727200.64</v>
      </c>
      <c r="J25" s="11">
        <v>410812.73000000004</v>
      </c>
      <c r="K25" s="11">
        <v>26659.049999999992</v>
      </c>
      <c r="L25" s="11">
        <v>1412.92965</v>
      </c>
      <c r="M25" s="11">
        <v>25246.120350000001</v>
      </c>
      <c r="N25" s="11">
        <v>16362.190000000002</v>
      </c>
    </row>
    <row r="27" spans="1:14" x14ac:dyDescent="0.25">
      <c r="I27" s="63"/>
    </row>
    <row r="29" spans="1:14" x14ac:dyDescent="0.25">
      <c r="K29" s="61"/>
      <c r="M29" s="61"/>
    </row>
  </sheetData>
  <phoneticPr fontId="3" type="noConversion"/>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showGridLines="0" workbookViewId="0">
      <pane ySplit="1" topLeftCell="A2" activePane="bottomLeft" state="frozen"/>
      <selection pane="bottomLeft" activeCell="F28" sqref="F28"/>
    </sheetView>
  </sheetViews>
  <sheetFormatPr defaultRowHeight="15" x14ac:dyDescent="0.25"/>
  <cols>
    <col min="1" max="1" width="10.5703125" style="4" bestFit="1" customWidth="1"/>
    <col min="2" max="2" width="15.28515625" style="4" bestFit="1" customWidth="1"/>
    <col min="3" max="3" width="11.28515625" style="4" bestFit="1" customWidth="1"/>
    <col min="4" max="4" width="11.28515625" style="4" customWidth="1"/>
    <col min="5" max="5" width="9.140625" style="4" bestFit="1" customWidth="1"/>
    <col min="6" max="10" width="12" style="15" customWidth="1"/>
    <col min="11" max="11" width="15.85546875" style="15" customWidth="1"/>
    <col min="12" max="12" width="14" style="15" customWidth="1"/>
    <col min="13" max="15" width="12" style="15" customWidth="1"/>
    <col min="16" max="16" width="10.5703125" customWidth="1"/>
  </cols>
  <sheetData>
    <row r="1" spans="1:16" x14ac:dyDescent="0.25">
      <c r="A1" s="3" t="s">
        <v>31</v>
      </c>
      <c r="B1" s="3" t="s">
        <v>30</v>
      </c>
      <c r="C1" s="3" t="s">
        <v>0</v>
      </c>
      <c r="D1" s="3" t="s">
        <v>39</v>
      </c>
      <c r="E1" s="3" t="s">
        <v>32</v>
      </c>
      <c r="F1" s="14" t="s">
        <v>9</v>
      </c>
      <c r="G1" s="14" t="s">
        <v>10</v>
      </c>
      <c r="H1" s="14" t="s">
        <v>11</v>
      </c>
      <c r="I1" s="14" t="s">
        <v>12</v>
      </c>
      <c r="J1" s="14" t="s">
        <v>13</v>
      </c>
      <c r="K1" s="14" t="s">
        <v>14</v>
      </c>
      <c r="L1" s="14" t="s">
        <v>15</v>
      </c>
      <c r="M1" s="14" t="s">
        <v>16</v>
      </c>
      <c r="N1" s="14" t="s">
        <v>128</v>
      </c>
      <c r="O1" s="14" t="s">
        <v>130</v>
      </c>
      <c r="P1" s="2" t="s">
        <v>87</v>
      </c>
    </row>
    <row r="2" spans="1:16" x14ac:dyDescent="0.25">
      <c r="A2" s="4">
        <v>45322</v>
      </c>
      <c r="B2" s="4" t="s">
        <v>109</v>
      </c>
      <c r="C2" s="4" t="s">
        <v>40</v>
      </c>
      <c r="D2"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Q1</v>
      </c>
      <c r="E2" s="4" t="str">
        <f>TEXT(operating_exp[[#This Row],[Date]],"yyyy")</f>
        <v>2024</v>
      </c>
      <c r="F2" s="15">
        <v>51879.95</v>
      </c>
      <c r="G2" s="15">
        <v>22104.7</v>
      </c>
      <c r="H2" s="15">
        <v>7578.76</v>
      </c>
      <c r="I2" s="15">
        <v>11368.13</v>
      </c>
      <c r="J2" s="15">
        <v>6315.63</v>
      </c>
      <c r="K2" s="15">
        <v>5052.5</v>
      </c>
      <c r="L2" s="15">
        <v>8568.2800000000007</v>
      </c>
      <c r="M2" s="15">
        <v>3661.57</v>
      </c>
      <c r="N2" s="15">
        <f>operating_exp[[#This Row],[General_Admin]]+operating_exp[[#This Row],[Insurance]]+operating_exp[[#This Row],[Marketing]]+operating_exp[[#This Row],[Utilities]]+operating_exp[[#This Row],[Rent]]+operating_exp[[#This Row],[Salaries]]</f>
        <v>104299.67</v>
      </c>
      <c r="O2" s="15">
        <f>operating_exp[[#This Row],[Depreciation]]+operating_exp[[#This Row],[Software]]</f>
        <v>12229.85</v>
      </c>
      <c r="P2" s="15">
        <f>operating_exp[[#This Row],[Salaries]]+operating_exp[[#This Row],[Utilities]]+operating_exp[[#This Row],[Rent]]+operating_exp[[#This Row],[Marketing]]+operating_exp[[#This Row],[Insurance]]+operating_exp[[#This Row],[General_Admin]]+operating_exp[[#This Row],[Depreciation]]+operating_exp[[#This Row],[Software]]</f>
        <v>116529.52000000002</v>
      </c>
    </row>
    <row r="3" spans="1:16" x14ac:dyDescent="0.25">
      <c r="A3" s="4">
        <v>45350</v>
      </c>
      <c r="B3" s="4" t="s">
        <v>107</v>
      </c>
      <c r="C3" s="4" t="s">
        <v>41</v>
      </c>
      <c r="D3"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Q1</v>
      </c>
      <c r="E3" s="4" t="str">
        <f>TEXT(operating_exp[[#This Row],[Date]],"yyyy")</f>
        <v>2024</v>
      </c>
      <c r="F3" s="15">
        <v>54512.47</v>
      </c>
      <c r="G3" s="15">
        <v>23456.67</v>
      </c>
      <c r="H3" s="15">
        <v>8042.29</v>
      </c>
      <c r="I3" s="15">
        <v>12063.43</v>
      </c>
      <c r="J3" s="15">
        <v>6731.91</v>
      </c>
      <c r="K3" s="15">
        <v>5361.52</v>
      </c>
      <c r="L3" s="15">
        <v>8561.75</v>
      </c>
      <c r="M3" s="15">
        <v>3607.92</v>
      </c>
      <c r="N3" s="15">
        <f>operating_exp[[#This Row],[General_Admin]]+operating_exp[[#This Row],[Insurance]]+operating_exp[[#This Row],[Marketing]]+operating_exp[[#This Row],[Utilities]]+operating_exp[[#This Row],[Rent]]+operating_exp[[#This Row],[Salaries]]</f>
        <v>110168.29000000001</v>
      </c>
      <c r="O3" s="15">
        <f>operating_exp[[#This Row],[Depreciation]]+operating_exp[[#This Row],[Software]]</f>
        <v>12169.67</v>
      </c>
      <c r="P3" s="15">
        <f>operating_exp[[#This Row],[Salaries]]+operating_exp[[#This Row],[Utilities]]+operating_exp[[#This Row],[Rent]]+operating_exp[[#This Row],[Marketing]]+operating_exp[[#This Row],[Insurance]]+operating_exp[[#This Row],[General_Admin]]+operating_exp[[#This Row],[Depreciation]]+operating_exp[[#This Row],[Software]]</f>
        <v>122337.95999999999</v>
      </c>
    </row>
    <row r="4" spans="1:16" x14ac:dyDescent="0.25">
      <c r="A4" s="4">
        <v>45382</v>
      </c>
      <c r="B4" s="4" t="s">
        <v>115</v>
      </c>
      <c r="C4" s="4" t="s">
        <v>42</v>
      </c>
      <c r="D4"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Q1</v>
      </c>
      <c r="E4" s="4" t="str">
        <f>TEXT(operating_exp[[#This Row],[Date]],"yyyy")</f>
        <v>2024</v>
      </c>
      <c r="F4" s="15">
        <v>50847.1</v>
      </c>
      <c r="G4" s="15">
        <v>25076.720000000001</v>
      </c>
      <c r="H4" s="15">
        <v>8597.73</v>
      </c>
      <c r="I4" s="15">
        <v>12896.6</v>
      </c>
      <c r="J4" s="15">
        <v>7164.78</v>
      </c>
      <c r="K4" s="15">
        <v>5731.82</v>
      </c>
      <c r="L4" s="15">
        <v>9117.59</v>
      </c>
      <c r="M4" s="15">
        <v>3474.75</v>
      </c>
      <c r="N4" s="15">
        <f>operating_exp[[#This Row],[General_Admin]]+operating_exp[[#This Row],[Insurance]]+operating_exp[[#This Row],[Marketing]]+operating_exp[[#This Row],[Utilities]]+operating_exp[[#This Row],[Rent]]+operating_exp[[#This Row],[Salaries]]</f>
        <v>110314.75</v>
      </c>
      <c r="O4" s="15">
        <f>operating_exp[[#This Row],[Depreciation]]+operating_exp[[#This Row],[Software]]</f>
        <v>12592.34</v>
      </c>
      <c r="P4" s="15">
        <f>operating_exp[[#This Row],[Salaries]]+operating_exp[[#This Row],[Utilities]]+operating_exp[[#This Row],[Rent]]+operating_exp[[#This Row],[Marketing]]+operating_exp[[#This Row],[Insurance]]+operating_exp[[#This Row],[General_Admin]]+operating_exp[[#This Row],[Depreciation]]+operating_exp[[#This Row],[Software]]</f>
        <v>122907.09</v>
      </c>
    </row>
    <row r="5" spans="1:16" x14ac:dyDescent="0.25">
      <c r="A5" s="4">
        <v>45412</v>
      </c>
      <c r="B5" s="4" t="s">
        <v>101</v>
      </c>
      <c r="C5" s="4" t="s">
        <v>43</v>
      </c>
      <c r="D5"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Q2</v>
      </c>
      <c r="E5" s="4" t="str">
        <f>TEXT(operating_exp[[#This Row],[Date]],"yyyy")</f>
        <v>2024</v>
      </c>
      <c r="F5" s="15">
        <v>54468.98</v>
      </c>
      <c r="G5" s="15">
        <v>27007.15</v>
      </c>
      <c r="H5" s="15">
        <v>9259.6</v>
      </c>
      <c r="I5" s="15">
        <v>13889.39</v>
      </c>
      <c r="J5" s="15">
        <v>7716.33</v>
      </c>
      <c r="K5" s="15">
        <v>6173.06</v>
      </c>
      <c r="L5" s="15">
        <v>9195.35</v>
      </c>
      <c r="M5" s="15">
        <v>3394.65</v>
      </c>
      <c r="N5" s="15">
        <f>operating_exp[[#This Row],[General_Admin]]+operating_exp[[#This Row],[Insurance]]+operating_exp[[#This Row],[Marketing]]+operating_exp[[#This Row],[Utilities]]+operating_exp[[#This Row],[Rent]]+operating_exp[[#This Row],[Salaries]]</f>
        <v>118514.51000000001</v>
      </c>
      <c r="O5" s="15">
        <f>operating_exp[[#This Row],[Depreciation]]+operating_exp[[#This Row],[Software]]</f>
        <v>12590</v>
      </c>
      <c r="P5" s="15">
        <f>operating_exp[[#This Row],[Salaries]]+operating_exp[[#This Row],[Utilities]]+operating_exp[[#This Row],[Rent]]+operating_exp[[#This Row],[Marketing]]+operating_exp[[#This Row],[Insurance]]+operating_exp[[#This Row],[General_Admin]]+operating_exp[[#This Row],[Depreciation]]+operating_exp[[#This Row],[Software]]</f>
        <v>131104.51</v>
      </c>
    </row>
    <row r="6" spans="1:16" x14ac:dyDescent="0.25">
      <c r="A6" s="4">
        <v>45443</v>
      </c>
      <c r="B6" s="4" t="s">
        <v>117</v>
      </c>
      <c r="C6" s="4" t="s">
        <v>44</v>
      </c>
      <c r="D6"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Q2</v>
      </c>
      <c r="E6" s="4" t="str">
        <f>TEXT(operating_exp[[#This Row],[Date]],"yyyy")</f>
        <v>2024</v>
      </c>
      <c r="F6" s="15">
        <v>50453.97</v>
      </c>
      <c r="G6" s="15">
        <v>27832.69</v>
      </c>
      <c r="H6" s="15">
        <v>9542.64</v>
      </c>
      <c r="I6" s="15">
        <v>14313.95</v>
      </c>
      <c r="J6" s="15">
        <v>7952.2</v>
      </c>
      <c r="K6" s="15">
        <v>6361.76</v>
      </c>
      <c r="L6" s="15">
        <v>8372.24</v>
      </c>
      <c r="M6" s="15">
        <v>3307.72</v>
      </c>
      <c r="N6" s="15">
        <f>operating_exp[[#This Row],[General_Admin]]+operating_exp[[#This Row],[Insurance]]+operating_exp[[#This Row],[Marketing]]+operating_exp[[#This Row],[Utilities]]+operating_exp[[#This Row],[Rent]]+operating_exp[[#This Row],[Salaries]]</f>
        <v>116457.21</v>
      </c>
      <c r="O6" s="15">
        <f>operating_exp[[#This Row],[Depreciation]]+operating_exp[[#This Row],[Software]]</f>
        <v>11679.96</v>
      </c>
      <c r="P6" s="15">
        <f>operating_exp[[#This Row],[Salaries]]+operating_exp[[#This Row],[Utilities]]+operating_exp[[#This Row],[Rent]]+operating_exp[[#This Row],[Marketing]]+operating_exp[[#This Row],[Insurance]]+operating_exp[[#This Row],[General_Admin]]+operating_exp[[#This Row],[Depreciation]]+operating_exp[[#This Row],[Software]]</f>
        <v>128137.17</v>
      </c>
    </row>
    <row r="7" spans="1:16" x14ac:dyDescent="0.25">
      <c r="A7" s="4">
        <v>45473</v>
      </c>
      <c r="B7" s="4" t="s">
        <v>113</v>
      </c>
      <c r="C7" s="4" t="s">
        <v>45</v>
      </c>
      <c r="D7"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Q2</v>
      </c>
      <c r="E7" s="4" t="str">
        <f>TEXT(operating_exp[[#This Row],[Date]],"yyyy")</f>
        <v>2024</v>
      </c>
      <c r="F7" s="15">
        <v>51094.52</v>
      </c>
      <c r="G7" s="15">
        <v>24877.7</v>
      </c>
      <c r="H7" s="15">
        <v>8529.5</v>
      </c>
      <c r="I7" s="15">
        <v>12794.25</v>
      </c>
      <c r="J7" s="15">
        <v>7107.91</v>
      </c>
      <c r="K7" s="15">
        <v>5686.33</v>
      </c>
      <c r="L7" s="15">
        <v>9631.11</v>
      </c>
      <c r="M7" s="15">
        <v>3542.86</v>
      </c>
      <c r="N7" s="15">
        <f>operating_exp[[#This Row],[General_Admin]]+operating_exp[[#This Row],[Insurance]]+operating_exp[[#This Row],[Marketing]]+operating_exp[[#This Row],[Utilities]]+operating_exp[[#This Row],[Rent]]+operating_exp[[#This Row],[Salaries]]</f>
        <v>110090.20999999999</v>
      </c>
      <c r="O7" s="15">
        <f>operating_exp[[#This Row],[Depreciation]]+operating_exp[[#This Row],[Software]]</f>
        <v>13173.970000000001</v>
      </c>
      <c r="P7" s="15">
        <f>operating_exp[[#This Row],[Salaries]]+operating_exp[[#This Row],[Utilities]]+operating_exp[[#This Row],[Rent]]+operating_exp[[#This Row],[Marketing]]+operating_exp[[#This Row],[Insurance]]+operating_exp[[#This Row],[General_Admin]]+operating_exp[[#This Row],[Depreciation]]+operating_exp[[#This Row],[Software]]</f>
        <v>123264.18000000001</v>
      </c>
    </row>
    <row r="8" spans="1:16" x14ac:dyDescent="0.25">
      <c r="A8" s="4">
        <v>45504</v>
      </c>
      <c r="B8" s="4" t="s">
        <v>111</v>
      </c>
      <c r="C8" s="4" t="s">
        <v>46</v>
      </c>
      <c r="D8"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Q3</v>
      </c>
      <c r="E8" s="4" t="str">
        <f>TEXT(operating_exp[[#This Row],[Date]],"yyyy")</f>
        <v>2024</v>
      </c>
      <c r="F8" s="15">
        <v>52369.47</v>
      </c>
      <c r="G8" s="15">
        <v>23908.75</v>
      </c>
      <c r="H8" s="15">
        <v>8197.2900000000009</v>
      </c>
      <c r="I8" s="15">
        <v>12295.93</v>
      </c>
      <c r="J8" s="15">
        <v>6831.07</v>
      </c>
      <c r="K8" s="15">
        <v>5464.86</v>
      </c>
      <c r="L8" s="15">
        <v>8306.58</v>
      </c>
      <c r="M8" s="15">
        <v>3752.1</v>
      </c>
      <c r="N8" s="15">
        <f>operating_exp[[#This Row],[General_Admin]]+operating_exp[[#This Row],[Insurance]]+operating_exp[[#This Row],[Marketing]]+operating_exp[[#This Row],[Utilities]]+operating_exp[[#This Row],[Rent]]+operating_exp[[#This Row],[Salaries]]</f>
        <v>109067.37</v>
      </c>
      <c r="O8" s="15">
        <f>operating_exp[[#This Row],[Depreciation]]+operating_exp[[#This Row],[Software]]</f>
        <v>12058.68</v>
      </c>
      <c r="P8" s="15">
        <f>operating_exp[[#This Row],[Salaries]]+operating_exp[[#This Row],[Utilities]]+operating_exp[[#This Row],[Rent]]+operating_exp[[#This Row],[Marketing]]+operating_exp[[#This Row],[Insurance]]+operating_exp[[#This Row],[General_Admin]]+operating_exp[[#This Row],[Depreciation]]+operating_exp[[#This Row],[Software]]</f>
        <v>121126.05000000002</v>
      </c>
    </row>
    <row r="9" spans="1:16" x14ac:dyDescent="0.25">
      <c r="A9" s="4">
        <v>45535</v>
      </c>
      <c r="B9" s="4" t="s">
        <v>103</v>
      </c>
      <c r="C9" s="4" t="s">
        <v>47</v>
      </c>
      <c r="D9"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Q3</v>
      </c>
      <c r="E9" s="4" t="str">
        <f>TEXT(operating_exp[[#This Row],[Date]],"yyyy")</f>
        <v>2024</v>
      </c>
      <c r="F9" s="15">
        <v>53302.77</v>
      </c>
      <c r="G9" s="15">
        <v>21422.31</v>
      </c>
      <c r="H9" s="15">
        <v>7344.69</v>
      </c>
      <c r="I9" s="15">
        <v>11317.03</v>
      </c>
      <c r="J9" s="15">
        <v>6120.57</v>
      </c>
      <c r="K9" s="15">
        <v>4896.46</v>
      </c>
      <c r="L9" s="15">
        <v>8221.7999999999993</v>
      </c>
      <c r="M9" s="15">
        <v>3645.48</v>
      </c>
      <c r="N9" s="15">
        <f>operating_exp[[#This Row],[General_Admin]]+operating_exp[[#This Row],[Insurance]]+operating_exp[[#This Row],[Marketing]]+operating_exp[[#This Row],[Utilities]]+operating_exp[[#This Row],[Rent]]+operating_exp[[#This Row],[Salaries]]</f>
        <v>104403.82999999999</v>
      </c>
      <c r="O9" s="15">
        <f>operating_exp[[#This Row],[Depreciation]]+operating_exp[[#This Row],[Software]]</f>
        <v>11867.279999999999</v>
      </c>
      <c r="P9" s="15">
        <f>operating_exp[[#This Row],[Salaries]]+operating_exp[[#This Row],[Utilities]]+operating_exp[[#This Row],[Rent]]+operating_exp[[#This Row],[Marketing]]+operating_exp[[#This Row],[Insurance]]+operating_exp[[#This Row],[General_Admin]]+operating_exp[[#This Row],[Depreciation]]+operating_exp[[#This Row],[Software]]</f>
        <v>116271.11</v>
      </c>
    </row>
    <row r="10" spans="1:16" x14ac:dyDescent="0.25">
      <c r="A10" s="4">
        <v>45565</v>
      </c>
      <c r="B10" s="4" t="s">
        <v>123</v>
      </c>
      <c r="C10" s="4" t="s">
        <v>48</v>
      </c>
      <c r="D10"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Q3</v>
      </c>
      <c r="E10" s="4" t="str">
        <f>TEXT(operating_exp[[#This Row],[Date]],"yyyy")</f>
        <v>2024</v>
      </c>
      <c r="F10" s="15">
        <v>52463.76</v>
      </c>
      <c r="G10" s="15">
        <v>19708.87</v>
      </c>
      <c r="H10" s="15">
        <v>6757.33</v>
      </c>
      <c r="I10" s="15">
        <v>13135.99</v>
      </c>
      <c r="J10" s="15">
        <v>5631.11</v>
      </c>
      <c r="K10" s="15">
        <v>4504.8900000000003</v>
      </c>
      <c r="L10" s="15">
        <v>8247.11</v>
      </c>
      <c r="M10" s="15">
        <v>3470.81</v>
      </c>
      <c r="N10" s="15">
        <f>operating_exp[[#This Row],[General_Admin]]+operating_exp[[#This Row],[Insurance]]+operating_exp[[#This Row],[Marketing]]+operating_exp[[#This Row],[Utilities]]+operating_exp[[#This Row],[Rent]]+operating_exp[[#This Row],[Salaries]]</f>
        <v>102201.95000000001</v>
      </c>
      <c r="O10" s="15">
        <f>operating_exp[[#This Row],[Depreciation]]+operating_exp[[#This Row],[Software]]</f>
        <v>11717.92</v>
      </c>
      <c r="P10" s="15">
        <f>operating_exp[[#This Row],[Salaries]]+operating_exp[[#This Row],[Utilities]]+operating_exp[[#This Row],[Rent]]+operating_exp[[#This Row],[Marketing]]+operating_exp[[#This Row],[Insurance]]+operating_exp[[#This Row],[General_Admin]]+operating_exp[[#This Row],[Depreciation]]+operating_exp[[#This Row],[Software]]</f>
        <v>113919.87000000001</v>
      </c>
    </row>
    <row r="11" spans="1:16" x14ac:dyDescent="0.25">
      <c r="A11" s="4">
        <v>45596</v>
      </c>
      <c r="B11" s="4" t="s">
        <v>121</v>
      </c>
      <c r="C11" s="4" t="s">
        <v>49</v>
      </c>
      <c r="D11"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Q4</v>
      </c>
      <c r="E11" s="4" t="str">
        <f>TEXT(operating_exp[[#This Row],[Date]],"yyyy")</f>
        <v>2024</v>
      </c>
      <c r="F11" s="15">
        <v>52188.38</v>
      </c>
      <c r="G11" s="15">
        <v>20723.41</v>
      </c>
      <c r="H11" s="15">
        <v>7105.17</v>
      </c>
      <c r="I11" s="15">
        <v>10657.76</v>
      </c>
      <c r="J11" s="15">
        <v>5920.98</v>
      </c>
      <c r="K11" s="15">
        <v>4736.78</v>
      </c>
      <c r="L11" s="15">
        <v>8398.39</v>
      </c>
      <c r="M11" s="15">
        <v>3811.99</v>
      </c>
      <c r="N11" s="15">
        <f>operating_exp[[#This Row],[General_Admin]]+operating_exp[[#This Row],[Insurance]]+operating_exp[[#This Row],[Marketing]]+operating_exp[[#This Row],[Utilities]]+operating_exp[[#This Row],[Rent]]+operating_exp[[#This Row],[Salaries]]</f>
        <v>101332.47999999998</v>
      </c>
      <c r="O11" s="15">
        <f>operating_exp[[#This Row],[Depreciation]]+operating_exp[[#This Row],[Software]]</f>
        <v>12210.38</v>
      </c>
      <c r="P11" s="15">
        <f>operating_exp[[#This Row],[Salaries]]+operating_exp[[#This Row],[Utilities]]+operating_exp[[#This Row],[Rent]]+operating_exp[[#This Row],[Marketing]]+operating_exp[[#This Row],[Insurance]]+operating_exp[[#This Row],[General_Admin]]+operating_exp[[#This Row],[Depreciation]]+operating_exp[[#This Row],[Software]]</f>
        <v>113542.85999999999</v>
      </c>
    </row>
    <row r="12" spans="1:16" x14ac:dyDescent="0.25">
      <c r="A12" s="4">
        <v>45626</v>
      </c>
      <c r="B12" s="4" t="s">
        <v>119</v>
      </c>
      <c r="C12" s="4" t="s">
        <v>50</v>
      </c>
      <c r="D12"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Q4</v>
      </c>
      <c r="E12" s="4" t="str">
        <f>TEXT(operating_exp[[#This Row],[Date]],"yyyy")</f>
        <v>2024</v>
      </c>
      <c r="F12" s="15">
        <v>53897.88</v>
      </c>
      <c r="G12" s="15">
        <v>24838.82</v>
      </c>
      <c r="H12" s="15">
        <v>8516.17</v>
      </c>
      <c r="I12" s="15">
        <v>12774.25</v>
      </c>
      <c r="J12" s="15">
        <v>7096.81</v>
      </c>
      <c r="K12" s="15">
        <v>5677.44</v>
      </c>
      <c r="L12" s="15">
        <v>9304.24</v>
      </c>
      <c r="M12" s="15">
        <v>3473.61</v>
      </c>
      <c r="N12" s="15">
        <f>operating_exp[[#This Row],[General_Admin]]+operating_exp[[#This Row],[Insurance]]+operating_exp[[#This Row],[Marketing]]+operating_exp[[#This Row],[Utilities]]+operating_exp[[#This Row],[Rent]]+operating_exp[[#This Row],[Salaries]]</f>
        <v>112801.37</v>
      </c>
      <c r="O12" s="15">
        <f>operating_exp[[#This Row],[Depreciation]]+operating_exp[[#This Row],[Software]]</f>
        <v>12777.85</v>
      </c>
      <c r="P12" s="15">
        <f>operating_exp[[#This Row],[Salaries]]+operating_exp[[#This Row],[Utilities]]+operating_exp[[#This Row],[Rent]]+operating_exp[[#This Row],[Marketing]]+operating_exp[[#This Row],[Insurance]]+operating_exp[[#This Row],[General_Admin]]+operating_exp[[#This Row],[Depreciation]]+operating_exp[[#This Row],[Software]]</f>
        <v>125579.22</v>
      </c>
    </row>
    <row r="13" spans="1:16" x14ac:dyDescent="0.25">
      <c r="A13" s="4">
        <v>45657</v>
      </c>
      <c r="B13" s="4" t="s">
        <v>105</v>
      </c>
      <c r="C13" s="4" t="s">
        <v>51</v>
      </c>
      <c r="D13"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Q4</v>
      </c>
      <c r="E13" s="4" t="str">
        <f>TEXT(operating_exp[[#This Row],[Date]],"yyyy")</f>
        <v>2024</v>
      </c>
      <c r="F13" s="15">
        <v>51847.06</v>
      </c>
      <c r="G13" s="15">
        <v>28354.38</v>
      </c>
      <c r="H13" s="15">
        <v>9721.5</v>
      </c>
      <c r="I13" s="15">
        <v>14582.25</v>
      </c>
      <c r="J13" s="15">
        <v>8131.25</v>
      </c>
      <c r="K13" s="15">
        <v>6481</v>
      </c>
      <c r="L13" s="15">
        <v>9271.75</v>
      </c>
      <c r="M13" s="15">
        <v>3531.8</v>
      </c>
      <c r="N13" s="15">
        <f>operating_exp[[#This Row],[General_Admin]]+operating_exp[[#This Row],[Insurance]]+operating_exp[[#This Row],[Marketing]]+operating_exp[[#This Row],[Utilities]]+operating_exp[[#This Row],[Rent]]+operating_exp[[#This Row],[Salaries]]</f>
        <v>119117.44</v>
      </c>
      <c r="O13" s="15">
        <f>operating_exp[[#This Row],[Depreciation]]+operating_exp[[#This Row],[Software]]</f>
        <v>12803.55</v>
      </c>
      <c r="P13" s="15">
        <f>operating_exp[[#This Row],[Salaries]]+operating_exp[[#This Row],[Utilities]]+operating_exp[[#This Row],[Rent]]+operating_exp[[#This Row],[Marketing]]+operating_exp[[#This Row],[Insurance]]+operating_exp[[#This Row],[General_Admin]]+operating_exp[[#This Row],[Depreciation]]+operating_exp[[#This Row],[Software]]</f>
        <v>131920.99</v>
      </c>
    </row>
    <row r="14" spans="1:16" x14ac:dyDescent="0.25">
      <c r="A14" s="4">
        <v>45688</v>
      </c>
      <c r="B14" s="4" t="s">
        <v>110</v>
      </c>
      <c r="C14" s="4" t="s">
        <v>40</v>
      </c>
      <c r="D14"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Q1</v>
      </c>
      <c r="E14" s="4" t="str">
        <f>TEXT(operating_exp[[#This Row],[Date]],"yyyy")</f>
        <v>2025</v>
      </c>
      <c r="F14" s="15">
        <v>50211.44</v>
      </c>
      <c r="G14" s="15">
        <v>24734.28</v>
      </c>
      <c r="H14" s="15">
        <v>8480.33</v>
      </c>
      <c r="I14" s="15">
        <v>12720.49</v>
      </c>
      <c r="J14" s="15">
        <v>7066.94</v>
      </c>
      <c r="K14" s="15">
        <v>5653.55</v>
      </c>
      <c r="L14" s="15">
        <v>9022.5</v>
      </c>
      <c r="M14" s="15">
        <v>3714.48</v>
      </c>
      <c r="N14" s="15">
        <f>operating_exp[[#This Row],[General_Admin]]+operating_exp[[#This Row],[Insurance]]+operating_exp[[#This Row],[Marketing]]+operating_exp[[#This Row],[Utilities]]+operating_exp[[#This Row],[Rent]]+operating_exp[[#This Row],[Salaries]]</f>
        <v>108867.03</v>
      </c>
      <c r="O14" s="15">
        <f>operating_exp[[#This Row],[Depreciation]]+operating_exp[[#This Row],[Software]]</f>
        <v>12736.98</v>
      </c>
      <c r="P14" s="15">
        <f>operating_exp[[#This Row],[Salaries]]+operating_exp[[#This Row],[Utilities]]+operating_exp[[#This Row],[Rent]]+operating_exp[[#This Row],[Marketing]]+operating_exp[[#This Row],[Insurance]]+operating_exp[[#This Row],[General_Admin]]+operating_exp[[#This Row],[Depreciation]]+operating_exp[[#This Row],[Software]]</f>
        <v>121604.01000000001</v>
      </c>
    </row>
    <row r="15" spans="1:16" x14ac:dyDescent="0.25">
      <c r="A15" s="4">
        <v>45716</v>
      </c>
      <c r="B15" s="4" t="s">
        <v>108</v>
      </c>
      <c r="C15" s="4" t="s">
        <v>41</v>
      </c>
      <c r="D15"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Q1</v>
      </c>
      <c r="E15" s="4" t="str">
        <f>TEXT(operating_exp[[#This Row],[Date]],"yyyy")</f>
        <v>2025</v>
      </c>
      <c r="F15" s="15">
        <v>52069.24</v>
      </c>
      <c r="G15" s="15">
        <v>25908.61</v>
      </c>
      <c r="H15" s="15">
        <v>8882.9500000000007</v>
      </c>
      <c r="I15" s="15">
        <v>13324.43</v>
      </c>
      <c r="J15" s="15">
        <v>7402.46</v>
      </c>
      <c r="K15" s="15">
        <v>5921.97</v>
      </c>
      <c r="L15" s="15">
        <v>8193.52</v>
      </c>
      <c r="M15" s="15">
        <v>3700.39</v>
      </c>
      <c r="N15" s="15">
        <f>operating_exp[[#This Row],[General_Admin]]+operating_exp[[#This Row],[Insurance]]+operating_exp[[#This Row],[Marketing]]+operating_exp[[#This Row],[Utilities]]+operating_exp[[#This Row],[Rent]]+operating_exp[[#This Row],[Salaries]]</f>
        <v>113509.66</v>
      </c>
      <c r="O15" s="15">
        <f>operating_exp[[#This Row],[Depreciation]]+operating_exp[[#This Row],[Software]]</f>
        <v>11893.91</v>
      </c>
      <c r="P15" s="15">
        <f>operating_exp[[#This Row],[Salaries]]+operating_exp[[#This Row],[Utilities]]+operating_exp[[#This Row],[Rent]]+operating_exp[[#This Row],[Marketing]]+operating_exp[[#This Row],[Insurance]]+operating_exp[[#This Row],[General_Admin]]+operating_exp[[#This Row],[Depreciation]]+operating_exp[[#This Row],[Software]]</f>
        <v>125403.57000000002</v>
      </c>
    </row>
    <row r="16" spans="1:16" x14ac:dyDescent="0.25">
      <c r="A16" s="4">
        <v>45747</v>
      </c>
      <c r="B16" s="4" t="s">
        <v>116</v>
      </c>
      <c r="C16" s="4" t="s">
        <v>42</v>
      </c>
      <c r="D16"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Q1</v>
      </c>
      <c r="E16" s="4" t="str">
        <f>TEXT(operating_exp[[#This Row],[Date]],"yyyy")</f>
        <v>2025</v>
      </c>
      <c r="F16" s="15">
        <v>50862.38</v>
      </c>
      <c r="G16" s="15">
        <v>28553.13</v>
      </c>
      <c r="H16" s="15">
        <v>9789.64</v>
      </c>
      <c r="I16" s="15">
        <v>14684.47</v>
      </c>
      <c r="J16" s="15">
        <v>8158.04</v>
      </c>
      <c r="K16" s="15">
        <v>6526.43</v>
      </c>
      <c r="L16" s="15">
        <v>8565.52</v>
      </c>
      <c r="M16" s="15">
        <v>3265.29</v>
      </c>
      <c r="N16" s="15">
        <f>operating_exp[[#This Row],[General_Admin]]+operating_exp[[#This Row],[Insurance]]+operating_exp[[#This Row],[Marketing]]+operating_exp[[#This Row],[Utilities]]+operating_exp[[#This Row],[Rent]]+operating_exp[[#This Row],[Salaries]]</f>
        <v>118574.09</v>
      </c>
      <c r="O16" s="15">
        <f>operating_exp[[#This Row],[Depreciation]]+operating_exp[[#This Row],[Software]]</f>
        <v>11830.810000000001</v>
      </c>
      <c r="P16" s="15">
        <f>operating_exp[[#This Row],[Salaries]]+operating_exp[[#This Row],[Utilities]]+operating_exp[[#This Row],[Rent]]+operating_exp[[#This Row],[Marketing]]+operating_exp[[#This Row],[Insurance]]+operating_exp[[#This Row],[General_Admin]]+operating_exp[[#This Row],[Depreciation]]+operating_exp[[#This Row],[Software]]</f>
        <v>130404.9</v>
      </c>
    </row>
    <row r="17" spans="1:16" x14ac:dyDescent="0.25">
      <c r="A17" s="4">
        <v>45777</v>
      </c>
      <c r="B17" s="4" t="s">
        <v>102</v>
      </c>
      <c r="C17" s="4" t="s">
        <v>43</v>
      </c>
      <c r="D17"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Q2</v>
      </c>
      <c r="E17" s="4" t="str">
        <f>TEXT(operating_exp[[#This Row],[Date]],"yyyy")</f>
        <v>2025</v>
      </c>
      <c r="F17" s="15">
        <v>51465.41</v>
      </c>
      <c r="G17" s="15">
        <v>26437.919999999998</v>
      </c>
      <c r="H17" s="15">
        <v>9064.43</v>
      </c>
      <c r="I17" s="15">
        <v>13596.64</v>
      </c>
      <c r="J17" s="15">
        <v>7553.69</v>
      </c>
      <c r="K17" s="15">
        <v>6042.95</v>
      </c>
      <c r="L17" s="15">
        <v>9462.15</v>
      </c>
      <c r="M17" s="15">
        <v>3513.57</v>
      </c>
      <c r="N17" s="15">
        <f>operating_exp[[#This Row],[General_Admin]]+operating_exp[[#This Row],[Insurance]]+operating_exp[[#This Row],[Marketing]]+operating_exp[[#This Row],[Utilities]]+operating_exp[[#This Row],[Rent]]+operating_exp[[#This Row],[Salaries]]</f>
        <v>114161.04000000001</v>
      </c>
      <c r="O17" s="15">
        <f>operating_exp[[#This Row],[Depreciation]]+operating_exp[[#This Row],[Software]]</f>
        <v>12975.72</v>
      </c>
      <c r="P17" s="15">
        <f>operating_exp[[#This Row],[Salaries]]+operating_exp[[#This Row],[Utilities]]+operating_exp[[#This Row],[Rent]]+operating_exp[[#This Row],[Marketing]]+operating_exp[[#This Row],[Insurance]]+operating_exp[[#This Row],[General_Admin]]+operating_exp[[#This Row],[Depreciation]]+operating_exp[[#This Row],[Software]]</f>
        <v>127136.76000000001</v>
      </c>
    </row>
    <row r="18" spans="1:16" x14ac:dyDescent="0.25">
      <c r="A18" s="4">
        <v>45808</v>
      </c>
      <c r="B18" s="4" t="s">
        <v>118</v>
      </c>
      <c r="C18" s="4" t="s">
        <v>44</v>
      </c>
      <c r="D18"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Q2</v>
      </c>
      <c r="E18" s="4" t="str">
        <f>TEXT(operating_exp[[#This Row],[Date]],"yyyy")</f>
        <v>2025</v>
      </c>
      <c r="F18" s="15">
        <v>50878.84</v>
      </c>
      <c r="G18" s="15">
        <v>28153.3</v>
      </c>
      <c r="H18" s="15">
        <v>9652.56</v>
      </c>
      <c r="I18" s="15">
        <v>14478.84</v>
      </c>
      <c r="J18" s="15">
        <v>8043.8</v>
      </c>
      <c r="K18" s="15">
        <v>6435.04</v>
      </c>
      <c r="L18" s="15">
        <v>9680.09</v>
      </c>
      <c r="M18" s="15">
        <v>3765.71</v>
      </c>
      <c r="N18" s="15">
        <f>operating_exp[[#This Row],[General_Admin]]+operating_exp[[#This Row],[Insurance]]+operating_exp[[#This Row],[Marketing]]+operating_exp[[#This Row],[Utilities]]+operating_exp[[#This Row],[Rent]]+operating_exp[[#This Row],[Salaries]]</f>
        <v>117642.37999999999</v>
      </c>
      <c r="O18" s="15">
        <f>operating_exp[[#This Row],[Depreciation]]+operating_exp[[#This Row],[Software]]</f>
        <v>13445.8</v>
      </c>
      <c r="P18" s="15">
        <f>operating_exp[[#This Row],[Salaries]]+operating_exp[[#This Row],[Utilities]]+operating_exp[[#This Row],[Rent]]+operating_exp[[#This Row],[Marketing]]+operating_exp[[#This Row],[Insurance]]+operating_exp[[#This Row],[General_Admin]]+operating_exp[[#This Row],[Depreciation]]+operating_exp[[#This Row],[Software]]</f>
        <v>131088.18</v>
      </c>
    </row>
    <row r="19" spans="1:16" x14ac:dyDescent="0.25">
      <c r="A19" s="4">
        <v>45838</v>
      </c>
      <c r="B19" s="4" t="s">
        <v>114</v>
      </c>
      <c r="C19" s="4" t="s">
        <v>45</v>
      </c>
      <c r="D19"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Q2</v>
      </c>
      <c r="E19" s="4" t="str">
        <f>TEXT(operating_exp[[#This Row],[Date]],"yyyy")</f>
        <v>2025</v>
      </c>
      <c r="F19" s="15">
        <v>53994.31</v>
      </c>
      <c r="G19" s="15">
        <v>25389.56</v>
      </c>
      <c r="H19" s="15">
        <v>8704.99</v>
      </c>
      <c r="I19" s="15">
        <v>13057.49</v>
      </c>
      <c r="J19" s="15">
        <v>7254.16</v>
      </c>
      <c r="K19" s="15">
        <v>5803.33</v>
      </c>
      <c r="L19" s="15">
        <v>8529.83</v>
      </c>
      <c r="M19" s="15">
        <v>3465.87</v>
      </c>
      <c r="N19" s="15">
        <f>operating_exp[[#This Row],[General_Admin]]+operating_exp[[#This Row],[Insurance]]+operating_exp[[#This Row],[Marketing]]+operating_exp[[#This Row],[Utilities]]+operating_exp[[#This Row],[Rent]]+operating_exp[[#This Row],[Salaries]]</f>
        <v>114203.84</v>
      </c>
      <c r="O19" s="15">
        <f>operating_exp[[#This Row],[Depreciation]]+operating_exp[[#This Row],[Software]]</f>
        <v>11995.7</v>
      </c>
      <c r="P19" s="15">
        <f>operating_exp[[#This Row],[Salaries]]+operating_exp[[#This Row],[Utilities]]+operating_exp[[#This Row],[Rent]]+operating_exp[[#This Row],[Marketing]]+operating_exp[[#This Row],[Insurance]]+operating_exp[[#This Row],[General_Admin]]+operating_exp[[#This Row],[Depreciation]]+operating_exp[[#This Row],[Software]]</f>
        <v>126199.54000000001</v>
      </c>
    </row>
    <row r="20" spans="1:16" x14ac:dyDescent="0.25">
      <c r="A20" s="4">
        <v>45869</v>
      </c>
      <c r="B20" s="4" t="s">
        <v>112</v>
      </c>
      <c r="C20" s="4" t="s">
        <v>46</v>
      </c>
      <c r="D20"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Q3</v>
      </c>
      <c r="E20" s="4" t="str">
        <f>TEXT(operating_exp[[#This Row],[Date]],"yyyy")</f>
        <v>2025</v>
      </c>
      <c r="F20" s="15">
        <v>54529.75</v>
      </c>
      <c r="G20" s="15">
        <v>22593.98</v>
      </c>
      <c r="H20" s="15">
        <v>7746.51</v>
      </c>
      <c r="I20" s="15">
        <v>11619.76</v>
      </c>
      <c r="J20" s="15">
        <v>6455.42</v>
      </c>
      <c r="K20" s="15">
        <v>5164.34</v>
      </c>
      <c r="L20" s="15">
        <v>9489.6200000000008</v>
      </c>
      <c r="M20" s="15">
        <v>3169.02</v>
      </c>
      <c r="N20" s="15">
        <f>operating_exp[[#This Row],[General_Admin]]+operating_exp[[#This Row],[Insurance]]+operating_exp[[#This Row],[Marketing]]+operating_exp[[#This Row],[Utilities]]+operating_exp[[#This Row],[Rent]]+operating_exp[[#This Row],[Salaries]]</f>
        <v>108109.75999999999</v>
      </c>
      <c r="O20" s="15">
        <f>operating_exp[[#This Row],[Depreciation]]+operating_exp[[#This Row],[Software]]</f>
        <v>12658.640000000001</v>
      </c>
      <c r="P20" s="15">
        <f>operating_exp[[#This Row],[Salaries]]+operating_exp[[#This Row],[Utilities]]+operating_exp[[#This Row],[Rent]]+operating_exp[[#This Row],[Marketing]]+operating_exp[[#This Row],[Insurance]]+operating_exp[[#This Row],[General_Admin]]+operating_exp[[#This Row],[Depreciation]]+operating_exp[[#This Row],[Software]]</f>
        <v>120768.4</v>
      </c>
    </row>
    <row r="21" spans="1:16" x14ac:dyDescent="0.25">
      <c r="A21" s="4">
        <v>45900</v>
      </c>
      <c r="B21" s="4" t="s">
        <v>104</v>
      </c>
      <c r="C21" s="4" t="s">
        <v>47</v>
      </c>
      <c r="D21"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Q3</v>
      </c>
      <c r="E21" s="4" t="str">
        <f>TEXT(operating_exp[[#This Row],[Date]],"yyyy")</f>
        <v>2025</v>
      </c>
      <c r="F21" s="15">
        <v>50225.16</v>
      </c>
      <c r="G21" s="15">
        <v>20944.48</v>
      </c>
      <c r="H21" s="15">
        <v>7180.96</v>
      </c>
      <c r="I21" s="15">
        <v>10771.45</v>
      </c>
      <c r="J21" s="15">
        <v>5984.14</v>
      </c>
      <c r="K21" s="15">
        <v>4787.3100000000004</v>
      </c>
      <c r="L21" s="15">
        <v>8935.08</v>
      </c>
      <c r="M21" s="15">
        <v>3786.45</v>
      </c>
      <c r="N21" s="15">
        <f>operating_exp[[#This Row],[General_Admin]]+operating_exp[[#This Row],[Insurance]]+operating_exp[[#This Row],[Marketing]]+operating_exp[[#This Row],[Utilities]]+operating_exp[[#This Row],[Rent]]+operating_exp[[#This Row],[Salaries]]</f>
        <v>99893.5</v>
      </c>
      <c r="O21" s="15">
        <f>operating_exp[[#This Row],[Depreciation]]+operating_exp[[#This Row],[Software]]</f>
        <v>12721.529999999999</v>
      </c>
      <c r="P21" s="15">
        <f>operating_exp[[#This Row],[Salaries]]+operating_exp[[#This Row],[Utilities]]+operating_exp[[#This Row],[Rent]]+operating_exp[[#This Row],[Marketing]]+operating_exp[[#This Row],[Insurance]]+operating_exp[[#This Row],[General_Admin]]+operating_exp[[#This Row],[Depreciation]]+operating_exp[[#This Row],[Software]]</f>
        <v>112615.03</v>
      </c>
    </row>
    <row r="22" spans="1:16" x14ac:dyDescent="0.25">
      <c r="A22" s="4">
        <v>45930</v>
      </c>
      <c r="B22" s="4" t="s">
        <v>124</v>
      </c>
      <c r="C22" s="4" t="s">
        <v>48</v>
      </c>
      <c r="D22"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Q3</v>
      </c>
      <c r="E22" s="4" t="str">
        <f>TEXT(operating_exp[[#This Row],[Date]],"yyyy")</f>
        <v>2025</v>
      </c>
      <c r="F22" s="15">
        <v>52441.120000000003</v>
      </c>
      <c r="G22" s="15">
        <v>20034.099999999999</v>
      </c>
      <c r="H22" s="15">
        <v>6868.84</v>
      </c>
      <c r="I22" s="15">
        <v>10303.25</v>
      </c>
      <c r="J22" s="15">
        <v>5724.03</v>
      </c>
      <c r="K22" s="15">
        <v>4579.22</v>
      </c>
      <c r="L22" s="15">
        <v>8996.06</v>
      </c>
      <c r="M22" s="15">
        <v>3223.83</v>
      </c>
      <c r="N22" s="15">
        <f>operating_exp[[#This Row],[General_Admin]]+operating_exp[[#This Row],[Insurance]]+operating_exp[[#This Row],[Marketing]]+operating_exp[[#This Row],[Utilities]]+operating_exp[[#This Row],[Rent]]+operating_exp[[#This Row],[Salaries]]</f>
        <v>99950.56</v>
      </c>
      <c r="O22" s="15">
        <f>operating_exp[[#This Row],[Depreciation]]+operating_exp[[#This Row],[Software]]</f>
        <v>12219.89</v>
      </c>
      <c r="P22" s="15">
        <f>operating_exp[[#This Row],[Salaries]]+operating_exp[[#This Row],[Utilities]]+operating_exp[[#This Row],[Rent]]+operating_exp[[#This Row],[Marketing]]+operating_exp[[#This Row],[Insurance]]+operating_exp[[#This Row],[General_Admin]]+operating_exp[[#This Row],[Depreciation]]+operating_exp[[#This Row],[Software]]</f>
        <v>112170.45</v>
      </c>
    </row>
    <row r="23" spans="1:16" x14ac:dyDescent="0.25">
      <c r="A23" s="4">
        <v>45961</v>
      </c>
      <c r="B23" s="4" t="s">
        <v>122</v>
      </c>
      <c r="C23" s="4" t="s">
        <v>49</v>
      </c>
      <c r="D23"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Q4</v>
      </c>
      <c r="E23" s="4" t="str">
        <f>TEXT(operating_exp[[#This Row],[Date]],"yyyy")</f>
        <v>2025</v>
      </c>
      <c r="F23" s="15">
        <v>52993.73</v>
      </c>
      <c r="G23" s="15">
        <v>20352.900000000001</v>
      </c>
      <c r="H23" s="15">
        <v>6978.14</v>
      </c>
      <c r="I23" s="15">
        <v>10467.209999999999</v>
      </c>
      <c r="J23" s="15">
        <v>5815.11</v>
      </c>
      <c r="K23" s="15">
        <v>4652.09</v>
      </c>
      <c r="L23" s="15">
        <v>9579.7900000000009</v>
      </c>
      <c r="M23" s="15">
        <v>3416.29</v>
      </c>
      <c r="N23" s="15">
        <f>operating_exp[[#This Row],[General_Admin]]+operating_exp[[#This Row],[Insurance]]+operating_exp[[#This Row],[Marketing]]+operating_exp[[#This Row],[Utilities]]+operating_exp[[#This Row],[Rent]]+operating_exp[[#This Row],[Salaries]]</f>
        <v>101259.18</v>
      </c>
      <c r="O23" s="15">
        <f>operating_exp[[#This Row],[Depreciation]]+operating_exp[[#This Row],[Software]]</f>
        <v>12996.080000000002</v>
      </c>
      <c r="P23" s="15">
        <f>operating_exp[[#This Row],[Salaries]]+operating_exp[[#This Row],[Utilities]]+operating_exp[[#This Row],[Rent]]+operating_exp[[#This Row],[Marketing]]+operating_exp[[#This Row],[Insurance]]+operating_exp[[#This Row],[General_Admin]]+operating_exp[[#This Row],[Depreciation]]+operating_exp[[#This Row],[Software]]</f>
        <v>114255.26</v>
      </c>
    </row>
    <row r="24" spans="1:16" x14ac:dyDescent="0.25">
      <c r="A24" s="4">
        <v>45991</v>
      </c>
      <c r="B24" s="4" t="s">
        <v>120</v>
      </c>
      <c r="C24" s="4" t="s">
        <v>50</v>
      </c>
      <c r="D24"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Q4</v>
      </c>
      <c r="E24" s="4" t="str">
        <f>TEXT(operating_exp[[#This Row],[Date]],"yyyy")</f>
        <v>2025</v>
      </c>
      <c r="F24" s="15">
        <v>53549.86</v>
      </c>
      <c r="G24" s="15">
        <v>27549.17</v>
      </c>
      <c r="H24" s="15">
        <v>9445.43</v>
      </c>
      <c r="I24" s="15">
        <v>14168.14</v>
      </c>
      <c r="J24" s="15">
        <v>7871.19</v>
      </c>
      <c r="K24" s="15">
        <v>6296.95</v>
      </c>
      <c r="L24" s="15">
        <v>9836.06</v>
      </c>
      <c r="M24" s="15">
        <v>3292.64</v>
      </c>
      <c r="N24" s="15">
        <f>operating_exp[[#This Row],[General_Admin]]+operating_exp[[#This Row],[Insurance]]+operating_exp[[#This Row],[Marketing]]+operating_exp[[#This Row],[Utilities]]+operating_exp[[#This Row],[Rent]]+operating_exp[[#This Row],[Salaries]]</f>
        <v>118880.73999999999</v>
      </c>
      <c r="O24" s="15">
        <f>operating_exp[[#This Row],[Depreciation]]+operating_exp[[#This Row],[Software]]</f>
        <v>13128.699999999999</v>
      </c>
      <c r="P24" s="15">
        <f>operating_exp[[#This Row],[Salaries]]+operating_exp[[#This Row],[Utilities]]+operating_exp[[#This Row],[Rent]]+operating_exp[[#This Row],[Marketing]]+operating_exp[[#This Row],[Insurance]]+operating_exp[[#This Row],[General_Admin]]+operating_exp[[#This Row],[Depreciation]]+operating_exp[[#This Row],[Software]]</f>
        <v>132009.44</v>
      </c>
    </row>
    <row r="25" spans="1:16" x14ac:dyDescent="0.25">
      <c r="A25" s="4">
        <v>46022</v>
      </c>
      <c r="B25" s="4" t="s">
        <v>106</v>
      </c>
      <c r="C25" s="4" t="s">
        <v>51</v>
      </c>
      <c r="D25" s="9" t="str">
        <f>IF(OR(operating_exp[[#This Row],[Month]]="Jan",operating_exp[[#This Row],[Month]]="Feb",operating_exp[[#This Row],[Month]]="Mar"),"Q1",
IF(OR(operating_exp[[#This Row],[Month]]="Apr",operating_exp[[#This Row],[Month]]="May",operating_exp[[#This Row],[Month]]="Jun"),"Q2",
IF(OR(operating_exp[[#This Row],[Month]]="Jul",operating_exp[[#This Row],[Month]]="Aug",operating_exp[[#This Row],[Month]]="Sep"),"Q3",
IF(OR(operating_exp[[#This Row],[Month]]="Oct",operating_exp[[#This Row],[Month]]="Nov",operating_exp[[#This Row],[Month]]="Dec"),"Q4",""))))</f>
        <v>Q4</v>
      </c>
      <c r="E25" s="4" t="str">
        <f>TEXT(operating_exp[[#This Row],[Date]],"yyyy")</f>
        <v>2025</v>
      </c>
      <c r="F25" s="15">
        <v>52369.18</v>
      </c>
      <c r="G25" s="15">
        <v>25452.02</v>
      </c>
      <c r="H25" s="15">
        <v>8726.41</v>
      </c>
      <c r="I25" s="15">
        <v>13089.61</v>
      </c>
      <c r="J25" s="15">
        <v>7272.31</v>
      </c>
      <c r="K25" s="15">
        <v>5817.61</v>
      </c>
      <c r="L25" s="15">
        <v>8616.85</v>
      </c>
      <c r="M25" s="15">
        <v>3705</v>
      </c>
      <c r="N25" s="15">
        <f>operating_exp[[#This Row],[General_Admin]]+operating_exp[[#This Row],[Insurance]]+operating_exp[[#This Row],[Marketing]]+operating_exp[[#This Row],[Utilities]]+operating_exp[[#This Row],[Rent]]+operating_exp[[#This Row],[Salaries]]</f>
        <v>112727.14000000001</v>
      </c>
      <c r="O25" s="15">
        <f>operating_exp[[#This Row],[Depreciation]]+operating_exp[[#This Row],[Software]]</f>
        <v>12321.85</v>
      </c>
      <c r="P25" s="15">
        <f>operating_exp[[#This Row],[Salaries]]+operating_exp[[#This Row],[Utilities]]+operating_exp[[#This Row],[Rent]]+operating_exp[[#This Row],[Marketing]]+operating_exp[[#This Row],[Insurance]]+operating_exp[[#This Row],[General_Admin]]+operating_exp[[#This Row],[Depreciation]]+operating_exp[[#This Row],[Software]]</f>
        <v>125048.99</v>
      </c>
    </row>
  </sheetData>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showGridLines="0" workbookViewId="0">
      <pane ySplit="1" topLeftCell="A2" activePane="bottomLeft" state="frozen"/>
      <selection pane="bottomLeft" activeCell="F33" sqref="F33"/>
    </sheetView>
  </sheetViews>
  <sheetFormatPr defaultRowHeight="15" x14ac:dyDescent="0.25"/>
  <cols>
    <col min="1" max="1" width="10.5703125" style="4" bestFit="1" customWidth="1"/>
    <col min="2" max="2" width="15.28515625" bestFit="1" customWidth="1"/>
    <col min="3" max="3" width="11.28515625" bestFit="1" customWidth="1"/>
    <col min="4" max="4" width="11.28515625" customWidth="1"/>
    <col min="5" max="5" width="9.140625" bestFit="1" customWidth="1"/>
    <col min="6" max="6" width="19" style="15" bestFit="1" customWidth="1"/>
    <col min="7" max="7" width="21.28515625" style="15" bestFit="1" customWidth="1"/>
    <col min="8" max="8" width="13.28515625" style="15" bestFit="1" customWidth="1"/>
    <col min="9" max="9" width="14.42578125" style="13" bestFit="1" customWidth="1"/>
  </cols>
  <sheetData>
    <row r="1" spans="1:9" x14ac:dyDescent="0.25">
      <c r="A1" s="3" t="s">
        <v>31</v>
      </c>
      <c r="B1" s="2" t="s">
        <v>30</v>
      </c>
      <c r="C1" s="2" t="s">
        <v>0</v>
      </c>
      <c r="D1" s="2" t="s">
        <v>39</v>
      </c>
      <c r="E1" s="2" t="s">
        <v>32</v>
      </c>
      <c r="F1" s="14" t="s">
        <v>17</v>
      </c>
      <c r="G1" s="14" t="s">
        <v>18</v>
      </c>
      <c r="H1" s="14" t="s">
        <v>19</v>
      </c>
      <c r="I1" s="12" t="s">
        <v>20</v>
      </c>
    </row>
    <row r="2" spans="1:9" x14ac:dyDescent="0.25">
      <c r="A2" s="4">
        <v>45322</v>
      </c>
      <c r="B2" s="1" t="s">
        <v>109</v>
      </c>
      <c r="C2" s="1" t="s">
        <v>40</v>
      </c>
      <c r="D2"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Q1</v>
      </c>
      <c r="E2" s="1" t="str">
        <f>TEXT(other_exp[[#This Row],[Date]],"yyyy")</f>
        <v>2024</v>
      </c>
      <c r="F2" s="15">
        <v>1655.19</v>
      </c>
      <c r="G2" s="15">
        <v>11076.66</v>
      </c>
      <c r="H2" s="15">
        <v>1436.25</v>
      </c>
      <c r="I2" s="19">
        <v>9.5799999999999996E-2</v>
      </c>
    </row>
    <row r="3" spans="1:9" x14ac:dyDescent="0.25">
      <c r="A3" s="4">
        <v>45350</v>
      </c>
      <c r="B3" s="1" t="s">
        <v>107</v>
      </c>
      <c r="C3" s="1" t="s">
        <v>41</v>
      </c>
      <c r="D3"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Q1</v>
      </c>
      <c r="E3" s="1" t="str">
        <f>TEXT(other_exp[[#This Row],[Date]],"yyyy")</f>
        <v>2024</v>
      </c>
      <c r="F3" s="15">
        <v>2330.1799999999998</v>
      </c>
      <c r="G3" s="15">
        <v>10264.23</v>
      </c>
      <c r="H3" s="15">
        <v>284.32</v>
      </c>
      <c r="I3" s="19">
        <v>0.10780000000000001</v>
      </c>
    </row>
    <row r="4" spans="1:9" x14ac:dyDescent="0.25">
      <c r="A4" s="4">
        <v>45382</v>
      </c>
      <c r="B4" s="1" t="s">
        <v>115</v>
      </c>
      <c r="C4" s="1" t="s">
        <v>42</v>
      </c>
      <c r="D4"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Q1</v>
      </c>
      <c r="E4" s="1" t="str">
        <f>TEXT(other_exp[[#This Row],[Date]],"yyyy")</f>
        <v>2024</v>
      </c>
      <c r="F4" s="15">
        <v>2086.52</v>
      </c>
      <c r="G4" s="15">
        <v>8534.09</v>
      </c>
      <c r="H4" s="15">
        <v>1542.92</v>
      </c>
      <c r="I4" s="19">
        <v>0.1162</v>
      </c>
    </row>
    <row r="5" spans="1:9" x14ac:dyDescent="0.25">
      <c r="A5" s="4">
        <v>45412</v>
      </c>
      <c r="B5" s="1" t="s">
        <v>101</v>
      </c>
      <c r="C5" s="1" t="s">
        <v>43</v>
      </c>
      <c r="D5"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Q2</v>
      </c>
      <c r="E5" s="1" t="str">
        <f>TEXT(other_exp[[#This Row],[Date]],"yyyy")</f>
        <v>2024</v>
      </c>
      <c r="F5" s="15">
        <v>1053.81</v>
      </c>
      <c r="G5" s="15">
        <v>13868.17</v>
      </c>
      <c r="H5" s="15">
        <v>253.28</v>
      </c>
      <c r="I5" s="19">
        <v>8.8099999999999998E-2</v>
      </c>
    </row>
    <row r="6" spans="1:9" x14ac:dyDescent="0.25">
      <c r="A6" s="4">
        <v>45443</v>
      </c>
      <c r="B6" s="1" t="s">
        <v>117</v>
      </c>
      <c r="C6" s="1" t="s">
        <v>44</v>
      </c>
      <c r="D6"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Q2</v>
      </c>
      <c r="E6" s="1" t="str">
        <f>TEXT(other_exp[[#This Row],[Date]],"yyyy")</f>
        <v>2024</v>
      </c>
      <c r="F6" s="15">
        <v>868.45</v>
      </c>
      <c r="G6" s="15">
        <v>13151.92</v>
      </c>
      <c r="H6" s="15">
        <v>1177.73</v>
      </c>
      <c r="I6" s="19">
        <v>8.6099999999999996E-2</v>
      </c>
    </row>
    <row r="7" spans="1:9" x14ac:dyDescent="0.25">
      <c r="A7" s="4">
        <v>45473</v>
      </c>
      <c r="B7" s="1" t="s">
        <v>113</v>
      </c>
      <c r="C7" s="1" t="s">
        <v>45</v>
      </c>
      <c r="D7"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Q2</v>
      </c>
      <c r="E7" s="1" t="str">
        <f>TEXT(other_exp[[#This Row],[Date]],"yyyy")</f>
        <v>2024</v>
      </c>
      <c r="F7" s="15">
        <v>1380.65</v>
      </c>
      <c r="G7" s="15">
        <v>10922.38</v>
      </c>
      <c r="H7" s="15">
        <v>150.24</v>
      </c>
      <c r="I7" s="19">
        <v>0.1153</v>
      </c>
    </row>
    <row r="8" spans="1:9" x14ac:dyDescent="0.25">
      <c r="A8" s="4">
        <v>45504</v>
      </c>
      <c r="B8" s="1" t="s">
        <v>111</v>
      </c>
      <c r="C8" s="1" t="s">
        <v>46</v>
      </c>
      <c r="D8"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Q3</v>
      </c>
      <c r="E8" s="1" t="str">
        <f>TEXT(other_exp[[#This Row],[Date]],"yyyy")</f>
        <v>2024</v>
      </c>
      <c r="F8" s="15">
        <v>2107.21</v>
      </c>
      <c r="G8" s="15">
        <v>10041.65</v>
      </c>
      <c r="H8" s="15">
        <v>1740.83</v>
      </c>
      <c r="I8" s="19">
        <v>9.6699999999999994E-2</v>
      </c>
    </row>
    <row r="9" spans="1:9" x14ac:dyDescent="0.25">
      <c r="A9" s="4">
        <v>45535</v>
      </c>
      <c r="B9" s="1" t="s">
        <v>103</v>
      </c>
      <c r="C9" s="1" t="s">
        <v>47</v>
      </c>
      <c r="D9"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Q3</v>
      </c>
      <c r="E9" s="1" t="str">
        <f>TEXT(other_exp[[#This Row],[Date]],"yyyy")</f>
        <v>2024</v>
      </c>
      <c r="F9" s="15">
        <v>2468.2199999999998</v>
      </c>
      <c r="G9" s="15">
        <v>11343.36</v>
      </c>
      <c r="H9" s="15">
        <v>1142.4100000000001</v>
      </c>
      <c r="I9" s="19">
        <v>8.6599999999999996E-2</v>
      </c>
    </row>
    <row r="10" spans="1:9" x14ac:dyDescent="0.25">
      <c r="A10" s="4">
        <v>45565</v>
      </c>
      <c r="B10" s="1" t="s">
        <v>123</v>
      </c>
      <c r="C10" s="1" t="s">
        <v>48</v>
      </c>
      <c r="D10"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Q3</v>
      </c>
      <c r="E10" s="1" t="str">
        <f>TEXT(other_exp[[#This Row],[Date]],"yyyy")</f>
        <v>2024</v>
      </c>
      <c r="F10" s="15">
        <v>2263.86</v>
      </c>
      <c r="G10" s="15">
        <v>9419.92</v>
      </c>
      <c r="H10" s="15">
        <v>292.02</v>
      </c>
      <c r="I10" s="19">
        <v>8.0500000000000002E-2</v>
      </c>
    </row>
    <row r="11" spans="1:9" x14ac:dyDescent="0.25">
      <c r="A11" s="4">
        <v>45596</v>
      </c>
      <c r="B11" s="1" t="s">
        <v>121</v>
      </c>
      <c r="C11" s="1" t="s">
        <v>49</v>
      </c>
      <c r="D11"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Q4</v>
      </c>
      <c r="E11" s="1" t="str">
        <f>TEXT(other_exp[[#This Row],[Date]],"yyyy")</f>
        <v>2024</v>
      </c>
      <c r="F11" s="15">
        <v>1619.51</v>
      </c>
      <c r="G11" s="15">
        <v>10219.200000000001</v>
      </c>
      <c r="H11" s="15">
        <v>1294.8399999999999</v>
      </c>
      <c r="I11" s="19">
        <v>0.11559999999999999</v>
      </c>
    </row>
    <row r="12" spans="1:9" x14ac:dyDescent="0.25">
      <c r="A12" s="4">
        <v>45626</v>
      </c>
      <c r="B12" s="1" t="s">
        <v>119</v>
      </c>
      <c r="C12" s="1" t="s">
        <v>50</v>
      </c>
      <c r="D12"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Q4</v>
      </c>
      <c r="E12" s="1" t="str">
        <f>TEXT(other_exp[[#This Row],[Date]],"yyyy")</f>
        <v>2024</v>
      </c>
      <c r="F12" s="15">
        <v>658.81</v>
      </c>
      <c r="G12" s="15">
        <v>11851.97</v>
      </c>
      <c r="H12" s="15">
        <v>337.34</v>
      </c>
      <c r="I12" s="19">
        <v>0.1143</v>
      </c>
    </row>
    <row r="13" spans="1:9" x14ac:dyDescent="0.25">
      <c r="A13" s="4">
        <v>45657</v>
      </c>
      <c r="B13" s="1" t="s">
        <v>105</v>
      </c>
      <c r="C13" s="1" t="s">
        <v>51</v>
      </c>
      <c r="D13"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Q4</v>
      </c>
      <c r="E13" s="1" t="str">
        <f>TEXT(other_exp[[#This Row],[Date]],"yyyy")</f>
        <v>2024</v>
      </c>
      <c r="F13" s="15">
        <v>2138.13</v>
      </c>
      <c r="G13" s="15">
        <v>10326.35</v>
      </c>
      <c r="H13" s="15">
        <v>1278.44</v>
      </c>
      <c r="I13" s="19">
        <v>9.2600000000000002E-2</v>
      </c>
    </row>
    <row r="14" spans="1:9" x14ac:dyDescent="0.25">
      <c r="A14" s="4">
        <v>45688</v>
      </c>
      <c r="B14" s="1" t="s">
        <v>110</v>
      </c>
      <c r="C14" s="1" t="s">
        <v>40</v>
      </c>
      <c r="D14"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Q1</v>
      </c>
      <c r="E14" s="1" t="str">
        <f>TEXT(other_exp[[#This Row],[Date]],"yyyy")</f>
        <v>2025</v>
      </c>
      <c r="F14" s="15">
        <v>1442.34</v>
      </c>
      <c r="G14" s="15">
        <v>12573.1</v>
      </c>
      <c r="H14" s="15">
        <v>826.68</v>
      </c>
      <c r="I14" s="19">
        <v>9.4299999999999995E-2</v>
      </c>
    </row>
    <row r="15" spans="1:9" x14ac:dyDescent="0.25">
      <c r="A15" s="4">
        <v>45716</v>
      </c>
      <c r="B15" s="1" t="s">
        <v>108</v>
      </c>
      <c r="C15" s="1" t="s">
        <v>41</v>
      </c>
      <c r="D15"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Q1</v>
      </c>
      <c r="E15" s="1" t="str">
        <f>TEXT(other_exp[[#This Row],[Date]],"yyyy")</f>
        <v>2025</v>
      </c>
      <c r="F15" s="15">
        <v>1488.42</v>
      </c>
      <c r="G15" s="15">
        <v>12625.99</v>
      </c>
      <c r="H15" s="15">
        <v>603.37</v>
      </c>
      <c r="I15" s="19">
        <v>8.6999999999999994E-2</v>
      </c>
    </row>
    <row r="16" spans="1:9" x14ac:dyDescent="0.25">
      <c r="A16" s="4">
        <v>45747</v>
      </c>
      <c r="B16" s="1" t="s">
        <v>116</v>
      </c>
      <c r="C16" s="1" t="s">
        <v>42</v>
      </c>
      <c r="D16"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Q1</v>
      </c>
      <c r="E16" s="1" t="str">
        <f>TEXT(other_exp[[#This Row],[Date]],"yyyy")</f>
        <v>2025</v>
      </c>
      <c r="F16" s="15">
        <v>1924.03</v>
      </c>
      <c r="G16" s="15">
        <v>12607.83</v>
      </c>
      <c r="H16" s="15">
        <v>181.15</v>
      </c>
      <c r="I16" s="19">
        <v>8.9599999999999999E-2</v>
      </c>
    </row>
    <row r="17" spans="1:9" x14ac:dyDescent="0.25">
      <c r="A17" s="4">
        <v>45777</v>
      </c>
      <c r="B17" s="1" t="s">
        <v>102</v>
      </c>
      <c r="C17" s="1" t="s">
        <v>43</v>
      </c>
      <c r="D17"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Q2</v>
      </c>
      <c r="E17" s="1" t="str">
        <f>TEXT(other_exp[[#This Row],[Date]],"yyyy")</f>
        <v>2025</v>
      </c>
      <c r="F17" s="15">
        <v>783.94</v>
      </c>
      <c r="G17" s="15">
        <v>8783.5300000000007</v>
      </c>
      <c r="H17" s="15">
        <v>810.63</v>
      </c>
      <c r="I17" s="19">
        <v>0.11</v>
      </c>
    </row>
    <row r="18" spans="1:9" x14ac:dyDescent="0.25">
      <c r="A18" s="4">
        <v>45808</v>
      </c>
      <c r="B18" s="1" t="s">
        <v>118</v>
      </c>
      <c r="C18" s="1" t="s">
        <v>44</v>
      </c>
      <c r="D18"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Q2</v>
      </c>
      <c r="E18" s="1" t="str">
        <f>TEXT(other_exp[[#This Row],[Date]],"yyyy")</f>
        <v>2025</v>
      </c>
      <c r="F18" s="15">
        <v>1802.3</v>
      </c>
      <c r="G18" s="15">
        <v>10967.43</v>
      </c>
      <c r="H18" s="15">
        <v>634.27</v>
      </c>
      <c r="I18" s="19">
        <v>0.1137</v>
      </c>
    </row>
    <row r="19" spans="1:9" x14ac:dyDescent="0.25">
      <c r="A19" s="4">
        <v>45838</v>
      </c>
      <c r="B19" s="1" t="s">
        <v>114</v>
      </c>
      <c r="C19" s="1" t="s">
        <v>45</v>
      </c>
      <c r="D19"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Q2</v>
      </c>
      <c r="E19" s="1" t="str">
        <f>TEXT(other_exp[[#This Row],[Date]],"yyyy")</f>
        <v>2025</v>
      </c>
      <c r="F19" s="15">
        <v>1442.57</v>
      </c>
      <c r="G19" s="15">
        <v>13832.84</v>
      </c>
      <c r="H19" s="15">
        <v>1141.46</v>
      </c>
      <c r="I19" s="19">
        <v>8.5099999999999995E-2</v>
      </c>
    </row>
    <row r="20" spans="1:9" x14ac:dyDescent="0.25">
      <c r="A20" s="4">
        <v>45869</v>
      </c>
      <c r="B20" s="1" t="s">
        <v>112</v>
      </c>
      <c r="C20" s="1" t="s">
        <v>46</v>
      </c>
      <c r="D20"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Q3</v>
      </c>
      <c r="E20" s="1" t="str">
        <f>TEXT(other_exp[[#This Row],[Date]],"yyyy")</f>
        <v>2025</v>
      </c>
      <c r="F20" s="15">
        <v>1852.36</v>
      </c>
      <c r="G20" s="15">
        <v>8600.83</v>
      </c>
      <c r="H20" s="15">
        <v>1235.3900000000001</v>
      </c>
      <c r="I20" s="19">
        <v>8.2799999999999999E-2</v>
      </c>
    </row>
    <row r="21" spans="1:9" x14ac:dyDescent="0.25">
      <c r="A21" s="4">
        <v>45900</v>
      </c>
      <c r="B21" s="1" t="s">
        <v>104</v>
      </c>
      <c r="C21" s="1" t="s">
        <v>47</v>
      </c>
      <c r="D21"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Q3</v>
      </c>
      <c r="E21" s="1" t="str">
        <f>TEXT(other_exp[[#This Row],[Date]],"yyyy")</f>
        <v>2025</v>
      </c>
      <c r="F21" s="15">
        <v>849.76</v>
      </c>
      <c r="G21" s="15">
        <v>12845.9</v>
      </c>
      <c r="H21" s="15">
        <v>408.92</v>
      </c>
      <c r="I21" s="19">
        <v>0.1135</v>
      </c>
    </row>
    <row r="22" spans="1:9" x14ac:dyDescent="0.25">
      <c r="A22" s="4">
        <v>45930</v>
      </c>
      <c r="B22" s="1" t="s">
        <v>124</v>
      </c>
      <c r="C22" s="1" t="s">
        <v>48</v>
      </c>
      <c r="D22"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Q3</v>
      </c>
      <c r="E22" s="1" t="str">
        <f>TEXT(other_exp[[#This Row],[Date]],"yyyy")</f>
        <v>2025</v>
      </c>
      <c r="F22" s="15">
        <v>1058.55</v>
      </c>
      <c r="G22" s="15">
        <v>11143.06</v>
      </c>
      <c r="H22" s="15">
        <v>1249.47</v>
      </c>
      <c r="I22" s="19">
        <v>0.10050000000000001</v>
      </c>
    </row>
    <row r="23" spans="1:9" x14ac:dyDescent="0.25">
      <c r="A23" s="4">
        <v>45961</v>
      </c>
      <c r="B23" s="1" t="s">
        <v>122</v>
      </c>
      <c r="C23" s="1" t="s">
        <v>49</v>
      </c>
      <c r="D23"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Q4</v>
      </c>
      <c r="E23" s="1" t="str">
        <f>TEXT(other_exp[[#This Row],[Date]],"yyyy")</f>
        <v>2025</v>
      </c>
      <c r="F23" s="15">
        <v>1110.6199999999999</v>
      </c>
      <c r="G23" s="15">
        <v>7701.16</v>
      </c>
      <c r="H23" s="15">
        <v>59.74</v>
      </c>
      <c r="I23" s="19">
        <v>9.2200000000000004E-2</v>
      </c>
    </row>
    <row r="24" spans="1:9" x14ac:dyDescent="0.25">
      <c r="A24" s="4">
        <v>45991</v>
      </c>
      <c r="B24" s="1" t="s">
        <v>120</v>
      </c>
      <c r="C24" s="1" t="s">
        <v>50</v>
      </c>
      <c r="D24"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Q4</v>
      </c>
      <c r="E24" s="1" t="str">
        <f>TEXT(other_exp[[#This Row],[Date]],"yyyy")</f>
        <v>2025</v>
      </c>
      <c r="F24" s="15">
        <v>1806.33</v>
      </c>
      <c r="G24" s="15">
        <v>13506.44</v>
      </c>
      <c r="H24" s="15">
        <v>1568.17</v>
      </c>
      <c r="I24" s="19">
        <v>0.1106</v>
      </c>
    </row>
    <row r="25" spans="1:9" x14ac:dyDescent="0.25">
      <c r="A25" s="4">
        <v>46022</v>
      </c>
      <c r="B25" s="1" t="s">
        <v>106</v>
      </c>
      <c r="C25" s="1" t="s">
        <v>51</v>
      </c>
      <c r="D25" s="9" t="str">
        <f>IF(OR(other_exp[[#This Row],[Month]]="Jan",other_exp[[#This Row],[Month]]="Feb",other_exp[[#This Row],[Month]]="Mar"),"Q1",
IF(OR(other_exp[[#This Row],[Month]]="Apr",other_exp[[#This Row],[Month]]="May",other_exp[[#This Row],[Month]]="Jun"),"Q2",
IF(OR(other_exp[[#This Row],[Month]]="Jul",other_exp[[#This Row],[Month]]="Aug",other_exp[[#This Row],[Month]]="Sep"),"Q3",
IF(OR(other_exp[[#This Row],[Month]]="Oct",other_exp[[#This Row],[Month]]="Nov",other_exp[[#This Row],[Month]]="Dec"),"Q4",""))))</f>
        <v>Q4</v>
      </c>
      <c r="E25" s="1" t="str">
        <f>TEXT(other_exp[[#This Row],[Date]],"yyyy")</f>
        <v>2025</v>
      </c>
      <c r="F25" s="15">
        <v>2076.89</v>
      </c>
      <c r="G25" s="15">
        <v>11319.88</v>
      </c>
      <c r="H25" s="15">
        <v>468.52</v>
      </c>
      <c r="I25" s="19">
        <v>0.1163</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showGridLines="0" workbookViewId="0">
      <pane ySplit="1" topLeftCell="A2" activePane="bottomLeft" state="frozen"/>
      <selection pane="bottomLeft" activeCell="M15" sqref="M15"/>
    </sheetView>
  </sheetViews>
  <sheetFormatPr defaultColWidth="21.28515625" defaultRowHeight="15" x14ac:dyDescent="0.25"/>
  <cols>
    <col min="1" max="1" width="11.85546875" style="8" bestFit="1" customWidth="1"/>
    <col min="2" max="2" width="14.42578125" style="7" bestFit="1" customWidth="1"/>
    <col min="3" max="3" width="10.28515625" style="7" bestFit="1" customWidth="1"/>
    <col min="4" max="4" width="10.28515625" style="7" customWidth="1"/>
    <col min="5" max="5" width="8.28515625" style="7" bestFit="1" customWidth="1"/>
    <col min="6" max="6" width="23" style="11" bestFit="1" customWidth="1"/>
    <col min="7" max="16384" width="21.28515625" style="7"/>
  </cols>
  <sheetData>
    <row r="1" spans="1:6" x14ac:dyDescent="0.25">
      <c r="A1" s="5" t="s">
        <v>31</v>
      </c>
      <c r="B1" s="6" t="s">
        <v>30</v>
      </c>
      <c r="C1" s="6" t="s">
        <v>0</v>
      </c>
      <c r="D1" s="6" t="s">
        <v>39</v>
      </c>
      <c r="E1" s="6" t="s">
        <v>32</v>
      </c>
      <c r="F1" s="10" t="s">
        <v>29</v>
      </c>
    </row>
    <row r="2" spans="1:6" x14ac:dyDescent="0.25">
      <c r="A2" s="8">
        <v>45322</v>
      </c>
      <c r="B2" s="9" t="s">
        <v>109</v>
      </c>
      <c r="C2" s="9" t="s">
        <v>40</v>
      </c>
      <c r="D2"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Q1</v>
      </c>
      <c r="E2" s="9" t="str">
        <f>TEXT(A2, "yyyy")</f>
        <v>2024</v>
      </c>
      <c r="F2" s="11">
        <v>5164.3999999999996</v>
      </c>
    </row>
    <row r="3" spans="1:6" x14ac:dyDescent="0.25">
      <c r="A3" s="8">
        <v>45350</v>
      </c>
      <c r="B3" s="9" t="s">
        <v>107</v>
      </c>
      <c r="C3" s="9" t="s">
        <v>41</v>
      </c>
      <c r="D3"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Q1</v>
      </c>
      <c r="E3" s="9" t="str">
        <f t="shared" ref="E3:E25" si="0">TEXT(A3, "yyyy")</f>
        <v>2024</v>
      </c>
      <c r="F3" s="11">
        <v>0</v>
      </c>
    </row>
    <row r="4" spans="1:6" x14ac:dyDescent="0.25">
      <c r="A4" s="8">
        <v>45382</v>
      </c>
      <c r="B4" s="9" t="s">
        <v>115</v>
      </c>
      <c r="C4" s="9" t="s">
        <v>42</v>
      </c>
      <c r="D4"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Q1</v>
      </c>
      <c r="E4" s="9" t="str">
        <f t="shared" si="0"/>
        <v>2024</v>
      </c>
      <c r="F4" s="11">
        <v>27055.86</v>
      </c>
    </row>
    <row r="5" spans="1:6" x14ac:dyDescent="0.25">
      <c r="A5" s="8">
        <v>45412</v>
      </c>
      <c r="B5" s="9" t="s">
        <v>101</v>
      </c>
      <c r="C5" s="9" t="s">
        <v>43</v>
      </c>
      <c r="D5"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Q2</v>
      </c>
      <c r="E5" s="9" t="str">
        <f t="shared" si="0"/>
        <v>2024</v>
      </c>
      <c r="F5" s="11">
        <v>0</v>
      </c>
    </row>
    <row r="6" spans="1:6" x14ac:dyDescent="0.25">
      <c r="A6" s="8">
        <v>45443</v>
      </c>
      <c r="B6" s="9" t="s">
        <v>117</v>
      </c>
      <c r="C6" s="9" t="s">
        <v>44</v>
      </c>
      <c r="D6"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Q2</v>
      </c>
      <c r="E6" s="9" t="str">
        <f t="shared" si="0"/>
        <v>2024</v>
      </c>
      <c r="F6" s="11">
        <v>0</v>
      </c>
    </row>
    <row r="7" spans="1:6" x14ac:dyDescent="0.25">
      <c r="A7" s="8">
        <v>45473</v>
      </c>
      <c r="B7" s="9" t="s">
        <v>113</v>
      </c>
      <c r="C7" s="9" t="s">
        <v>45</v>
      </c>
      <c r="D7"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Q2</v>
      </c>
      <c r="E7" s="9" t="str">
        <f t="shared" si="0"/>
        <v>2024</v>
      </c>
      <c r="F7" s="11">
        <v>15874.44</v>
      </c>
    </row>
    <row r="8" spans="1:6" x14ac:dyDescent="0.25">
      <c r="A8" s="8">
        <v>45504</v>
      </c>
      <c r="B8" s="9" t="s">
        <v>111</v>
      </c>
      <c r="C8" s="9" t="s">
        <v>46</v>
      </c>
      <c r="D8"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Q3</v>
      </c>
      <c r="E8" s="9" t="str">
        <f t="shared" si="0"/>
        <v>2024</v>
      </c>
      <c r="F8" s="11">
        <v>17340.580000000002</v>
      </c>
    </row>
    <row r="9" spans="1:6" x14ac:dyDescent="0.25">
      <c r="A9" s="8">
        <v>45535</v>
      </c>
      <c r="B9" s="9" t="s">
        <v>103</v>
      </c>
      <c r="C9" s="9" t="s">
        <v>47</v>
      </c>
      <c r="D9"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Q3</v>
      </c>
      <c r="E9" s="9" t="str">
        <f t="shared" si="0"/>
        <v>2024</v>
      </c>
      <c r="F9" s="11">
        <v>0</v>
      </c>
    </row>
    <row r="10" spans="1:6" x14ac:dyDescent="0.25">
      <c r="A10" s="8">
        <v>45565</v>
      </c>
      <c r="B10" s="9" t="s">
        <v>123</v>
      </c>
      <c r="C10" s="9" t="s">
        <v>48</v>
      </c>
      <c r="D10"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Q3</v>
      </c>
      <c r="E10" s="9" t="str">
        <f t="shared" si="0"/>
        <v>2024</v>
      </c>
      <c r="F10" s="11">
        <v>4050.9</v>
      </c>
    </row>
    <row r="11" spans="1:6" x14ac:dyDescent="0.25">
      <c r="A11" s="8">
        <v>45596</v>
      </c>
      <c r="B11" s="9" t="s">
        <v>121</v>
      </c>
      <c r="C11" s="9" t="s">
        <v>49</v>
      </c>
      <c r="D11"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Q4</v>
      </c>
      <c r="E11" s="9" t="str">
        <f t="shared" si="0"/>
        <v>2024</v>
      </c>
      <c r="F11" s="11">
        <v>9515.64</v>
      </c>
    </row>
    <row r="12" spans="1:6" x14ac:dyDescent="0.25">
      <c r="A12" s="8">
        <v>45626</v>
      </c>
      <c r="B12" s="9" t="s">
        <v>119</v>
      </c>
      <c r="C12" s="9" t="s">
        <v>50</v>
      </c>
      <c r="D12"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Q4</v>
      </c>
      <c r="E12" s="9" t="str">
        <f t="shared" si="0"/>
        <v>2024</v>
      </c>
      <c r="F12" s="11">
        <v>4681.21</v>
      </c>
    </row>
    <row r="13" spans="1:6" x14ac:dyDescent="0.25">
      <c r="A13" s="8">
        <v>45657</v>
      </c>
      <c r="B13" s="9" t="s">
        <v>105</v>
      </c>
      <c r="C13" s="9" t="s">
        <v>51</v>
      </c>
      <c r="D13"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Q4</v>
      </c>
      <c r="E13" s="9" t="str">
        <f t="shared" si="0"/>
        <v>2024</v>
      </c>
      <c r="F13" s="11">
        <v>4819.26</v>
      </c>
    </row>
    <row r="14" spans="1:6" x14ac:dyDescent="0.25">
      <c r="A14" s="8">
        <v>45688</v>
      </c>
      <c r="B14" s="9" t="s">
        <v>110</v>
      </c>
      <c r="C14" s="9" t="s">
        <v>40</v>
      </c>
      <c r="D14"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Q1</v>
      </c>
      <c r="E14" s="9" t="str">
        <f t="shared" si="0"/>
        <v>2025</v>
      </c>
      <c r="F14" s="11">
        <v>0</v>
      </c>
    </row>
    <row r="15" spans="1:6" x14ac:dyDescent="0.25">
      <c r="A15" s="8">
        <v>45716</v>
      </c>
      <c r="B15" s="9" t="s">
        <v>108</v>
      </c>
      <c r="C15" s="9" t="s">
        <v>41</v>
      </c>
      <c r="D15"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Q1</v>
      </c>
      <c r="E15" s="9" t="str">
        <f t="shared" si="0"/>
        <v>2025</v>
      </c>
      <c r="F15" s="11">
        <v>15186.51</v>
      </c>
    </row>
    <row r="16" spans="1:6" x14ac:dyDescent="0.25">
      <c r="A16" s="8">
        <v>45747</v>
      </c>
      <c r="B16" s="9" t="s">
        <v>116</v>
      </c>
      <c r="C16" s="9" t="s">
        <v>42</v>
      </c>
      <c r="D16"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Q1</v>
      </c>
      <c r="E16" s="9" t="str">
        <f t="shared" si="0"/>
        <v>2025</v>
      </c>
      <c r="F16" s="11">
        <v>10320.89</v>
      </c>
    </row>
    <row r="17" spans="1:6" x14ac:dyDescent="0.25">
      <c r="A17" s="8">
        <v>45777</v>
      </c>
      <c r="B17" s="9" t="s">
        <v>102</v>
      </c>
      <c r="C17" s="9" t="s">
        <v>43</v>
      </c>
      <c r="D17"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Q2</v>
      </c>
      <c r="E17" s="9" t="str">
        <f t="shared" si="0"/>
        <v>2025</v>
      </c>
      <c r="F17" s="11">
        <v>24540.02</v>
      </c>
    </row>
    <row r="18" spans="1:6" x14ac:dyDescent="0.25">
      <c r="A18" s="8">
        <v>45808</v>
      </c>
      <c r="B18" s="9" t="s">
        <v>118</v>
      </c>
      <c r="C18" s="9" t="s">
        <v>44</v>
      </c>
      <c r="D18"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Q2</v>
      </c>
      <c r="E18" s="9" t="str">
        <f t="shared" si="0"/>
        <v>2025</v>
      </c>
      <c r="F18" s="11">
        <v>8669.44</v>
      </c>
    </row>
    <row r="19" spans="1:6" x14ac:dyDescent="0.25">
      <c r="A19" s="8">
        <v>45838</v>
      </c>
      <c r="B19" s="9" t="s">
        <v>114</v>
      </c>
      <c r="C19" s="9" t="s">
        <v>45</v>
      </c>
      <c r="D19"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Q2</v>
      </c>
      <c r="E19" s="9" t="str">
        <f t="shared" si="0"/>
        <v>2025</v>
      </c>
      <c r="F19" s="11">
        <v>0</v>
      </c>
    </row>
    <row r="20" spans="1:6" x14ac:dyDescent="0.25">
      <c r="A20" s="8">
        <v>45869</v>
      </c>
      <c r="B20" s="9" t="s">
        <v>112</v>
      </c>
      <c r="C20" s="9" t="s">
        <v>46</v>
      </c>
      <c r="D20"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Q3</v>
      </c>
      <c r="E20" s="9" t="str">
        <f t="shared" si="0"/>
        <v>2025</v>
      </c>
      <c r="F20" s="11">
        <v>5063.83</v>
      </c>
    </row>
    <row r="21" spans="1:6" x14ac:dyDescent="0.25">
      <c r="A21" s="8">
        <v>45900</v>
      </c>
      <c r="B21" s="9" t="s">
        <v>104</v>
      </c>
      <c r="C21" s="9" t="s">
        <v>47</v>
      </c>
      <c r="D21"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Q3</v>
      </c>
      <c r="E21" s="9" t="str">
        <f t="shared" si="0"/>
        <v>2025</v>
      </c>
      <c r="F21" s="11">
        <v>14305.24</v>
      </c>
    </row>
    <row r="22" spans="1:6" x14ac:dyDescent="0.25">
      <c r="A22" s="8">
        <v>45930</v>
      </c>
      <c r="B22" s="9" t="s">
        <v>124</v>
      </c>
      <c r="C22" s="9" t="s">
        <v>48</v>
      </c>
      <c r="D22"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Q3</v>
      </c>
      <c r="E22" s="9" t="str">
        <f t="shared" si="0"/>
        <v>2025</v>
      </c>
      <c r="F22" s="11">
        <v>4417.7299999999996</v>
      </c>
    </row>
    <row r="23" spans="1:6" x14ac:dyDescent="0.25">
      <c r="A23" s="8">
        <v>45961</v>
      </c>
      <c r="B23" s="9" t="s">
        <v>122</v>
      </c>
      <c r="C23" s="9" t="s">
        <v>49</v>
      </c>
      <c r="D23"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Q4</v>
      </c>
      <c r="E23" s="9" t="str">
        <f t="shared" si="0"/>
        <v>2025</v>
      </c>
      <c r="F23" s="11">
        <v>4775.97</v>
      </c>
    </row>
    <row r="24" spans="1:6" x14ac:dyDescent="0.25">
      <c r="A24" s="8">
        <v>45991</v>
      </c>
      <c r="B24" s="9" t="s">
        <v>120</v>
      </c>
      <c r="C24" s="9" t="s">
        <v>50</v>
      </c>
      <c r="D24"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Q4</v>
      </c>
      <c r="E24" s="9" t="str">
        <f t="shared" si="0"/>
        <v>2025</v>
      </c>
      <c r="F24" s="11">
        <v>0</v>
      </c>
    </row>
    <row r="25" spans="1:6" x14ac:dyDescent="0.25">
      <c r="A25" s="8">
        <v>46022</v>
      </c>
      <c r="B25" s="9" t="s">
        <v>106</v>
      </c>
      <c r="C25" s="9" t="s">
        <v>51</v>
      </c>
      <c r="D25" s="9" t="str">
        <f>IF(OR(capex[[#This Row],[Month]]="Jan",capex[[#This Row],[Month]]="Feb",capex[[#This Row],[Month]]="Mar"),"Q1",
IF(OR(capex[[#This Row],[Month]]="Apr",capex[[#This Row],[Month]]="May",capex[[#This Row],[Month]]="Jun"),"Q2",
IF(OR(capex[[#This Row],[Month]]="Jul",capex[[#This Row],[Month]]="Aug",capex[[#This Row],[Month]]="Sep"),"Q3",
IF(OR(capex[[#This Row],[Month]]="Oct",capex[[#This Row],[Month]]="Nov",capex[[#This Row],[Month]]="Dec"),"Q4",""))))</f>
        <v>Q4</v>
      </c>
      <c r="E25" s="9" t="str">
        <f t="shared" si="0"/>
        <v>2025</v>
      </c>
      <c r="F25" s="11">
        <v>27562.14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showGridLines="0" workbookViewId="0">
      <pane ySplit="1" topLeftCell="A2" activePane="bottomLeft" state="frozen"/>
      <selection pane="bottomLeft" activeCell="J15" sqref="J15"/>
    </sheetView>
  </sheetViews>
  <sheetFormatPr defaultRowHeight="15" x14ac:dyDescent="0.25"/>
  <cols>
    <col min="1" max="1" width="10.7109375" bestFit="1" customWidth="1"/>
    <col min="2" max="2" width="15.28515625" bestFit="1" customWidth="1"/>
    <col min="3" max="3" width="11.28515625" bestFit="1" customWidth="1"/>
    <col min="4" max="4" width="11.28515625" customWidth="1"/>
    <col min="5" max="5" width="9.140625" bestFit="1" customWidth="1"/>
    <col min="6" max="6" width="24.7109375" style="15" bestFit="1" customWidth="1"/>
    <col min="7" max="7" width="15" style="15" bestFit="1" customWidth="1"/>
    <col min="8" max="8" width="22.42578125" style="15" bestFit="1" customWidth="1"/>
    <col min="9" max="9" width="10.7109375" style="15" bestFit="1" customWidth="1"/>
    <col min="10" max="10" width="10" style="15" bestFit="1" customWidth="1"/>
    <col min="11" max="11" width="18.28515625" style="15" bestFit="1" customWidth="1"/>
    <col min="12" max="12" width="21.28515625" style="15" bestFit="1" customWidth="1"/>
    <col min="13" max="13" width="12.140625" style="15" bestFit="1" customWidth="1"/>
    <col min="14" max="14" width="10.5703125" bestFit="1" customWidth="1"/>
    <col min="16" max="16" width="20.5703125" bestFit="1" customWidth="1"/>
    <col min="17" max="17" width="17" bestFit="1" customWidth="1"/>
  </cols>
  <sheetData>
    <row r="1" spans="1:17" x14ac:dyDescent="0.25">
      <c r="A1" s="2" t="s">
        <v>31</v>
      </c>
      <c r="B1" s="2" t="s">
        <v>30</v>
      </c>
      <c r="C1" s="2" t="s">
        <v>0</v>
      </c>
      <c r="D1" s="2" t="s">
        <v>39</v>
      </c>
      <c r="E1" s="2" t="s">
        <v>32</v>
      </c>
      <c r="F1" s="14" t="s">
        <v>21</v>
      </c>
      <c r="G1" s="14" t="s">
        <v>22</v>
      </c>
      <c r="H1" s="14" t="s">
        <v>23</v>
      </c>
      <c r="I1" s="14" t="s">
        <v>24</v>
      </c>
      <c r="J1" s="14" t="s">
        <v>25</v>
      </c>
      <c r="K1" s="14" t="s">
        <v>26</v>
      </c>
      <c r="L1" s="14" t="s">
        <v>27</v>
      </c>
      <c r="M1" s="14" t="s">
        <v>28</v>
      </c>
      <c r="N1" s="14" t="s">
        <v>55</v>
      </c>
      <c r="O1" s="14" t="s">
        <v>56</v>
      </c>
      <c r="P1" s="14" t="s">
        <v>60</v>
      </c>
      <c r="Q1" s="14" t="s">
        <v>66</v>
      </c>
    </row>
    <row r="2" spans="1:17" x14ac:dyDescent="0.25">
      <c r="A2" s="4">
        <v>45322</v>
      </c>
      <c r="B2" s="1" t="s">
        <v>109</v>
      </c>
      <c r="C2" s="1" t="s">
        <v>40</v>
      </c>
      <c r="D2"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Q1</v>
      </c>
      <c r="E2" s="1" t="str">
        <f t="shared" ref="E2:E25" si="0">TEXT(A2, "yyyy")</f>
        <v>2024</v>
      </c>
      <c r="F2" s="15">
        <v>103283.67</v>
      </c>
      <c r="G2" s="15">
        <v>129366.35</v>
      </c>
      <c r="H2" s="15">
        <v>67362.100000000006</v>
      </c>
      <c r="I2" s="15">
        <v>178941.11</v>
      </c>
      <c r="J2" s="15">
        <v>847621.5</v>
      </c>
      <c r="K2" s="27">
        <v>93645.64</v>
      </c>
      <c r="L2" s="15">
        <v>360932.96</v>
      </c>
      <c r="M2" s="15">
        <v>1094020.03</v>
      </c>
      <c r="N2" s="15">
        <f>balance_sheet_date[[#This Row],[Cash]]+balance_sheet_date[[#This Row],[Inventory]]+balance_sheet_date[[#This Row],[Accounts_Receivable]]+balance_sheet_date[[#This Row],[PPE]]</f>
        <v>1259212.6299999999</v>
      </c>
      <c r="O2" s="15">
        <f>balance_sheet_date[[#This Row],[Accounts_Payable]]+balance_sheet_date[[#This Row],[Current_Debt]]</f>
        <v>161007.74</v>
      </c>
      <c r="P2" s="15">
        <f>balance_sheet_date[[#This Row],[Accounts_Payable]]+balance_sheet_date[[#This Row],[Current_Debt]]+balance_sheet_date[[#This Row],[Long_Term_Debt]]</f>
        <v>521940.7</v>
      </c>
      <c r="Q2" s="15">
        <f>balance_sheet_date[[#This Row],[Current_Debt]]+balance_sheet_date[[#This Row],[Long_Term_Debt]]</f>
        <v>454578.60000000003</v>
      </c>
    </row>
    <row r="3" spans="1:17" x14ac:dyDescent="0.25">
      <c r="A3" s="4">
        <v>45350</v>
      </c>
      <c r="B3" s="1" t="s">
        <v>107</v>
      </c>
      <c r="C3" s="1" t="s">
        <v>41</v>
      </c>
      <c r="D3"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Q1</v>
      </c>
      <c r="E3" s="1" t="str">
        <f t="shared" si="0"/>
        <v>2024</v>
      </c>
      <c r="F3" s="15">
        <v>119856.89</v>
      </c>
      <c r="G3" s="15">
        <v>113166.8</v>
      </c>
      <c r="H3" s="15">
        <v>84010.34</v>
      </c>
      <c r="I3" s="15">
        <v>170840.49</v>
      </c>
      <c r="J3" s="15">
        <v>864394.25</v>
      </c>
      <c r="K3" s="27">
        <v>94180.77</v>
      </c>
      <c r="L3" s="15">
        <v>355600.75</v>
      </c>
      <c r="M3" s="15">
        <v>1117917.08</v>
      </c>
      <c r="N3" s="15">
        <f>balance_sheet_date[[#This Row],[Cash]]+balance_sheet_date[[#This Row],[Inventory]]+balance_sheet_date[[#This Row],[Accounts_Receivable]]+balance_sheet_date[[#This Row],[PPE]]</f>
        <v>1268258.43</v>
      </c>
      <c r="O3" s="15">
        <f>balance_sheet_date[[#This Row],[Accounts_Payable]]+balance_sheet_date[[#This Row],[Current_Debt]]</f>
        <v>178191.11</v>
      </c>
      <c r="P3" s="15">
        <f>balance_sheet_date[[#This Row],[Accounts_Payable]]+balance_sheet_date[[#This Row],[Current_Debt]]+balance_sheet_date[[#This Row],[Long_Term_Debt]]</f>
        <v>533791.86</v>
      </c>
      <c r="Q3" s="15">
        <f>balance_sheet_date[[#This Row],[Current_Debt]]+balance_sheet_date[[#This Row],[Long_Term_Debt]]</f>
        <v>449781.52</v>
      </c>
    </row>
    <row r="4" spans="1:17" x14ac:dyDescent="0.25">
      <c r="A4" s="4">
        <v>45382</v>
      </c>
      <c r="B4" s="1" t="s">
        <v>115</v>
      </c>
      <c r="C4" s="1" t="s">
        <v>42</v>
      </c>
      <c r="D4"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Q1</v>
      </c>
      <c r="E4" s="1" t="str">
        <f t="shared" si="0"/>
        <v>2024</v>
      </c>
      <c r="F4" s="15">
        <v>103610.5</v>
      </c>
      <c r="G4" s="15">
        <v>166840.17000000001</v>
      </c>
      <c r="H4" s="15">
        <v>104059.59</v>
      </c>
      <c r="I4" s="15">
        <v>186098.14</v>
      </c>
      <c r="J4" s="15">
        <v>821080.39</v>
      </c>
      <c r="K4" s="27">
        <v>94628.1</v>
      </c>
      <c r="L4" s="15">
        <v>364533.42</v>
      </c>
      <c r="M4" s="15">
        <v>1090237.55</v>
      </c>
      <c r="N4" s="15">
        <f>balance_sheet_date[[#This Row],[Cash]]+balance_sheet_date[[#This Row],[Inventory]]+balance_sheet_date[[#This Row],[Accounts_Receivable]]+balance_sheet_date[[#This Row],[PPE]]</f>
        <v>1277629.2000000002</v>
      </c>
      <c r="O4" s="15">
        <f>balance_sheet_date[[#This Row],[Accounts_Payable]]+balance_sheet_date[[#This Row],[Current_Debt]]</f>
        <v>198687.69</v>
      </c>
      <c r="P4" s="15">
        <f>balance_sheet_date[[#This Row],[Accounts_Payable]]+balance_sheet_date[[#This Row],[Current_Debt]]+balance_sheet_date[[#This Row],[Long_Term_Debt]]</f>
        <v>563221.11</v>
      </c>
      <c r="Q4" s="15">
        <f>balance_sheet_date[[#This Row],[Current_Debt]]+balance_sheet_date[[#This Row],[Long_Term_Debt]]</f>
        <v>459161.52</v>
      </c>
    </row>
    <row r="5" spans="1:17" x14ac:dyDescent="0.25">
      <c r="A5" s="4">
        <v>45412</v>
      </c>
      <c r="B5" s="1" t="s">
        <v>101</v>
      </c>
      <c r="C5" s="1" t="s">
        <v>43</v>
      </c>
      <c r="D5"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Q2</v>
      </c>
      <c r="E5" s="1" t="str">
        <f t="shared" si="0"/>
        <v>2024</v>
      </c>
      <c r="F5" s="15">
        <v>132311.70000000001</v>
      </c>
      <c r="G5" s="15">
        <v>140839.76</v>
      </c>
      <c r="H5" s="15">
        <v>117570.04</v>
      </c>
      <c r="I5" s="15">
        <v>172251.61</v>
      </c>
      <c r="J5" s="15">
        <v>862221.16</v>
      </c>
      <c r="K5" s="27">
        <v>90406.98</v>
      </c>
      <c r="L5" s="15">
        <v>351930.69</v>
      </c>
      <c r="M5" s="15">
        <v>1087094.69</v>
      </c>
      <c r="N5" s="15">
        <f>balance_sheet_date[[#This Row],[Cash]]+balance_sheet_date[[#This Row],[Inventory]]+balance_sheet_date[[#This Row],[Accounts_Receivable]]+balance_sheet_date[[#This Row],[PPE]]</f>
        <v>1307624.23</v>
      </c>
      <c r="O5" s="15">
        <f>balance_sheet_date[[#This Row],[Accounts_Payable]]+balance_sheet_date[[#This Row],[Current_Debt]]</f>
        <v>207977.02</v>
      </c>
      <c r="P5" s="15">
        <f>balance_sheet_date[[#This Row],[Accounts_Payable]]+balance_sheet_date[[#This Row],[Current_Debt]]+balance_sheet_date[[#This Row],[Long_Term_Debt]]</f>
        <v>559907.71</v>
      </c>
      <c r="Q5" s="15">
        <f>balance_sheet_date[[#This Row],[Current_Debt]]+balance_sheet_date[[#This Row],[Long_Term_Debt]]</f>
        <v>442337.67</v>
      </c>
    </row>
    <row r="6" spans="1:17" x14ac:dyDescent="0.25">
      <c r="A6" s="4">
        <v>45443</v>
      </c>
      <c r="B6" s="1" t="s">
        <v>117</v>
      </c>
      <c r="C6" s="1" t="s">
        <v>44</v>
      </c>
      <c r="D6"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Q2</v>
      </c>
      <c r="E6" s="1" t="str">
        <f t="shared" si="0"/>
        <v>2024</v>
      </c>
      <c r="F6" s="15">
        <v>103871.75</v>
      </c>
      <c r="G6" s="15">
        <v>157057.01999999999</v>
      </c>
      <c r="H6" s="15">
        <v>93896.29</v>
      </c>
      <c r="I6" s="15">
        <v>181967.15</v>
      </c>
      <c r="J6" s="15">
        <v>837834.27</v>
      </c>
      <c r="K6" s="27">
        <v>87999.19</v>
      </c>
      <c r="L6" s="15">
        <v>364863.86</v>
      </c>
      <c r="M6" s="15">
        <v>1077407.1399999999</v>
      </c>
      <c r="N6" s="15">
        <f>balance_sheet_date[[#This Row],[Cash]]+balance_sheet_date[[#This Row],[Inventory]]+balance_sheet_date[[#This Row],[Accounts_Receivable]]+balance_sheet_date[[#This Row],[PPE]]</f>
        <v>1280730.19</v>
      </c>
      <c r="O6" s="15">
        <f>balance_sheet_date[[#This Row],[Accounts_Payable]]+balance_sheet_date[[#This Row],[Current_Debt]]</f>
        <v>181895.47999999998</v>
      </c>
      <c r="P6" s="15">
        <f>balance_sheet_date[[#This Row],[Accounts_Payable]]+balance_sheet_date[[#This Row],[Current_Debt]]+balance_sheet_date[[#This Row],[Long_Term_Debt]]</f>
        <v>546759.34</v>
      </c>
      <c r="Q6" s="15">
        <f>balance_sheet_date[[#This Row],[Current_Debt]]+balance_sheet_date[[#This Row],[Long_Term_Debt]]</f>
        <v>452863.05</v>
      </c>
    </row>
    <row r="7" spans="1:17" x14ac:dyDescent="0.25">
      <c r="A7" s="4">
        <v>45473</v>
      </c>
      <c r="B7" s="1" t="s">
        <v>113</v>
      </c>
      <c r="C7" s="1" t="s">
        <v>45</v>
      </c>
      <c r="D7"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Q2</v>
      </c>
      <c r="E7" s="1" t="str">
        <f t="shared" si="0"/>
        <v>2024</v>
      </c>
      <c r="F7" s="15">
        <v>124491.39</v>
      </c>
      <c r="G7" s="15">
        <v>162189.18</v>
      </c>
      <c r="H7" s="15">
        <v>99559.34</v>
      </c>
      <c r="I7" s="15">
        <v>181864.43</v>
      </c>
      <c r="J7" s="15">
        <v>873538.15</v>
      </c>
      <c r="K7" s="27">
        <v>86853.3</v>
      </c>
      <c r="L7" s="15">
        <v>351579.38</v>
      </c>
      <c r="M7" s="15">
        <v>1086975.51</v>
      </c>
      <c r="N7" s="15">
        <f>balance_sheet_date[[#This Row],[Cash]]+balance_sheet_date[[#This Row],[Inventory]]+balance_sheet_date[[#This Row],[Accounts_Receivable]]+balance_sheet_date[[#This Row],[PPE]]</f>
        <v>1342083.1499999999</v>
      </c>
      <c r="O7" s="15">
        <f>balance_sheet_date[[#This Row],[Accounts_Payable]]+balance_sheet_date[[#This Row],[Current_Debt]]</f>
        <v>186412.64</v>
      </c>
      <c r="P7" s="15">
        <f>balance_sheet_date[[#This Row],[Accounts_Payable]]+balance_sheet_date[[#This Row],[Current_Debt]]+balance_sheet_date[[#This Row],[Long_Term_Debt]]</f>
        <v>537992.02</v>
      </c>
      <c r="Q7" s="15">
        <f>balance_sheet_date[[#This Row],[Current_Debt]]+balance_sheet_date[[#This Row],[Long_Term_Debt]]</f>
        <v>438432.68</v>
      </c>
    </row>
    <row r="8" spans="1:17" x14ac:dyDescent="0.25">
      <c r="A8" s="4">
        <v>45504</v>
      </c>
      <c r="B8" s="1" t="s">
        <v>111</v>
      </c>
      <c r="C8" s="1" t="s">
        <v>46</v>
      </c>
      <c r="D8"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Q3</v>
      </c>
      <c r="E8" s="1" t="str">
        <f t="shared" si="0"/>
        <v>2024</v>
      </c>
      <c r="F8" s="15">
        <v>115943.06</v>
      </c>
      <c r="G8" s="15">
        <v>111191.84</v>
      </c>
      <c r="H8" s="15">
        <v>92197.9</v>
      </c>
      <c r="I8" s="15">
        <v>189908.75</v>
      </c>
      <c r="J8" s="15">
        <v>871341.77</v>
      </c>
      <c r="K8" s="27">
        <v>90214.46</v>
      </c>
      <c r="L8" s="15">
        <v>351272.82</v>
      </c>
      <c r="M8" s="15">
        <v>1116568.68</v>
      </c>
      <c r="N8" s="15">
        <f>balance_sheet_date[[#This Row],[Cash]]+balance_sheet_date[[#This Row],[Inventory]]+balance_sheet_date[[#This Row],[Accounts_Receivable]]+balance_sheet_date[[#This Row],[PPE]]</f>
        <v>1288385.42</v>
      </c>
      <c r="O8" s="15">
        <f>balance_sheet_date[[#This Row],[Accounts_Payable]]+balance_sheet_date[[#This Row],[Current_Debt]]</f>
        <v>182412.36</v>
      </c>
      <c r="P8" s="15">
        <f>balance_sheet_date[[#This Row],[Accounts_Payable]]+balance_sheet_date[[#This Row],[Current_Debt]]+balance_sheet_date[[#This Row],[Long_Term_Debt]]</f>
        <v>533685.17999999993</v>
      </c>
      <c r="Q8" s="15">
        <f>balance_sheet_date[[#This Row],[Current_Debt]]+balance_sheet_date[[#This Row],[Long_Term_Debt]]</f>
        <v>441487.28</v>
      </c>
    </row>
    <row r="9" spans="1:17" x14ac:dyDescent="0.25">
      <c r="A9" s="4">
        <v>45535</v>
      </c>
      <c r="B9" s="1" t="s">
        <v>103</v>
      </c>
      <c r="C9" s="1" t="s">
        <v>47</v>
      </c>
      <c r="D9"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Q3</v>
      </c>
      <c r="E9" s="1" t="str">
        <f t="shared" si="0"/>
        <v>2024</v>
      </c>
      <c r="F9" s="15">
        <v>97897.93</v>
      </c>
      <c r="G9" s="15">
        <v>103556.84</v>
      </c>
      <c r="H9" s="15">
        <v>64652.51</v>
      </c>
      <c r="I9" s="15">
        <v>188192.54</v>
      </c>
      <c r="J9" s="15">
        <v>860152.02</v>
      </c>
      <c r="K9" s="27">
        <v>93292.87</v>
      </c>
      <c r="L9" s="15">
        <v>367579.58</v>
      </c>
      <c r="M9" s="15">
        <v>1103588.6200000001</v>
      </c>
      <c r="N9" s="15">
        <f>balance_sheet_date[[#This Row],[Cash]]+balance_sheet_date[[#This Row],[Inventory]]+balance_sheet_date[[#This Row],[Accounts_Receivable]]+balance_sheet_date[[#This Row],[PPE]]</f>
        <v>1249799.33</v>
      </c>
      <c r="O9" s="15">
        <f>balance_sheet_date[[#This Row],[Accounts_Payable]]+balance_sheet_date[[#This Row],[Current_Debt]]</f>
        <v>157945.38</v>
      </c>
      <c r="P9" s="15">
        <f>balance_sheet_date[[#This Row],[Accounts_Payable]]+balance_sheet_date[[#This Row],[Current_Debt]]+balance_sheet_date[[#This Row],[Long_Term_Debt]]</f>
        <v>525524.96</v>
      </c>
      <c r="Q9" s="15">
        <f>balance_sheet_date[[#This Row],[Current_Debt]]+balance_sheet_date[[#This Row],[Long_Term_Debt]]</f>
        <v>460872.45</v>
      </c>
    </row>
    <row r="10" spans="1:17" x14ac:dyDescent="0.25">
      <c r="A10" s="4">
        <v>45565</v>
      </c>
      <c r="B10" s="1" t="s">
        <v>123</v>
      </c>
      <c r="C10" s="1" t="s">
        <v>48</v>
      </c>
      <c r="D10"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Q3</v>
      </c>
      <c r="E10" s="1" t="str">
        <f t="shared" si="0"/>
        <v>2024</v>
      </c>
      <c r="F10" s="15">
        <v>87773.37</v>
      </c>
      <c r="G10" s="15">
        <v>109487.97</v>
      </c>
      <c r="H10" s="15">
        <v>67019.63</v>
      </c>
      <c r="I10" s="15">
        <v>178691.92</v>
      </c>
      <c r="J10" s="15">
        <v>866432.78</v>
      </c>
      <c r="K10" s="27">
        <v>91019.23</v>
      </c>
      <c r="L10" s="15">
        <v>367850.47</v>
      </c>
      <c r="M10" s="15">
        <v>1097169</v>
      </c>
      <c r="N10" s="15">
        <f>balance_sheet_date[[#This Row],[Cash]]+balance_sheet_date[[#This Row],[Inventory]]+balance_sheet_date[[#This Row],[Accounts_Receivable]]+balance_sheet_date[[#This Row],[PPE]]</f>
        <v>1242386.04</v>
      </c>
      <c r="O10" s="15">
        <f>balance_sheet_date[[#This Row],[Accounts_Payable]]+balance_sheet_date[[#This Row],[Current_Debt]]</f>
        <v>158038.85999999999</v>
      </c>
      <c r="P10" s="15">
        <f>balance_sheet_date[[#This Row],[Accounts_Payable]]+balance_sheet_date[[#This Row],[Current_Debt]]+balance_sheet_date[[#This Row],[Long_Term_Debt]]</f>
        <v>525889.32999999996</v>
      </c>
      <c r="Q10" s="15">
        <f>balance_sheet_date[[#This Row],[Current_Debt]]+balance_sheet_date[[#This Row],[Long_Term_Debt]]</f>
        <v>458869.69999999995</v>
      </c>
    </row>
    <row r="11" spans="1:17" x14ac:dyDescent="0.25">
      <c r="A11" s="4">
        <v>45596</v>
      </c>
      <c r="B11" s="1" t="s">
        <v>121</v>
      </c>
      <c r="C11" s="1" t="s">
        <v>49</v>
      </c>
      <c r="D11"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Q4</v>
      </c>
      <c r="E11" s="1" t="str">
        <f t="shared" si="0"/>
        <v>2024</v>
      </c>
      <c r="F11" s="15">
        <v>94945.49</v>
      </c>
      <c r="G11" s="15">
        <v>124639.25</v>
      </c>
      <c r="H11" s="15">
        <v>80230.3</v>
      </c>
      <c r="I11" s="15">
        <v>184052.68</v>
      </c>
      <c r="J11" s="15">
        <v>834246.01</v>
      </c>
      <c r="K11" s="27">
        <v>90123.64</v>
      </c>
      <c r="L11" s="15">
        <v>352084.5</v>
      </c>
      <c r="M11" s="15">
        <v>1094225.57</v>
      </c>
      <c r="N11" s="15">
        <f>balance_sheet_date[[#This Row],[Cash]]+balance_sheet_date[[#This Row],[Inventory]]+balance_sheet_date[[#This Row],[Accounts_Receivable]]+balance_sheet_date[[#This Row],[PPE]]</f>
        <v>1237883.43</v>
      </c>
      <c r="O11" s="15">
        <f>balance_sheet_date[[#This Row],[Accounts_Payable]]+balance_sheet_date[[#This Row],[Current_Debt]]</f>
        <v>170353.94</v>
      </c>
      <c r="P11" s="15">
        <f>balance_sheet_date[[#This Row],[Accounts_Payable]]+balance_sheet_date[[#This Row],[Current_Debt]]+balance_sheet_date[[#This Row],[Long_Term_Debt]]</f>
        <v>522438.44</v>
      </c>
      <c r="Q11" s="15">
        <f>balance_sheet_date[[#This Row],[Current_Debt]]+balance_sheet_date[[#This Row],[Long_Term_Debt]]</f>
        <v>442208.14</v>
      </c>
    </row>
    <row r="12" spans="1:17" x14ac:dyDescent="0.25">
      <c r="A12" s="4">
        <v>45626</v>
      </c>
      <c r="B12" s="1" t="s">
        <v>119</v>
      </c>
      <c r="C12" s="1" t="s">
        <v>50</v>
      </c>
      <c r="D12"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Q4</v>
      </c>
      <c r="E12" s="1" t="str">
        <f t="shared" si="0"/>
        <v>2024</v>
      </c>
      <c r="F12" s="15">
        <v>109562.87</v>
      </c>
      <c r="G12" s="15">
        <v>150578.56</v>
      </c>
      <c r="H12" s="15">
        <v>111442.46</v>
      </c>
      <c r="I12" s="15">
        <v>182013.02</v>
      </c>
      <c r="J12" s="15">
        <v>864615.63</v>
      </c>
      <c r="K12" s="27">
        <v>90062.66</v>
      </c>
      <c r="L12" s="15">
        <v>362682.08</v>
      </c>
      <c r="M12" s="15">
        <v>1078546.6100000001</v>
      </c>
      <c r="N12" s="15">
        <f>balance_sheet_date[[#This Row],[Cash]]+balance_sheet_date[[#This Row],[Inventory]]+balance_sheet_date[[#This Row],[Accounts_Receivable]]+balance_sheet_date[[#This Row],[PPE]]</f>
        <v>1306770.08</v>
      </c>
      <c r="O12" s="15">
        <f>balance_sheet_date[[#This Row],[Accounts_Payable]]+balance_sheet_date[[#This Row],[Current_Debt]]</f>
        <v>201505.12</v>
      </c>
      <c r="P12" s="15">
        <f>balance_sheet_date[[#This Row],[Accounts_Payable]]+balance_sheet_date[[#This Row],[Current_Debt]]+balance_sheet_date[[#This Row],[Long_Term_Debt]]</f>
        <v>564187.19999999995</v>
      </c>
      <c r="Q12" s="15">
        <f>balance_sheet_date[[#This Row],[Current_Debt]]+balance_sheet_date[[#This Row],[Long_Term_Debt]]</f>
        <v>452744.74</v>
      </c>
    </row>
    <row r="13" spans="1:17" x14ac:dyDescent="0.25">
      <c r="A13" s="4">
        <v>45657</v>
      </c>
      <c r="B13" s="1" t="s">
        <v>105</v>
      </c>
      <c r="C13" s="1" t="s">
        <v>51</v>
      </c>
      <c r="D13"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Q4</v>
      </c>
      <c r="E13" s="1" t="str">
        <f t="shared" si="0"/>
        <v>2024</v>
      </c>
      <c r="F13" s="15">
        <v>115620.72</v>
      </c>
      <c r="G13" s="15">
        <v>153071.73000000001</v>
      </c>
      <c r="H13" s="15">
        <v>103979.24</v>
      </c>
      <c r="I13" s="15">
        <v>170912.97</v>
      </c>
      <c r="J13" s="15">
        <v>828401.45</v>
      </c>
      <c r="K13" s="27">
        <v>87768.14</v>
      </c>
      <c r="L13" s="15">
        <v>369430.65</v>
      </c>
      <c r="M13" s="15">
        <v>1091567.3500000001</v>
      </c>
      <c r="N13" s="15">
        <f>balance_sheet_date[[#This Row],[Cash]]+balance_sheet_date[[#This Row],[Inventory]]+balance_sheet_date[[#This Row],[Accounts_Receivable]]+balance_sheet_date[[#This Row],[PPE]]</f>
        <v>1268006.8700000001</v>
      </c>
      <c r="O13" s="15">
        <f>balance_sheet_date[[#This Row],[Accounts_Payable]]+balance_sheet_date[[#This Row],[Current_Debt]]</f>
        <v>191747.38</v>
      </c>
      <c r="P13" s="15">
        <f>balance_sheet_date[[#This Row],[Accounts_Payable]]+balance_sheet_date[[#This Row],[Current_Debt]]+balance_sheet_date[[#This Row],[Long_Term_Debt]]</f>
        <v>561178.03</v>
      </c>
      <c r="Q13" s="15">
        <f>balance_sheet_date[[#This Row],[Current_Debt]]+balance_sheet_date[[#This Row],[Long_Term_Debt]]</f>
        <v>457198.79000000004</v>
      </c>
    </row>
    <row r="14" spans="1:17" x14ac:dyDescent="0.25">
      <c r="A14" s="4">
        <v>45688</v>
      </c>
      <c r="B14" s="1" t="s">
        <v>110</v>
      </c>
      <c r="C14" s="1" t="s">
        <v>40</v>
      </c>
      <c r="D14"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Q1</v>
      </c>
      <c r="E14" s="1" t="str">
        <f t="shared" si="0"/>
        <v>2025</v>
      </c>
      <c r="F14" s="15">
        <v>108902.97</v>
      </c>
      <c r="G14" s="15">
        <v>124157.49</v>
      </c>
      <c r="H14" s="15">
        <v>96567.45</v>
      </c>
      <c r="I14" s="15">
        <v>175613.66</v>
      </c>
      <c r="J14" s="15">
        <v>832419.55</v>
      </c>
      <c r="K14" s="27">
        <v>90165.73</v>
      </c>
      <c r="L14" s="15">
        <v>350110.12</v>
      </c>
      <c r="M14" s="15">
        <v>1075383.2</v>
      </c>
      <c r="N14" s="15">
        <f>balance_sheet_date[[#This Row],[Cash]]+balance_sheet_date[[#This Row],[Inventory]]+balance_sheet_date[[#This Row],[Accounts_Receivable]]+balance_sheet_date[[#This Row],[PPE]]</f>
        <v>1241093.67</v>
      </c>
      <c r="O14" s="15">
        <f>balance_sheet_date[[#This Row],[Accounts_Payable]]+balance_sheet_date[[#This Row],[Current_Debt]]</f>
        <v>186733.18</v>
      </c>
      <c r="P14" s="15">
        <f>balance_sheet_date[[#This Row],[Accounts_Payable]]+balance_sheet_date[[#This Row],[Current_Debt]]+balance_sheet_date[[#This Row],[Long_Term_Debt]]</f>
        <v>536843.30000000005</v>
      </c>
      <c r="Q14" s="15">
        <f>balance_sheet_date[[#This Row],[Current_Debt]]+balance_sheet_date[[#This Row],[Long_Term_Debt]]</f>
        <v>440275.85</v>
      </c>
    </row>
    <row r="15" spans="1:17" x14ac:dyDescent="0.25">
      <c r="A15" s="4">
        <v>45716</v>
      </c>
      <c r="B15" s="1" t="s">
        <v>108</v>
      </c>
      <c r="C15" s="1" t="s">
        <v>41</v>
      </c>
      <c r="D15"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Q1</v>
      </c>
      <c r="E15" s="1" t="str">
        <f t="shared" si="0"/>
        <v>2025</v>
      </c>
      <c r="F15" s="15">
        <v>104340.22</v>
      </c>
      <c r="G15" s="15">
        <v>120613.99</v>
      </c>
      <c r="H15" s="15">
        <v>78822.539999999994</v>
      </c>
      <c r="I15" s="15">
        <v>176777.21</v>
      </c>
      <c r="J15" s="15">
        <v>868155.14</v>
      </c>
      <c r="K15" s="27">
        <v>90720.49</v>
      </c>
      <c r="L15" s="15">
        <v>360253.35</v>
      </c>
      <c r="M15" s="15">
        <v>1089674.44</v>
      </c>
      <c r="N15" s="15">
        <f>balance_sheet_date[[#This Row],[Cash]]+balance_sheet_date[[#This Row],[Inventory]]+balance_sheet_date[[#This Row],[Accounts_Receivable]]+balance_sheet_date[[#This Row],[PPE]]</f>
        <v>1269886.56</v>
      </c>
      <c r="O15" s="15">
        <f>balance_sheet_date[[#This Row],[Accounts_Payable]]+balance_sheet_date[[#This Row],[Current_Debt]]</f>
        <v>169543.03</v>
      </c>
      <c r="P15" s="15">
        <f>balance_sheet_date[[#This Row],[Accounts_Payable]]+balance_sheet_date[[#This Row],[Current_Debt]]+balance_sheet_date[[#This Row],[Long_Term_Debt]]</f>
        <v>529796.38</v>
      </c>
      <c r="Q15" s="15">
        <f>balance_sheet_date[[#This Row],[Current_Debt]]+balance_sheet_date[[#This Row],[Long_Term_Debt]]</f>
        <v>450973.83999999997</v>
      </c>
    </row>
    <row r="16" spans="1:17" x14ac:dyDescent="0.25">
      <c r="A16" s="4">
        <v>45747</v>
      </c>
      <c r="B16" s="1" t="s">
        <v>116</v>
      </c>
      <c r="C16" s="1" t="s">
        <v>42</v>
      </c>
      <c r="D16"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Q1</v>
      </c>
      <c r="E16" s="1" t="str">
        <f t="shared" si="0"/>
        <v>2025</v>
      </c>
      <c r="F16" s="15">
        <v>144060.87</v>
      </c>
      <c r="G16" s="15">
        <v>156439.48000000001</v>
      </c>
      <c r="H16" s="15">
        <v>85843.4</v>
      </c>
      <c r="I16" s="15">
        <v>182341.33</v>
      </c>
      <c r="J16" s="15">
        <v>826830.3</v>
      </c>
      <c r="K16" s="27">
        <v>88452.23</v>
      </c>
      <c r="L16" s="15">
        <v>360148.24</v>
      </c>
      <c r="M16" s="15">
        <v>1118711.1299999999</v>
      </c>
      <c r="N16" s="15">
        <f>balance_sheet_date[[#This Row],[Cash]]+balance_sheet_date[[#This Row],[Inventory]]+balance_sheet_date[[#This Row],[Accounts_Receivable]]+balance_sheet_date[[#This Row],[PPE]]</f>
        <v>1309671.98</v>
      </c>
      <c r="O16" s="15">
        <f>balance_sheet_date[[#This Row],[Accounts_Payable]]+balance_sheet_date[[#This Row],[Current_Debt]]</f>
        <v>174295.63</v>
      </c>
      <c r="P16" s="15">
        <f>balance_sheet_date[[#This Row],[Accounts_Payable]]+balance_sheet_date[[#This Row],[Current_Debt]]+balance_sheet_date[[#This Row],[Long_Term_Debt]]</f>
        <v>534443.87</v>
      </c>
      <c r="Q16" s="15">
        <f>balance_sheet_date[[#This Row],[Current_Debt]]+balance_sheet_date[[#This Row],[Long_Term_Debt]]</f>
        <v>448600.47</v>
      </c>
    </row>
    <row r="17" spans="1:17" x14ac:dyDescent="0.25">
      <c r="A17" s="4">
        <v>45777</v>
      </c>
      <c r="B17" s="1" t="s">
        <v>102</v>
      </c>
      <c r="C17" s="1" t="s">
        <v>43</v>
      </c>
      <c r="D17"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Q2</v>
      </c>
      <c r="E17" s="1" t="str">
        <f t="shared" si="0"/>
        <v>2025</v>
      </c>
      <c r="F17" s="15">
        <v>116838.46</v>
      </c>
      <c r="G17" s="15">
        <v>163296.20000000001</v>
      </c>
      <c r="H17" s="15">
        <v>120533.49</v>
      </c>
      <c r="I17" s="15">
        <v>172629.78</v>
      </c>
      <c r="J17" s="15">
        <v>836483.89</v>
      </c>
      <c r="K17" s="27">
        <v>88945.76</v>
      </c>
      <c r="L17" s="15">
        <v>358436.56</v>
      </c>
      <c r="M17" s="15">
        <v>1095551.05</v>
      </c>
      <c r="N17" s="15">
        <f>balance_sheet_date[[#This Row],[Cash]]+balance_sheet_date[[#This Row],[Inventory]]+balance_sheet_date[[#This Row],[Accounts_Receivable]]+balance_sheet_date[[#This Row],[PPE]]</f>
        <v>1289248.33</v>
      </c>
      <c r="O17" s="15">
        <f>balance_sheet_date[[#This Row],[Accounts_Payable]]+balance_sheet_date[[#This Row],[Current_Debt]]</f>
        <v>209479.25</v>
      </c>
      <c r="P17" s="15">
        <f>balance_sheet_date[[#This Row],[Accounts_Payable]]+balance_sheet_date[[#This Row],[Current_Debt]]+balance_sheet_date[[#This Row],[Long_Term_Debt]]</f>
        <v>567915.81000000006</v>
      </c>
      <c r="Q17" s="15">
        <f>balance_sheet_date[[#This Row],[Current_Debt]]+balance_sheet_date[[#This Row],[Long_Term_Debt]]</f>
        <v>447382.32</v>
      </c>
    </row>
    <row r="18" spans="1:17" x14ac:dyDescent="0.25">
      <c r="A18" s="4">
        <v>45808</v>
      </c>
      <c r="B18" s="1" t="s">
        <v>118</v>
      </c>
      <c r="C18" s="1" t="s">
        <v>44</v>
      </c>
      <c r="D18"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Q2</v>
      </c>
      <c r="E18" s="1" t="str">
        <f t="shared" si="0"/>
        <v>2025</v>
      </c>
      <c r="F18" s="15">
        <v>141072.6</v>
      </c>
      <c r="G18" s="15">
        <v>174649.07</v>
      </c>
      <c r="H18" s="15">
        <v>109777.2</v>
      </c>
      <c r="I18" s="15">
        <v>176187.45</v>
      </c>
      <c r="J18" s="15">
        <v>869427.42</v>
      </c>
      <c r="K18" s="27">
        <v>94550.61</v>
      </c>
      <c r="L18" s="15">
        <v>366423.97</v>
      </c>
      <c r="M18" s="15">
        <v>1075078.26</v>
      </c>
      <c r="N18" s="15">
        <f>balance_sheet_date[[#This Row],[Cash]]+balance_sheet_date[[#This Row],[Inventory]]+balance_sheet_date[[#This Row],[Accounts_Receivable]]+balance_sheet_date[[#This Row],[PPE]]</f>
        <v>1361336.54</v>
      </c>
      <c r="O18" s="15">
        <f>balance_sheet_date[[#This Row],[Accounts_Payable]]+balance_sheet_date[[#This Row],[Current_Debt]]</f>
        <v>204327.81</v>
      </c>
      <c r="P18" s="15">
        <f>balance_sheet_date[[#This Row],[Accounts_Payable]]+balance_sheet_date[[#This Row],[Current_Debt]]+balance_sheet_date[[#This Row],[Long_Term_Debt]]</f>
        <v>570751.78</v>
      </c>
      <c r="Q18" s="15">
        <f>balance_sheet_date[[#This Row],[Current_Debt]]+balance_sheet_date[[#This Row],[Long_Term_Debt]]</f>
        <v>460974.57999999996</v>
      </c>
    </row>
    <row r="19" spans="1:17" x14ac:dyDescent="0.25">
      <c r="A19" s="4">
        <v>45838</v>
      </c>
      <c r="B19" s="1" t="s">
        <v>114</v>
      </c>
      <c r="C19" s="1" t="s">
        <v>45</v>
      </c>
      <c r="D19"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Q2</v>
      </c>
      <c r="E19" s="1" t="str">
        <f t="shared" si="0"/>
        <v>2025</v>
      </c>
      <c r="F19" s="15">
        <v>117386.87</v>
      </c>
      <c r="G19" s="15">
        <v>119034.12</v>
      </c>
      <c r="H19" s="15">
        <v>83753.95</v>
      </c>
      <c r="I19" s="15">
        <v>171190.49</v>
      </c>
      <c r="J19" s="15">
        <v>856227.73</v>
      </c>
      <c r="K19" s="27">
        <v>91865.9</v>
      </c>
      <c r="L19" s="15">
        <v>352289.75</v>
      </c>
      <c r="M19" s="15">
        <v>1094191.94</v>
      </c>
      <c r="N19" s="15">
        <f>balance_sheet_date[[#This Row],[Cash]]+balance_sheet_date[[#This Row],[Inventory]]+balance_sheet_date[[#This Row],[Accounts_Receivable]]+balance_sheet_date[[#This Row],[PPE]]</f>
        <v>1263839.21</v>
      </c>
      <c r="O19" s="15">
        <f>balance_sheet_date[[#This Row],[Accounts_Payable]]+balance_sheet_date[[#This Row],[Current_Debt]]</f>
        <v>175619.84999999998</v>
      </c>
      <c r="P19" s="15">
        <f>balance_sheet_date[[#This Row],[Accounts_Payable]]+balance_sheet_date[[#This Row],[Current_Debt]]+balance_sheet_date[[#This Row],[Long_Term_Debt]]</f>
        <v>527909.6</v>
      </c>
      <c r="Q19" s="15">
        <f>balance_sheet_date[[#This Row],[Current_Debt]]+balance_sheet_date[[#This Row],[Long_Term_Debt]]</f>
        <v>444155.65</v>
      </c>
    </row>
    <row r="20" spans="1:17" x14ac:dyDescent="0.25">
      <c r="A20" s="4">
        <v>45869</v>
      </c>
      <c r="B20" s="1" t="s">
        <v>112</v>
      </c>
      <c r="C20" s="1" t="s">
        <v>46</v>
      </c>
      <c r="D20"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Q3</v>
      </c>
      <c r="E20" s="1" t="str">
        <f t="shared" si="0"/>
        <v>2025</v>
      </c>
      <c r="F20" s="15">
        <v>98646.51</v>
      </c>
      <c r="G20" s="15">
        <v>122345.94</v>
      </c>
      <c r="H20" s="15">
        <v>69241.850000000006</v>
      </c>
      <c r="I20" s="15">
        <v>178378.96</v>
      </c>
      <c r="J20" s="15">
        <v>865070.68</v>
      </c>
      <c r="K20" s="27">
        <v>85710.080000000002</v>
      </c>
      <c r="L20" s="15">
        <v>351603.6</v>
      </c>
      <c r="M20" s="15">
        <v>1092738.5600000001</v>
      </c>
      <c r="N20" s="15">
        <f>balance_sheet_date[[#This Row],[Cash]]+balance_sheet_date[[#This Row],[Inventory]]+balance_sheet_date[[#This Row],[Accounts_Receivable]]+balance_sheet_date[[#This Row],[PPE]]</f>
        <v>1264442.0900000001</v>
      </c>
      <c r="O20" s="15">
        <f>balance_sheet_date[[#This Row],[Accounts_Payable]]+balance_sheet_date[[#This Row],[Current_Debt]]</f>
        <v>154951.93</v>
      </c>
      <c r="P20" s="15">
        <f>balance_sheet_date[[#This Row],[Accounts_Payable]]+balance_sheet_date[[#This Row],[Current_Debt]]+balance_sheet_date[[#This Row],[Long_Term_Debt]]</f>
        <v>506555.52999999997</v>
      </c>
      <c r="Q20" s="15">
        <f>balance_sheet_date[[#This Row],[Current_Debt]]+balance_sheet_date[[#This Row],[Long_Term_Debt]]</f>
        <v>437313.68</v>
      </c>
    </row>
    <row r="21" spans="1:17" x14ac:dyDescent="0.25">
      <c r="A21" s="4">
        <v>45900</v>
      </c>
      <c r="B21" s="1" t="s">
        <v>104</v>
      </c>
      <c r="C21" s="1" t="s">
        <v>47</v>
      </c>
      <c r="D21"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Q3</v>
      </c>
      <c r="E21" s="1" t="str">
        <f t="shared" si="0"/>
        <v>2025</v>
      </c>
      <c r="F21" s="15">
        <v>105970.85</v>
      </c>
      <c r="G21" s="15">
        <v>127752.83</v>
      </c>
      <c r="H21" s="15">
        <v>84208.89</v>
      </c>
      <c r="I21" s="15">
        <v>177238.39999999999</v>
      </c>
      <c r="J21" s="15">
        <v>855619.65</v>
      </c>
      <c r="K21" s="27">
        <v>85101.31</v>
      </c>
      <c r="L21" s="15">
        <v>362721.92</v>
      </c>
      <c r="M21" s="15">
        <v>1120664.3500000001</v>
      </c>
      <c r="N21" s="15">
        <f>balance_sheet_date[[#This Row],[Cash]]+balance_sheet_date[[#This Row],[Inventory]]+balance_sheet_date[[#This Row],[Accounts_Receivable]]+balance_sheet_date[[#This Row],[PPE]]</f>
        <v>1266581.73</v>
      </c>
      <c r="O21" s="15">
        <f>balance_sheet_date[[#This Row],[Accounts_Payable]]+balance_sheet_date[[#This Row],[Current_Debt]]</f>
        <v>169310.2</v>
      </c>
      <c r="P21" s="15">
        <f>balance_sheet_date[[#This Row],[Accounts_Payable]]+balance_sheet_date[[#This Row],[Current_Debt]]+balance_sheet_date[[#This Row],[Long_Term_Debt]]</f>
        <v>532032.12</v>
      </c>
      <c r="Q21" s="15">
        <f>balance_sheet_date[[#This Row],[Current_Debt]]+balance_sheet_date[[#This Row],[Long_Term_Debt]]</f>
        <v>447823.23</v>
      </c>
    </row>
    <row r="22" spans="1:17" x14ac:dyDescent="0.25">
      <c r="A22" s="4">
        <v>45930</v>
      </c>
      <c r="B22" s="1" t="s">
        <v>124</v>
      </c>
      <c r="C22" s="1" t="s">
        <v>48</v>
      </c>
      <c r="D22"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Q3</v>
      </c>
      <c r="E22" s="1" t="str">
        <f t="shared" si="0"/>
        <v>2025</v>
      </c>
      <c r="F22" s="15">
        <v>91944.320000000007</v>
      </c>
      <c r="G22" s="15">
        <v>131593.07999999999</v>
      </c>
      <c r="H22" s="15">
        <v>82104.55</v>
      </c>
      <c r="I22" s="15">
        <v>172411.17</v>
      </c>
      <c r="J22" s="15">
        <v>874147.2</v>
      </c>
      <c r="K22" s="27">
        <v>85664.44</v>
      </c>
      <c r="L22" s="15">
        <v>360679.35</v>
      </c>
      <c r="M22" s="15">
        <v>1082106.8600000001</v>
      </c>
      <c r="N22" s="15">
        <f>balance_sheet_date[[#This Row],[Cash]]+balance_sheet_date[[#This Row],[Inventory]]+balance_sheet_date[[#This Row],[Accounts_Receivable]]+balance_sheet_date[[#This Row],[PPE]]</f>
        <v>1270095.77</v>
      </c>
      <c r="O22" s="15">
        <f>balance_sheet_date[[#This Row],[Accounts_Payable]]+balance_sheet_date[[#This Row],[Current_Debt]]</f>
        <v>167768.99</v>
      </c>
      <c r="P22" s="15">
        <f>balance_sheet_date[[#This Row],[Accounts_Payable]]+balance_sheet_date[[#This Row],[Current_Debt]]+balance_sheet_date[[#This Row],[Long_Term_Debt]]</f>
        <v>528448.34</v>
      </c>
      <c r="Q22" s="15">
        <f>balance_sheet_date[[#This Row],[Current_Debt]]+balance_sheet_date[[#This Row],[Long_Term_Debt]]</f>
        <v>446343.79</v>
      </c>
    </row>
    <row r="23" spans="1:17" x14ac:dyDescent="0.25">
      <c r="A23" s="4">
        <v>45961</v>
      </c>
      <c r="B23" s="1" t="s">
        <v>122</v>
      </c>
      <c r="C23" s="1" t="s">
        <v>49</v>
      </c>
      <c r="D23"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Q4</v>
      </c>
      <c r="E23" s="1" t="str">
        <f t="shared" si="0"/>
        <v>2025</v>
      </c>
      <c r="F23" s="15">
        <v>75936.87</v>
      </c>
      <c r="G23" s="15">
        <v>112675.26</v>
      </c>
      <c r="H23" s="15">
        <v>68445.320000000007</v>
      </c>
      <c r="I23" s="15">
        <v>179720.01</v>
      </c>
      <c r="J23" s="15">
        <v>854631.99</v>
      </c>
      <c r="K23" s="27">
        <v>85437.39</v>
      </c>
      <c r="L23" s="15">
        <v>352460.07</v>
      </c>
      <c r="M23" s="15">
        <v>1102932.1200000001</v>
      </c>
      <c r="N23" s="15">
        <f>balance_sheet_date[[#This Row],[Cash]]+balance_sheet_date[[#This Row],[Inventory]]+balance_sheet_date[[#This Row],[Accounts_Receivable]]+balance_sheet_date[[#This Row],[PPE]]</f>
        <v>1222964.1299999999</v>
      </c>
      <c r="O23" s="15">
        <f>balance_sheet_date[[#This Row],[Accounts_Payable]]+balance_sheet_date[[#This Row],[Current_Debt]]</f>
        <v>153882.71000000002</v>
      </c>
      <c r="P23" s="15">
        <f>balance_sheet_date[[#This Row],[Accounts_Payable]]+balance_sheet_date[[#This Row],[Current_Debt]]+balance_sheet_date[[#This Row],[Long_Term_Debt]]</f>
        <v>506342.78</v>
      </c>
      <c r="Q23" s="15">
        <f>balance_sheet_date[[#This Row],[Current_Debt]]+balance_sheet_date[[#This Row],[Long_Term_Debt]]</f>
        <v>437897.46</v>
      </c>
    </row>
    <row r="24" spans="1:17" x14ac:dyDescent="0.25">
      <c r="A24" s="4">
        <v>45991</v>
      </c>
      <c r="B24" s="1" t="s">
        <v>120</v>
      </c>
      <c r="C24" s="1" t="s">
        <v>50</v>
      </c>
      <c r="D24"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Q4</v>
      </c>
      <c r="E24" s="1" t="str">
        <f t="shared" si="0"/>
        <v>2025</v>
      </c>
      <c r="F24" s="15">
        <v>115831.16</v>
      </c>
      <c r="G24" s="15">
        <v>171854.77</v>
      </c>
      <c r="H24" s="15">
        <v>109517.79</v>
      </c>
      <c r="I24" s="15">
        <v>186912.09</v>
      </c>
      <c r="J24" s="15">
        <v>861549.57</v>
      </c>
      <c r="K24" s="27">
        <v>89299.31</v>
      </c>
      <c r="L24" s="15">
        <v>363459.33</v>
      </c>
      <c r="M24" s="15">
        <v>1088769.06</v>
      </c>
      <c r="N24" s="15">
        <f>balance_sheet_date[[#This Row],[Cash]]+balance_sheet_date[[#This Row],[Inventory]]+balance_sheet_date[[#This Row],[Accounts_Receivable]]+balance_sheet_date[[#This Row],[PPE]]</f>
        <v>1336147.5899999999</v>
      </c>
      <c r="O24" s="15">
        <f>balance_sheet_date[[#This Row],[Accounts_Payable]]+balance_sheet_date[[#This Row],[Current_Debt]]</f>
        <v>198817.09999999998</v>
      </c>
      <c r="P24" s="15">
        <f>balance_sheet_date[[#This Row],[Accounts_Payable]]+balance_sheet_date[[#This Row],[Current_Debt]]+balance_sheet_date[[#This Row],[Long_Term_Debt]]</f>
        <v>562276.42999999993</v>
      </c>
      <c r="Q24" s="15">
        <f>balance_sheet_date[[#This Row],[Current_Debt]]+balance_sheet_date[[#This Row],[Long_Term_Debt]]</f>
        <v>452758.64</v>
      </c>
    </row>
    <row r="25" spans="1:17" x14ac:dyDescent="0.25">
      <c r="A25" s="4">
        <v>46022</v>
      </c>
      <c r="B25" s="1" t="s">
        <v>106</v>
      </c>
      <c r="C25" s="1" t="s">
        <v>51</v>
      </c>
      <c r="D25" s="9" t="str">
        <f>IF(OR(balance_sheet_date[[#This Row],[Month]]="Jan",balance_sheet_date[[#This Row],[Month]]="Feb",balance_sheet_date[[#This Row],[Month]]="Mar"),"Q1",
IF(OR(balance_sheet_date[[#This Row],[Month]]="Apr",balance_sheet_date[[#This Row],[Month]]="May",balance_sheet_date[[#This Row],[Month]]="Jun"),"Q2",
IF(OR(balance_sheet_date[[#This Row],[Month]]="Jul",balance_sheet_date[[#This Row],[Month]]="Aug",balance_sheet_date[[#This Row],[Month]]="Sep"),"Q3",
IF(OR(balance_sheet_date[[#This Row],[Month]]="Oct",balance_sheet_date[[#This Row],[Month]]="Nov",balance_sheet_date[[#This Row],[Month]]="Dec"),"Q4",""))))</f>
        <v>Q4</v>
      </c>
      <c r="E25" s="1" t="str">
        <f t="shared" si="0"/>
        <v>2025</v>
      </c>
      <c r="F25" s="15">
        <v>105673.65</v>
      </c>
      <c r="G25" s="15">
        <v>162252.14000000001</v>
      </c>
      <c r="H25" s="15">
        <v>92198.26</v>
      </c>
      <c r="I25" s="15">
        <v>185967.61</v>
      </c>
      <c r="J25" s="15">
        <v>869345.34</v>
      </c>
      <c r="K25" s="27">
        <v>93575.62</v>
      </c>
      <c r="L25" s="15">
        <v>368332.7</v>
      </c>
      <c r="M25" s="15">
        <v>1096549.26</v>
      </c>
      <c r="N25" s="15">
        <f>balance_sheet_date[[#This Row],[Cash]]+balance_sheet_date[[#This Row],[Inventory]]+balance_sheet_date[[#This Row],[Accounts_Receivable]]+balance_sheet_date[[#This Row],[PPE]]</f>
        <v>1323238.74</v>
      </c>
      <c r="O25" s="15">
        <f>balance_sheet_date[[#This Row],[Accounts_Payable]]+balance_sheet_date[[#This Row],[Current_Debt]]</f>
        <v>185773.88</v>
      </c>
      <c r="P25" s="15">
        <f>balance_sheet_date[[#This Row],[Accounts_Payable]]+balance_sheet_date[[#This Row],[Current_Debt]]+balance_sheet_date[[#This Row],[Long_Term_Debt]]</f>
        <v>554106.58000000007</v>
      </c>
      <c r="Q25" s="15">
        <f>balance_sheet_date[[#This Row],[Current_Debt]]+balance_sheet_date[[#This Row],[Long_Term_Debt]]</f>
        <v>461908.32</v>
      </c>
    </row>
  </sheetData>
  <pageMargins left="0.75" right="0.75" top="1" bottom="1" header="0.5" footer="0.5"/>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C90A-B5A2-48ED-8D8A-439D91BBFF38}">
  <dimension ref="A1:AR102"/>
  <sheetViews>
    <sheetView showGridLines="0" topLeftCell="I1" zoomScale="82" zoomScaleNormal="82" workbookViewId="0">
      <selection activeCell="K23" sqref="K23"/>
    </sheetView>
  </sheetViews>
  <sheetFormatPr defaultRowHeight="15" x14ac:dyDescent="0.25"/>
  <cols>
    <col min="1" max="1" width="10.28515625" hidden="1" customWidth="1"/>
    <col min="2" max="2" width="15.42578125" hidden="1" customWidth="1"/>
    <col min="3" max="3" width="14.5703125" hidden="1" customWidth="1"/>
    <col min="4" max="5" width="12.140625" hidden="1" customWidth="1"/>
    <col min="6" max="6" width="25.42578125" hidden="1" customWidth="1"/>
    <col min="7" max="7" width="8.85546875" hidden="1" customWidth="1"/>
    <col min="8" max="8" width="12.28515625" hidden="1" customWidth="1"/>
    <col min="9" max="12" width="10" customWidth="1"/>
  </cols>
  <sheetData>
    <row r="1" spans="1:44" x14ac:dyDescent="0.25">
      <c r="B1" s="30" t="s">
        <v>132</v>
      </c>
      <c r="D1" s="30" t="s">
        <v>129</v>
      </c>
      <c r="F1" s="30" t="s">
        <v>133</v>
      </c>
      <c r="I1" s="29"/>
      <c r="J1" s="29"/>
      <c r="K1" s="29"/>
      <c r="L1" s="29"/>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row>
    <row r="2" spans="1:44" x14ac:dyDescent="0.25">
      <c r="B2" s="32">
        <v>16726152.66</v>
      </c>
      <c r="D2" s="32">
        <v>2646548.0000000005</v>
      </c>
      <c r="F2" s="32">
        <v>4111314.2899999991</v>
      </c>
      <c r="I2" s="29"/>
      <c r="J2" s="29"/>
      <c r="K2" s="29"/>
      <c r="L2" s="29"/>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row>
    <row r="3" spans="1:44" x14ac:dyDescent="0.25">
      <c r="I3" s="29"/>
      <c r="J3" s="29"/>
      <c r="K3" s="29"/>
      <c r="L3" s="29"/>
      <c r="M3" s="21"/>
      <c r="N3" s="21"/>
      <c r="O3" s="21"/>
      <c r="P3" s="21"/>
      <c r="Q3" s="21"/>
      <c r="R3" s="21"/>
      <c r="S3" s="21"/>
      <c r="T3" s="21"/>
      <c r="U3" s="21"/>
      <c r="V3" s="21"/>
      <c r="W3" s="21"/>
      <c r="X3" s="28"/>
      <c r="Y3" s="21"/>
      <c r="Z3" s="21"/>
      <c r="AA3" s="21"/>
      <c r="AB3" s="21"/>
      <c r="AC3" s="21"/>
      <c r="AD3" s="21"/>
      <c r="AE3" s="21"/>
      <c r="AF3" s="21"/>
      <c r="AG3" s="21"/>
      <c r="AH3" s="21"/>
      <c r="AI3" s="21"/>
      <c r="AJ3" s="21"/>
      <c r="AK3" s="21"/>
      <c r="AL3" s="21"/>
      <c r="AM3" s="21"/>
      <c r="AN3" s="21"/>
      <c r="AO3" s="21"/>
      <c r="AP3" s="21"/>
      <c r="AQ3" s="21"/>
      <c r="AR3" s="21"/>
    </row>
    <row r="4" spans="1:44" x14ac:dyDescent="0.25">
      <c r="A4" s="30" t="s">
        <v>86</v>
      </c>
      <c r="D4" s="30" t="s">
        <v>131</v>
      </c>
      <c r="F4" s="30" t="s">
        <v>137</v>
      </c>
      <c r="I4" s="29"/>
      <c r="J4" s="29"/>
      <c r="K4" s="29"/>
      <c r="L4" s="29"/>
      <c r="M4" s="21"/>
      <c r="N4" s="21"/>
      <c r="O4" s="21"/>
      <c r="P4" s="21"/>
      <c r="Q4" s="21"/>
      <c r="R4" s="21"/>
      <c r="S4" s="21"/>
      <c r="T4" s="21"/>
      <c r="U4" s="21"/>
      <c r="V4" s="21"/>
      <c r="W4" s="21"/>
      <c r="X4" s="28"/>
      <c r="Y4" s="21"/>
      <c r="Z4" s="21"/>
      <c r="AA4" s="21"/>
      <c r="AB4" s="21"/>
      <c r="AC4" s="21"/>
      <c r="AD4" s="21"/>
      <c r="AE4" s="21"/>
      <c r="AF4" s="21"/>
      <c r="AG4" s="21"/>
      <c r="AH4" s="21"/>
      <c r="AI4" s="21"/>
      <c r="AJ4" s="21"/>
      <c r="AK4" s="21"/>
      <c r="AL4" s="21"/>
      <c r="AM4" s="21"/>
      <c r="AN4" s="21"/>
      <c r="AO4" s="21"/>
      <c r="AP4" s="21"/>
      <c r="AQ4" s="21"/>
      <c r="AR4" s="21"/>
    </row>
    <row r="5" spans="1:44" x14ac:dyDescent="0.25">
      <c r="A5" s="58">
        <v>0.44719460966584285</v>
      </c>
      <c r="D5" s="60">
        <v>566324.94999999995</v>
      </c>
      <c r="F5" s="62">
        <v>0.24580155242945145</v>
      </c>
      <c r="I5" s="29"/>
      <c r="J5" s="29"/>
      <c r="K5" s="29"/>
      <c r="L5" s="29"/>
      <c r="M5" s="21"/>
      <c r="N5" s="21"/>
      <c r="O5" s="21"/>
      <c r="P5" s="21"/>
      <c r="Q5" s="21"/>
      <c r="R5" s="21"/>
      <c r="S5" s="21"/>
      <c r="T5" s="21"/>
      <c r="U5" s="21"/>
      <c r="V5" s="21"/>
      <c r="W5" s="21"/>
      <c r="X5" s="28"/>
      <c r="Y5" s="21"/>
      <c r="Z5" s="21"/>
      <c r="AA5" s="21"/>
      <c r="AB5" s="21"/>
      <c r="AC5" s="21"/>
      <c r="AD5" s="21"/>
      <c r="AE5" s="21"/>
      <c r="AF5" s="21"/>
      <c r="AG5" s="21"/>
      <c r="AH5" s="21"/>
      <c r="AI5" s="21"/>
      <c r="AJ5" s="21"/>
      <c r="AK5" s="21"/>
      <c r="AL5" s="21"/>
      <c r="AM5" s="21"/>
      <c r="AN5" s="21"/>
      <c r="AO5" s="21"/>
      <c r="AP5" s="21"/>
      <c r="AQ5" s="21"/>
      <c r="AR5" s="21"/>
    </row>
    <row r="6" spans="1:44" x14ac:dyDescent="0.25">
      <c r="I6" s="29"/>
      <c r="J6" s="29"/>
      <c r="K6" s="29"/>
      <c r="L6" s="29"/>
      <c r="M6" s="21"/>
      <c r="N6" s="21"/>
      <c r="O6" s="21"/>
      <c r="P6" s="21"/>
      <c r="Q6" s="21"/>
      <c r="R6" s="21"/>
      <c r="S6" s="21"/>
      <c r="T6" s="21"/>
      <c r="U6" s="21"/>
      <c r="V6" s="21"/>
      <c r="W6" s="21"/>
      <c r="X6" s="28"/>
      <c r="Y6" s="21"/>
      <c r="Z6" s="21"/>
      <c r="AA6" s="21"/>
      <c r="AB6" s="21"/>
      <c r="AC6" s="21"/>
      <c r="AD6" s="21"/>
      <c r="AE6" s="21"/>
      <c r="AF6" s="21"/>
      <c r="AG6" s="21"/>
      <c r="AH6" s="21"/>
      <c r="AI6" s="21"/>
      <c r="AJ6" s="21"/>
      <c r="AK6" s="21"/>
      <c r="AL6" s="21"/>
      <c r="AM6" s="21"/>
      <c r="AN6" s="21"/>
      <c r="AO6" s="21"/>
      <c r="AP6" s="21"/>
      <c r="AQ6" s="21"/>
      <c r="AR6" s="21"/>
    </row>
    <row r="7" spans="1:44" x14ac:dyDescent="0.25">
      <c r="A7" s="30" t="s">
        <v>88</v>
      </c>
      <c r="F7" s="30" t="s">
        <v>138</v>
      </c>
      <c r="I7" s="29"/>
      <c r="J7" s="29"/>
      <c r="K7" s="29"/>
      <c r="L7" s="29"/>
      <c r="M7" s="21"/>
      <c r="N7" s="21"/>
      <c r="O7" s="21"/>
      <c r="P7" s="21"/>
      <c r="Q7" s="21"/>
      <c r="R7" s="21"/>
      <c r="S7" s="21"/>
      <c r="T7" s="21"/>
      <c r="U7" s="21"/>
      <c r="V7" s="21"/>
      <c r="W7" s="21"/>
      <c r="X7" s="28"/>
      <c r="Y7" s="21"/>
      <c r="Z7" s="21"/>
      <c r="AA7" s="21"/>
      <c r="AB7" s="21"/>
      <c r="AC7" s="21"/>
      <c r="AD7" s="21"/>
      <c r="AE7" s="21"/>
      <c r="AF7" s="21"/>
      <c r="AG7" s="21"/>
      <c r="AH7" s="21"/>
      <c r="AI7" s="21"/>
      <c r="AJ7" s="21"/>
      <c r="AK7" s="21"/>
      <c r="AL7" s="21"/>
      <c r="AM7" s="21"/>
      <c r="AN7" s="21"/>
      <c r="AO7" s="21"/>
      <c r="AP7" s="21"/>
      <c r="AQ7" s="21"/>
      <c r="AR7" s="21"/>
    </row>
    <row r="8" spans="1:44" x14ac:dyDescent="0.25">
      <c r="A8" s="32">
        <v>3475742.993999999</v>
      </c>
      <c r="D8" s="30" t="s">
        <v>134</v>
      </c>
      <c r="F8" s="32">
        <v>3861936.6599999988</v>
      </c>
      <c r="I8" s="29"/>
      <c r="J8" s="29"/>
      <c r="K8" s="29"/>
      <c r="L8" s="29"/>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row>
    <row r="9" spans="1:44" x14ac:dyDescent="0.25">
      <c r="D9" s="58">
        <v>0.55280539033415721</v>
      </c>
      <c r="I9" s="29"/>
      <c r="J9" s="29"/>
      <c r="K9" s="29"/>
      <c r="L9" s="29"/>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row>
    <row r="10" spans="1:44" x14ac:dyDescent="0.25">
      <c r="A10" s="30" t="s">
        <v>89</v>
      </c>
      <c r="F10" s="30" t="s">
        <v>139</v>
      </c>
      <c r="I10" s="29"/>
      <c r="J10" s="29"/>
      <c r="K10" s="29"/>
      <c r="L10" s="29"/>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row>
    <row r="11" spans="1:44" x14ac:dyDescent="0.25">
      <c r="A11" s="58">
        <v>0.20780289793193835</v>
      </c>
      <c r="D11" s="30" t="s">
        <v>135</v>
      </c>
      <c r="F11" s="58">
        <v>0.2308921088132648</v>
      </c>
      <c r="I11" s="29"/>
      <c r="J11" s="29"/>
      <c r="K11" s="29"/>
      <c r="L11" s="29"/>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row>
    <row r="12" spans="1:44" x14ac:dyDescent="0.25">
      <c r="D12" s="58">
        <v>0.20139305723639137</v>
      </c>
      <c r="I12" s="29"/>
      <c r="J12" s="29"/>
      <c r="K12" s="29"/>
      <c r="L12" s="29"/>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row>
    <row r="13" spans="1:44" x14ac:dyDescent="0.25">
      <c r="I13" s="29"/>
      <c r="J13" s="29"/>
      <c r="K13" s="29"/>
      <c r="L13" s="29"/>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row>
    <row r="14" spans="1:44" x14ac:dyDescent="0.25">
      <c r="A14" s="30" t="s">
        <v>132</v>
      </c>
      <c r="D14" s="30" t="s">
        <v>136</v>
      </c>
      <c r="I14" s="29"/>
      <c r="J14" s="29"/>
      <c r="K14" s="29"/>
      <c r="L14" s="29"/>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row>
    <row r="15" spans="1:44" x14ac:dyDescent="0.25">
      <c r="A15" s="32">
        <v>16726152.66</v>
      </c>
      <c r="D15" s="58">
        <v>1</v>
      </c>
      <c r="I15" s="29"/>
      <c r="J15" s="29"/>
      <c r="K15" s="29"/>
      <c r="L15" s="29"/>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row>
    <row r="16" spans="1:44" x14ac:dyDescent="0.25">
      <c r="I16" s="29"/>
      <c r="J16" s="29"/>
      <c r="K16" s="29"/>
      <c r="L16" s="29"/>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row>
    <row r="17" spans="1:44" x14ac:dyDescent="0.25">
      <c r="D17" s="17" t="s">
        <v>35</v>
      </c>
      <c r="E17" t="s">
        <v>127</v>
      </c>
      <c r="I17" s="29"/>
      <c r="J17" s="29"/>
      <c r="K17" s="29"/>
      <c r="L17" s="29"/>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row>
    <row r="18" spans="1:44" x14ac:dyDescent="0.25">
      <c r="D18" s="18" t="s">
        <v>102</v>
      </c>
      <c r="E18" s="60">
        <v>418117.64</v>
      </c>
      <c r="I18" s="29"/>
      <c r="J18" s="29"/>
      <c r="K18" s="29"/>
      <c r="L18" s="29"/>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row>
    <row r="19" spans="1:44" x14ac:dyDescent="0.25">
      <c r="D19" s="18" t="s">
        <v>104</v>
      </c>
      <c r="E19" s="60">
        <v>340808.08000000007</v>
      </c>
      <c r="I19" s="29"/>
      <c r="J19" s="29"/>
      <c r="K19" s="29"/>
      <c r="L19" s="29"/>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row>
    <row r="20" spans="1:44" x14ac:dyDescent="0.25">
      <c r="A20" s="33" t="s">
        <v>35</v>
      </c>
      <c r="B20" s="30" t="s">
        <v>132</v>
      </c>
      <c r="D20" s="18" t="s">
        <v>106</v>
      </c>
      <c r="E20" s="60">
        <v>410812.73000000004</v>
      </c>
      <c r="I20" s="29"/>
      <c r="J20" s="29"/>
      <c r="K20" s="29"/>
      <c r="L20" s="29"/>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row>
    <row r="21" spans="1:44" x14ac:dyDescent="0.25">
      <c r="A21" s="34" t="s">
        <v>43</v>
      </c>
      <c r="B21" s="32">
        <v>1527001.98</v>
      </c>
      <c r="D21" s="18" t="s">
        <v>108</v>
      </c>
      <c r="E21" s="60">
        <v>413856.12000000005</v>
      </c>
      <c r="I21" s="29"/>
      <c r="J21" s="29"/>
      <c r="K21" s="29"/>
      <c r="L21" s="29"/>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row>
    <row r="22" spans="1:44" x14ac:dyDescent="0.25">
      <c r="A22" s="34" t="s">
        <v>47</v>
      </c>
      <c r="B22" s="32">
        <v>1210471.1099999999</v>
      </c>
      <c r="D22" s="18" t="s">
        <v>110</v>
      </c>
      <c r="E22" s="60">
        <v>396762.53</v>
      </c>
      <c r="I22" s="29"/>
      <c r="J22" s="29"/>
      <c r="K22" s="29"/>
      <c r="L22" s="29"/>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row>
    <row r="23" spans="1:44" x14ac:dyDescent="0.25">
      <c r="A23" s="34" t="s">
        <v>51</v>
      </c>
      <c r="B23" s="32">
        <v>1537325.81</v>
      </c>
      <c r="D23" s="18" t="s">
        <v>112</v>
      </c>
      <c r="E23" s="60">
        <v>348870.31999999995</v>
      </c>
      <c r="I23" s="29"/>
      <c r="J23" s="29"/>
      <c r="K23" s="29"/>
      <c r="L23" s="29"/>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row>
    <row r="24" spans="1:44" x14ac:dyDescent="0.25">
      <c r="A24" s="34" t="s">
        <v>41</v>
      </c>
      <c r="B24" s="32">
        <v>1410436.5699999998</v>
      </c>
      <c r="D24" s="18" t="s">
        <v>114</v>
      </c>
      <c r="E24" s="60">
        <v>396342.02000000008</v>
      </c>
      <c r="I24" s="29"/>
      <c r="J24" s="29"/>
      <c r="K24" s="29"/>
      <c r="L24" s="29"/>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row>
    <row r="25" spans="1:44" x14ac:dyDescent="0.25">
      <c r="A25" s="34" t="s">
        <v>40</v>
      </c>
      <c r="B25" s="32">
        <v>1338256.74</v>
      </c>
      <c r="D25" s="18" t="s">
        <v>116</v>
      </c>
      <c r="E25" s="60">
        <v>450398.45999999996</v>
      </c>
      <c r="I25" s="29"/>
      <c r="J25" s="29"/>
      <c r="K25" s="29"/>
      <c r="L25" s="29"/>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row>
    <row r="26" spans="1:44" x14ac:dyDescent="0.25">
      <c r="A26" s="34" t="s">
        <v>46</v>
      </c>
      <c r="B26" s="32">
        <v>1328649.6800000002</v>
      </c>
      <c r="D26" s="18" t="s">
        <v>118</v>
      </c>
      <c r="E26" s="60">
        <v>425311.57000000007</v>
      </c>
      <c r="I26" s="29"/>
      <c r="J26" s="29"/>
      <c r="K26" s="29"/>
      <c r="L26" s="29"/>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row>
    <row r="27" spans="1:44" x14ac:dyDescent="0.25">
      <c r="A27" s="34" t="s">
        <v>45</v>
      </c>
      <c r="B27" s="32">
        <v>1436207.5</v>
      </c>
      <c r="D27" s="18" t="s">
        <v>120</v>
      </c>
      <c r="E27" s="60">
        <v>421848.54</v>
      </c>
      <c r="I27" s="29"/>
      <c r="J27" s="29"/>
      <c r="K27" s="29"/>
      <c r="L27" s="29"/>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row>
    <row r="28" spans="1:44" x14ac:dyDescent="0.25">
      <c r="A28" s="34" t="s">
        <v>42</v>
      </c>
      <c r="B28" s="32">
        <v>1532281.38</v>
      </c>
      <c r="D28" s="18" t="s">
        <v>122</v>
      </c>
      <c r="E28" s="60">
        <v>321638.54000000004</v>
      </c>
      <c r="I28" s="29"/>
      <c r="J28" s="29"/>
      <c r="K28" s="29"/>
      <c r="L28" s="29"/>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row>
    <row r="29" spans="1:44" x14ac:dyDescent="0.25">
      <c r="A29" s="34" t="s">
        <v>44</v>
      </c>
      <c r="B29" s="32">
        <v>1599599.5899999999</v>
      </c>
      <c r="D29" s="18" t="s">
        <v>124</v>
      </c>
      <c r="E29" s="60">
        <v>312212.5</v>
      </c>
      <c r="I29" s="29"/>
      <c r="J29" s="29"/>
      <c r="K29" s="29"/>
      <c r="L29" s="29"/>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row>
    <row r="30" spans="1:44" x14ac:dyDescent="0.25">
      <c r="A30" s="34" t="s">
        <v>50</v>
      </c>
      <c r="B30" s="32">
        <v>1496799.69</v>
      </c>
      <c r="I30" s="29"/>
      <c r="J30" s="29"/>
      <c r="K30" s="29"/>
      <c r="L30" s="29"/>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row>
    <row r="31" spans="1:44" x14ac:dyDescent="0.25">
      <c r="A31" s="34" t="s">
        <v>49</v>
      </c>
      <c r="B31" s="32">
        <v>1173608.9899999998</v>
      </c>
      <c r="I31" s="29"/>
      <c r="J31" s="29"/>
      <c r="K31" s="29"/>
      <c r="L31" s="29"/>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row>
    <row r="32" spans="1:44" x14ac:dyDescent="0.25">
      <c r="A32" s="34" t="s">
        <v>48</v>
      </c>
      <c r="B32" s="32">
        <v>1135513.6200000001</v>
      </c>
      <c r="I32" s="29"/>
      <c r="J32" s="29"/>
      <c r="K32" s="29"/>
      <c r="L32" s="29"/>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row>
    <row r="33" spans="1:44" x14ac:dyDescent="0.25">
      <c r="I33" s="29"/>
      <c r="J33" s="29"/>
      <c r="K33" s="29"/>
      <c r="L33" s="29"/>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row>
    <row r="34" spans="1:44" x14ac:dyDescent="0.25">
      <c r="A34" s="30" t="s">
        <v>92</v>
      </c>
      <c r="D34" s="30" t="s">
        <v>140</v>
      </c>
      <c r="I34" s="29"/>
      <c r="J34" s="29"/>
      <c r="K34" s="29"/>
      <c r="L34" s="29"/>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row>
    <row r="35" spans="1:44" x14ac:dyDescent="0.25">
      <c r="A35" s="32">
        <v>9246307.3500000015</v>
      </c>
      <c r="D35" s="60">
        <v>386193.66599999991</v>
      </c>
      <c r="I35" s="29"/>
      <c r="J35" s="29"/>
      <c r="K35" s="29"/>
      <c r="L35" s="29"/>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row>
    <row r="36" spans="1:44" x14ac:dyDescent="0.25">
      <c r="I36" s="29"/>
      <c r="J36" s="29"/>
      <c r="K36" s="29"/>
      <c r="L36" s="29"/>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row>
    <row r="37" spans="1:44" x14ac:dyDescent="0.25">
      <c r="A37" s="30" t="s">
        <v>85</v>
      </c>
      <c r="D37" s="30" t="s">
        <v>141</v>
      </c>
      <c r="I37" s="29"/>
      <c r="J37" s="29"/>
      <c r="K37" s="29"/>
      <c r="L37" s="29"/>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row>
    <row r="38" spans="1:44" x14ac:dyDescent="0.25">
      <c r="A38" s="32">
        <v>7479845.3099999987</v>
      </c>
      <c r="D38" s="58">
        <v>2.3089210881326483E-2</v>
      </c>
      <c r="I38" s="29"/>
      <c r="J38" s="29"/>
      <c r="K38" s="29"/>
      <c r="L38" s="29"/>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row>
    <row r="39" spans="1:44" x14ac:dyDescent="0.25">
      <c r="I39" s="29"/>
      <c r="J39" s="29"/>
      <c r="K39" s="29"/>
      <c r="L39" s="29"/>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row>
    <row r="40" spans="1:44" x14ac:dyDescent="0.25">
      <c r="A40" s="30" t="s">
        <v>125</v>
      </c>
      <c r="D40" s="30" t="s">
        <v>142</v>
      </c>
      <c r="I40" s="29"/>
      <c r="J40" s="29"/>
      <c r="K40" s="29"/>
      <c r="L40" s="29"/>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row>
    <row r="41" spans="1:44" x14ac:dyDescent="0.25">
      <c r="A41" s="32">
        <v>3368531.0199999996</v>
      </c>
      <c r="D41" s="60">
        <v>727200.64</v>
      </c>
      <c r="I41" s="29"/>
      <c r="J41" s="29"/>
      <c r="K41" s="29"/>
      <c r="L41" s="29"/>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row>
    <row r="42" spans="1:44" x14ac:dyDescent="0.25">
      <c r="I42" s="29"/>
      <c r="J42" s="29"/>
      <c r="K42" s="29"/>
      <c r="L42" s="29"/>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row>
    <row r="43" spans="1:44" x14ac:dyDescent="0.25">
      <c r="D43" s="30" t="s">
        <v>143</v>
      </c>
      <c r="I43" s="29"/>
      <c r="J43" s="29"/>
      <c r="K43" s="29"/>
      <c r="L43" s="29"/>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row>
    <row r="44" spans="1:44" x14ac:dyDescent="0.25">
      <c r="A44" s="33" t="s">
        <v>35</v>
      </c>
      <c r="B44" s="30" t="s">
        <v>90</v>
      </c>
      <c r="D44" s="60">
        <v>787119.12</v>
      </c>
      <c r="I44" s="29"/>
      <c r="J44" s="29"/>
      <c r="K44" s="29"/>
      <c r="L44" s="29"/>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row>
    <row r="45" spans="1:44" x14ac:dyDescent="0.25">
      <c r="A45" s="34" t="s">
        <v>43</v>
      </c>
      <c r="B45" s="20">
        <v>258241.27000000002</v>
      </c>
      <c r="I45" s="29"/>
      <c r="J45" s="29"/>
      <c r="K45" s="29"/>
      <c r="L45" s="29"/>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row>
    <row r="46" spans="1:44" x14ac:dyDescent="0.25">
      <c r="A46" s="34" t="s">
        <v>47</v>
      </c>
      <c r="B46" s="20">
        <v>228886.14</v>
      </c>
      <c r="D46" s="30" t="s">
        <v>144</v>
      </c>
      <c r="I46" s="29"/>
      <c r="J46" s="29"/>
      <c r="K46" s="29"/>
      <c r="L46" s="29"/>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row>
    <row r="47" spans="1:44" x14ac:dyDescent="0.25">
      <c r="A47" s="34" t="s">
        <v>51</v>
      </c>
      <c r="B47" s="20">
        <v>256969.97999999998</v>
      </c>
      <c r="D47" s="64">
        <v>-7.6123776538422783E-2</v>
      </c>
      <c r="I47" s="29"/>
      <c r="J47" s="29"/>
      <c r="K47" s="29"/>
      <c r="L47" s="29"/>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row>
    <row r="48" spans="1:44" x14ac:dyDescent="0.25">
      <c r="A48" s="34" t="s">
        <v>41</v>
      </c>
      <c r="B48" s="20">
        <v>247741.53000000003</v>
      </c>
      <c r="I48" s="29"/>
      <c r="J48" s="29"/>
      <c r="K48" s="29"/>
      <c r="L48" s="29"/>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row>
    <row r="49" spans="1:44" x14ac:dyDescent="0.25">
      <c r="A49" s="34" t="s">
        <v>40</v>
      </c>
      <c r="B49" s="20">
        <v>238133.53000000003</v>
      </c>
      <c r="I49" s="29"/>
      <c r="J49" s="29"/>
      <c r="K49" s="29"/>
      <c r="L49" s="29"/>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row>
    <row r="50" spans="1:44" x14ac:dyDescent="0.25">
      <c r="A50" s="34" t="s">
        <v>46</v>
      </c>
      <c r="B50" s="20">
        <v>241894.45</v>
      </c>
      <c r="I50" s="29"/>
      <c r="J50" s="29"/>
      <c r="K50" s="29"/>
      <c r="L50" s="29"/>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row>
    <row r="51" spans="1:44" x14ac:dyDescent="0.25">
      <c r="A51" s="34" t="s">
        <v>45</v>
      </c>
      <c r="B51" s="20">
        <v>249463.72000000003</v>
      </c>
      <c r="I51" s="29"/>
      <c r="J51" s="29"/>
      <c r="K51" s="29"/>
      <c r="L51" s="29"/>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row>
    <row r="52" spans="1:44" x14ac:dyDescent="0.25">
      <c r="A52" s="34" t="s">
        <v>42</v>
      </c>
      <c r="B52" s="20">
        <v>253311.99</v>
      </c>
      <c r="I52" s="29"/>
      <c r="J52" s="29"/>
      <c r="K52" s="29"/>
      <c r="L52" s="29"/>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row>
    <row r="53" spans="1:44" x14ac:dyDescent="0.25">
      <c r="A53" s="34" t="s">
        <v>44</v>
      </c>
      <c r="B53" s="20">
        <v>259225.34999999998</v>
      </c>
      <c r="I53" s="29"/>
      <c r="J53" s="29"/>
      <c r="K53" s="29"/>
      <c r="L53" s="29"/>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row>
    <row r="54" spans="1:44" x14ac:dyDescent="0.25">
      <c r="A54" s="34" t="s">
        <v>50</v>
      </c>
      <c r="B54" s="20">
        <v>257588.66</v>
      </c>
      <c r="I54" s="29"/>
      <c r="J54" s="29"/>
      <c r="K54" s="29"/>
      <c r="L54" s="29"/>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row>
    <row r="55" spans="1:44" x14ac:dyDescent="0.25">
      <c r="A55" s="34" t="s">
        <v>49</v>
      </c>
      <c r="B55" s="20">
        <v>227798.12</v>
      </c>
      <c r="I55" s="29"/>
      <c r="J55" s="29"/>
      <c r="K55" s="29"/>
      <c r="L55" s="29"/>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row>
    <row r="56" spans="1:44" x14ac:dyDescent="0.25">
      <c r="A56" s="34" t="s">
        <v>48</v>
      </c>
      <c r="B56" s="20">
        <v>226090.32</v>
      </c>
      <c r="I56" s="29"/>
      <c r="J56" s="29"/>
      <c r="K56" s="29"/>
      <c r="L56" s="29"/>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row>
    <row r="57" spans="1:44" x14ac:dyDescent="0.25">
      <c r="B57" s="59"/>
      <c r="I57" s="29"/>
      <c r="J57" s="29"/>
      <c r="K57" s="29"/>
      <c r="L57" s="2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row>
    <row r="58" spans="1:44" x14ac:dyDescent="0.25">
      <c r="A58" s="30" t="s">
        <v>94</v>
      </c>
      <c r="B58" s="30" t="s">
        <v>96</v>
      </c>
      <c r="C58" s="30" t="s">
        <v>97</v>
      </c>
      <c r="D58" s="30" t="s">
        <v>99</v>
      </c>
      <c r="E58" s="30" t="s">
        <v>95</v>
      </c>
      <c r="F58" s="30" t="s">
        <v>98</v>
      </c>
      <c r="G58" s="30" t="s">
        <v>100</v>
      </c>
      <c r="H58" s="30" t="s">
        <v>93</v>
      </c>
      <c r="I58" s="29"/>
      <c r="J58" s="29"/>
      <c r="K58" s="29"/>
      <c r="L58" s="2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row>
    <row r="59" spans="1:44" x14ac:dyDescent="0.25">
      <c r="A59" s="20">
        <v>84693.8</v>
      </c>
      <c r="B59" s="20">
        <v>133809.21</v>
      </c>
      <c r="C59" s="20">
        <v>167321.84</v>
      </c>
      <c r="D59" s="20">
        <v>200713.86</v>
      </c>
      <c r="E59" s="20">
        <v>214103.26</v>
      </c>
      <c r="F59" s="20">
        <v>304370.74</v>
      </c>
      <c r="G59" s="20">
        <v>585415.62</v>
      </c>
      <c r="H59" s="20">
        <v>1254916.73</v>
      </c>
      <c r="I59" s="29"/>
      <c r="J59" s="29"/>
      <c r="K59" s="29"/>
      <c r="L59" s="2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row>
    <row r="60" spans="1:44" x14ac:dyDescent="0.25">
      <c r="I60" s="29"/>
      <c r="J60" s="29"/>
      <c r="K60" s="29"/>
      <c r="L60" s="2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row>
    <row r="61" spans="1:44" x14ac:dyDescent="0.25">
      <c r="I61" s="29"/>
      <c r="J61" s="29"/>
      <c r="K61" s="29"/>
      <c r="L61" s="29"/>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row>
    <row r="62" spans="1:44" x14ac:dyDescent="0.25">
      <c r="B62" s="17" t="s">
        <v>35</v>
      </c>
      <c r="C62" t="s">
        <v>132</v>
      </c>
      <c r="D62" t="s">
        <v>125</v>
      </c>
      <c r="I62" s="29"/>
      <c r="J62" s="29"/>
      <c r="K62" s="29"/>
      <c r="L62" s="29"/>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row>
    <row r="63" spans="1:44" x14ac:dyDescent="0.25">
      <c r="B63" s="18" t="s">
        <v>101</v>
      </c>
      <c r="C63" s="20">
        <v>771632.97000000009</v>
      </c>
      <c r="D63" s="20">
        <v>150377.58000000002</v>
      </c>
      <c r="I63" s="29"/>
      <c r="J63" s="29"/>
      <c r="K63" s="29"/>
      <c r="L63" s="2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row>
    <row r="64" spans="1:44" x14ac:dyDescent="0.25">
      <c r="B64" s="18" t="s">
        <v>102</v>
      </c>
      <c r="C64" s="20">
        <v>755369.00999999989</v>
      </c>
      <c r="D64" s="20">
        <v>146601.68000000002</v>
      </c>
      <c r="I64" s="29"/>
      <c r="J64" s="29"/>
      <c r="K64" s="29"/>
      <c r="L64" s="29"/>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row>
    <row r="65" spans="2:44" x14ac:dyDescent="0.25">
      <c r="B65" s="18" t="s">
        <v>103</v>
      </c>
      <c r="C65" s="20">
        <v>612057.44999999995</v>
      </c>
      <c r="D65" s="20">
        <v>131669.51</v>
      </c>
      <c r="I65" s="29"/>
      <c r="J65" s="29"/>
      <c r="K65" s="29"/>
      <c r="L65" s="2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row>
    <row r="66" spans="2:44" x14ac:dyDescent="0.25">
      <c r="B66" s="18" t="s">
        <v>104</v>
      </c>
      <c r="C66" s="20">
        <v>598413.66</v>
      </c>
      <c r="D66" s="20">
        <v>129506.9</v>
      </c>
      <c r="I66" s="29"/>
      <c r="J66" s="29"/>
      <c r="K66" s="29"/>
      <c r="L66" s="29"/>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row>
    <row r="67" spans="2:44" x14ac:dyDescent="0.25">
      <c r="B67" s="18" t="s">
        <v>105</v>
      </c>
      <c r="C67" s="20">
        <v>810125.17</v>
      </c>
      <c r="D67" s="20">
        <v>150850.09999999998</v>
      </c>
      <c r="I67" s="29"/>
      <c r="J67" s="29"/>
      <c r="K67" s="29"/>
      <c r="L67" s="2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row>
    <row r="68" spans="2:44" x14ac:dyDescent="0.25">
      <c r="B68" s="18" t="s">
        <v>106</v>
      </c>
      <c r="C68" s="20">
        <v>727200.64</v>
      </c>
      <c r="D68" s="20">
        <v>141411.18</v>
      </c>
      <c r="I68" s="29"/>
      <c r="J68" s="29"/>
      <c r="K68" s="29"/>
      <c r="L68" s="29"/>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row>
    <row r="69" spans="2:44" x14ac:dyDescent="0.25">
      <c r="B69" s="18" t="s">
        <v>107</v>
      </c>
      <c r="C69" s="20">
        <v>670190.57999999996</v>
      </c>
      <c r="D69" s="20">
        <v>138062.93</v>
      </c>
      <c r="I69" s="29"/>
      <c r="J69" s="29"/>
      <c r="K69" s="29"/>
      <c r="L69" s="29"/>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row>
    <row r="70" spans="2:44" x14ac:dyDescent="0.25">
      <c r="B70" s="18" t="s">
        <v>108</v>
      </c>
      <c r="C70" s="20">
        <v>740245.99</v>
      </c>
      <c r="D70" s="20">
        <v>144019.27000000002</v>
      </c>
      <c r="I70" s="29"/>
      <c r="J70" s="29"/>
      <c r="K70" s="29"/>
      <c r="L70" s="2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row>
    <row r="71" spans="2:44" x14ac:dyDescent="0.25">
      <c r="B71" s="18" t="s">
        <v>109</v>
      </c>
      <c r="C71" s="20">
        <v>631562.93999999994</v>
      </c>
      <c r="D71" s="20">
        <v>132295.70000000001</v>
      </c>
      <c r="I71" s="29"/>
      <c r="J71" s="29"/>
      <c r="K71" s="29"/>
      <c r="L71" s="2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row>
    <row r="72" spans="2:44" x14ac:dyDescent="0.25">
      <c r="B72" s="18" t="s">
        <v>110</v>
      </c>
      <c r="C72" s="20">
        <v>706693.8</v>
      </c>
      <c r="D72" s="20">
        <v>138628.96000000002</v>
      </c>
      <c r="I72" s="29"/>
      <c r="J72" s="29"/>
      <c r="K72" s="29"/>
      <c r="L72" s="2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row>
    <row r="73" spans="2:44" x14ac:dyDescent="0.25">
      <c r="B73" s="18" t="s">
        <v>111</v>
      </c>
      <c r="C73" s="20">
        <v>683107.27000000014</v>
      </c>
      <c r="D73" s="20">
        <v>138231.95000000001</v>
      </c>
      <c r="I73" s="29"/>
      <c r="J73" s="29"/>
      <c r="K73" s="29"/>
      <c r="L73" s="29"/>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row>
    <row r="74" spans="2:44" x14ac:dyDescent="0.25">
      <c r="B74" s="18" t="s">
        <v>112</v>
      </c>
      <c r="C74" s="20">
        <v>645542.41</v>
      </c>
      <c r="D74" s="20">
        <v>136235.93999999997</v>
      </c>
      <c r="I74" s="29"/>
      <c r="J74" s="29"/>
      <c r="K74" s="29"/>
      <c r="L74" s="2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row>
    <row r="75" spans="2:44" x14ac:dyDescent="0.25">
      <c r="B75" s="18" t="s">
        <v>113</v>
      </c>
      <c r="C75" s="20">
        <v>710791.46000000008</v>
      </c>
      <c r="D75" s="20">
        <v>144039.80000000002</v>
      </c>
      <c r="I75" s="29"/>
      <c r="J75" s="29"/>
      <c r="K75" s="29"/>
      <c r="L75" s="29"/>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row>
    <row r="76" spans="2:44" x14ac:dyDescent="0.25">
      <c r="B76" s="18" t="s">
        <v>114</v>
      </c>
      <c r="C76" s="20">
        <v>725416.04</v>
      </c>
      <c r="D76" s="20">
        <v>143978.42000000001</v>
      </c>
      <c r="I76" s="29"/>
      <c r="J76" s="29"/>
      <c r="K76" s="29"/>
      <c r="L76" s="29"/>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row>
    <row r="77" spans="2:44" x14ac:dyDescent="0.25">
      <c r="B77" s="18" t="s">
        <v>115</v>
      </c>
      <c r="C77" s="20">
        <v>716477.75999999989</v>
      </c>
      <c r="D77" s="20">
        <v>140959.04000000001</v>
      </c>
      <c r="I77" s="29"/>
      <c r="J77" s="29"/>
      <c r="K77" s="29"/>
      <c r="L77" s="29"/>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row>
    <row r="78" spans="2:44" x14ac:dyDescent="0.25">
      <c r="B78" s="18" t="s">
        <v>116</v>
      </c>
      <c r="C78" s="20">
        <v>815803.62</v>
      </c>
      <c r="D78" s="20">
        <v>152065.19</v>
      </c>
      <c r="I78" s="29"/>
      <c r="J78" s="29"/>
      <c r="K78" s="29"/>
      <c r="L78" s="29"/>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row>
    <row r="79" spans="2:44" x14ac:dyDescent="0.25">
      <c r="B79" s="18" t="s">
        <v>117</v>
      </c>
      <c r="C79" s="20">
        <v>795219.65</v>
      </c>
      <c r="D79" s="20">
        <v>148401.20000000001</v>
      </c>
      <c r="I79" s="29"/>
      <c r="J79" s="29"/>
      <c r="K79" s="29"/>
      <c r="L79" s="29"/>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row>
    <row r="80" spans="2:44" x14ac:dyDescent="0.25">
      <c r="B80" s="18" t="s">
        <v>118</v>
      </c>
      <c r="C80" s="20">
        <v>804379.94</v>
      </c>
      <c r="D80" s="20">
        <v>151729.07</v>
      </c>
      <c r="I80" s="29"/>
      <c r="J80" s="29"/>
      <c r="K80" s="29"/>
      <c r="L80" s="29"/>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row>
    <row r="81" spans="2:44" x14ac:dyDescent="0.25">
      <c r="B81" s="18" t="s">
        <v>119</v>
      </c>
      <c r="C81" s="20">
        <v>709680.56999999983</v>
      </c>
      <c r="D81" s="20">
        <v>142745.19</v>
      </c>
      <c r="I81" s="29"/>
      <c r="J81" s="29"/>
      <c r="K81" s="29"/>
      <c r="L81" s="2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row>
    <row r="82" spans="2:44" x14ac:dyDescent="0.25">
      <c r="B82" s="18" t="s">
        <v>120</v>
      </c>
      <c r="C82" s="20">
        <v>787119.12</v>
      </c>
      <c r="D82" s="20">
        <v>152885.66</v>
      </c>
      <c r="I82" s="29"/>
      <c r="J82" s="29"/>
      <c r="K82" s="29"/>
      <c r="L82" s="2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row>
    <row r="83" spans="2:44" x14ac:dyDescent="0.25">
      <c r="B83" s="18" t="s">
        <v>121</v>
      </c>
      <c r="C83" s="20">
        <v>592097.50999999989</v>
      </c>
      <c r="D83" s="20">
        <v>129408.04</v>
      </c>
      <c r="I83" s="29"/>
      <c r="J83" s="29"/>
      <c r="K83" s="29"/>
      <c r="L83" s="29"/>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row>
    <row r="84" spans="2:44" x14ac:dyDescent="0.25">
      <c r="B84" s="18" t="s">
        <v>122</v>
      </c>
      <c r="C84" s="20">
        <v>581511.47999999986</v>
      </c>
      <c r="D84" s="20">
        <v>129592.48</v>
      </c>
      <c r="I84" s="29"/>
      <c r="J84" s="29"/>
      <c r="K84" s="29"/>
      <c r="L84" s="29"/>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row>
    <row r="85" spans="2:44" x14ac:dyDescent="0.25">
      <c r="B85" s="18" t="s">
        <v>123</v>
      </c>
      <c r="C85" s="20">
        <v>563110.69999999995</v>
      </c>
      <c r="D85" s="20">
        <v>128680.15000000001</v>
      </c>
      <c r="I85" s="29"/>
      <c r="J85" s="29"/>
      <c r="K85" s="29"/>
      <c r="L85" s="29"/>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row>
    <row r="86" spans="2:44" x14ac:dyDescent="0.25">
      <c r="B86" s="18" t="s">
        <v>124</v>
      </c>
      <c r="C86" s="20">
        <v>572402.92000000004</v>
      </c>
      <c r="D86" s="20">
        <v>126155.08</v>
      </c>
      <c r="I86" s="29"/>
      <c r="J86" s="29"/>
      <c r="K86" s="29"/>
      <c r="L86" s="29"/>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row>
    <row r="87" spans="2:44" x14ac:dyDescent="0.25">
      <c r="I87" s="29"/>
      <c r="J87" s="29"/>
      <c r="K87" s="29"/>
      <c r="L87" s="29"/>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row>
    <row r="88" spans="2:44" x14ac:dyDescent="0.25">
      <c r="I88" s="29"/>
      <c r="J88" s="29"/>
      <c r="K88" s="29"/>
      <c r="L88" s="29"/>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row>
    <row r="89" spans="2:44" x14ac:dyDescent="0.25">
      <c r="I89" s="29"/>
      <c r="J89" s="29"/>
      <c r="K89" s="29"/>
      <c r="L89" s="2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row>
    <row r="90" spans="2:44" x14ac:dyDescent="0.25">
      <c r="I90" s="29"/>
      <c r="J90" s="29"/>
      <c r="K90" s="29"/>
      <c r="L90" s="29"/>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row>
    <row r="91" spans="2:44" x14ac:dyDescent="0.25">
      <c r="I91" s="29"/>
      <c r="J91" s="29"/>
      <c r="K91" s="29"/>
      <c r="L91" s="29"/>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row>
    <row r="92" spans="2:44" x14ac:dyDescent="0.25">
      <c r="I92" s="29"/>
      <c r="J92" s="29"/>
      <c r="K92" s="29"/>
      <c r="L92" s="29"/>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row>
    <row r="93" spans="2:44" x14ac:dyDescent="0.25">
      <c r="I93" s="29"/>
      <c r="J93" s="29"/>
      <c r="K93" s="29"/>
      <c r="L93" s="29"/>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row>
    <row r="94" spans="2:44" x14ac:dyDescent="0.25">
      <c r="I94" s="29"/>
      <c r="J94" s="29"/>
      <c r="K94" s="29"/>
      <c r="L94" s="29"/>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row>
    <row r="95" spans="2:44" x14ac:dyDescent="0.25">
      <c r="I95" s="29"/>
      <c r="J95" s="29"/>
      <c r="K95" s="29"/>
      <c r="L95" s="29"/>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row>
    <row r="96" spans="2:44" x14ac:dyDescent="0.25">
      <c r="I96" s="29"/>
      <c r="J96" s="29"/>
      <c r="K96" s="29"/>
      <c r="L96" s="29"/>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row>
    <row r="97" spans="9:44" x14ac:dyDescent="0.25">
      <c r="I97" s="29"/>
      <c r="J97" s="29"/>
      <c r="K97" s="29"/>
      <c r="L97" s="29"/>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row>
    <row r="98" spans="9:44" x14ac:dyDescent="0.25">
      <c r="I98" s="29"/>
      <c r="J98" s="29"/>
      <c r="K98" s="29"/>
      <c r="L98" s="29"/>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row>
    <row r="101" spans="9:44" x14ac:dyDescent="0.25">
      <c r="I101" s="30"/>
      <c r="J101" s="30"/>
      <c r="K101" s="30"/>
      <c r="L101" s="30"/>
    </row>
    <row r="102" spans="9:44" x14ac:dyDescent="0.25">
      <c r="I102" s="32"/>
      <c r="J102" s="32"/>
      <c r="K102" s="32"/>
      <c r="L102" s="32"/>
    </row>
  </sheetData>
  <sortState xmlns:xlrd2="http://schemas.microsoft.com/office/spreadsheetml/2017/richdata2" ref="A58:H59">
    <sortCondition ref="A59"/>
  </sortState>
  <conditionalFormatting pivot="1" sqref="D47">
    <cfRule type="cellIs" dxfId="232" priority="4" operator="greaterThan">
      <formula>0</formula>
    </cfRule>
  </conditionalFormatting>
  <conditionalFormatting pivot="1" sqref="D47">
    <cfRule type="cellIs" dxfId="231" priority="3" operator="lessThan">
      <formula>0</formula>
    </cfRule>
  </conditionalFormatting>
  <conditionalFormatting pivot="1" sqref="D47">
    <cfRule type="expression" dxfId="230" priority="2">
      <formula>$D$47 &gt;0</formula>
    </cfRule>
  </conditionalFormatting>
  <conditionalFormatting pivot="1" sqref="D47">
    <cfRule type="expression" dxfId="229" priority="1">
      <formula>$D$47&lt;0</formula>
    </cfRule>
  </conditionalFormatting>
  <pageMargins left="0.7" right="0.7" top="0.75" bottom="0.75" header="0.3" footer="0.3"/>
  <pageSetup paperSize="9" orientation="portrait" r:id="rId28"/>
  <drawing r:id="rId29"/>
  <extLst>
    <ext xmlns:x14="http://schemas.microsoft.com/office/spreadsheetml/2009/9/main" uri="{A8765BA9-456A-4dab-B4F3-ACF838C121DE}">
      <x14:slicerList>
        <x14:slicer r:id="rId3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6E0F-BDCF-48FB-B797-C25726497F56}">
  <dimension ref="A1:AP99"/>
  <sheetViews>
    <sheetView showGridLines="0" tabSelected="1" topLeftCell="E1" zoomScale="70" zoomScaleNormal="70" workbookViewId="0">
      <selection activeCell="F22" sqref="F22"/>
    </sheetView>
  </sheetViews>
  <sheetFormatPr defaultRowHeight="15" x14ac:dyDescent="0.25"/>
  <cols>
    <col min="1" max="1" width="20" hidden="1" customWidth="1"/>
    <col min="2" max="2" width="20.28515625" hidden="1" customWidth="1"/>
    <col min="3" max="3" width="20" hidden="1" customWidth="1"/>
    <col min="4" max="4" width="19.28515625" hidden="1" customWidth="1"/>
    <col min="5" max="5" width="13.28515625" customWidth="1"/>
    <col min="6" max="6" width="12.85546875" customWidth="1"/>
    <col min="7" max="7" width="11.42578125" customWidth="1"/>
    <col min="8" max="8" width="8.28515625" customWidth="1"/>
    <col min="14" max="14" width="13" customWidth="1"/>
    <col min="15" max="15" width="23" bestFit="1" customWidth="1"/>
  </cols>
  <sheetData>
    <row r="1" spans="1:42" x14ac:dyDescent="0.25">
      <c r="E1" s="29"/>
      <c r="F1" s="29"/>
      <c r="G1" s="29"/>
      <c r="H1" s="29"/>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row>
    <row r="2" spans="1:42" x14ac:dyDescent="0.25">
      <c r="E2" s="29"/>
      <c r="F2" s="29"/>
      <c r="G2" s="29"/>
      <c r="H2" s="29"/>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row>
    <row r="3" spans="1:42" x14ac:dyDescent="0.25">
      <c r="A3" s="17" t="s">
        <v>35</v>
      </c>
      <c r="B3" t="s">
        <v>37</v>
      </c>
      <c r="C3" t="s">
        <v>38</v>
      </c>
      <c r="E3" s="29"/>
      <c r="F3" s="29"/>
      <c r="G3" s="29"/>
      <c r="H3" s="29"/>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row>
    <row r="4" spans="1:42" x14ac:dyDescent="0.25">
      <c r="A4" s="18" t="s">
        <v>91</v>
      </c>
      <c r="B4" s="32">
        <v>1309169.3400000001</v>
      </c>
      <c r="C4" s="32">
        <v>1085979.74</v>
      </c>
      <c r="E4" s="29"/>
      <c r="F4" s="29"/>
      <c r="G4" s="29"/>
      <c r="H4" s="29"/>
      <c r="I4" s="21"/>
      <c r="J4" s="21"/>
      <c r="K4" s="21"/>
      <c r="L4" s="21"/>
      <c r="M4" s="21"/>
      <c r="N4" s="21"/>
      <c r="O4" s="21"/>
      <c r="P4" s="21"/>
      <c r="Q4" s="21"/>
      <c r="R4" s="21"/>
      <c r="S4" s="21"/>
      <c r="T4" s="28"/>
      <c r="U4" s="21"/>
      <c r="V4" s="21"/>
      <c r="W4" s="21"/>
      <c r="X4" s="21"/>
      <c r="Y4" s="21"/>
      <c r="Z4" s="21"/>
      <c r="AA4" s="21"/>
      <c r="AB4" s="21"/>
      <c r="AC4" s="21"/>
      <c r="AD4" s="21"/>
      <c r="AE4" s="21"/>
      <c r="AF4" s="21"/>
      <c r="AG4" s="21"/>
      <c r="AH4" s="21"/>
      <c r="AI4" s="21"/>
      <c r="AJ4" s="21"/>
      <c r="AK4" s="21"/>
      <c r="AL4" s="21"/>
      <c r="AM4" s="21"/>
      <c r="AN4" s="21"/>
      <c r="AO4" s="21"/>
      <c r="AP4" s="21"/>
    </row>
    <row r="5" spans="1:42" x14ac:dyDescent="0.25">
      <c r="A5" s="18" t="s">
        <v>36</v>
      </c>
      <c r="B5" s="20">
        <v>1326605.3500000001</v>
      </c>
      <c r="C5" s="20">
        <v>1081014.69</v>
      </c>
      <c r="E5" s="29"/>
      <c r="F5" s="29"/>
      <c r="G5" s="29"/>
      <c r="H5" s="29"/>
      <c r="I5" s="21"/>
      <c r="J5" s="21"/>
      <c r="K5" s="21"/>
      <c r="L5" s="21"/>
      <c r="M5" s="21"/>
      <c r="N5" s="21"/>
      <c r="O5" s="21"/>
      <c r="P5" s="21"/>
      <c r="Q5" s="21"/>
      <c r="R5" s="21"/>
      <c r="S5" s="21"/>
      <c r="T5" s="28"/>
      <c r="U5" s="21"/>
      <c r="V5" s="21"/>
      <c r="W5" s="21"/>
      <c r="X5" s="21"/>
      <c r="Y5" s="21"/>
      <c r="Z5" s="21"/>
      <c r="AA5" s="21"/>
      <c r="AB5" s="21"/>
      <c r="AC5" s="21"/>
      <c r="AD5" s="21"/>
      <c r="AE5" s="21"/>
      <c r="AF5" s="21"/>
      <c r="AG5" s="21"/>
      <c r="AH5" s="21"/>
      <c r="AI5" s="21"/>
      <c r="AJ5" s="21"/>
      <c r="AK5" s="21"/>
      <c r="AL5" s="21"/>
      <c r="AM5" s="21"/>
      <c r="AN5" s="21"/>
      <c r="AO5" s="21"/>
      <c r="AP5" s="21"/>
    </row>
    <row r="6" spans="1:42" x14ac:dyDescent="0.25">
      <c r="E6" s="29"/>
      <c r="F6" s="29"/>
      <c r="G6" s="29"/>
      <c r="H6" s="29"/>
      <c r="I6" s="21"/>
      <c r="J6" s="21"/>
      <c r="K6" s="21"/>
      <c r="L6" s="21"/>
      <c r="M6" s="21"/>
      <c r="N6" s="21"/>
      <c r="O6" s="21"/>
      <c r="P6" s="21"/>
      <c r="Q6" s="21"/>
      <c r="R6" s="21"/>
      <c r="S6" s="21"/>
      <c r="T6" s="28"/>
      <c r="U6" s="21"/>
      <c r="V6" s="21"/>
      <c r="W6" s="21"/>
      <c r="X6" s="21"/>
      <c r="Y6" s="21"/>
      <c r="Z6" s="21"/>
      <c r="AA6" s="21"/>
      <c r="AB6" s="21"/>
      <c r="AC6" s="21"/>
      <c r="AD6" s="21"/>
      <c r="AE6" s="21"/>
      <c r="AF6" s="21"/>
      <c r="AG6" s="21"/>
      <c r="AH6" s="21"/>
      <c r="AI6" s="21"/>
      <c r="AJ6" s="21"/>
      <c r="AK6" s="21"/>
      <c r="AL6" s="21"/>
      <c r="AM6" s="21"/>
      <c r="AN6" s="21"/>
      <c r="AO6" s="21"/>
      <c r="AP6" s="21"/>
    </row>
    <row r="7" spans="1:42" x14ac:dyDescent="0.25">
      <c r="A7" s="17" t="s">
        <v>35</v>
      </c>
      <c r="B7" t="s">
        <v>52</v>
      </c>
      <c r="C7" t="s">
        <v>53</v>
      </c>
      <c r="E7" s="29"/>
      <c r="F7" s="29"/>
      <c r="G7" s="29"/>
      <c r="H7" s="29"/>
      <c r="I7" s="21"/>
      <c r="J7" s="21"/>
      <c r="K7" s="21"/>
      <c r="L7" s="21"/>
      <c r="M7" s="21"/>
      <c r="N7" s="21"/>
      <c r="O7" s="21"/>
      <c r="P7" s="21"/>
      <c r="Q7" s="21"/>
      <c r="R7" s="21"/>
      <c r="S7" s="21"/>
      <c r="T7" s="28"/>
      <c r="U7" s="21"/>
      <c r="V7" s="21"/>
      <c r="W7" s="21"/>
      <c r="X7" s="21"/>
      <c r="Y7" s="21"/>
      <c r="Z7" s="21"/>
      <c r="AA7" s="21"/>
      <c r="AB7" s="21"/>
      <c r="AC7" s="21"/>
      <c r="AD7" s="21"/>
      <c r="AE7" s="21"/>
      <c r="AF7" s="21"/>
      <c r="AG7" s="21"/>
      <c r="AH7" s="21"/>
      <c r="AI7" s="21"/>
      <c r="AJ7" s="21"/>
      <c r="AK7" s="21"/>
      <c r="AL7" s="21"/>
      <c r="AM7" s="21"/>
      <c r="AN7" s="21"/>
      <c r="AO7" s="21"/>
      <c r="AP7" s="21"/>
    </row>
    <row r="8" spans="1:42" x14ac:dyDescent="0.25">
      <c r="A8" s="18" t="s">
        <v>91</v>
      </c>
      <c r="B8" s="32">
        <v>1090194.98</v>
      </c>
      <c r="C8" s="32">
        <v>4320341.16</v>
      </c>
      <c r="E8" s="29"/>
      <c r="F8" s="29"/>
      <c r="G8" s="29"/>
      <c r="H8" s="29"/>
      <c r="I8" s="21"/>
      <c r="J8" s="21"/>
      <c r="K8" s="21"/>
      <c r="L8" s="21"/>
      <c r="M8" s="21"/>
      <c r="N8" s="21"/>
      <c r="O8" s="21"/>
      <c r="P8" s="21"/>
      <c r="Q8" s="21"/>
      <c r="R8" s="21"/>
      <c r="S8" s="21"/>
      <c r="T8" s="28"/>
      <c r="U8" s="21"/>
      <c r="V8" s="21"/>
      <c r="W8" s="21"/>
      <c r="X8" s="21"/>
      <c r="Y8" s="21"/>
      <c r="Z8" s="21"/>
      <c r="AA8" s="21"/>
      <c r="AB8" s="21"/>
      <c r="AC8" s="21"/>
      <c r="AD8" s="21"/>
      <c r="AE8" s="21"/>
      <c r="AF8" s="21"/>
      <c r="AG8" s="21"/>
      <c r="AH8" s="21"/>
      <c r="AI8" s="21"/>
      <c r="AJ8" s="21"/>
      <c r="AK8" s="21"/>
      <c r="AL8" s="21"/>
      <c r="AM8" s="21"/>
      <c r="AN8" s="21"/>
      <c r="AO8" s="21"/>
      <c r="AP8" s="21"/>
    </row>
    <row r="9" spans="1:42" x14ac:dyDescent="0.25">
      <c r="A9" s="18" t="s">
        <v>36</v>
      </c>
      <c r="B9" s="20">
        <v>1069488.8700000001</v>
      </c>
      <c r="C9" s="32">
        <v>4306918.96</v>
      </c>
      <c r="E9" s="29"/>
      <c r="F9" s="29"/>
      <c r="G9" s="29"/>
      <c r="H9" s="29"/>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row>
    <row r="10" spans="1:42" x14ac:dyDescent="0.25">
      <c r="E10" s="29"/>
      <c r="F10" s="29"/>
      <c r="G10" s="29"/>
      <c r="H10" s="29"/>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row>
    <row r="11" spans="1:42" x14ac:dyDescent="0.25">
      <c r="A11" t="s">
        <v>54</v>
      </c>
      <c r="E11" s="29"/>
      <c r="F11" s="29"/>
      <c r="G11" s="29"/>
      <c r="H11" s="29"/>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row>
    <row r="12" spans="1:42" x14ac:dyDescent="0.25">
      <c r="A12" s="32">
        <v>4301102.97</v>
      </c>
      <c r="E12" s="29"/>
      <c r="F12" s="29"/>
      <c r="G12" s="29"/>
      <c r="H12" s="29"/>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row>
    <row r="13" spans="1:42" x14ac:dyDescent="0.25">
      <c r="E13" s="29"/>
      <c r="F13" s="29"/>
      <c r="G13" s="29"/>
      <c r="H13" s="29"/>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row>
    <row r="14" spans="1:42" x14ac:dyDescent="0.25">
      <c r="A14" t="s">
        <v>57</v>
      </c>
      <c r="E14" s="29"/>
      <c r="F14" s="29"/>
      <c r="G14" s="29"/>
      <c r="H14" s="29"/>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row>
    <row r="15" spans="1:42" x14ac:dyDescent="0.25">
      <c r="A15" s="32">
        <v>30747315.339999996</v>
      </c>
      <c r="E15" s="29"/>
      <c r="F15" s="29"/>
      <c r="G15" s="29"/>
      <c r="H15" s="29"/>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row>
    <row r="16" spans="1:42" x14ac:dyDescent="0.25">
      <c r="E16" s="29"/>
      <c r="F16" s="29"/>
      <c r="G16" s="29"/>
      <c r="H16" s="29"/>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row>
    <row r="17" spans="1:42" x14ac:dyDescent="0.25">
      <c r="A17" t="s">
        <v>62</v>
      </c>
      <c r="E17" s="29"/>
      <c r="F17" s="29"/>
      <c r="G17" s="29"/>
      <c r="H17" s="2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row>
    <row r="18" spans="1:42" x14ac:dyDescent="0.25">
      <c r="A18" s="32">
        <v>12953938.399999997</v>
      </c>
      <c r="E18" s="29"/>
      <c r="F18" s="29"/>
      <c r="G18" s="29"/>
      <c r="H18" s="2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row>
    <row r="19" spans="1:42" x14ac:dyDescent="0.25">
      <c r="E19" s="29"/>
      <c r="F19" s="29"/>
      <c r="G19" s="29"/>
      <c r="H19" s="2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row>
    <row r="20" spans="1:42" x14ac:dyDescent="0.25">
      <c r="A20" t="s">
        <v>61</v>
      </c>
      <c r="B20" t="s">
        <v>53</v>
      </c>
      <c r="E20" s="29"/>
      <c r="F20" s="29"/>
      <c r="G20" s="29"/>
      <c r="H20" s="2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row>
    <row r="21" spans="1:42" x14ac:dyDescent="0.25">
      <c r="A21" s="32">
        <v>4326678.28</v>
      </c>
      <c r="B21" s="32">
        <v>8627260.1199999992</v>
      </c>
      <c r="E21" s="29"/>
      <c r="F21" s="29"/>
      <c r="G21" s="29"/>
      <c r="H21" s="2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row>
    <row r="22" spans="1:42" ht="21" customHeight="1" x14ac:dyDescent="0.25">
      <c r="E22" s="29"/>
      <c r="F22" s="29"/>
      <c r="G22" s="29"/>
      <c r="H22" s="2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row>
    <row r="23" spans="1:42" ht="24" customHeight="1" x14ac:dyDescent="0.25">
      <c r="E23" s="29"/>
      <c r="F23" s="29"/>
      <c r="G23" s="29"/>
      <c r="H23" s="2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row>
    <row r="24" spans="1:42" x14ac:dyDescent="0.25">
      <c r="A24" t="s">
        <v>58</v>
      </c>
      <c r="C24" s="30" t="s">
        <v>73</v>
      </c>
      <c r="E24" s="29"/>
      <c r="F24" s="29"/>
      <c r="G24" s="29"/>
      <c r="H24" s="2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row>
    <row r="25" spans="1:42" x14ac:dyDescent="0.25">
      <c r="A25" s="32">
        <v>26267668.059999999</v>
      </c>
      <c r="C25" s="31">
        <v>152.29968834703394</v>
      </c>
      <c r="E25" s="29"/>
      <c r="F25" s="29"/>
      <c r="G25" s="29"/>
      <c r="H25" s="2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row>
    <row r="26" spans="1:42" x14ac:dyDescent="0.25">
      <c r="E26" s="29"/>
      <c r="F26" s="29"/>
      <c r="G26" s="29"/>
      <c r="H26" s="2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row>
    <row r="27" spans="1:42" x14ac:dyDescent="0.25">
      <c r="A27" t="s">
        <v>58</v>
      </c>
      <c r="C27" s="30" t="s">
        <v>74</v>
      </c>
      <c r="E27" s="29"/>
      <c r="F27" s="29"/>
      <c r="G27" s="29"/>
      <c r="H27" s="2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row>
    <row r="28" spans="1:42" x14ac:dyDescent="0.25">
      <c r="A28" s="32">
        <v>26267668.059999999</v>
      </c>
      <c r="C28" s="31">
        <v>102.40514388401083</v>
      </c>
      <c r="E28" s="29"/>
      <c r="F28" s="29"/>
      <c r="G28" s="29"/>
      <c r="H28" s="2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row>
    <row r="29" spans="1:42" x14ac:dyDescent="0.25">
      <c r="E29" s="29"/>
      <c r="F29" s="29"/>
      <c r="G29" s="29"/>
      <c r="H29" s="2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row>
    <row r="30" spans="1:42" x14ac:dyDescent="0.25">
      <c r="A30" s="30" t="s">
        <v>59</v>
      </c>
      <c r="E30" s="29"/>
      <c r="F30" s="29"/>
      <c r="G30" s="29"/>
      <c r="H30" s="2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row>
    <row r="31" spans="1:42" x14ac:dyDescent="0.25">
      <c r="A31" s="31">
        <v>2.3735882007899622</v>
      </c>
      <c r="E31" s="29"/>
      <c r="F31" s="29"/>
      <c r="G31" s="29"/>
      <c r="H31" s="2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row>
    <row r="32" spans="1:42" x14ac:dyDescent="0.25">
      <c r="E32" s="29"/>
      <c r="F32" s="29"/>
      <c r="G32" s="29"/>
      <c r="H32" s="2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row>
    <row r="33" spans="1:42" x14ac:dyDescent="0.25">
      <c r="A33" s="30" t="s">
        <v>63</v>
      </c>
      <c r="E33" s="29"/>
      <c r="F33" s="29"/>
      <c r="G33" s="29"/>
      <c r="H33" s="2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row>
    <row r="34" spans="1:42" x14ac:dyDescent="0.25">
      <c r="A34" s="31">
        <v>1.6032802096854772</v>
      </c>
      <c r="E34" s="29"/>
      <c r="F34" s="29"/>
      <c r="G34" s="29"/>
      <c r="H34" s="2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row>
    <row r="35" spans="1:42" x14ac:dyDescent="0.25">
      <c r="E35" s="29"/>
      <c r="F35" s="29"/>
      <c r="G35" s="29"/>
      <c r="H35" s="29"/>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row>
    <row r="36" spans="1:42" x14ac:dyDescent="0.25">
      <c r="A36" s="30" t="s">
        <v>64</v>
      </c>
      <c r="E36" s="29"/>
      <c r="F36" s="29"/>
      <c r="G36" s="29"/>
      <c r="H36" s="29"/>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row>
    <row r="37" spans="1:42" x14ac:dyDescent="0.25">
      <c r="A37" s="31">
        <v>0.99408892726824127</v>
      </c>
      <c r="E37" s="29"/>
      <c r="F37" s="29"/>
      <c r="G37" s="29"/>
      <c r="H37" s="29"/>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row>
    <row r="38" spans="1:42" x14ac:dyDescent="0.25">
      <c r="E38" s="29"/>
      <c r="F38" s="29"/>
      <c r="G38" s="29"/>
      <c r="H38" s="29"/>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row>
    <row r="39" spans="1:42" x14ac:dyDescent="0.25">
      <c r="A39" s="30" t="s">
        <v>65</v>
      </c>
      <c r="E39" s="29"/>
      <c r="F39" s="29"/>
      <c r="G39" s="29"/>
      <c r="H39" s="29"/>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row>
    <row r="40" spans="1:42" x14ac:dyDescent="0.25">
      <c r="A40" s="31">
        <v>67.070070007770909</v>
      </c>
      <c r="E40" s="29"/>
      <c r="F40" s="29"/>
      <c r="G40" s="29"/>
      <c r="H40" s="29"/>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row>
    <row r="41" spans="1:42" x14ac:dyDescent="0.25">
      <c r="E41" s="29"/>
      <c r="F41" s="29"/>
      <c r="G41" s="29"/>
      <c r="H41" s="29"/>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row>
    <row r="42" spans="1:42" x14ac:dyDescent="0.25">
      <c r="A42" s="33" t="s">
        <v>35</v>
      </c>
      <c r="B42" s="30" t="s">
        <v>67</v>
      </c>
      <c r="C42" s="30" t="s">
        <v>68</v>
      </c>
      <c r="E42" s="29"/>
      <c r="F42" s="29"/>
      <c r="G42" s="29"/>
      <c r="H42" s="29"/>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row>
    <row r="43" spans="1:42" x14ac:dyDescent="0.25">
      <c r="A43" s="34" t="s">
        <v>91</v>
      </c>
      <c r="B43" s="31"/>
      <c r="C43" s="31"/>
      <c r="E43" s="29"/>
      <c r="F43" s="29"/>
      <c r="G43" s="29"/>
      <c r="H43" s="29"/>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row>
    <row r="44" spans="1:42" x14ac:dyDescent="0.25">
      <c r="A44" s="35" t="s">
        <v>69</v>
      </c>
      <c r="B44" s="31">
        <v>0.35834052898253993</v>
      </c>
      <c r="C44" s="31">
        <v>0.41291626894138911</v>
      </c>
      <c r="E44" s="29"/>
      <c r="F44" s="29"/>
      <c r="G44" s="29"/>
      <c r="H44" s="29"/>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row>
    <row r="45" spans="1:42" x14ac:dyDescent="0.25">
      <c r="A45" s="35" t="s">
        <v>70</v>
      </c>
      <c r="B45" s="31">
        <v>0.339309142111625</v>
      </c>
      <c r="C45" s="31">
        <v>0.41016229256575409</v>
      </c>
      <c r="E45" s="29"/>
      <c r="F45" s="29"/>
      <c r="G45" s="29"/>
      <c r="H45" s="29"/>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row>
    <row r="46" spans="1:42" x14ac:dyDescent="0.25">
      <c r="A46" s="35" t="s">
        <v>71</v>
      </c>
      <c r="B46" s="31">
        <v>0.36005923592294375</v>
      </c>
      <c r="C46" s="31">
        <v>0.41033932356910441</v>
      </c>
      <c r="E46" s="29"/>
      <c r="F46" s="29"/>
      <c r="G46" s="29"/>
      <c r="H46" s="29"/>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row>
    <row r="47" spans="1:42" x14ac:dyDescent="0.25">
      <c r="A47" s="35" t="s">
        <v>72</v>
      </c>
      <c r="B47" s="31">
        <v>0.35464781418585201</v>
      </c>
      <c r="C47" s="31">
        <v>0.41421906562519861</v>
      </c>
      <c r="E47" s="29"/>
      <c r="F47" s="29"/>
      <c r="G47" s="29"/>
      <c r="H47" s="29"/>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row>
    <row r="48" spans="1:42" x14ac:dyDescent="0.25">
      <c r="A48" s="34" t="s">
        <v>36</v>
      </c>
      <c r="B48" s="31"/>
      <c r="C48" s="31"/>
      <c r="E48" s="29"/>
      <c r="F48" s="29"/>
      <c r="G48" s="29"/>
      <c r="H48" s="29"/>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row>
    <row r="49" spans="1:42" x14ac:dyDescent="0.25">
      <c r="A49" s="35" t="s">
        <v>69</v>
      </c>
      <c r="B49" s="31">
        <v>0.35068624055681841</v>
      </c>
      <c r="C49" s="31">
        <v>0.40802207885057629</v>
      </c>
      <c r="E49" s="29"/>
      <c r="F49" s="29"/>
      <c r="G49" s="29"/>
      <c r="H49" s="29"/>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row>
    <row r="50" spans="1:42" x14ac:dyDescent="0.25">
      <c r="A50" s="35" t="s">
        <v>70</v>
      </c>
      <c r="B50" s="31">
        <v>0.3455201895242786</v>
      </c>
      <c r="C50" s="31">
        <v>0.41426848407091194</v>
      </c>
      <c r="E50" s="29"/>
      <c r="F50" s="29"/>
      <c r="G50" s="29"/>
      <c r="H50" s="29"/>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row>
    <row r="51" spans="1:42" x14ac:dyDescent="0.25">
      <c r="A51" s="35" t="s">
        <v>71</v>
      </c>
      <c r="B51" s="31">
        <v>0.35028645336570424</v>
      </c>
      <c r="C51" s="31">
        <v>0.40402875212838468</v>
      </c>
      <c r="E51" s="29"/>
      <c r="F51" s="29"/>
      <c r="G51" s="29"/>
      <c r="H51" s="29"/>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row>
    <row r="52" spans="1:42" x14ac:dyDescent="0.25">
      <c r="A52" s="35" t="s">
        <v>72</v>
      </c>
      <c r="B52" s="31">
        <v>0.3483880278031366</v>
      </c>
      <c r="C52" s="31">
        <v>0.41133254436666333</v>
      </c>
      <c r="E52" s="29"/>
      <c r="F52" s="29"/>
      <c r="G52" s="29"/>
      <c r="H52" s="29"/>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row>
    <row r="53" spans="1:42" x14ac:dyDescent="0.25">
      <c r="E53" s="29"/>
      <c r="F53" s="29"/>
      <c r="G53" s="29"/>
      <c r="H53" s="29"/>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row>
    <row r="54" spans="1:42" x14ac:dyDescent="0.25">
      <c r="E54" s="29"/>
      <c r="F54" s="29"/>
      <c r="G54" s="29"/>
      <c r="H54" s="29"/>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row>
    <row r="55" spans="1:42" x14ac:dyDescent="0.25">
      <c r="A55" s="30" t="s">
        <v>54</v>
      </c>
      <c r="C55" s="30" t="s">
        <v>57</v>
      </c>
      <c r="E55" s="29"/>
      <c r="F55" s="29"/>
      <c r="G55" s="29"/>
      <c r="H55" s="29"/>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row>
    <row r="56" spans="1:42" x14ac:dyDescent="0.25">
      <c r="A56" s="31">
        <v>4301102.97</v>
      </c>
      <c r="C56" s="31">
        <v>30747315.339999996</v>
      </c>
      <c r="E56" s="29"/>
      <c r="F56" s="29"/>
      <c r="G56" s="29"/>
      <c r="H56" s="29"/>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row>
    <row r="57" spans="1:42" x14ac:dyDescent="0.25">
      <c r="E57" s="29"/>
      <c r="F57" s="29"/>
      <c r="G57" s="29"/>
      <c r="H57" s="29"/>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row>
    <row r="58" spans="1:42" x14ac:dyDescent="0.25">
      <c r="A58" s="30" t="s">
        <v>78</v>
      </c>
      <c r="E58" s="29"/>
      <c r="F58" s="29"/>
      <c r="G58" s="29"/>
      <c r="H58" s="29"/>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row>
    <row r="59" spans="1:42" x14ac:dyDescent="0.25">
      <c r="A59" s="31">
        <v>3308649.84</v>
      </c>
      <c r="C59" s="30" t="s">
        <v>38</v>
      </c>
      <c r="E59" s="29"/>
      <c r="F59" s="29"/>
      <c r="G59" s="29"/>
      <c r="H59" s="29"/>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row>
    <row r="60" spans="1:42" x14ac:dyDescent="0.25">
      <c r="C60" s="31">
        <v>2166994.4300000002</v>
      </c>
      <c r="E60" s="29"/>
      <c r="F60" s="29"/>
      <c r="G60" s="29"/>
      <c r="H60" s="29"/>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row>
    <row r="61" spans="1:42" x14ac:dyDescent="0.25">
      <c r="A61" s="30" t="s">
        <v>37</v>
      </c>
      <c r="E61" s="29"/>
      <c r="F61" s="29"/>
      <c r="G61" s="29"/>
      <c r="H61" s="29"/>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row>
    <row r="62" spans="1:42" x14ac:dyDescent="0.25">
      <c r="A62" s="31">
        <v>2635774.69</v>
      </c>
      <c r="C62" s="30" t="s">
        <v>83</v>
      </c>
      <c r="E62" s="29"/>
      <c r="F62" s="29"/>
      <c r="G62" s="29"/>
      <c r="H62" s="29"/>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row>
    <row r="63" spans="1:42" x14ac:dyDescent="0.25">
      <c r="C63" s="31">
        <v>10786943.970000003</v>
      </c>
      <c r="E63" s="29"/>
      <c r="F63" s="29"/>
      <c r="G63" s="29"/>
      <c r="H63" s="29"/>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row>
    <row r="64" spans="1:42" x14ac:dyDescent="0.25">
      <c r="A64" s="30" t="s">
        <v>79</v>
      </c>
      <c r="E64" s="29"/>
      <c r="F64" s="29"/>
      <c r="G64" s="29"/>
      <c r="H64" s="29"/>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row>
    <row r="65" spans="1:42" x14ac:dyDescent="0.25">
      <c r="A65" s="31">
        <v>20501787.84</v>
      </c>
      <c r="C65" s="30" t="s">
        <v>62</v>
      </c>
      <c r="E65" s="29"/>
      <c r="F65" s="29"/>
      <c r="G65" s="29"/>
      <c r="H65" s="29"/>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row>
    <row r="66" spans="1:42" x14ac:dyDescent="0.25">
      <c r="C66" s="31">
        <v>12953938.399999997</v>
      </c>
      <c r="E66" s="29"/>
      <c r="F66" s="29"/>
      <c r="G66" s="29"/>
      <c r="H66" s="29"/>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row>
    <row r="67" spans="1:42" x14ac:dyDescent="0.25">
      <c r="E67" s="29"/>
      <c r="F67" s="29"/>
      <c r="G67" s="29"/>
      <c r="H67" s="29"/>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row>
    <row r="68" spans="1:42" x14ac:dyDescent="0.25">
      <c r="E68" s="29"/>
      <c r="F68" s="29"/>
      <c r="G68" s="29"/>
      <c r="H68" s="29"/>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row>
    <row r="69" spans="1:42" x14ac:dyDescent="0.25">
      <c r="E69" s="29"/>
      <c r="F69" s="29"/>
      <c r="G69" s="29"/>
      <c r="H69" s="29"/>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row>
    <row r="70" spans="1:42" x14ac:dyDescent="0.25">
      <c r="E70" s="29"/>
      <c r="F70" s="29"/>
      <c r="G70" s="29"/>
      <c r="H70" s="29"/>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row>
    <row r="71" spans="1:42" ht="92.25" thickBot="1" x14ac:dyDescent="1.3">
      <c r="E71" s="29"/>
      <c r="F71" s="29"/>
      <c r="G71" s="29"/>
      <c r="H71" s="29"/>
      <c r="I71" s="36" t="s">
        <v>75</v>
      </c>
      <c r="J71" s="57"/>
      <c r="K71" s="57"/>
      <c r="L71" s="57"/>
      <c r="M71" s="57"/>
      <c r="N71" s="57"/>
      <c r="O71" s="57"/>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row>
    <row r="72" spans="1:42" ht="34.5" x14ac:dyDescent="0.25">
      <c r="E72" s="29"/>
      <c r="F72" s="29"/>
      <c r="G72" s="29"/>
      <c r="H72" s="29"/>
      <c r="I72" s="44"/>
      <c r="J72" s="45"/>
      <c r="K72" s="45"/>
      <c r="L72" s="45"/>
      <c r="M72" s="46" t="s">
        <v>55</v>
      </c>
      <c r="N72" s="45"/>
      <c r="O72" s="45"/>
      <c r="P72" s="47"/>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row>
    <row r="73" spans="1:42" ht="26.25" x14ac:dyDescent="0.25">
      <c r="E73" s="29"/>
      <c r="F73" s="29"/>
      <c r="G73" s="29"/>
      <c r="H73" s="29"/>
      <c r="I73" s="48"/>
      <c r="J73" s="25"/>
      <c r="K73" s="26"/>
      <c r="L73" s="26"/>
      <c r="M73" s="26"/>
      <c r="N73" s="39" t="s">
        <v>24</v>
      </c>
      <c r="O73" s="42">
        <f>GETPIVOTDATA("[Measures].[T CASH]",$A$55)</f>
        <v>4301102.97</v>
      </c>
      <c r="P73" s="49"/>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row>
    <row r="74" spans="1:42" ht="26.25" x14ac:dyDescent="0.25">
      <c r="E74" s="29"/>
      <c r="F74" s="29"/>
      <c r="G74" s="29"/>
      <c r="H74" s="29"/>
      <c r="I74" s="48"/>
      <c r="J74" s="23"/>
      <c r="K74" s="21"/>
      <c r="L74" s="21"/>
      <c r="M74" s="21"/>
      <c r="N74" s="37" t="s">
        <v>22</v>
      </c>
      <c r="O74" s="40">
        <f>GETPIVOTDATA("[Measures].[T INVENTORY]",$A$58)</f>
        <v>3308649.84</v>
      </c>
      <c r="P74" s="49"/>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row>
    <row r="75" spans="1:42" ht="26.25" x14ac:dyDescent="0.4">
      <c r="E75" s="29"/>
      <c r="F75" s="29"/>
      <c r="G75" s="29"/>
      <c r="H75" s="29"/>
      <c r="I75" s="48"/>
      <c r="J75" s="23"/>
      <c r="K75" s="21"/>
      <c r="L75" s="21"/>
      <c r="M75" s="21"/>
      <c r="N75" s="37" t="s">
        <v>76</v>
      </c>
      <c r="O75" s="41">
        <f>GETPIVOTDATA("[Measures].[ACC RCVBLE]",$A$61)</f>
        <v>2635774.69</v>
      </c>
      <c r="P75" s="49"/>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row>
    <row r="76" spans="1:42" ht="26.25" x14ac:dyDescent="0.25">
      <c r="E76" s="29"/>
      <c r="F76" s="29"/>
      <c r="G76" s="29"/>
      <c r="H76" s="29"/>
      <c r="I76" s="48"/>
      <c r="J76" s="24"/>
      <c r="K76" s="22"/>
      <c r="L76" s="22"/>
      <c r="M76" s="22"/>
      <c r="N76" s="38" t="s">
        <v>77</v>
      </c>
      <c r="O76" s="43">
        <f>GETPIVOTDATA("[Measures].[T PPE]",$A$64)</f>
        <v>20501787.84</v>
      </c>
      <c r="P76" s="49"/>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row>
    <row r="77" spans="1:42" ht="32.25" x14ac:dyDescent="0.25">
      <c r="E77" s="29"/>
      <c r="F77" s="29"/>
      <c r="G77" s="29"/>
      <c r="H77" s="29"/>
      <c r="I77" s="48"/>
      <c r="J77" s="21"/>
      <c r="K77" s="21"/>
      <c r="L77" s="21"/>
      <c r="M77" s="21"/>
      <c r="N77" s="50" t="s">
        <v>80</v>
      </c>
      <c r="O77" s="51">
        <f>GETPIVOTDATA("[Measures].[T ASSETS]",$C$55)</f>
        <v>30747315.339999996</v>
      </c>
      <c r="P77" s="49"/>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row>
    <row r="78" spans="1:42" x14ac:dyDescent="0.25">
      <c r="E78" s="29"/>
      <c r="F78" s="29"/>
      <c r="G78" s="29"/>
      <c r="H78" s="29"/>
      <c r="I78" s="48"/>
      <c r="J78" s="21"/>
      <c r="K78" s="21"/>
      <c r="L78" s="21"/>
      <c r="M78" s="21"/>
      <c r="N78" s="21"/>
      <c r="O78" s="21"/>
      <c r="P78" s="49"/>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row>
    <row r="79" spans="1:42" x14ac:dyDescent="0.25">
      <c r="E79" s="29"/>
      <c r="F79" s="29"/>
      <c r="G79" s="29"/>
      <c r="H79" s="29"/>
      <c r="I79" s="48"/>
      <c r="J79" s="21"/>
      <c r="K79" s="21"/>
      <c r="L79" s="21"/>
      <c r="M79" s="21"/>
      <c r="N79" s="21"/>
      <c r="O79" s="21"/>
      <c r="P79" s="49"/>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row>
    <row r="80" spans="1:42" ht="34.5" x14ac:dyDescent="0.25">
      <c r="E80" s="29"/>
      <c r="F80" s="29"/>
      <c r="G80" s="29"/>
      <c r="H80" s="29"/>
      <c r="I80" s="48"/>
      <c r="J80" s="21"/>
      <c r="K80" s="21"/>
      <c r="L80" s="21"/>
      <c r="M80" s="21"/>
      <c r="N80" s="52" t="s">
        <v>56</v>
      </c>
      <c r="O80" s="21"/>
      <c r="P80" s="49"/>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row>
    <row r="81" spans="5:42" ht="26.25" x14ac:dyDescent="0.25">
      <c r="E81" s="29"/>
      <c r="F81" s="29"/>
      <c r="G81" s="29"/>
      <c r="H81" s="29"/>
      <c r="I81" s="48"/>
      <c r="J81" s="25"/>
      <c r="K81" s="26"/>
      <c r="L81" s="26"/>
      <c r="M81" s="26"/>
      <c r="N81" s="39" t="s">
        <v>81</v>
      </c>
      <c r="O81" s="42">
        <f>GETPIVOTDATA("[Measures].[ACC PYBLE]",$C$59)</f>
        <v>2166994.4300000002</v>
      </c>
      <c r="P81" s="49"/>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row>
    <row r="82" spans="5:42" ht="26.25" x14ac:dyDescent="0.25">
      <c r="E82" s="29"/>
      <c r="F82" s="29"/>
      <c r="G82" s="29"/>
      <c r="H82" s="29"/>
      <c r="I82" s="48"/>
      <c r="J82" s="24"/>
      <c r="K82" s="22"/>
      <c r="L82" s="22"/>
      <c r="M82" s="22"/>
      <c r="N82" s="38" t="s">
        <v>82</v>
      </c>
      <c r="O82" s="43">
        <f>GETPIVOTDATA("[Measures].[T Debts]",$C$62)</f>
        <v>10786943.970000003</v>
      </c>
      <c r="P82" s="49"/>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row>
    <row r="83" spans="5:42" ht="32.25" x14ac:dyDescent="0.25">
      <c r="E83" s="29"/>
      <c r="F83" s="29"/>
      <c r="G83" s="29"/>
      <c r="H83" s="29"/>
      <c r="I83" s="48"/>
      <c r="J83" s="21"/>
      <c r="K83" s="21"/>
      <c r="L83" s="21"/>
      <c r="M83" s="21"/>
      <c r="N83" s="50" t="s">
        <v>60</v>
      </c>
      <c r="O83" s="51">
        <f>GETPIVOTDATA("[Measures].[T Liabilities]",$C$65)</f>
        <v>12953938.399999997</v>
      </c>
      <c r="P83" s="49"/>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row>
    <row r="84" spans="5:42" x14ac:dyDescent="0.25">
      <c r="E84" s="29"/>
      <c r="F84" s="29"/>
      <c r="G84" s="29"/>
      <c r="H84" s="29"/>
      <c r="I84" s="48"/>
      <c r="J84" s="21"/>
      <c r="K84" s="21"/>
      <c r="L84" s="21"/>
      <c r="M84" s="21"/>
      <c r="N84" s="21"/>
      <c r="O84" s="21"/>
      <c r="P84" s="49"/>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row>
    <row r="85" spans="5:42" ht="34.5" x14ac:dyDescent="0.25">
      <c r="E85" s="29"/>
      <c r="F85" s="29"/>
      <c r="G85" s="29"/>
      <c r="H85" s="29"/>
      <c r="I85" s="48"/>
      <c r="J85" s="21"/>
      <c r="K85" s="21"/>
      <c r="L85" s="21"/>
      <c r="M85" s="21"/>
      <c r="N85" s="52" t="s">
        <v>28</v>
      </c>
      <c r="O85" s="21"/>
      <c r="P85" s="49"/>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row>
    <row r="86" spans="5:42" ht="26.25" x14ac:dyDescent="0.25">
      <c r="E86" s="29"/>
      <c r="F86" s="29"/>
      <c r="G86" s="29"/>
      <c r="H86" s="29"/>
      <c r="I86" s="48"/>
      <c r="J86" s="25"/>
      <c r="K86" s="26"/>
      <c r="L86" s="26"/>
      <c r="M86" s="26"/>
      <c r="N86" s="39" t="str">
        <f>N77</f>
        <v>Total Assets</v>
      </c>
      <c r="O86" s="42">
        <f>O77</f>
        <v>30747315.339999996</v>
      </c>
      <c r="P86" s="49"/>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row>
    <row r="87" spans="5:42" ht="26.25" x14ac:dyDescent="0.25">
      <c r="E87" s="29"/>
      <c r="F87" s="29"/>
      <c r="G87" s="29"/>
      <c r="H87" s="29"/>
      <c r="I87" s="48"/>
      <c r="J87" s="24"/>
      <c r="K87" s="22"/>
      <c r="L87" s="22"/>
      <c r="M87" s="22"/>
      <c r="N87" s="38" t="str">
        <f>N83</f>
        <v>Total Liabilities</v>
      </c>
      <c r="O87" s="43">
        <f>O83</f>
        <v>12953938.399999997</v>
      </c>
      <c r="P87" s="49"/>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row>
    <row r="88" spans="5:42" ht="32.25" x14ac:dyDescent="0.25">
      <c r="E88" s="29"/>
      <c r="F88" s="29"/>
      <c r="G88" s="29"/>
      <c r="H88" s="29"/>
      <c r="I88" s="48"/>
      <c r="J88" s="21"/>
      <c r="K88" s="21"/>
      <c r="L88" s="21"/>
      <c r="M88" s="53"/>
      <c r="N88" s="50" t="s">
        <v>84</v>
      </c>
      <c r="O88" s="51">
        <f>O86-O87</f>
        <v>17793376.939999998</v>
      </c>
      <c r="P88" s="49"/>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row>
    <row r="89" spans="5:42" ht="15.75" thickBot="1" x14ac:dyDescent="0.3">
      <c r="E89" s="29"/>
      <c r="F89" s="29"/>
      <c r="G89" s="29"/>
      <c r="H89" s="29"/>
      <c r="I89" s="54"/>
      <c r="J89" s="55"/>
      <c r="K89" s="55"/>
      <c r="L89" s="55"/>
      <c r="M89" s="55"/>
      <c r="N89" s="55"/>
      <c r="O89" s="55"/>
      <c r="P89" s="56"/>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row>
    <row r="90" spans="5:42" x14ac:dyDescent="0.25">
      <c r="E90" s="29"/>
      <c r="F90" s="29"/>
      <c r="G90" s="29"/>
      <c r="H90" s="29"/>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row>
    <row r="91" spans="5:42" x14ac:dyDescent="0.25">
      <c r="E91" s="29"/>
      <c r="F91" s="29"/>
      <c r="G91" s="29"/>
      <c r="H91" s="29"/>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row>
    <row r="92" spans="5:42" x14ac:dyDescent="0.25">
      <c r="E92" s="29"/>
      <c r="F92" s="29"/>
      <c r="G92" s="29"/>
      <c r="H92" s="29"/>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row>
    <row r="93" spans="5:42" x14ac:dyDescent="0.25">
      <c r="E93" s="29"/>
      <c r="F93" s="29"/>
      <c r="G93" s="29"/>
      <c r="H93" s="29"/>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row>
    <row r="94" spans="5:42" x14ac:dyDescent="0.25">
      <c r="E94" s="29"/>
      <c r="F94" s="29"/>
      <c r="G94" s="29"/>
      <c r="H94" s="29"/>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row>
    <row r="95" spans="5:42" x14ac:dyDescent="0.25">
      <c r="E95" s="29"/>
      <c r="F95" s="29"/>
      <c r="G95" s="29"/>
      <c r="H95" s="29"/>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row>
    <row r="96" spans="5:42" x14ac:dyDescent="0.25">
      <c r="E96" s="29"/>
      <c r="F96" s="29"/>
      <c r="G96" s="29"/>
      <c r="H96" s="29"/>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row>
    <row r="97" spans="5:42" x14ac:dyDescent="0.25">
      <c r="E97" s="29"/>
      <c r="F97" s="29"/>
      <c r="G97" s="29"/>
      <c r="H97" s="29"/>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row>
    <row r="98" spans="5:42" x14ac:dyDescent="0.25">
      <c r="E98" s="29"/>
      <c r="F98" s="29"/>
      <c r="G98" s="29"/>
      <c r="H98" s="29"/>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row>
    <row r="99" spans="5:42" x14ac:dyDescent="0.25">
      <c r="E99" s="29"/>
      <c r="F99" s="29"/>
      <c r="G99" s="29"/>
      <c r="H99" s="29"/>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row>
  </sheetData>
  <pageMargins left="0.7" right="0.7" top="0.75" bottom="0.75" header="0.3" footer="0.3"/>
  <drawing r:id="rId25"/>
  <extLst>
    <ext xmlns:x14="http://schemas.microsoft.com/office/spreadsheetml/2009/9/main" uri="{A8765BA9-456A-4dab-B4F3-ACF838C121DE}">
      <x14:slicerList>
        <x14:slicer r:id="rId2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Props1.xml><?xml version="1.0" encoding="utf-8"?>
<ds:datastoreItem xmlns:ds="http://schemas.openxmlformats.org/officeDocument/2006/customXml" ds:itemID="{8CED4259-F63B-4237-823B-3C73BB285CD5}">
  <ds:schemaRefs/>
</ds:datastoreItem>
</file>

<file path=customXml/itemProps2.xml><?xml version="1.0" encoding="utf-8"?>
<ds:datastoreItem xmlns:ds="http://schemas.openxmlformats.org/officeDocument/2006/customXml" ds:itemID="{36759255-D343-41BC-8D79-46E4CB907711}">
  <ds:schemaRefs/>
</ds:datastoreItem>
</file>

<file path=customXml/itemProps3.xml><?xml version="1.0" encoding="utf-8"?>
<ds:datastoreItem xmlns:ds="http://schemas.openxmlformats.org/officeDocument/2006/customXml" ds:itemID="{28191CBE-30D8-4EA6-8240-2D19C9D52695}">
  <ds:schemaRefs/>
</ds:datastoreItem>
</file>

<file path=customXml/itemProps4.xml><?xml version="1.0" encoding="utf-8"?>
<ds:datastoreItem xmlns:ds="http://schemas.openxmlformats.org/officeDocument/2006/customXml" ds:itemID="{F2DD245E-4E96-449E-A6D2-41B2D1B627A2}">
  <ds:schemaRefs/>
</ds:datastoreItem>
</file>

<file path=customXml/itemProps5.xml><?xml version="1.0" encoding="utf-8"?>
<ds:datastoreItem xmlns:ds="http://schemas.openxmlformats.org/officeDocument/2006/customXml" ds:itemID="{12A79DF6-1806-4BBE-B5C8-0C96B925B909}">
  <ds:schemaRefs/>
</ds:datastoreItem>
</file>

<file path=customXml/itemProps6.xml><?xml version="1.0" encoding="utf-8"?>
<ds:datastoreItem xmlns:ds="http://schemas.openxmlformats.org/officeDocument/2006/customXml" ds:itemID="{C648FA66-3D52-4306-9EF8-26B6B47750E3}">
  <ds:schemaRefs/>
</ds:datastoreItem>
</file>

<file path=customXml/itemProps7.xml><?xml version="1.0" encoding="utf-8"?>
<ds:datastoreItem xmlns:ds="http://schemas.openxmlformats.org/officeDocument/2006/customXml" ds:itemID="{03E395A1-9A51-4D6A-8F8C-C933C0B71A7E}">
  <ds:schemaRefs/>
</ds:datastoreItem>
</file>

<file path=customXml/itemProps8.xml><?xml version="1.0" encoding="utf-8"?>
<ds:datastoreItem xmlns:ds="http://schemas.openxmlformats.org/officeDocument/2006/customXml" ds:itemID="{6566AA06-3FE5-407A-BDEB-77061BD3F5D8}">
  <ds:schemaRefs/>
</ds:datastoreItem>
</file>

<file path=customXml/itemProps9.xml><?xml version="1.0" encoding="utf-8"?>
<ds:datastoreItem xmlns:ds="http://schemas.openxmlformats.org/officeDocument/2006/customXml" ds:itemID="{DA56D5BE-4118-49BA-A39A-D14F0C043730}">
  <ds:schemaRefs/>
</ds:datastoreItem>
</file>

<file path=customXml/itemProps10.xml><?xml version="1.0" encoding="utf-8"?>
<ds:datastoreItem xmlns:ds="http://schemas.openxmlformats.org/officeDocument/2006/customXml" ds:itemID="{D91DAA47-96D0-4A46-A373-66133C927CBA}">
  <ds:schemaRefs/>
</ds:datastoreItem>
</file>

<file path=customXml/itemProps11.xml><?xml version="1.0" encoding="utf-8"?>
<ds:datastoreItem xmlns:ds="http://schemas.openxmlformats.org/officeDocument/2006/customXml" ds:itemID="{2D5594E5-1705-47A6-9FC9-E3EB7570C20C}">
  <ds:schemaRefs/>
</ds:datastoreItem>
</file>

<file path=customXml/itemProps12.xml><?xml version="1.0" encoding="utf-8"?>
<ds:datastoreItem xmlns:ds="http://schemas.openxmlformats.org/officeDocument/2006/customXml" ds:itemID="{F55F17BC-B082-4A1B-BF7D-893A8D9D5BED}">
  <ds:schemaRefs/>
</ds:datastoreItem>
</file>

<file path=customXml/itemProps13.xml><?xml version="1.0" encoding="utf-8"?>
<ds:datastoreItem xmlns:ds="http://schemas.openxmlformats.org/officeDocument/2006/customXml" ds:itemID="{1731056D-B66D-4FC9-944C-26ABDFE89BA0}">
  <ds:schemaRefs/>
</ds:datastoreItem>
</file>

<file path=customXml/itemProps14.xml><?xml version="1.0" encoding="utf-8"?>
<ds:datastoreItem xmlns:ds="http://schemas.openxmlformats.org/officeDocument/2006/customXml" ds:itemID="{F0852887-1AC8-4D6C-8822-8187045C4C5D}">
  <ds:schemaRefs/>
</ds:datastoreItem>
</file>

<file path=customXml/itemProps15.xml><?xml version="1.0" encoding="utf-8"?>
<ds:datastoreItem xmlns:ds="http://schemas.openxmlformats.org/officeDocument/2006/customXml" ds:itemID="{1CB46738-2415-4924-BB6E-828EDCE4DFAB}">
  <ds:schemaRefs/>
</ds:datastoreItem>
</file>

<file path=customXml/itemProps16.xml><?xml version="1.0" encoding="utf-8"?>
<ds:datastoreItem xmlns:ds="http://schemas.openxmlformats.org/officeDocument/2006/customXml" ds:itemID="{B0AD6A82-A38B-4ED7-963A-1C2332187D83}">
  <ds:schemaRefs/>
</ds:datastoreItem>
</file>

<file path=customXml/itemProps17.xml><?xml version="1.0" encoding="utf-8"?>
<ds:datastoreItem xmlns:ds="http://schemas.openxmlformats.org/officeDocument/2006/customXml" ds:itemID="{35EE95A3-B486-477B-A4A7-7B9AAAFF72DE}">
  <ds:schemaRefs/>
</ds:datastoreItem>
</file>

<file path=customXml/itemProps18.xml><?xml version="1.0" encoding="utf-8"?>
<ds:datastoreItem xmlns:ds="http://schemas.openxmlformats.org/officeDocument/2006/customXml" ds:itemID="{CFF4785B-509E-40DB-8E0C-F3A888E543D6}">
  <ds:schemaRefs/>
</ds:datastoreItem>
</file>

<file path=customXml/itemProps19.xml><?xml version="1.0" encoding="utf-8"?>
<ds:datastoreItem xmlns:ds="http://schemas.openxmlformats.org/officeDocument/2006/customXml" ds:itemID="{2DCA36CF-4706-4433-990E-9D1C7D83998D}">
  <ds:schemaRefs/>
</ds:datastoreItem>
</file>

<file path=customXml/itemProps20.xml><?xml version="1.0" encoding="utf-8"?>
<ds:datastoreItem xmlns:ds="http://schemas.openxmlformats.org/officeDocument/2006/customXml" ds:itemID="{333830E7-FC15-475E-9FBF-DD5C4ABCCD8F}">
  <ds:schemaRefs/>
</ds:datastoreItem>
</file>

<file path=customXml/itemProps21.xml><?xml version="1.0" encoding="utf-8"?>
<ds:datastoreItem xmlns:ds="http://schemas.openxmlformats.org/officeDocument/2006/customXml" ds:itemID="{3E9367EB-1A3D-4701-8C73-8CA2576A659B}">
  <ds:schemaRefs/>
</ds:datastoreItem>
</file>

<file path=customXml/itemProps22.xml><?xml version="1.0" encoding="utf-8"?>
<ds:datastoreItem xmlns:ds="http://schemas.openxmlformats.org/officeDocument/2006/customXml" ds:itemID="{9CFD4A08-C653-4FA0-8FA8-30A83BE58FAD}">
  <ds:schemaRefs/>
</ds:datastoreItem>
</file>

<file path=customXml/itemProps23.xml><?xml version="1.0" encoding="utf-8"?>
<ds:datastoreItem xmlns:ds="http://schemas.openxmlformats.org/officeDocument/2006/customXml" ds:itemID="{79740272-89AC-47F9-8D6E-358F1689C746}">
  <ds:schemaRefs/>
</ds:datastoreItem>
</file>

<file path=customXml/itemProps24.xml><?xml version="1.0" encoding="utf-8"?>
<ds:datastoreItem xmlns:ds="http://schemas.openxmlformats.org/officeDocument/2006/customXml" ds:itemID="{A2BB4DE9-0198-4BD3-B37C-F9780ED6FCB3}">
  <ds:schemaRefs/>
</ds:datastoreItem>
</file>

<file path=customXml/itemProps25.xml><?xml version="1.0" encoding="utf-8"?>
<ds:datastoreItem xmlns:ds="http://schemas.openxmlformats.org/officeDocument/2006/customXml" ds:itemID="{5C205782-53A7-46C9-BA25-5A140103AC09}">
  <ds:schemaRefs/>
</ds:datastoreItem>
</file>

<file path=customXml/itemProps26.xml><?xml version="1.0" encoding="utf-8"?>
<ds:datastoreItem xmlns:ds="http://schemas.openxmlformats.org/officeDocument/2006/customXml" ds:itemID="{04BCEDD8-81FD-42D9-AC45-DBD4308739D9}">
  <ds:schemaRefs/>
</ds:datastoreItem>
</file>

<file path=customXml/itemProps27.xml><?xml version="1.0" encoding="utf-8"?>
<ds:datastoreItem xmlns:ds="http://schemas.openxmlformats.org/officeDocument/2006/customXml" ds:itemID="{3DD71AB9-3CFE-4AC5-8FF8-38B4A70E9E7F}">
  <ds:schemaRefs/>
</ds:datastoreItem>
</file>

<file path=customXml/itemProps28.xml><?xml version="1.0" encoding="utf-8"?>
<ds:datastoreItem xmlns:ds="http://schemas.openxmlformats.org/officeDocument/2006/customXml" ds:itemID="{8B0E6B8D-AA45-48DB-AE6A-B823E8DF9715}">
  <ds:schemaRefs>
    <ds:schemaRef ds:uri="http://www.w3.org/2001/XMLSchema"/>
    <ds:schemaRef ds:uri="http://microsoft.data.visualization.engine.tours/1.0"/>
  </ds:schemaRefs>
</ds:datastoreItem>
</file>

<file path=customXml/itemProps29.xml><?xml version="1.0" encoding="utf-8"?>
<ds:datastoreItem xmlns:ds="http://schemas.openxmlformats.org/officeDocument/2006/customXml" ds:itemID="{5AD48347-B289-4839-A328-B56C62F7FE86}">
  <ds:schemaRefs/>
</ds:datastoreItem>
</file>

<file path=customXml/itemProps30.xml><?xml version="1.0" encoding="utf-8"?>
<ds:datastoreItem xmlns:ds="http://schemas.openxmlformats.org/officeDocument/2006/customXml" ds:itemID="{2EFF4190-032C-45E7-9151-CBCBB26E3C7B}">
  <ds:schemaRefs/>
</ds:datastoreItem>
</file>

<file path=customXml/itemProps31.xml><?xml version="1.0" encoding="utf-8"?>
<ds:datastoreItem xmlns:ds="http://schemas.openxmlformats.org/officeDocument/2006/customXml" ds:itemID="{A00FF31E-28C0-4E65-8258-09480FE17333}">
  <ds:schemaRefs/>
</ds:datastoreItem>
</file>

<file path=customXml/itemProps32.xml><?xml version="1.0" encoding="utf-8"?>
<ds:datastoreItem xmlns:ds="http://schemas.openxmlformats.org/officeDocument/2006/customXml" ds:itemID="{131E47D6-F7D9-47E9-A76D-6B0764FDBEDA}">
  <ds:schemaRefs/>
</ds:datastoreItem>
</file>

<file path=customXml/itemProps33.xml><?xml version="1.0" encoding="utf-8"?>
<ds:datastoreItem xmlns:ds="http://schemas.openxmlformats.org/officeDocument/2006/customXml" ds:itemID="{9EE726AD-4E39-4800-9956-EDCA0B2249CF}">
  <ds:schemaRefs/>
</ds:datastoreItem>
</file>

<file path=customXml/itemProps34.xml><?xml version="1.0" encoding="utf-8"?>
<ds:datastoreItem xmlns:ds="http://schemas.openxmlformats.org/officeDocument/2006/customXml" ds:itemID="{8F915146-242F-4FC3-B076-6B984D89312C}">
  <ds:schemaRefs/>
</ds:datastoreItem>
</file>

<file path=customXml/itemProps35.xml><?xml version="1.0" encoding="utf-8"?>
<ds:datastoreItem xmlns:ds="http://schemas.openxmlformats.org/officeDocument/2006/customXml" ds:itemID="{2FE76C69-0859-4244-88C9-654BDE64E23E}">
  <ds:schemaRefs/>
</ds:datastoreItem>
</file>

<file path=customXml/itemProps36.xml><?xml version="1.0" encoding="utf-8"?>
<ds:datastoreItem xmlns:ds="http://schemas.openxmlformats.org/officeDocument/2006/customXml" ds:itemID="{558AA87E-0260-49AD-A7D3-63D524A8A621}">
  <ds:schemaRefs/>
</ds:datastoreItem>
</file>

<file path=customXml/itemProps37.xml><?xml version="1.0" encoding="utf-8"?>
<ds:datastoreItem xmlns:ds="http://schemas.openxmlformats.org/officeDocument/2006/customXml" ds:itemID="{13DBCA70-DD3F-446B-ADDE-F29427E4B195}">
  <ds:schemaRefs>
    <ds:schemaRef ds:uri="http://www.w3.org/2001/XMLSchema"/>
    <ds:schemaRef ds:uri="http://microsoft.data.visualization.Client.Excel/1.0"/>
  </ds:schemaRefs>
</ds:datastoreItem>
</file>

<file path=customXml/itemProps38.xml><?xml version="1.0" encoding="utf-8"?>
<ds:datastoreItem xmlns:ds="http://schemas.openxmlformats.org/officeDocument/2006/customXml" ds:itemID="{311A218B-A305-4A96-ADA4-92E4380AF503}">
  <ds:schemaRefs/>
</ds:datastoreItem>
</file>

<file path=customXml/itemProps39.xml><?xml version="1.0" encoding="utf-8"?>
<ds:datastoreItem xmlns:ds="http://schemas.openxmlformats.org/officeDocument/2006/customXml" ds:itemID="{214533E2-9ADF-4C85-9501-04FA241B84E7}">
  <ds:schemaRefs/>
</ds:datastoreItem>
</file>

<file path=customXml/itemProps40.xml><?xml version="1.0" encoding="utf-8"?>
<ds:datastoreItem xmlns:ds="http://schemas.openxmlformats.org/officeDocument/2006/customXml" ds:itemID="{88FE7C36-CC40-4639-8FC0-57CAEBB5D1D2}">
  <ds:schemaRefs/>
</ds:datastoreItem>
</file>

<file path=customXml/itemProps41.xml><?xml version="1.0" encoding="utf-8"?>
<ds:datastoreItem xmlns:ds="http://schemas.openxmlformats.org/officeDocument/2006/customXml" ds:itemID="{3C11DA48-F88F-4E01-8A3C-C328874DBCF1}">
  <ds:schemaRefs/>
</ds:datastoreItem>
</file>

<file path=customXml/itemProps42.xml><?xml version="1.0" encoding="utf-8"?>
<ds:datastoreItem xmlns:ds="http://schemas.openxmlformats.org/officeDocument/2006/customXml" ds:itemID="{43C66128-4C9E-422E-9A13-AF290AE201D5}">
  <ds:schemaRefs/>
</ds:datastoreItem>
</file>

<file path=customXml/itemProps43.xml><?xml version="1.0" encoding="utf-8"?>
<ds:datastoreItem xmlns:ds="http://schemas.openxmlformats.org/officeDocument/2006/customXml" ds:itemID="{1FE96AAE-01E7-4904-A432-4A932FAC35BE}">
  <ds:schemaRefs/>
</ds:datastoreItem>
</file>

<file path=customXml/itemProps44.xml><?xml version="1.0" encoding="utf-8"?>
<ds:datastoreItem xmlns:ds="http://schemas.openxmlformats.org/officeDocument/2006/customXml" ds:itemID="{47038C4D-3050-4E3E-8B01-FC0BD5DD2B6C}">
  <ds:schemaRefs/>
</ds:datastoreItem>
</file>

<file path=customXml/itemProps45.xml><?xml version="1.0" encoding="utf-8"?>
<ds:datastoreItem xmlns:ds="http://schemas.openxmlformats.org/officeDocument/2006/customXml" ds:itemID="{2333FC19-6856-48E4-9F78-4C67432B6CAF}">
  <ds:schemaRefs/>
</ds:datastoreItem>
</file>

<file path=customXml/itemProps46.xml><?xml version="1.0" encoding="utf-8"?>
<ds:datastoreItem xmlns:ds="http://schemas.openxmlformats.org/officeDocument/2006/customXml" ds:itemID="{E0D698CF-8D1C-4208-A18C-EEF7F68CBBE5}">
  <ds:schemaRefs/>
</ds:datastoreItem>
</file>

<file path=customXml/itemProps47.xml><?xml version="1.0" encoding="utf-8"?>
<ds:datastoreItem xmlns:ds="http://schemas.openxmlformats.org/officeDocument/2006/customXml" ds:itemID="{98EC6767-A581-4331-AE0C-51A018FB6DF2}">
  <ds:schemaRefs/>
</ds:datastoreItem>
</file>

<file path=customXml/itemProps48.xml><?xml version="1.0" encoding="utf-8"?>
<ds:datastoreItem xmlns:ds="http://schemas.openxmlformats.org/officeDocument/2006/customXml" ds:itemID="{A7F3BA6D-5310-4D3F-A5D2-2F1A34172DA9}">
  <ds:schemaRefs/>
</ds:datastoreItem>
</file>

<file path=customXml/itemProps49.xml><?xml version="1.0" encoding="utf-8"?>
<ds:datastoreItem xmlns:ds="http://schemas.openxmlformats.org/officeDocument/2006/customXml" ds:itemID="{C60E0CC7-F56C-455F-8EFD-32281F90B6BF}">
  <ds:schemaRefs/>
</ds:datastoreItem>
</file>

<file path=customXml/itemProps50.xml><?xml version="1.0" encoding="utf-8"?>
<ds:datastoreItem xmlns:ds="http://schemas.openxmlformats.org/officeDocument/2006/customXml" ds:itemID="{3BD8B2F5-5D49-44B5-BBBC-2DC7CEC7E9D3}">
  <ds:schemaRefs/>
</ds:datastoreItem>
</file>

<file path=customXml/itemProps51.xml><?xml version="1.0" encoding="utf-8"?>
<ds:datastoreItem xmlns:ds="http://schemas.openxmlformats.org/officeDocument/2006/customXml" ds:itemID="{30343BCF-D753-4503-AA80-3726CB909A42}">
  <ds:schemaRefs/>
</ds:datastoreItem>
</file>

<file path=customXml/itemProps52.xml><?xml version="1.0" encoding="utf-8"?>
<ds:datastoreItem xmlns:ds="http://schemas.openxmlformats.org/officeDocument/2006/customXml" ds:itemID="{60391E05-C1C4-4F7C-8E31-F5EDA71E66BB}">
  <ds:schemaRefs/>
</ds:datastoreItem>
</file>

<file path=customXml/itemProps53.xml><?xml version="1.0" encoding="utf-8"?>
<ds:datastoreItem xmlns:ds="http://schemas.openxmlformats.org/officeDocument/2006/customXml" ds:itemID="{684C7E96-0F17-48A3-8F28-1C95CD56196E}">
  <ds:schemaRefs/>
</ds:datastoreItem>
</file>

<file path=customXml/itemProps54.xml><?xml version="1.0" encoding="utf-8"?>
<ds:datastoreItem xmlns:ds="http://schemas.openxmlformats.org/officeDocument/2006/customXml" ds:itemID="{537B17FB-6CA8-4C97-9FEE-D4E2CE01D134}">
  <ds:schemaRefs/>
</ds:datastoreItem>
</file>

<file path=customXml/itemProps55.xml><?xml version="1.0" encoding="utf-8"?>
<ds:datastoreItem xmlns:ds="http://schemas.openxmlformats.org/officeDocument/2006/customXml" ds:itemID="{380915C5-9782-449B-A466-AE21626DA7C0}">
  <ds:schemaRefs/>
</ds:datastoreItem>
</file>

<file path=customXml/itemProps56.xml><?xml version="1.0" encoding="utf-8"?>
<ds:datastoreItem xmlns:ds="http://schemas.openxmlformats.org/officeDocument/2006/customXml" ds:itemID="{0113B059-F8FC-4E9F-9AD5-FAE884F86702}">
  <ds:schemaRefs/>
</ds:datastoreItem>
</file>

<file path=customXml/itemProps57.xml><?xml version="1.0" encoding="utf-8"?>
<ds:datastoreItem xmlns:ds="http://schemas.openxmlformats.org/officeDocument/2006/customXml" ds:itemID="{E7A23F4C-BC61-4803-AD53-05431B1DA9D1}">
  <ds:schemaRefs/>
</ds:datastoreItem>
</file>

<file path=customXml/itemProps58.xml><?xml version="1.0" encoding="utf-8"?>
<ds:datastoreItem xmlns:ds="http://schemas.openxmlformats.org/officeDocument/2006/customXml" ds:itemID="{12C824CA-37A9-45A7-A2EC-45D3483AA4DC}">
  <ds:schemaRefs/>
</ds:datastoreItem>
</file>

<file path=customXml/itemProps59.xml><?xml version="1.0" encoding="utf-8"?>
<ds:datastoreItem xmlns:ds="http://schemas.openxmlformats.org/officeDocument/2006/customXml" ds:itemID="{E7B7F7AB-1285-49D0-8F54-8DDDDF7AEC68}">
  <ds:schemaRefs/>
</ds:datastoreItem>
</file>

<file path=customXml/itemProps60.xml><?xml version="1.0" encoding="utf-8"?>
<ds:datastoreItem xmlns:ds="http://schemas.openxmlformats.org/officeDocument/2006/customXml" ds:itemID="{805CB7F8-9EF6-4DDE-958E-EC698D0AA703}">
  <ds:schemaRefs/>
</ds:datastoreItem>
</file>

<file path=customXml/itemProps61.xml><?xml version="1.0" encoding="utf-8"?>
<ds:datastoreItem xmlns:ds="http://schemas.openxmlformats.org/officeDocument/2006/customXml" ds:itemID="{63F36050-A9AD-4A8D-B25D-6B22C08D9EAC}">
  <ds:schemaRefs/>
</ds:datastoreItem>
</file>

<file path=customXml/itemProps62.xml><?xml version="1.0" encoding="utf-8"?>
<ds:datastoreItem xmlns:ds="http://schemas.openxmlformats.org/officeDocument/2006/customXml" ds:itemID="{ADECB7D0-E7AA-47F6-8560-17AD0BE1B494}">
  <ds:schemaRefs/>
</ds:datastoreItem>
</file>

<file path=customXml/itemProps63.xml><?xml version="1.0" encoding="utf-8"?>
<ds:datastoreItem xmlns:ds="http://schemas.openxmlformats.org/officeDocument/2006/customXml" ds:itemID="{A6FD6802-B289-4CCD-B48C-4F9D56D9D014}">
  <ds:schemaRefs/>
</ds:datastoreItem>
</file>

<file path=customXml/itemProps64.xml><?xml version="1.0" encoding="utf-8"?>
<ds:datastoreItem xmlns:ds="http://schemas.openxmlformats.org/officeDocument/2006/customXml" ds:itemID="{142661D8-31E6-4364-B3EA-19784EC7D01F}">
  <ds:schemaRefs/>
</ds:datastoreItem>
</file>

<file path=customXml/itemProps65.xml><?xml version="1.0" encoding="utf-8"?>
<ds:datastoreItem xmlns:ds="http://schemas.openxmlformats.org/officeDocument/2006/customXml" ds:itemID="{E24DFE77-1266-4C6A-97F0-EA6998FAAAE1}">
  <ds:schemaRefs/>
</ds:datastoreItem>
</file>

<file path=customXml/itemProps66.xml><?xml version="1.0" encoding="utf-8"?>
<ds:datastoreItem xmlns:ds="http://schemas.openxmlformats.org/officeDocument/2006/customXml" ds:itemID="{F45306B9-2302-43CF-96C5-DC692DF2EA00}">
  <ds:schemaRefs/>
</ds:datastoreItem>
</file>

<file path=customXml/itemProps67.xml><?xml version="1.0" encoding="utf-8"?>
<ds:datastoreItem xmlns:ds="http://schemas.openxmlformats.org/officeDocument/2006/customXml" ds:itemID="{14CE9FC0-7D79-4CFF-A19D-954E95A5A55E}">
  <ds:schemaRefs/>
</ds:datastoreItem>
</file>

<file path=customXml/itemProps68.xml><?xml version="1.0" encoding="utf-8"?>
<ds:datastoreItem xmlns:ds="http://schemas.openxmlformats.org/officeDocument/2006/customXml" ds:itemID="{E3444176-D90C-47A8-8BB0-5B6EDA4AB0D7}">
  <ds:schemaRefs/>
</ds:datastoreItem>
</file>

<file path=customXml/itemProps69.xml><?xml version="1.0" encoding="utf-8"?>
<ds:datastoreItem xmlns:ds="http://schemas.openxmlformats.org/officeDocument/2006/customXml" ds:itemID="{D2BA20B1-3405-431C-AA2D-8D68BB62585D}">
  <ds:schemaRefs/>
</ds:datastoreItem>
</file>

<file path=customXml/itemProps70.xml><?xml version="1.0" encoding="utf-8"?>
<ds:datastoreItem xmlns:ds="http://schemas.openxmlformats.org/officeDocument/2006/customXml" ds:itemID="{E740B89E-196E-46B5-9E01-646BA60D5657}">
  <ds:schemaRefs/>
</ds:datastoreItem>
</file>

<file path=customXml/itemProps71.xml><?xml version="1.0" encoding="utf-8"?>
<ds:datastoreItem xmlns:ds="http://schemas.openxmlformats.org/officeDocument/2006/customXml" ds:itemID="{A7498E88-108B-416A-A449-F0AD2DB46EBC}">
  <ds:schemaRefs>
    <ds:schemaRef ds:uri="http://schemas.microsoft.com/DataMashup"/>
  </ds:schemaRefs>
</ds:datastoreItem>
</file>

<file path=customXml/itemProps72.xml><?xml version="1.0" encoding="utf-8"?>
<ds:datastoreItem xmlns:ds="http://schemas.openxmlformats.org/officeDocument/2006/customXml" ds:itemID="{4078B0A4-3E88-44E6-9A5D-4427F3CC66F7}">
  <ds:schemaRefs/>
</ds:datastoreItem>
</file>

<file path=customXml/itemProps73.xml><?xml version="1.0" encoding="utf-8"?>
<ds:datastoreItem xmlns:ds="http://schemas.openxmlformats.org/officeDocument/2006/customXml" ds:itemID="{9DAB4EA7-2CFA-49B7-A492-BF9769CCF0D3}">
  <ds:schemaRefs/>
</ds:datastoreItem>
</file>

<file path=customXml/itemProps74.xml><?xml version="1.0" encoding="utf-8"?>
<ds:datastoreItem xmlns:ds="http://schemas.openxmlformats.org/officeDocument/2006/customXml" ds:itemID="{273BD804-6CAD-44C4-857E-9BE81C7284C4}">
  <ds:schemaRefs/>
</ds:datastoreItem>
</file>

<file path=customXml/itemProps75.xml><?xml version="1.0" encoding="utf-8"?>
<ds:datastoreItem xmlns:ds="http://schemas.openxmlformats.org/officeDocument/2006/customXml" ds:itemID="{4EF5F7E4-AE46-4F40-87C0-6B136E7EA50E}">
  <ds:schemaRefs/>
</ds:datastoreItem>
</file>

<file path=customXml/itemProps76.xml><?xml version="1.0" encoding="utf-8"?>
<ds:datastoreItem xmlns:ds="http://schemas.openxmlformats.org/officeDocument/2006/customXml" ds:itemID="{3FF064B2-20FE-4189-BBC1-D1438E05927B}">
  <ds:schemaRefs/>
</ds:datastoreItem>
</file>

<file path=customXml/itemProps77.xml><?xml version="1.0" encoding="utf-8"?>
<ds:datastoreItem xmlns:ds="http://schemas.openxmlformats.org/officeDocument/2006/customXml" ds:itemID="{BE6EAEEC-D7C4-45BB-A9F9-C6EFEAF5C8AE}">
  <ds:schemaRefs/>
</ds:datastoreItem>
</file>

<file path=customXml/itemProps78.xml><?xml version="1.0" encoding="utf-8"?>
<ds:datastoreItem xmlns:ds="http://schemas.openxmlformats.org/officeDocument/2006/customXml" ds:itemID="{2AFA9BFF-EDCD-4C59-A3A5-6F773B590A67}">
  <ds:schemaRefs/>
</ds:datastoreItem>
</file>

<file path=customXml/itemProps79.xml><?xml version="1.0" encoding="utf-8"?>
<ds:datastoreItem xmlns:ds="http://schemas.openxmlformats.org/officeDocument/2006/customXml" ds:itemID="{1F8BF8E3-63AF-40E4-BAD0-7BB5DF536D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Operating_Expenses</vt:lpstr>
      <vt:lpstr>Other_Items</vt:lpstr>
      <vt:lpstr>Capex</vt:lpstr>
      <vt:lpstr>Balance_Sheet_Data</vt:lpstr>
      <vt:lpstr>PROFIT &amp; LOSS</vt: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Algt</cp:lastModifiedBy>
  <dcterms:created xsi:type="dcterms:W3CDTF">2026-09-07T17:14:20Z</dcterms:created>
  <dcterms:modified xsi:type="dcterms:W3CDTF">2026-09-19T11:52:06Z</dcterms:modified>
</cp:coreProperties>
</file>