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2. Blicko\22. Relations plombiers\AKF\"/>
    </mc:Choice>
  </mc:AlternateContent>
  <xr:revisionPtr revIDLastSave="0" documentId="13_ncr:1_{0249D2E7-EE53-4E8D-931D-4E2388D9D8FF}" xr6:coauthVersionLast="47" xr6:coauthVersionMax="47" xr10:uidLastSave="{00000000-0000-0000-0000-000000000000}"/>
  <bookViews>
    <workbookView xWindow="-120" yWindow="-120" windowWidth="29040" windowHeight="15720" xr2:uid="{AEB74EC7-A4EB-4DC1-9985-834C17AD629A}"/>
  </bookViews>
  <sheets>
    <sheet name="Rapport" sheetId="3" r:id="rId1"/>
    <sheet name="calculs" sheetId="5" r:id="rId2"/>
    <sheet name="Informations à remplir" sheetId="2" r:id="rId3"/>
    <sheet name="code" sheetId="4" r:id="rId4"/>
  </sheets>
  <definedNames>
    <definedName name="_xlnm.Print_Area" localSheetId="0">Rapport!$A$1:$D$54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F20" i="5"/>
  <c r="G20" i="5"/>
  <c r="F17" i="5"/>
  <c r="F11" i="5"/>
  <c r="F13" i="5" s="1"/>
  <c r="F18" i="5" s="1"/>
  <c r="G18" i="5" s="1"/>
  <c r="F7" i="5"/>
  <c r="B8" i="5"/>
  <c r="B15" i="3"/>
  <c r="A17" i="3" s="1"/>
  <c r="G17" i="5" l="1"/>
  <c r="B16" i="5"/>
  <c r="B12" i="5"/>
  <c r="H40" i="2" l="1"/>
  <c r="K30" i="2"/>
  <c r="J39" i="2" s="1"/>
  <c r="K39" i="2" s="1"/>
  <c r="H30" i="2"/>
  <c r="J38" i="2" s="1"/>
  <c r="K38" i="2" s="1"/>
  <c r="H37" i="2"/>
  <c r="H35" i="2" l="1"/>
  <c r="H42" i="2" l="1"/>
  <c r="D46" i="2" l="1"/>
  <c r="D47" i="2" s="1"/>
  <c r="D31" i="2"/>
  <c r="D35" i="2" s="1"/>
  <c r="H43" i="2"/>
  <c r="D41" i="2"/>
  <c r="D43" i="2" s="1"/>
  <c r="E43" i="2" s="1"/>
  <c r="D48" i="2" l="1"/>
  <c r="E48" i="2" s="1"/>
  <c r="D49" i="2"/>
  <c r="D50" i="2"/>
  <c r="E50" i="2" s="1"/>
  <c r="D42" i="2"/>
  <c r="E42" i="2" s="1"/>
  <c r="D32" i="2"/>
</calcChain>
</file>

<file path=xl/sharedStrings.xml><?xml version="1.0" encoding="utf-8"?>
<sst xmlns="http://schemas.openxmlformats.org/spreadsheetml/2006/main" count="99" uniqueCount="92">
  <si>
    <t>Rémunération blicko 20 %</t>
  </si>
  <si>
    <t>CA vendu blicko</t>
  </si>
  <si>
    <t>CA partenaire</t>
  </si>
  <si>
    <t>Taux horaire minimum</t>
  </si>
  <si>
    <t>Déplacement</t>
  </si>
  <si>
    <t>Main d'œuvre</t>
  </si>
  <si>
    <t>coef px vente</t>
  </si>
  <si>
    <t>Grosse fourniture</t>
  </si>
  <si>
    <t>Grosse frn</t>
  </si>
  <si>
    <t>Petite frn</t>
  </si>
  <si>
    <t>Marge initiale objectif</t>
  </si>
  <si>
    <t>Marge initiale minimale</t>
  </si>
  <si>
    <t>Temps sur place</t>
  </si>
  <si>
    <t>Hypothèses</t>
  </si>
  <si>
    <t xml:space="preserve">Nb heure travail sur place par jour </t>
  </si>
  <si>
    <t>Objectif marge journalière mini</t>
  </si>
  <si>
    <t>Marge de l'affaire €</t>
  </si>
  <si>
    <t>Marge de l'affaire %</t>
  </si>
  <si>
    <t xml:space="preserve">TTC 10 % </t>
  </si>
  <si>
    <t>Petite fourniture</t>
  </si>
  <si>
    <t>Marge théorique journée</t>
  </si>
  <si>
    <t>Refact sous-traitant</t>
  </si>
  <si>
    <t>Total des achats</t>
  </si>
  <si>
    <t>Marge de l'affaire partenaire €</t>
  </si>
  <si>
    <t>Marge de l'affaire partenaire %</t>
  </si>
  <si>
    <t>Marge théorique journée partenaire</t>
  </si>
  <si>
    <t>CA Partenaire</t>
  </si>
  <si>
    <t>Objectif marge journalière mini partenaire</t>
  </si>
  <si>
    <t>Taux horaire partenaire</t>
  </si>
  <si>
    <t>Total facture HT</t>
  </si>
  <si>
    <t>MATRICE HORS PARIS</t>
  </si>
  <si>
    <t>1. DELAI DES TRAVAUX</t>
  </si>
  <si>
    <t>dès que possible</t>
  </si>
  <si>
    <t>le 22 mars 2023</t>
  </si>
  <si>
    <t>entre le 22 mars et le 28 mars 2023</t>
  </si>
  <si>
    <t>avant la fin de la semaine</t>
  </si>
  <si>
    <t>Exemples</t>
  </si>
  <si>
    <t>2. SYNTHESE FINANCIERE</t>
  </si>
  <si>
    <t>1. TRAVAUX A REALISER</t>
  </si>
  <si>
    <t>5. LIEN DE VISUALISATION DU CHIFFRAGE ACCEPTE PAR LE CLIENT ET FILMS DES VISIOS</t>
  </si>
  <si>
    <t>COLLER --&gt;&gt;</t>
  </si>
  <si>
    <t xml:space="preserve">Merci de bien vouloir effectuer une vidéo de fin de chantier : vue de l’ensemble, vues détaillées et test du matériel installé.  </t>
  </si>
  <si>
    <t xml:space="preserve">Vous pouvez consulter un exemple de vidéo de fin de chantier en suivant le lien suivant : </t>
  </si>
  <si>
    <t>https://u.pcloud.link/publink/show?code=kZpSrLVZBku2a9iwhFpYz8uVxH9f0zitmtCy</t>
  </si>
  <si>
    <t>Expertise Plomberie SAS</t>
  </si>
  <si>
    <t>22 rue de Chavril</t>
  </si>
  <si>
    <t>69110 Ste Foy Les Lyon</t>
  </si>
  <si>
    <t>TVA intracommunautaire : FR44887709996</t>
  </si>
  <si>
    <t xml:space="preserve">Remplacement chauffe eau 15 litres sur évier </t>
  </si>
  <si>
    <t xml:space="preserve">Remplacement mlitigeur cuisine bec bas </t>
  </si>
  <si>
    <t>Contrôle de pression eau froide</t>
  </si>
  <si>
    <t>Chauffe eau Atl 15 l sur évier</t>
  </si>
  <si>
    <t>Mitigeur evier bec bas</t>
  </si>
  <si>
    <t>frn chauffe eau</t>
  </si>
  <si>
    <t>Valide jusqu'au : 19/11/2023 - 14:28</t>
  </si>
  <si>
    <t>https://app.blicko.fr/share/a66a9b84-a88b-4c37-afe8-1337911c5ca8</t>
  </si>
  <si>
    <t>ArUV1eWckYdWJ1Tu</t>
  </si>
  <si>
    <t>A envoyer par Whatsapp® au sur le groupe Whatsapp AKF &amp; blicko</t>
  </si>
  <si>
    <t>AKF</t>
  </si>
  <si>
    <t>1/2 journée 1 gars</t>
  </si>
  <si>
    <t>1/2 journée 2 gars</t>
  </si>
  <si>
    <t>Achats prévus</t>
  </si>
  <si>
    <t>Petites frn</t>
  </si>
  <si>
    <t>Temps estimé</t>
  </si>
  <si>
    <t>Coordonnées du client</t>
  </si>
  <si>
    <t>Matériel à installer</t>
  </si>
  <si>
    <t>IMPORTANT - Vidéo de fin de chantier avant de quitter les lieux</t>
  </si>
  <si>
    <t>Travaux à réaliser</t>
  </si>
  <si>
    <t>Temps et rémunération</t>
  </si>
  <si>
    <t>Montant à nous facturer (autoliquidation)</t>
  </si>
  <si>
    <t/>
  </si>
  <si>
    <t>Remplacement wc complet et robinet de toilette</t>
  </si>
  <si>
    <t>Alexandre Tobia</t>
  </si>
  <si>
    <t>22 rue de la république</t>
  </si>
  <si>
    <t>78100 Saint Germain En Laye</t>
  </si>
  <si>
    <t>06 60 72 52 04</t>
  </si>
  <si>
    <t>Pack geberit wc</t>
  </si>
  <si>
    <t>A facturer arrondi</t>
  </si>
  <si>
    <t>Marge affaire</t>
  </si>
  <si>
    <t>CA</t>
  </si>
  <si>
    <t>Marge AKF</t>
  </si>
  <si>
    <t>CA à reverser</t>
  </si>
  <si>
    <t>Marge restant blicko</t>
  </si>
  <si>
    <t>Marge blicko</t>
  </si>
  <si>
    <t xml:space="preserve"> 190 + 117,50</t>
  </si>
  <si>
    <t>prendre fact /2</t>
  </si>
  <si>
    <t>Ensemble FLASH GEBERIT WC à poser</t>
  </si>
  <si>
    <t>Ref Richardson 33718.8</t>
  </si>
  <si>
    <t>Ref fabric. 08331500000102</t>
  </si>
  <si>
    <t>Prix pro. 92.27HT</t>
  </si>
  <si>
    <t xml:space="preserve">Robinet de toilette </t>
  </si>
  <si>
    <t>2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</si>
</sst>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General\ &quot;h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3" fillId="0" borderId="0" xfId="0" applyFont="1"/>
    <xf numFmtId="164" fontId="0" fillId="0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43" fontId="4" fillId="0" borderId="0" xfId="1" applyFont="1"/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9" fontId="0" fillId="0" borderId="5" xfId="0" applyNumberFormat="1" applyBorder="1"/>
    <xf numFmtId="164" fontId="4" fillId="0" borderId="5" xfId="2" applyNumberFormat="1" applyFont="1" applyFill="1" applyBorder="1" applyAlignment="1"/>
    <xf numFmtId="9" fontId="4" fillId="0" borderId="5" xfId="0" applyNumberFormat="1" applyFont="1" applyBorder="1"/>
    <xf numFmtId="165" fontId="0" fillId="0" borderId="5" xfId="1" applyNumberFormat="1" applyFont="1" applyFill="1" applyBorder="1" applyAlignment="1"/>
    <xf numFmtId="164" fontId="4" fillId="0" borderId="7" xfId="2" applyNumberFormat="1" applyFont="1" applyFill="1" applyBorder="1" applyAlignment="1"/>
    <xf numFmtId="0" fontId="2" fillId="0" borderId="0" xfId="0" applyFont="1"/>
    <xf numFmtId="164" fontId="0" fillId="0" borderId="8" xfId="0" applyNumberFormat="1" applyBorder="1"/>
    <xf numFmtId="9" fontId="0" fillId="0" borderId="0" xfId="3" applyFont="1" applyBorder="1"/>
    <xf numFmtId="0" fontId="0" fillId="0" borderId="5" xfId="0" applyBorder="1"/>
    <xf numFmtId="164" fontId="0" fillId="0" borderId="9" xfId="0" applyNumberFormat="1" applyBorder="1"/>
    <xf numFmtId="0" fontId="0" fillId="0" borderId="7" xfId="0" applyBorder="1"/>
    <xf numFmtId="44" fontId="0" fillId="0" borderId="8" xfId="0" applyNumberFormat="1" applyBorder="1"/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3" xfId="2" applyNumberFormat="1" applyFont="1" applyFill="1" applyBorder="1" applyAlignment="1">
      <alignment horizontal="center"/>
    </xf>
    <xf numFmtId="44" fontId="0" fillId="0" borderId="10" xfId="2" applyFon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4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justify" vertical="center"/>
    </xf>
    <xf numFmtId="0" fontId="8" fillId="0" borderId="0" xfId="4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64" fontId="0" fillId="2" borderId="0" xfId="2" applyNumberFormat="1" applyFont="1" applyFill="1" applyAlignment="1" applyProtection="1">
      <alignment horizontal="center"/>
      <protection locked="0"/>
    </xf>
    <xf numFmtId="164" fontId="0" fillId="2" borderId="0" xfId="2" applyNumberFormat="1" applyFont="1" applyFill="1" applyAlignment="1" applyProtection="1">
      <alignment horizontal="left"/>
      <protection locked="0"/>
    </xf>
    <xf numFmtId="164" fontId="0" fillId="0" borderId="0" xfId="2" applyNumberFormat="1" applyFont="1" applyProtection="1">
      <protection locked="0"/>
    </xf>
    <xf numFmtId="164" fontId="0" fillId="2" borderId="0" xfId="2" applyNumberFormat="1" applyFont="1" applyFill="1" applyProtection="1">
      <protection locked="0"/>
    </xf>
    <xf numFmtId="165" fontId="0" fillId="2" borderId="0" xfId="1" applyNumberFormat="1" applyFont="1" applyFill="1" applyProtection="1">
      <protection locked="0"/>
    </xf>
    <xf numFmtId="44" fontId="0" fillId="2" borderId="5" xfId="2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165" fontId="0" fillId="0" borderId="0" xfId="1" applyNumberFormat="1" applyFont="1" applyFill="1" applyProtection="1">
      <protection locked="0"/>
    </xf>
    <xf numFmtId="0" fontId="6" fillId="0" borderId="0" xfId="0" applyFont="1"/>
    <xf numFmtId="44" fontId="0" fillId="0" borderId="0" xfId="2" applyFont="1"/>
    <xf numFmtId="0" fontId="4" fillId="0" borderId="0" xfId="0" applyFont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quotePrefix="1" applyProtection="1">
      <protection locked="0"/>
    </xf>
    <xf numFmtId="44" fontId="0" fillId="5" borderId="0" xfId="2" applyFont="1" applyFill="1"/>
    <xf numFmtId="0" fontId="0" fillId="0" borderId="0" xfId="0" quotePrefix="1"/>
    <xf numFmtId="0" fontId="0" fillId="0" borderId="11" xfId="0" applyBorder="1"/>
    <xf numFmtId="44" fontId="0" fillId="0" borderId="12" xfId="2" applyFont="1" applyBorder="1"/>
    <xf numFmtId="44" fontId="0" fillId="5" borderId="12" xfId="2" applyFont="1" applyFill="1" applyBorder="1"/>
    <xf numFmtId="44" fontId="0" fillId="0" borderId="8" xfId="2" applyFont="1" applyBorder="1"/>
    <xf numFmtId="9" fontId="0" fillId="0" borderId="3" xfId="3" applyNumberFormat="1" applyFont="1" applyBorder="1"/>
    <xf numFmtId="44" fontId="0" fillId="0" borderId="0" xfId="2" applyFont="1" applyBorder="1"/>
    <xf numFmtId="9" fontId="0" fillId="0" borderId="5" xfId="3" applyNumberFormat="1" applyFont="1" applyBorder="1"/>
    <xf numFmtId="44" fontId="0" fillId="0" borderId="9" xfId="2" applyFont="1" applyBorder="1"/>
    <xf numFmtId="9" fontId="0" fillId="0" borderId="7" xfId="0" applyNumberFormat="1" applyBorder="1"/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1885950</xdr:colOff>
      <xdr:row>0</xdr:row>
      <xdr:rowOff>38100</xdr:rowOff>
    </xdr:from>
    <xdr:to>
      <xdr:col>1</xdr:col>
      <xdr:colOff>615315</xdr:colOff>
      <xdr:row>4</xdr:row>
      <xdr:rowOff>146685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A200FC-8D44-1F75-10A9-8013E3BC9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38100"/>
          <a:ext cx="2063115" cy="870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</xdr:row>
      <xdr:rowOff>161925</xdr:rowOff>
    </xdr:from>
    <xdr:to>
      <xdr:col>17</xdr:col>
      <xdr:colOff>581953</xdr:colOff>
      <xdr:row>18</xdr:row>
      <xdr:rowOff>114747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C7F100-017F-DA2F-A9D0-17A870297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352425"/>
          <a:ext cx="6649378" cy="3200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19050</xdr:rowOff>
    </xdr:from>
    <xdr:to>
      <xdr:col>11</xdr:col>
      <xdr:colOff>514350</xdr:colOff>
      <xdr:row>26</xdr:row>
      <xdr:rowOff>133350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40EC73A-A3F5-C25B-4168-4CFBFB8481E3}"/>
            </a:ext>
          </a:extLst>
        </xdr:cNvPr>
        <xdr:cNvSpPr txBox="1"/>
      </xdr:nvSpPr>
      <xdr:spPr>
        <a:xfrm>
          <a:off x="1171575" y="209550"/>
          <a:ext cx="7724775" cy="487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fr-F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PROGRAMMER EN VBA LA GENERATION d'un pdf 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Voici un exemple de code VBA pour générer un PDF à partir d'un classeur Excel :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Tout d'abord, vous devez ajouter une référence à la bibliothèque Adobe Acrobat dans votre projet. Pour ce faire, allez dans l'éditeur VBA, cliquez sur Outils -&gt; Références, recherchez "Adobe Acrobat" dans la liste et cochez la case correspondante.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Ensuite, voici un exemple de code pour générer un PDF :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VBACopy code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GenererPDF() ' Déclaration des variables Dim Chemin As String Dim NomFichier As String Dim PDF As Object Dim wd As Object ' Spécifier le chemin et le nom de fichier pour le PDF Chemin = "C:\MonDossier\" NomFichier = "MonFichier.pdf" ' Créer un objet Adobe Acrobat Set PDF = CreateObject("AcroExch.PDDoc") ' Ouvrir le fichier PDF If PDF.Open(Chemin &amp; NomFichier) Then ' Si le fichier existe déjà, le fermer et en créer un nouveau PDF.Close Set PDF = CreateObject("AcroExch.PDDoc") End If ' Créer un objet Word pour copier le contenu du classeur Excel Set wd = CreateObject("Word.Application") wd.Visible = False ' Cacher Word ' Copier le contenu du classeur Excel dans le presse-papiers ActiveSheet.Cells.Copy ' Créer un nouveau document Word et coller le contenu du presse-papiers wd.Documents.Add wd.Selection.Paste ' Enregistrer le document Word au format PDF wd.ActiveDocument.ExportAsFixedFormat _ OutputFileName:=Chemin &amp; NomFichier, _ ExportFormat:=wdExportFormatPDF ' Fermer le document Word wd.ActiveDocument.Close False wd.Quit ' Ouvrir le fichier PDF PDF.Open Chemin &amp; NomFichier ' Afficher le PDF PDF.SetView "Fit" PDF.SetActiveWindow ' Enregistrer et fermer le fichier PDF PDF.Save PDSaveFull, Chemin &amp; NomFichier PDF.Close ' Libérer les objets de la mémoire Set PDF = Nothing Set wd = Nothing ' Message de confirmation MsgBox "Le PDF a été généré avec succès." End Sub </a:t>
          </a:r>
        </a:p>
        <a:p>
          <a:r>
            <a:rPr lang="fr-F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 code utilise la bibliothèque Adobe Acrobat pour créer un objet PDF, puis utilise Microsoft Word pour copier le contenu du classeur Excel dans le presse-papiers et l'enregistrer au format PDF. Enfin, le fichier PDF est ouvert, enregistré et fermé à l'aide de l'objet Adobe Acrobat.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.pcloud.link/publink/show?code=kZpSrLVZBku2a9iwhFpYz8uVxH9f0zitmtC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B07F-29EF-4B07-971A-A6AC6C31AD4F}">
  <dimension ref="A6:J54"/>
  <sheetViews>
    <sheetView showGridLines="0" tabSelected="1" workbookViewId="0">
      <selection activeCell="A31" sqref="A31"/>
    </sheetView>
  </sheetViews>
  <sheetFormatPr baseColWidth="10" defaultRowHeight="15" x14ac:dyDescent="0.25"/>
  <cols>
    <col min="1" max="1" width="50" bestFit="1" customWidth="1"/>
    <col min="2" max="2" width="11.42578125" customWidth="1"/>
  </cols>
  <sheetData>
    <row r="6" spans="1:10" ht="18.75" x14ac:dyDescent="0.3">
      <c r="A6" s="52" t="s">
        <v>67</v>
      </c>
      <c r="B6" s="53"/>
      <c r="C6" s="53"/>
      <c r="D6" s="54"/>
    </row>
    <row r="7" spans="1:10" ht="18.75" x14ac:dyDescent="0.3">
      <c r="G7" t="s">
        <v>70</v>
      </c>
      <c r="J7" s="4"/>
    </row>
    <row r="8" spans="1:10" ht="15.75" x14ac:dyDescent="0.25">
      <c r="A8" t="s">
        <v>71</v>
      </c>
      <c r="J8" s="49"/>
    </row>
    <row r="9" spans="1:10" ht="15.75" x14ac:dyDescent="0.25">
      <c r="G9" t="s">
        <v>70</v>
      </c>
      <c r="J9" s="49"/>
    </row>
    <row r="10" spans="1:10" ht="15.75" x14ac:dyDescent="0.25">
      <c r="B10" s="50"/>
      <c r="J10" s="49"/>
    </row>
    <row r="11" spans="1:10" ht="15.75" x14ac:dyDescent="0.25">
      <c r="B11" s="50"/>
      <c r="J11" s="49"/>
    </row>
    <row r="12" spans="1:10" ht="18.75" x14ac:dyDescent="0.3">
      <c r="A12" s="52" t="s">
        <v>68</v>
      </c>
      <c r="B12" s="53"/>
      <c r="C12" s="53"/>
      <c r="D12" s="54"/>
      <c r="J12" s="49"/>
    </row>
    <row r="13" spans="1:10" ht="18.75" x14ac:dyDescent="0.3">
      <c r="A13" s="36"/>
      <c r="B13" s="36"/>
      <c r="C13" s="36"/>
      <c r="D13" s="36"/>
    </row>
    <row r="14" spans="1:10" ht="18.75" x14ac:dyDescent="0.3">
      <c r="A14" t="s">
        <v>63</v>
      </c>
      <c r="B14" t="s">
        <v>91</v>
      </c>
      <c r="C14" s="36"/>
      <c r="D14" s="36"/>
    </row>
    <row r="15" spans="1:10" x14ac:dyDescent="0.25">
      <c r="A15" t="s">
        <v>69</v>
      </c>
      <c r="B15" s="50">
        <f>calculs!B18</f>
        <v>400</v>
      </c>
    </row>
    <row r="17" spans="1:4" x14ac:dyDescent="0.25">
      <c r="A17" s="51" t="str">
        <f>"Facturer en autoliquidation : "&amp;B15&amp;" HT"</f>
        <v>Facturer en autoliquidation : 400 HT</v>
      </c>
    </row>
    <row r="18" spans="1:4" x14ac:dyDescent="0.25">
      <c r="A18" t="s">
        <v>44</v>
      </c>
    </row>
    <row r="19" spans="1:4" x14ac:dyDescent="0.25">
      <c r="A19" t="s">
        <v>45</v>
      </c>
    </row>
    <row r="20" spans="1:4" x14ac:dyDescent="0.25">
      <c r="A20" t="s">
        <v>46</v>
      </c>
    </row>
    <row r="21" spans="1:4" x14ac:dyDescent="0.25">
      <c r="A21" t="s">
        <v>47</v>
      </c>
    </row>
    <row r="23" spans="1:4" ht="18.75" x14ac:dyDescent="0.3">
      <c r="A23" s="52" t="s">
        <v>64</v>
      </c>
      <c r="B23" s="53"/>
      <c r="C23" s="53"/>
      <c r="D23" s="54"/>
    </row>
    <row r="24" spans="1:4" x14ac:dyDescent="0.25">
      <c r="A24" s="39"/>
      <c r="B24" s="39"/>
      <c r="C24" s="39"/>
      <c r="D24" s="39"/>
    </row>
    <row r="25" spans="1:4" x14ac:dyDescent="0.25">
      <c r="A25" s="39"/>
      <c r="B25" s="39"/>
      <c r="C25" s="39"/>
      <c r="D25" s="39"/>
    </row>
    <row r="26" spans="1:4" x14ac:dyDescent="0.25">
      <c r="A26" s="40" t="s">
        <v>72</v>
      </c>
      <c r="B26" s="39"/>
      <c r="C26" s="39"/>
      <c r="D26" s="39"/>
    </row>
    <row r="27" spans="1:4" x14ac:dyDescent="0.25">
      <c r="A27" s="39" t="s">
        <v>73</v>
      </c>
      <c r="B27" s="39"/>
      <c r="C27" s="39"/>
      <c r="D27" s="39"/>
    </row>
    <row r="28" spans="1:4" x14ac:dyDescent="0.25">
      <c r="A28" s="64" t="s">
        <v>74</v>
      </c>
      <c r="B28" s="39"/>
      <c r="C28" s="39"/>
      <c r="D28" s="39"/>
    </row>
    <row r="29" spans="1:4" x14ac:dyDescent="0.25">
      <c r="A29" s="64" t="s">
        <v>75</v>
      </c>
      <c r="B29" s="39"/>
      <c r="C29" s="39"/>
      <c r="D29" s="39"/>
    </row>
    <row r="30" spans="1:4" x14ac:dyDescent="0.25">
      <c r="A30" s="39"/>
      <c r="B30" s="39"/>
      <c r="C30" s="39"/>
      <c r="D30" s="39"/>
    </row>
    <row r="31" spans="1:4" ht="18.75" x14ac:dyDescent="0.3">
      <c r="A31" s="36"/>
      <c r="B31" s="36"/>
      <c r="C31" s="36"/>
      <c r="D31" s="36"/>
    </row>
    <row r="32" spans="1:4" ht="18.75" x14ac:dyDescent="0.3">
      <c r="A32" s="52" t="s">
        <v>65</v>
      </c>
      <c r="B32" s="53"/>
      <c r="C32" s="53"/>
      <c r="D32" s="54"/>
    </row>
    <row r="33" spans="1:4" ht="18.75" x14ac:dyDescent="0.3">
      <c r="A33" s="36"/>
      <c r="B33" s="36"/>
      <c r="C33" s="36"/>
      <c r="D33" s="36"/>
    </row>
    <row r="34" spans="1:4" ht="18.75" x14ac:dyDescent="0.3">
      <c r="B34" s="36"/>
      <c r="C34" s="36"/>
      <c r="D34" s="36"/>
    </row>
    <row r="35" spans="1:4" ht="18.75" x14ac:dyDescent="0.3">
      <c r="A35" t="s">
        <v>86</v>
      </c>
      <c r="B35" s="36"/>
      <c r="C35" s="36"/>
      <c r="D35" s="36"/>
    </row>
    <row r="36" spans="1:4" ht="18.75" x14ac:dyDescent="0.3">
      <c r="A36" t="s">
        <v>87</v>
      </c>
      <c r="B36" s="36"/>
      <c r="C36" s="36"/>
      <c r="D36" s="36"/>
    </row>
    <row r="37" spans="1:4" ht="18.75" x14ac:dyDescent="0.3">
      <c r="A37" t="s">
        <v>88</v>
      </c>
      <c r="B37" s="36"/>
      <c r="C37" s="36"/>
      <c r="D37" s="36"/>
    </row>
    <row r="38" spans="1:4" ht="18.75" x14ac:dyDescent="0.3">
      <c r="A38" t="s">
        <v>89</v>
      </c>
      <c r="B38" s="36"/>
      <c r="C38" s="36"/>
      <c r="D38" s="36"/>
    </row>
    <row r="39" spans="1:4" x14ac:dyDescent="0.25">
      <c r="B39" s="39"/>
      <c r="C39" s="39"/>
      <c r="D39" s="39"/>
    </row>
    <row r="40" spans="1:4" x14ac:dyDescent="0.25">
      <c r="A40" t="s">
        <v>90</v>
      </c>
      <c r="B40" s="39"/>
      <c r="C40" s="39"/>
      <c r="D40" s="39"/>
    </row>
    <row r="41" spans="1:4" x14ac:dyDescent="0.25">
      <c r="B41" s="39"/>
      <c r="C41" s="39"/>
      <c r="D41" s="39"/>
    </row>
    <row r="42" spans="1:4" x14ac:dyDescent="0.25">
      <c r="B42" s="39"/>
      <c r="C42" s="39"/>
      <c r="D42" s="39"/>
    </row>
    <row r="43" spans="1:4" x14ac:dyDescent="0.25">
      <c r="A43" s="39"/>
      <c r="B43" s="39"/>
      <c r="C43" s="39"/>
      <c r="D43" s="39"/>
    </row>
    <row r="46" spans="1:4" ht="18.75" x14ac:dyDescent="0.25">
      <c r="A46" s="57" t="s">
        <v>66</v>
      </c>
      <c r="B46" s="58"/>
      <c r="C46" s="58"/>
      <c r="D46" s="59"/>
    </row>
    <row r="48" spans="1:4" ht="35.25" customHeight="1" x14ac:dyDescent="0.25">
      <c r="A48" s="60" t="s">
        <v>41</v>
      </c>
      <c r="B48" s="60"/>
      <c r="C48" s="60"/>
      <c r="D48" s="60"/>
    </row>
    <row r="49" spans="1:4" ht="18.75" x14ac:dyDescent="0.25">
      <c r="A49" s="37"/>
    </row>
    <row r="50" spans="1:4" ht="18.75" x14ac:dyDescent="0.25">
      <c r="A50" s="55" t="s">
        <v>57</v>
      </c>
      <c r="B50" s="55"/>
      <c r="C50" s="55"/>
      <c r="D50" s="55"/>
    </row>
    <row r="52" spans="1:4" ht="15.75" x14ac:dyDescent="0.25">
      <c r="A52" s="56" t="s">
        <v>42</v>
      </c>
      <c r="B52" s="56"/>
      <c r="C52" s="56"/>
      <c r="D52" s="56"/>
    </row>
    <row r="54" spans="1:4" x14ac:dyDescent="0.25">
      <c r="A54" s="38" t="s">
        <v>43</v>
      </c>
    </row>
  </sheetData>
  <mergeCells count="8">
    <mergeCell ref="A6:D6"/>
    <mergeCell ref="A50:D50"/>
    <mergeCell ref="A52:D52"/>
    <mergeCell ref="A23:D23"/>
    <mergeCell ref="A32:D32"/>
    <mergeCell ref="A46:D46"/>
    <mergeCell ref="A48:D48"/>
    <mergeCell ref="A12:D12"/>
  </mergeCells>
  <hyperlinks>
    <hyperlink ref="A54" r:id="rId1" xr:uid="{AA3A2F57-FF3F-47BC-8A69-7F7811FE3BC1}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Footer>&amp;CExpertise Plomberie - SAS au capital de 62 500 euros - 
RCS Lyon 887 709 996</oddFooter>
  </headerFooter>
  <rowBreaks count="1" manualBreakCount="1">
    <brk id="31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0578-51B0-4F8B-9177-423577790CBA}">
  <dimension ref="A1:G20"/>
  <sheetViews>
    <sheetView showGridLines="0" workbookViewId="0">
      <selection activeCell="B18" sqref="B18"/>
    </sheetView>
  </sheetViews>
  <sheetFormatPr baseColWidth="10" defaultRowHeight="15" x14ac:dyDescent="0.25"/>
  <cols>
    <col min="1" max="1" width="17.7109375" customWidth="1"/>
    <col min="2" max="2" width="11.42578125" style="50"/>
    <col min="5" max="5" width="19.140625" bestFit="1" customWidth="1"/>
    <col min="6" max="6" width="11.42578125" style="50"/>
  </cols>
  <sheetData>
    <row r="1" spans="1:6" x14ac:dyDescent="0.25">
      <c r="A1" t="s">
        <v>58</v>
      </c>
    </row>
    <row r="2" spans="1:6" x14ac:dyDescent="0.25">
      <c r="B2" s="50">
        <v>380</v>
      </c>
      <c r="C2" t="s">
        <v>59</v>
      </c>
    </row>
    <row r="3" spans="1:6" x14ac:dyDescent="0.25">
      <c r="B3" s="50">
        <v>550</v>
      </c>
      <c r="C3" t="s">
        <v>60</v>
      </c>
    </row>
    <row r="6" spans="1:6" x14ac:dyDescent="0.25">
      <c r="A6" t="s">
        <v>61</v>
      </c>
    </row>
    <row r="7" spans="1:6" x14ac:dyDescent="0.25">
      <c r="E7" t="s">
        <v>78</v>
      </c>
      <c r="F7" s="50">
        <f>F9-B12</f>
        <v>407.5</v>
      </c>
    </row>
    <row r="8" spans="1:6" x14ac:dyDescent="0.25">
      <c r="A8" t="s">
        <v>76</v>
      </c>
      <c r="B8" s="65">
        <f>185/2</f>
        <v>92.5</v>
      </c>
      <c r="C8" t="s">
        <v>85</v>
      </c>
    </row>
    <row r="9" spans="1:6" x14ac:dyDescent="0.25">
      <c r="A9" t="s">
        <v>62</v>
      </c>
      <c r="B9" s="65">
        <v>25</v>
      </c>
      <c r="C9" t="s">
        <v>85</v>
      </c>
      <c r="E9" t="s">
        <v>79</v>
      </c>
      <c r="F9" s="65">
        <v>525</v>
      </c>
    </row>
    <row r="11" spans="1:6" x14ac:dyDescent="0.25">
      <c r="E11" t="s">
        <v>81</v>
      </c>
      <c r="F11" s="50">
        <f>-B18</f>
        <v>-400</v>
      </c>
    </row>
    <row r="12" spans="1:6" x14ac:dyDescent="0.25">
      <c r="B12" s="50">
        <f>SUM(B8:B11)</f>
        <v>117.5</v>
      </c>
    </row>
    <row r="13" spans="1:6" x14ac:dyDescent="0.25">
      <c r="E13" t="s">
        <v>82</v>
      </c>
      <c r="F13" s="50">
        <f>F9+F11</f>
        <v>125</v>
      </c>
    </row>
    <row r="14" spans="1:6" x14ac:dyDescent="0.25">
      <c r="A14" s="67" t="s">
        <v>80</v>
      </c>
      <c r="B14" s="68">
        <f>B18-B12</f>
        <v>282.5</v>
      </c>
      <c r="C14" s="66" t="s">
        <v>84</v>
      </c>
    </row>
    <row r="16" spans="1:6" ht="15.75" thickBot="1" x14ac:dyDescent="0.3">
      <c r="B16" s="50">
        <f>B12+B14</f>
        <v>400</v>
      </c>
    </row>
    <row r="17" spans="1:7" x14ac:dyDescent="0.25">
      <c r="E17" s="6" t="s">
        <v>80</v>
      </c>
      <c r="F17" s="70">
        <f>B14</f>
        <v>282.5</v>
      </c>
      <c r="G17" s="71">
        <f>F17/$F$7</f>
        <v>0.69325153374233128</v>
      </c>
    </row>
    <row r="18" spans="1:7" x14ac:dyDescent="0.25">
      <c r="A18" s="67" t="s">
        <v>77</v>
      </c>
      <c r="B18" s="69">
        <v>400</v>
      </c>
      <c r="E18" s="8" t="s">
        <v>83</v>
      </c>
      <c r="F18" s="72">
        <f>F13</f>
        <v>125</v>
      </c>
      <c r="G18" s="73">
        <f>F18/$F$7</f>
        <v>0.30674846625766872</v>
      </c>
    </row>
    <row r="19" spans="1:7" x14ac:dyDescent="0.25">
      <c r="E19" s="8"/>
      <c r="F19" s="72"/>
      <c r="G19" s="22"/>
    </row>
    <row r="20" spans="1:7" ht="15.75" thickBot="1" x14ac:dyDescent="0.3">
      <c r="E20" s="9"/>
      <c r="F20" s="74">
        <f>SUM(F17:F19)</f>
        <v>407.5</v>
      </c>
      <c r="G20" s="75">
        <f>SUM(G17:G19)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56D9-90F3-4C46-B9DB-4A0675E007F8}">
  <dimension ref="A1:L58"/>
  <sheetViews>
    <sheetView showGridLines="0" topLeftCell="A10" zoomScale="90" zoomScaleNormal="90" workbookViewId="0">
      <selection activeCell="C57" sqref="C57"/>
    </sheetView>
  </sheetViews>
  <sheetFormatPr baseColWidth="10" defaultRowHeight="15" x14ac:dyDescent="0.25"/>
  <cols>
    <col min="2" max="2" width="5.5703125" customWidth="1"/>
    <col min="3" max="3" width="39.28515625" bestFit="1" customWidth="1"/>
    <col min="5" max="5" width="3.140625" customWidth="1"/>
    <col min="6" max="6" width="3.85546875" customWidth="1"/>
    <col min="7" max="7" width="21.5703125" customWidth="1"/>
    <col min="8" max="8" width="11.42578125" style="28"/>
    <col min="9" max="9" width="15.5703125" bestFit="1" customWidth="1"/>
    <col min="10" max="10" width="26.85546875" customWidth="1"/>
  </cols>
  <sheetData>
    <row r="1" spans="1:12" ht="23.25" x14ac:dyDescent="0.35">
      <c r="A1" s="62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3" spans="1:12" ht="18.75" x14ac:dyDescent="0.3">
      <c r="C3" s="61" t="s">
        <v>31</v>
      </c>
      <c r="D3" s="61"/>
      <c r="E3" s="61"/>
      <c r="F3" s="61"/>
      <c r="G3" s="61"/>
      <c r="H3" s="61"/>
      <c r="I3" s="61"/>
      <c r="J3" s="61"/>
    </row>
    <row r="5" spans="1:12" x14ac:dyDescent="0.25">
      <c r="C5" s="41" t="s">
        <v>32</v>
      </c>
      <c r="H5" s="28" t="s">
        <v>36</v>
      </c>
      <c r="I5" t="s">
        <v>32</v>
      </c>
    </row>
    <row r="6" spans="1:12" x14ac:dyDescent="0.25">
      <c r="I6" t="s">
        <v>33</v>
      </c>
    </row>
    <row r="7" spans="1:12" x14ac:dyDescent="0.25">
      <c r="I7" t="s">
        <v>34</v>
      </c>
    </row>
    <row r="8" spans="1:12" x14ac:dyDescent="0.25">
      <c r="I8" t="s">
        <v>35</v>
      </c>
    </row>
    <row r="10" spans="1:12" ht="18.75" x14ac:dyDescent="0.3">
      <c r="C10" s="61" t="s">
        <v>38</v>
      </c>
      <c r="D10" s="61"/>
      <c r="E10" s="61"/>
      <c r="F10" s="61"/>
      <c r="G10" s="61"/>
      <c r="H10" s="61"/>
      <c r="I10" s="61"/>
      <c r="J10" s="61"/>
    </row>
    <row r="13" spans="1:12" x14ac:dyDescent="0.25">
      <c r="C13" s="42" t="s">
        <v>48</v>
      </c>
      <c r="D13" s="47"/>
      <c r="E13" s="47"/>
      <c r="F13" s="47"/>
      <c r="G13" s="47"/>
    </row>
    <row r="14" spans="1:12" x14ac:dyDescent="0.25">
      <c r="C14" s="39"/>
      <c r="D14" s="39"/>
      <c r="E14" s="39"/>
      <c r="F14" s="39"/>
      <c r="G14" s="39"/>
    </row>
    <row r="15" spans="1:12" x14ac:dyDescent="0.25">
      <c r="C15" s="42" t="s">
        <v>49</v>
      </c>
      <c r="D15" s="47"/>
      <c r="E15" s="47"/>
      <c r="F15" s="47"/>
      <c r="G15" s="47"/>
    </row>
    <row r="16" spans="1:12" x14ac:dyDescent="0.25">
      <c r="C16" s="39"/>
      <c r="D16" s="39"/>
      <c r="E16" s="39"/>
      <c r="F16" s="39"/>
      <c r="G16" s="39"/>
    </row>
    <row r="17" spans="3:11" x14ac:dyDescent="0.25">
      <c r="C17" s="42" t="s">
        <v>50</v>
      </c>
      <c r="D17" s="47"/>
      <c r="E17" s="47"/>
      <c r="F17" s="47"/>
      <c r="G17" s="47"/>
    </row>
    <row r="19" spans="3:11" ht="18.75" x14ac:dyDescent="0.3">
      <c r="C19" s="61" t="s">
        <v>37</v>
      </c>
      <c r="D19" s="61"/>
      <c r="E19" s="61"/>
      <c r="F19" s="61"/>
      <c r="G19" s="61"/>
      <c r="H19" s="61"/>
      <c r="I19" s="61"/>
      <c r="J19" s="61"/>
    </row>
    <row r="21" spans="3:11" ht="15.75" thickBot="1" x14ac:dyDescent="0.3"/>
    <row r="22" spans="3:11" x14ac:dyDescent="0.25">
      <c r="C22" s="6" t="s">
        <v>13</v>
      </c>
      <c r="D22" s="7"/>
      <c r="G22" s="19" t="s">
        <v>19</v>
      </c>
      <c r="J22" s="19" t="s">
        <v>7</v>
      </c>
    </row>
    <row r="23" spans="3:11" x14ac:dyDescent="0.25">
      <c r="C23" s="8" t="s">
        <v>21</v>
      </c>
      <c r="D23" s="14">
        <v>0.8</v>
      </c>
      <c r="G23" s="39"/>
      <c r="H23" s="41"/>
      <c r="I23" s="1"/>
      <c r="J23" s="43" t="s">
        <v>51</v>
      </c>
      <c r="K23" s="44">
        <v>180</v>
      </c>
    </row>
    <row r="24" spans="3:11" x14ac:dyDescent="0.25">
      <c r="C24" s="8" t="s">
        <v>3</v>
      </c>
      <c r="D24" s="15">
        <v>80</v>
      </c>
      <c r="G24" s="39" t="s">
        <v>53</v>
      </c>
      <c r="H24" s="41">
        <v>40</v>
      </c>
      <c r="I24" s="1"/>
      <c r="J24" s="43" t="s">
        <v>52</v>
      </c>
      <c r="K24" s="44">
        <v>33</v>
      </c>
    </row>
    <row r="25" spans="3:11" x14ac:dyDescent="0.25">
      <c r="C25" s="8" t="s">
        <v>10</v>
      </c>
      <c r="D25" s="16">
        <v>0.7</v>
      </c>
      <c r="G25" s="39"/>
      <c r="H25" s="41"/>
      <c r="I25" s="1"/>
      <c r="J25" s="43"/>
      <c r="K25" s="44"/>
    </row>
    <row r="26" spans="3:11" x14ac:dyDescent="0.25">
      <c r="C26" s="8" t="s">
        <v>11</v>
      </c>
      <c r="D26" s="16">
        <v>0.65</v>
      </c>
      <c r="G26" s="39"/>
      <c r="H26" s="41"/>
      <c r="I26" s="1"/>
      <c r="J26" s="43"/>
      <c r="K26" s="44"/>
    </row>
    <row r="27" spans="3:11" x14ac:dyDescent="0.25">
      <c r="C27" s="8" t="s">
        <v>14</v>
      </c>
      <c r="D27" s="17">
        <v>6</v>
      </c>
      <c r="G27" s="39"/>
      <c r="H27" s="41"/>
      <c r="I27" s="1"/>
      <c r="J27" s="43"/>
      <c r="K27" s="44"/>
    </row>
    <row r="28" spans="3:11" x14ac:dyDescent="0.25">
      <c r="C28" s="8" t="s">
        <v>15</v>
      </c>
      <c r="D28" s="15">
        <v>800</v>
      </c>
      <c r="G28" s="39"/>
      <c r="H28" s="41"/>
      <c r="I28" s="1"/>
      <c r="J28" s="43"/>
      <c r="K28" s="44"/>
    </row>
    <row r="29" spans="3:11" ht="15.75" thickBot="1" x14ac:dyDescent="0.3">
      <c r="C29" s="9" t="s">
        <v>27</v>
      </c>
      <c r="D29" s="18">
        <v>700</v>
      </c>
      <c r="H29" s="29"/>
      <c r="I29" s="1"/>
      <c r="J29" s="1"/>
      <c r="K29" s="2"/>
    </row>
    <row r="30" spans="3:11" x14ac:dyDescent="0.25">
      <c r="H30" s="30">
        <f>SUM(H23:H29)</f>
        <v>40</v>
      </c>
      <c r="I30" s="1"/>
      <c r="J30" s="1"/>
      <c r="K30" s="5">
        <f>SUM(K23:K29)</f>
        <v>213</v>
      </c>
    </row>
    <row r="31" spans="3:11" ht="43.5" customHeight="1" x14ac:dyDescent="0.25">
      <c r="C31" t="s">
        <v>1</v>
      </c>
      <c r="D31" s="5">
        <f>H42</f>
        <v>1141</v>
      </c>
      <c r="G31" s="12"/>
      <c r="H31" s="31"/>
    </row>
    <row r="32" spans="3:11" ht="42" customHeight="1" x14ac:dyDescent="0.25">
      <c r="C32" t="s">
        <v>0</v>
      </c>
      <c r="D32" s="1">
        <f>D31*-0.2</f>
        <v>-228.20000000000002</v>
      </c>
      <c r="G32" s="12"/>
      <c r="H32" s="31"/>
    </row>
    <row r="33" spans="3:11" x14ac:dyDescent="0.25">
      <c r="G33" s="12"/>
      <c r="H33" s="31"/>
    </row>
    <row r="34" spans="3:11" x14ac:dyDescent="0.25">
      <c r="G34" s="12"/>
      <c r="H34" s="31"/>
    </row>
    <row r="35" spans="3:11" x14ac:dyDescent="0.25">
      <c r="C35" t="s">
        <v>2</v>
      </c>
      <c r="D35" s="3">
        <f>ROUND(D31*0.8,0)</f>
        <v>913</v>
      </c>
      <c r="G35" s="12" t="s">
        <v>22</v>
      </c>
      <c r="H35" s="31">
        <f>H30+K30</f>
        <v>253</v>
      </c>
    </row>
    <row r="36" spans="3:11" ht="15.75" thickBot="1" x14ac:dyDescent="0.3"/>
    <row r="37" spans="3:11" x14ac:dyDescent="0.25">
      <c r="G37" s="6" t="s">
        <v>4</v>
      </c>
      <c r="H37" s="32">
        <f>I37*J37</f>
        <v>65</v>
      </c>
      <c r="I37" s="11">
        <v>1</v>
      </c>
      <c r="J37" s="44">
        <v>65</v>
      </c>
    </row>
    <row r="38" spans="3:11" x14ac:dyDescent="0.25">
      <c r="C38" t="s">
        <v>12</v>
      </c>
      <c r="D38" s="45">
        <v>4</v>
      </c>
      <c r="G38" s="8" t="s">
        <v>9</v>
      </c>
      <c r="H38" s="46">
        <v>90</v>
      </c>
      <c r="I38" t="s">
        <v>6</v>
      </c>
      <c r="J38" s="10" t="e">
        <f>IF(H30&lt;&gt;0,H38/H23,"")</f>
        <v>#DIV/0!</v>
      </c>
      <c r="K38" t="e">
        <f>IF(J38&lt;2,"Vérifier","Ok")</f>
        <v>#DIV/0!</v>
      </c>
    </row>
    <row r="39" spans="3:11" x14ac:dyDescent="0.25">
      <c r="G39" s="8" t="s">
        <v>8</v>
      </c>
      <c r="H39" s="46">
        <v>450</v>
      </c>
      <c r="I39" t="s">
        <v>6</v>
      </c>
      <c r="J39" s="10">
        <f>IF(K30&lt;&gt;0,H39/K30,"")</f>
        <v>2.112676056338028</v>
      </c>
      <c r="K39" t="str">
        <f>IF(J39&lt;2,"Vérifier","Ok")</f>
        <v>Ok</v>
      </c>
    </row>
    <row r="40" spans="3:11" ht="15.75" thickBot="1" x14ac:dyDescent="0.3">
      <c r="G40" s="8" t="s">
        <v>5</v>
      </c>
      <c r="H40" s="33">
        <f>I40*J40</f>
        <v>536</v>
      </c>
      <c r="I40" s="47">
        <v>10.72</v>
      </c>
      <c r="J40" s="44">
        <v>50</v>
      </c>
    </row>
    <row r="41" spans="3:11" x14ac:dyDescent="0.25">
      <c r="C41" s="6" t="s">
        <v>16</v>
      </c>
      <c r="D41" s="20">
        <f>H42-H35</f>
        <v>888</v>
      </c>
      <c r="E41" s="7"/>
      <c r="G41" s="8"/>
      <c r="H41" s="34"/>
    </row>
    <row r="42" spans="3:11" x14ac:dyDescent="0.25">
      <c r="C42" s="8" t="s">
        <v>17</v>
      </c>
      <c r="D42" s="21">
        <f>D41/H42</f>
        <v>0.77826468010517091</v>
      </c>
      <c r="E42" s="22" t="str">
        <f>IF(D42&lt;D25,"KO","OK")</f>
        <v>OK</v>
      </c>
      <c r="G42" s="26" t="s">
        <v>29</v>
      </c>
      <c r="H42" s="34">
        <f>SUM(H37:H41)</f>
        <v>1141</v>
      </c>
    </row>
    <row r="43" spans="3:11" ht="15.75" thickBot="1" x14ac:dyDescent="0.3">
      <c r="C43" s="9" t="s">
        <v>20</v>
      </c>
      <c r="D43" s="23">
        <f>D41/D38*D27</f>
        <v>1332</v>
      </c>
      <c r="E43" s="24" t="str">
        <f>IF(D43&lt;D28,"KO","OK")</f>
        <v>OK</v>
      </c>
      <c r="G43" s="27" t="s">
        <v>18</v>
      </c>
      <c r="H43" s="35">
        <f>H42*1.1</f>
        <v>1255.1000000000001</v>
      </c>
    </row>
    <row r="44" spans="3:11" ht="14.25" customHeight="1" x14ac:dyDescent="0.25"/>
    <row r="45" spans="3:11" ht="15.75" thickBot="1" x14ac:dyDescent="0.3"/>
    <row r="46" spans="3:11" x14ac:dyDescent="0.25">
      <c r="C46" s="6" t="s">
        <v>26</v>
      </c>
      <c r="D46" s="25">
        <f>H42*D23</f>
        <v>912.80000000000007</v>
      </c>
      <c r="E46" s="7"/>
    </row>
    <row r="47" spans="3:11" x14ac:dyDescent="0.25">
      <c r="C47" s="8" t="s">
        <v>23</v>
      </c>
      <c r="D47" s="3">
        <f>D46-H35</f>
        <v>659.80000000000007</v>
      </c>
      <c r="E47" s="22"/>
    </row>
    <row r="48" spans="3:11" x14ac:dyDescent="0.25">
      <c r="C48" s="8" t="s">
        <v>28</v>
      </c>
      <c r="D48" s="3">
        <f>D47/D38</f>
        <v>164.95000000000002</v>
      </c>
      <c r="E48" s="22" t="str">
        <f>IF(D48&lt;D24,"KO","Ok")</f>
        <v>Ok</v>
      </c>
    </row>
    <row r="49" spans="1:10" x14ac:dyDescent="0.25">
      <c r="C49" s="8" t="s">
        <v>24</v>
      </c>
      <c r="D49" s="21">
        <f>D47/D46</f>
        <v>0.72283085013146364</v>
      </c>
      <c r="E49" s="22"/>
    </row>
    <row r="50" spans="1:10" ht="15.75" thickBot="1" x14ac:dyDescent="0.3">
      <c r="C50" s="9" t="s">
        <v>25</v>
      </c>
      <c r="D50" s="23">
        <f>D47/D38*D27</f>
        <v>989.7</v>
      </c>
      <c r="E50" s="24" t="str">
        <f>IF(D50&lt;D29,"KO","OK")</f>
        <v>OK</v>
      </c>
    </row>
    <row r="53" spans="1:10" ht="18.75" x14ac:dyDescent="0.3">
      <c r="C53" s="61" t="s">
        <v>39</v>
      </c>
      <c r="D53" s="61"/>
      <c r="E53" s="61"/>
      <c r="F53" s="61"/>
      <c r="G53" s="61"/>
      <c r="H53" s="61"/>
      <c r="I53" s="61"/>
      <c r="J53" s="61"/>
    </row>
    <row r="55" spans="1:10" x14ac:dyDescent="0.25">
      <c r="A55" s="13" t="s">
        <v>40</v>
      </c>
      <c r="C55" s="48" t="s">
        <v>55</v>
      </c>
      <c r="D55" s="39"/>
      <c r="E55" s="39"/>
      <c r="F55" s="39"/>
      <c r="G55" s="39"/>
    </row>
    <row r="56" spans="1:10" x14ac:dyDescent="0.25">
      <c r="A56" s="13" t="s">
        <v>40</v>
      </c>
      <c r="C56" s="48" t="s">
        <v>56</v>
      </c>
      <c r="D56" s="39"/>
      <c r="E56" s="39"/>
      <c r="F56" s="39"/>
      <c r="G56" s="39"/>
    </row>
    <row r="57" spans="1:10" x14ac:dyDescent="0.25">
      <c r="A57" s="13" t="s">
        <v>40</v>
      </c>
      <c r="C57" s="48" t="s">
        <v>54</v>
      </c>
      <c r="D57" s="39"/>
      <c r="E57" s="39"/>
      <c r="F57" s="39"/>
      <c r="G57" s="39"/>
    </row>
    <row r="58" spans="1:10" x14ac:dyDescent="0.25">
      <c r="C58" s="39"/>
      <c r="D58" s="39"/>
      <c r="E58" s="39"/>
      <c r="F58" s="39"/>
      <c r="G58" s="39"/>
    </row>
  </sheetData>
  <sheetProtection sheet="1" objects="1" scenarios="1"/>
  <mergeCells count="5">
    <mergeCell ref="C53:J53"/>
    <mergeCell ref="A1:L1"/>
    <mergeCell ref="C3:J3"/>
    <mergeCell ref="C19:J19"/>
    <mergeCell ref="C10:J10"/>
  </mergeCells>
  <conditionalFormatting sqref="B29">
    <cfRule type="containsText" dxfId="11" priority="12" operator="containsText" text="pas">
      <formula>NOT(ISERROR(SEARCH("pas",B29)))</formula>
    </cfRule>
    <cfRule type="containsText" dxfId="10" priority="13" operator="containsText" text="ok">
      <formula>NOT(ISERROR(SEARCH("ok",B29)))</formula>
    </cfRule>
  </conditionalFormatting>
  <conditionalFormatting sqref="E2 E4:E9 E11:E18 E20:E52">
    <cfRule type="containsText" dxfId="9" priority="2" operator="containsText" text="ko">
      <formula>NOT(ISERROR(SEARCH("ko",E2)))</formula>
    </cfRule>
    <cfRule type="containsText" dxfId="8" priority="3" operator="containsText" text="Nein">
      <formula>NOT(ISERROR(SEARCH("Nein",E2)))</formula>
    </cfRule>
    <cfRule type="containsText" dxfId="7" priority="4" operator="containsText" text="pas">
      <formula>NOT(ISERROR(SEARCH("pas",E2)))</formula>
    </cfRule>
    <cfRule type="containsText" dxfId="6" priority="5" operator="containsText" text="ok">
      <formula>NOT(ISERROR(SEARCH("ok",E2)))</formula>
    </cfRule>
  </conditionalFormatting>
  <conditionalFormatting sqref="H29">
    <cfRule type="containsText" dxfId="5" priority="6" operator="containsText" text="ko">
      <formula>NOT(ISERROR(SEARCH("ko",H29)))</formula>
    </cfRule>
  </conditionalFormatting>
  <conditionalFormatting sqref="K2:K1048576">
    <cfRule type="containsText" dxfId="4" priority="1" operator="containsText" text="Vérifier">
      <formula>NOT(ISERROR(SEARCH("Vérifier",K2)))</formula>
    </cfRule>
  </conditionalFormatting>
  <conditionalFormatting sqref="K29 K31 K37:K1048576 E54:E1048576">
    <cfRule type="containsText" dxfId="3" priority="7" operator="containsText" text="ko">
      <formula>NOT(ISERROR(SEARCH("ko",E29)))</formula>
    </cfRule>
  </conditionalFormatting>
  <conditionalFormatting sqref="K38:K39 E54:E1048576">
    <cfRule type="containsText" dxfId="2" priority="8" operator="containsText" text="Nein">
      <formula>NOT(ISERROR(SEARCH("Nein",E38)))</formula>
    </cfRule>
    <cfRule type="containsText" dxfId="1" priority="9" operator="containsText" text="pas">
      <formula>NOT(ISERROR(SEARCH("pas",E38)))</formula>
    </cfRule>
    <cfRule type="containsText" dxfId="0" priority="10" operator="containsText" text="ok">
      <formula>NOT(ISERROR(SEARCH("ok",E38)))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B854-3FE2-40A6-869C-BE46C7ECD8EE}">
  <dimension ref="A1"/>
  <sheetViews>
    <sheetView showGridLines="0" workbookViewId="0">
      <selection activeCell="B31" sqref="B31"/>
    </sheetView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Rapport</vt:lpstr>
      <vt:lpstr>calculs</vt:lpstr>
      <vt:lpstr>Informations à remplir</vt:lpstr>
      <vt:lpstr>code</vt:lpstr>
      <vt:lpstr>Rapport!Zone_d_impression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Michel STEIGER</dc:creator>
  <cp:lastModifiedBy>JM Steiger</cp:lastModifiedBy>
  <cp:lastPrinted>2023-10-20T12:52:20Z</cp:lastPrinted>
  <dcterms:created xsi:type="dcterms:W3CDTF">2022-06-20T12:46:08Z</dcterms:created>
  <dcterms:modified xsi:type="dcterms:W3CDTF">2023-11-08T09:33:41Z</dcterms:modified>
</cp:coreProperties>
</file>