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PLONGTECH\CONG_TY\FORM_IMPORT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AD2" i="3" l="1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<sst xmlns="http://schemas.openxmlformats.org/spreadsheetml/2006/main" count="78" uniqueCount="45">
  <si>
    <t>LUONG_CO_BAN</t>
  </si>
  <si>
    <t>LUONG_BAO_HIEM</t>
  </si>
  <si>
    <t>PHU_CAP_AN_TRUA</t>
  </si>
  <si>
    <t>PHU_CAP_DI_LAI_DIEN_THOAI</t>
  </si>
  <si>
    <t>PHU_CAP_THUONG_DOANH_SO</t>
  </si>
  <si>
    <t>PHU_CAP_TRACH_NHIEM</t>
  </si>
  <si>
    <t>CONG_CO_BAN</t>
  </si>
  <si>
    <t>CONG_CO_BAN_NGAY</t>
  </si>
  <si>
    <t>CONG_CO_BAN_GIO</t>
  </si>
  <si>
    <t>BAO_HIEM_CONG_TY</t>
  </si>
  <si>
    <t>BAO_HIEM_NHAN_VIEN</t>
  </si>
  <si>
    <t>LUONG_THUC_TE_CONG_LAM_THUC</t>
  </si>
  <si>
    <t>LUONG_THUC_TE_SO_TIEN</t>
  </si>
  <si>
    <t>LUONG_LAM_THEM_CONG_NGAY_THUONG</t>
  </si>
  <si>
    <t>LUONG_LAM_THEM_TIEN_CONG_NGAY_THUONG</t>
  </si>
  <si>
    <t>LUONG_LAM_THEM_CONG_NGAY_NGHI</t>
  </si>
  <si>
    <t>LUONG_LAM_THEM_TIEN_CONG_NGAY_NGHI</t>
  </si>
  <si>
    <t>LUONG_LAM_THEM_CONG_NGAY_LE</t>
  </si>
  <si>
    <t>LUONG_LAM_THEM_TIEN_CONG_NGAY_LE</t>
  </si>
  <si>
    <t>TONG_TIEN_CONG</t>
  </si>
  <si>
    <t>TAM_UNG</t>
  </si>
  <si>
    <t>GIO_DI_TRE</t>
  </si>
  <si>
    <t>PHAT_DI_TRE</t>
  </si>
  <si>
    <t>CONG_DOAN</t>
  </si>
  <si>
    <t>LUONG_LAO_CONG</t>
  </si>
  <si>
    <t>THUC_LINH</t>
  </si>
  <si>
    <t>THANG_LINH_LUONG</t>
  </si>
  <si>
    <t>USERNAME</t>
  </si>
  <si>
    <t>TEN_NHAN_VIEN</t>
  </si>
  <si>
    <t>NGUYỄN HỒNG QUẢNG</t>
  </si>
  <si>
    <t>20,000,000</t>
  </si>
  <si>
    <t>6,000,000</t>
  </si>
  <si>
    <t>500,000</t>
  </si>
  <si>
    <t>740,741</t>
  </si>
  <si>
    <t>92,593</t>
  </si>
  <si>
    <t>1,320,000</t>
  </si>
  <si>
    <t>630,000</t>
  </si>
  <si>
    <t>20,500,000</t>
  </si>
  <si>
    <t>10,000,000</t>
  </si>
  <si>
    <t>400,000</t>
  </si>
  <si>
    <t>9,470,000</t>
  </si>
  <si>
    <t xml:space="preserve"> 12/2016</t>
  </si>
  <si>
    <t>STT</t>
  </si>
  <si>
    <t>admin</t>
  </si>
  <si>
    <t>lương làm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</si>
</sst>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Protection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3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abSelected="1" topLeftCell="AU1" zoomScale="55" zoomScaleNormal="55" workbookViewId="0">
      <selection activeCell="BE17" sqref="BE17"/>
    </sheetView>
  </sheetViews>
  <sheetFormatPr defaultColWidth="22" defaultRowHeight="15" x14ac:dyDescent="0.25"/>
  <cols>
    <col min="1" max="1" width="14.5703125" style="2" customWidth="1"/>
    <col min="2" max="2" width="28.5703125" style="2" customWidth="1"/>
    <col min="3" max="4" width="24.140625" style="2" customWidth="1"/>
    <col min="5" max="5" width="28" style="10" customWidth="1"/>
    <col min="6" max="6" width="27" style="10" customWidth="1"/>
    <col min="7" max="7" width="28" style="10" customWidth="1"/>
    <col min="8" max="8" width="38.28515625" style="10" customWidth="1"/>
    <col min="9" max="9" width="41.140625" style="10" customWidth="1"/>
    <col min="10" max="11" width="22" style="2" customWidth="1"/>
    <col min="12" max="12" width="29.5703125" style="10" customWidth="1"/>
    <col min="13" max="13" width="30.5703125" style="10" customWidth="1"/>
    <col min="14" max="14" width="28.5703125" style="10" customWidth="1"/>
    <col min="15" max="16" width="46.5703125" style="2" customWidth="1"/>
    <col min="17" max="18" width="58.28515625" style="14" customWidth="1"/>
    <col min="19" max="19" width="51" style="2" customWidth="1"/>
    <col min="20" max="20" width="61" style="2" customWidth="1"/>
    <col min="21" max="21" width="48" style="2" customWidth="1"/>
    <col min="22" max="23" width="52" style="2" customWidth="1"/>
    <col min="24" max="24" width="23.85546875" style="10" customWidth="1"/>
    <col min="25" max="26" width="22" style="14" customWidth="1"/>
    <col min="27" max="28" width="22" style="10" customWidth="1"/>
    <col min="29" max="29" width="25.140625" style="10" customWidth="1"/>
    <col min="30" max="30" width="27" style="2" customWidth="1"/>
    <col min="31" max="16384" width="22" style="2"/>
  </cols>
  <sheetData>
    <row r="1" spans="1:67" s="1" customFormat="1" ht="47.25" customHeight="1" x14ac:dyDescent="0.25">
      <c r="A1" s="4" t="s">
        <v>42</v>
      </c>
      <c r="B1" s="4" t="s">
        <v>28</v>
      </c>
      <c r="C1" s="4" t="s">
        <v>27</v>
      </c>
      <c r="D1" s="9" t="s">
        <v>0</v>
      </c>
      <c r="E1" s="9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5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5" t="s">
        <v>11</v>
      </c>
      <c r="P1" s="11" t="s">
        <v>12</v>
      </c>
      <c r="Q1" s="12" t="s">
        <v>13</v>
      </c>
      <c r="R1" s="11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11" t="s">
        <v>19</v>
      </c>
      <c r="X1" s="11" t="s">
        <v>20</v>
      </c>
      <c r="Y1" s="12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5" t="s">
        <v>26</v>
      </c>
      <c r="AL1" s="4" t="s">
        <v>42</v>
      </c>
      <c r="AM1" s="4" t="s">
        <v>28</v>
      </c>
      <c r="AN1" s="4" t="s">
        <v>27</v>
      </c>
      <c r="AO1" s="9" t="s">
        <v>0</v>
      </c>
      <c r="AP1" s="9" t="s">
        <v>1</v>
      </c>
      <c r="AQ1" s="11" t="s">
        <v>2</v>
      </c>
      <c r="AR1" s="11" t="s">
        <v>3</v>
      </c>
      <c r="AS1" s="11" t="s">
        <v>4</v>
      </c>
      <c r="AT1" s="11" t="s">
        <v>5</v>
      </c>
      <c r="AU1" s="5" t="s">
        <v>6</v>
      </c>
      <c r="AV1" s="11" t="s">
        <v>7</v>
      </c>
      <c r="AW1" s="11" t="s">
        <v>8</v>
      </c>
      <c r="AX1" s="11" t="s">
        <v>9</v>
      </c>
      <c r="AY1" s="11" t="s">
        <v>10</v>
      </c>
      <c r="AZ1" s="5" t="s">
        <v>11</v>
      </c>
      <c r="BA1" s="11" t="s">
        <v>12</v>
      </c>
      <c r="BB1" s="12" t="s">
        <v>13</v>
      </c>
      <c r="BC1" s="11" t="s">
        <v>14</v>
      </c>
      <c r="BD1" s="5" t="s">
        <v>15</v>
      </c>
      <c r="BE1" s="5" t="s">
        <v>16</v>
      </c>
      <c r="BF1" s="5" t="s">
        <v>17</v>
      </c>
      <c r="BG1" s="5" t="s">
        <v>18</v>
      </c>
      <c r="BH1" s="11" t="s">
        <v>19</v>
      </c>
      <c r="BI1" s="11" t="s">
        <v>20</v>
      </c>
      <c r="BJ1" s="12" t="s">
        <v>21</v>
      </c>
      <c r="BK1" s="11" t="s">
        <v>22</v>
      </c>
      <c r="BL1" s="11" t="s">
        <v>23</v>
      </c>
      <c r="BM1" s="11" t="s">
        <v>24</v>
      </c>
      <c r="BN1" s="11" t="s">
        <v>25</v>
      </c>
      <c r="BO1" s="5" t="s">
        <v>26</v>
      </c>
    </row>
    <row r="2" spans="1:67" x14ac:dyDescent="0.25">
      <c r="A2" s="3">
        <v>1</v>
      </c>
      <c r="B2" s="8" t="s">
        <v>29</v>
      </c>
      <c r="C2" s="3" t="s">
        <v>43</v>
      </c>
      <c r="D2" s="3" t="str">
        <f>IF(VLOOKUP($C2,$AN$2:$BO$431,2,0)&lt;&gt;0, TEXT(VLOOKUP($C2,$AN$2:$BO$431,2,0),"###,###,##0.00"),"-")</f>
        <v>20,000,000.00</v>
      </c>
      <c r="E2" s="3" t="str">
        <f>IF(VLOOKUP($C2,$AN$2:$BO$431,3,0)&lt;&gt;0, TEXT(VLOOKUP($C2,$AN$2:$BO$431,3,0),"###,###,##0.00"),"-")</f>
        <v>6,000,000.00</v>
      </c>
      <c r="F2" s="3" t="str">
        <f>IF(VLOOKUP($C2,$AN$2:$BO$431,4,0)&lt;&gt;0, TEXT(VLOOKUP($C2,$AN$2:$BO$431,4,0),"###,###,##0.00"),"-")</f>
        <v>500,000.00</v>
      </c>
      <c r="G2" s="3" t="str">
        <f>IF(VLOOKUP($C2,$AN$2:$BO$431,5,0)&lt;&gt;0, TEXT(VLOOKUP($C2,$AN$2:$BO$431,5,0),"###,###,##0.00"),"-")</f>
        <v>-</v>
      </c>
      <c r="H2" s="3" t="str">
        <f>IF(VLOOKUP($C2,$AN$2:$BO$431,6,0)&lt;&gt;0, TEXT(VLOOKUP($C2,$AN$2:$BO$431,6,0),"###,###,##0.00"),"-")</f>
        <v>-</v>
      </c>
      <c r="I2" s="3" t="str">
        <f>IF(VLOOKUP($C2,$AN$2:$BO$431,7,0)&lt;&gt;0, TEXT(VLOOKUP($C2,$AN$2:$BO$431,7,0),"###,###,##0.00"),"-")</f>
        <v>-</v>
      </c>
      <c r="J2" s="3" t="str">
        <f>IF(VLOOKUP($C2,$AN$2:$BO$431,8,0)&lt;&gt;0, TEXT(VLOOKUP($C2,$AN$2:$BO$431,8,0),"###,###,##0.00"),"-")</f>
        <v>27.00</v>
      </c>
      <c r="K2" s="3" t="str">
        <f>IF(VLOOKUP($C2,$AN$2:$BO$431,9,0)&lt;&gt;0, TEXT(VLOOKUP($C2,$AN$2:$BO$431,9,0),"###,###,##0.00"),"-")</f>
        <v>740,741.00</v>
      </c>
      <c r="L2" s="3" t="str">
        <f>IF(VLOOKUP($C2,$AN$2:$BO$431,10,0)&lt;&gt;0, TEXT(VLOOKUP($C2,$AN$2:$BO$431,10,0),"###,###,##0.00"),"-")</f>
        <v>92,593.00</v>
      </c>
      <c r="M2" s="3" t="str">
        <f>IF(VLOOKUP($C2,$AN$2:$BO$431,11,0)&lt;&gt;0, TEXT(VLOOKUP($C2,$AN$2:$BO$431,11,0),"###,###,##0.00"),"-")</f>
        <v>1,320,000.00</v>
      </c>
      <c r="N2" s="3" t="str">
        <f>IF(VLOOKUP($C2,$AN$2:$BO$431,12,0)&lt;&gt;0, TEXT(VLOOKUP($C2,$AN$2:$BO$431,12,0),"###,###,##0.00"),"-")</f>
        <v>630,000.00</v>
      </c>
      <c r="O2" s="3" t="str">
        <f>IF(VLOOKUP($C2,$AN$2:$BO$431,13,0)&lt;&gt;0, TEXT(VLOOKUP($C2,$AN$2:$BO$431,13,0),"###,###,##0.00"),"-")</f>
        <v>27.00</v>
      </c>
      <c r="P2" s="3" t="str">
        <f>IF(VLOOKUP($C2,$AN$2:$BO$431,14,0)&lt;&gt;0, TEXT(VLOOKUP($C2,$AN$2:$BO$431,14,0),"###,###,##0.00"),"-")</f>
        <v>20,000,000.00</v>
      </c>
      <c r="Q2" s="3" t="str">
        <f>IF(VLOOKUP($C2,$AN$2:$BO$431,15,0)&lt;&gt;0, TEXT(VLOOKUP($C2,$AN$2:$BO$431,15,0),"###,###,##0.00"),"-")</f>
        <v>-</v>
      </c>
      <c r="R2" s="3" t="str">
        <f>IF(VLOOKUP($C2,$AN$2:$BO$431,16,0)&lt;&gt;0, TEXT(VLOOKUP($C2,$AN$2:$BO$431,16,0),"###,###,##0.00"),"-")</f>
        <v>-</v>
      </c>
      <c r="S2" s="3" t="str">
        <f>IF(VLOOKUP($C2,$AN$2:$BO$431,17,0)&lt;&gt;0, TEXT(VLOOKUP($C2,$AN$2:$BO$431,17,0),"###,###,##0.00"),"-")</f>
        <v>-</v>
      </c>
      <c r="T2" s="3" t="str">
        <f>IF(VLOOKUP($C2,$AN$2:$BO$431,18,0)&lt;&gt;0, TEXT(VLOOKUP($C2,$AN$2:$BO$431,18,0),"###,###,##0.00"),"-")</f>
        <v>-</v>
      </c>
      <c r="U2" s="3" t="str">
        <f>IF(VLOOKUP($C2,$AN$2:$BO$431,19,0)&lt;&gt;0, TEXT(VLOOKUP($C2,$AN$2:$BO$431,19,0),"###,###,##0.00"),"-")</f>
        <v>lương làm thêm</v>
      </c>
      <c r="V2" s="3" t="str">
        <f>IF(VLOOKUP($C2,$AN$2:$BO$431,20,0)&lt;&gt;0, TEXT(VLOOKUP($C2,$AN$2:$BO$431,20,0),"###,###,##0.00"),"-")</f>
        <v>-</v>
      </c>
      <c r="W2" s="3" t="str">
        <f>IF(VLOOKUP($C2,$AN$2:$BO$431,21,0)&lt;&gt;0, TEXT(VLOOKUP($C2,$AN$2:$BO$431,21,0),"###,###,##0.00"),"-")</f>
        <v>20,500,000.00</v>
      </c>
      <c r="X2" s="3" t="str">
        <f>IF(VLOOKUP($C2,$AN$2:$BO$431,22,0)&lt;&gt;0, TEXT(VLOOKUP($C2,$AN$2:$BO$431,22,0),"###,###,##0.00"),"-")</f>
        <v>10,000,000.00</v>
      </c>
      <c r="Y2" s="3" t="str">
        <f>IF(VLOOKUP($C2,$AN$2:$BO$431,23,0)&lt;&gt;0, TEXT(VLOOKUP($C2,$AN$2:$BO$431,23,0),"###,###,##0.00"),"-")</f>
        <v>-</v>
      </c>
      <c r="Z2" s="3" t="str">
        <f>IF(VLOOKUP($C2,$AN$2:$BO$431,24,0)&lt;&gt;0, TEXT(VLOOKUP($C2,$AN$2:$BO$431,24,0),"###,###,##0.00"),"-")</f>
        <v>-</v>
      </c>
      <c r="AA2" s="3" t="str">
        <f>IF(VLOOKUP($C2,$AN$2:$BO$431,25,0)&lt;&gt;0, TEXT(VLOOKUP($C2,$AN$2:$BO$431,25,0),"###,###,##0.00"),"-")</f>
        <v>400,000.00</v>
      </c>
      <c r="AB2" s="3" t="str">
        <f>IF(VLOOKUP($C2,$AN$2:$BO$431,26,0)&lt;&gt;0, TEXT(VLOOKUP($C2,$AN$2:$BO$431,26,0),"###,###,##0.00"),"-")</f>
        <v>-</v>
      </c>
      <c r="AC2" s="3" t="str">
        <f>IF(VLOOKUP($C2,$AN$2:$BO$431,27,0)&lt;&gt;0, TEXT(VLOOKUP($C2,$AN$2:$BO$431,27,0),"###,###,##0.00"),"-")</f>
        <v>9,470,000.00</v>
      </c>
      <c r="AD2" s="3" t="str">
        <f>IF(VLOOKUP($C2,$AN$2:$BO$431,28,0)&lt;&gt;0, TEXT(VLOOKUP($C2,$AN$2:$BO$431,28,0),"###,###,##0.00"),"-")</f>
        <v xml:space="preserve"> 12/2016</v>
      </c>
      <c r="AL2" s="3">
        <v>1</v>
      </c>
      <c r="AM2" s="8" t="s">
        <v>29</v>
      </c>
      <c r="AN2" s="3" t="s">
        <v>43</v>
      </c>
      <c r="AO2" s="3" t="s">
        <v>30</v>
      </c>
      <c r="AP2" s="3" t="s">
        <v>31</v>
      </c>
      <c r="AQ2" s="3" t="s">
        <v>32</v>
      </c>
      <c r="AR2" s="3">
        <v>0</v>
      </c>
      <c r="AS2" s="3">
        <v>0</v>
      </c>
      <c r="AT2" s="3">
        <v>0</v>
      </c>
      <c r="AU2" s="6">
        <v>27</v>
      </c>
      <c r="AV2" s="3" t="s">
        <v>33</v>
      </c>
      <c r="AW2" s="3" t="s">
        <v>34</v>
      </c>
      <c r="AX2" s="3" t="s">
        <v>35</v>
      </c>
      <c r="AY2" s="3" t="s">
        <v>36</v>
      </c>
      <c r="AZ2" s="6">
        <v>27</v>
      </c>
      <c r="BA2" s="3" t="s">
        <v>30</v>
      </c>
      <c r="BB2" s="13">
        <v>0</v>
      </c>
      <c r="BC2" s="3">
        <v>0</v>
      </c>
      <c r="BD2" s="6">
        <v>0</v>
      </c>
      <c r="BE2" s="6">
        <v>0</v>
      </c>
      <c r="BF2" s="6" t="s">
        <v>44</v>
      </c>
      <c r="BG2" s="6">
        <v>0</v>
      </c>
      <c r="BH2" s="3" t="s">
        <v>37</v>
      </c>
      <c r="BI2" s="3" t="s">
        <v>38</v>
      </c>
      <c r="BJ2" s="13">
        <v>0</v>
      </c>
      <c r="BK2" s="3">
        <v>0</v>
      </c>
      <c r="BL2" s="3" t="s">
        <v>39</v>
      </c>
      <c r="BM2" s="3">
        <v>0</v>
      </c>
      <c r="BN2" s="3" t="s">
        <v>40</v>
      </c>
      <c r="BO2" s="7" t="s">
        <v>41</v>
      </c>
    </row>
  </sheetData>
  <sheetProtection deleteColumns="0"/>
  <protectedRanges>
    <protectedRange sqref="AZ2 BB2 BD2:BG2 BJ2 BO2 AU2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2016-12-29T01:58:40Z</dcterms:created>
  <dcterms:modified xsi:type="dcterms:W3CDTF">2017-01-22T13:47:15Z</dcterms:modified>
</cp:coreProperties>
</file>