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-34760" yWindow="-300" windowWidth="25600" windowHeight="16060" tabRatio="500" activeTab="3"/>
  </bookViews>
  <sheets>
    <sheet name="Sheet1" sheetId="1" r:id="rId1"/>
    <sheet name="Sheet2" sheetId="2" r:id="rId2"/>
    <sheet name="Exported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4" l="1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J5" i="4"/>
  <c r="I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5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3" i="4"/>
  <c r="F3" i="4"/>
  <c r="A2" i="4"/>
  <c r="B2" i="4"/>
  <c r="C2" i="4"/>
  <c r="D2" i="4"/>
  <c r="E2" i="4"/>
  <c r="K2" i="4"/>
  <c r="L2" i="4"/>
  <c r="M2" i="4"/>
  <c r="N2" i="4"/>
  <c r="O2" i="4"/>
  <c r="P2" i="4"/>
  <c r="A3" i="4"/>
  <c r="B3" i="4"/>
  <c r="C3" i="4"/>
  <c r="D3" i="4"/>
  <c r="K3" i="4"/>
  <c r="L3" i="4"/>
  <c r="M3" i="4"/>
  <c r="N3" i="4"/>
  <c r="O3" i="4"/>
  <c r="P3" i="4"/>
  <c r="A4" i="4"/>
  <c r="B4" i="4"/>
  <c r="C4" i="4"/>
  <c r="D4" i="4"/>
  <c r="K4" i="4"/>
  <c r="L4" i="4"/>
  <c r="M4" i="4"/>
  <c r="N4" i="4"/>
  <c r="O4" i="4"/>
  <c r="P4" i="4"/>
  <c r="A5" i="4"/>
  <c r="B5" i="4"/>
  <c r="C5" i="4"/>
  <c r="D5" i="4"/>
  <c r="K5" i="4"/>
  <c r="L5" i="4"/>
  <c r="M5" i="4"/>
  <c r="N5" i="4"/>
  <c r="O5" i="4"/>
  <c r="P5" i="4"/>
  <c r="A6" i="4"/>
  <c r="B6" i="4"/>
  <c r="C6" i="4"/>
  <c r="D6" i="4"/>
  <c r="K6" i="4"/>
  <c r="L6" i="4"/>
  <c r="M6" i="4"/>
  <c r="N6" i="4"/>
  <c r="O6" i="4"/>
  <c r="P6" i="4"/>
  <c r="A7" i="4"/>
  <c r="B7" i="4"/>
  <c r="C7" i="4"/>
  <c r="D7" i="4"/>
  <c r="K7" i="4"/>
  <c r="L7" i="4"/>
  <c r="M7" i="4"/>
  <c r="N7" i="4"/>
  <c r="O7" i="4"/>
  <c r="P7" i="4"/>
  <c r="A8" i="4"/>
  <c r="B8" i="4"/>
  <c r="C8" i="4"/>
  <c r="D8" i="4"/>
  <c r="K8" i="4"/>
  <c r="L8" i="4"/>
  <c r="M8" i="4"/>
  <c r="N8" i="4"/>
  <c r="O8" i="4"/>
  <c r="P8" i="4"/>
  <c r="A9" i="4"/>
  <c r="B9" i="4"/>
  <c r="C9" i="4"/>
  <c r="D9" i="4"/>
  <c r="K9" i="4"/>
  <c r="L9" i="4"/>
  <c r="M9" i="4"/>
  <c r="N9" i="4"/>
  <c r="O9" i="4"/>
  <c r="P9" i="4"/>
  <c r="A10" i="4"/>
  <c r="B10" i="4"/>
  <c r="C10" i="4"/>
  <c r="D10" i="4"/>
  <c r="K10" i="4"/>
  <c r="L10" i="4"/>
  <c r="M10" i="4"/>
  <c r="N10" i="4"/>
  <c r="O10" i="4"/>
  <c r="P10" i="4"/>
  <c r="A11" i="4"/>
  <c r="B11" i="4"/>
  <c r="C11" i="4"/>
  <c r="D11" i="4"/>
  <c r="K11" i="4"/>
  <c r="L11" i="4"/>
  <c r="M11" i="4"/>
  <c r="N11" i="4"/>
  <c r="O11" i="4"/>
  <c r="P11" i="4"/>
  <c r="A12" i="4"/>
  <c r="B12" i="4"/>
  <c r="C12" i="4"/>
  <c r="D12" i="4"/>
  <c r="K12" i="4"/>
  <c r="L12" i="4"/>
  <c r="M12" i="4"/>
  <c r="N12" i="4"/>
  <c r="O12" i="4"/>
  <c r="P12" i="4"/>
  <c r="A13" i="4"/>
  <c r="B13" i="4"/>
  <c r="C13" i="4"/>
  <c r="D13" i="4"/>
  <c r="K13" i="4"/>
  <c r="L13" i="4"/>
  <c r="M13" i="4"/>
  <c r="N13" i="4"/>
  <c r="O13" i="4"/>
  <c r="P13" i="4"/>
  <c r="A14" i="4"/>
  <c r="B14" i="4"/>
  <c r="C14" i="4"/>
  <c r="D14" i="4"/>
  <c r="K14" i="4"/>
  <c r="L14" i="4"/>
  <c r="M14" i="4"/>
  <c r="N14" i="4"/>
  <c r="O14" i="4"/>
  <c r="P14" i="4"/>
  <c r="A15" i="4"/>
  <c r="B15" i="4"/>
  <c r="C15" i="4"/>
  <c r="D15" i="4"/>
  <c r="K15" i="4"/>
  <c r="L15" i="4"/>
  <c r="M15" i="4"/>
  <c r="N15" i="4"/>
  <c r="O15" i="4"/>
  <c r="P15" i="4"/>
  <c r="A16" i="4"/>
  <c r="B16" i="4"/>
  <c r="C16" i="4"/>
  <c r="D16" i="4"/>
  <c r="K16" i="4"/>
  <c r="L16" i="4"/>
  <c r="M16" i="4"/>
  <c r="N16" i="4"/>
  <c r="O16" i="4"/>
  <c r="P16" i="4"/>
  <c r="A17" i="4"/>
  <c r="B17" i="4"/>
  <c r="C17" i="4"/>
  <c r="D17" i="4"/>
  <c r="K17" i="4"/>
  <c r="L17" i="4"/>
  <c r="M17" i="4"/>
  <c r="N17" i="4"/>
  <c r="O17" i="4"/>
  <c r="P17" i="4"/>
  <c r="A18" i="4"/>
  <c r="B18" i="4"/>
  <c r="C18" i="4"/>
  <c r="D18" i="4"/>
  <c r="K18" i="4"/>
  <c r="L18" i="4"/>
  <c r="M18" i="4"/>
  <c r="N18" i="4"/>
  <c r="O18" i="4"/>
  <c r="P18" i="4"/>
  <c r="A19" i="4"/>
  <c r="B19" i="4"/>
  <c r="C19" i="4"/>
  <c r="D19" i="4"/>
  <c r="K19" i="4"/>
  <c r="L19" i="4"/>
  <c r="M19" i="4"/>
  <c r="N19" i="4"/>
  <c r="O19" i="4"/>
  <c r="P19" i="4"/>
  <c r="A20" i="4"/>
  <c r="B20" i="4"/>
  <c r="C20" i="4"/>
  <c r="D20" i="4"/>
  <c r="K20" i="4"/>
  <c r="L20" i="4"/>
  <c r="M20" i="4"/>
  <c r="N20" i="4"/>
  <c r="O20" i="4"/>
  <c r="P20" i="4"/>
  <c r="A21" i="4"/>
  <c r="B21" i="4"/>
  <c r="C21" i="4"/>
  <c r="D21" i="4"/>
  <c r="K21" i="4"/>
  <c r="L21" i="4"/>
  <c r="M21" i="4"/>
  <c r="N21" i="4"/>
  <c r="O21" i="4"/>
  <c r="P21" i="4"/>
  <c r="A22" i="4"/>
  <c r="B22" i="4"/>
  <c r="C22" i="4"/>
  <c r="D22" i="4"/>
  <c r="K22" i="4"/>
  <c r="L22" i="4"/>
  <c r="M22" i="4"/>
  <c r="N22" i="4"/>
  <c r="O22" i="4"/>
  <c r="P22" i="4"/>
  <c r="A23" i="4"/>
  <c r="B23" i="4"/>
  <c r="C23" i="4"/>
  <c r="D23" i="4"/>
  <c r="K23" i="4"/>
  <c r="L23" i="4"/>
  <c r="M23" i="4"/>
  <c r="N23" i="4"/>
  <c r="O23" i="4"/>
  <c r="P23" i="4"/>
  <c r="A24" i="4"/>
  <c r="B24" i="4"/>
  <c r="C24" i="4"/>
  <c r="D24" i="4"/>
  <c r="K24" i="4"/>
  <c r="L24" i="4"/>
  <c r="M24" i="4"/>
  <c r="N24" i="4"/>
  <c r="O24" i="4"/>
  <c r="P24" i="4"/>
  <c r="A25" i="4"/>
  <c r="B25" i="4"/>
  <c r="C25" i="4"/>
  <c r="D25" i="4"/>
  <c r="K25" i="4"/>
  <c r="L25" i="4"/>
  <c r="M25" i="4"/>
  <c r="N25" i="4"/>
  <c r="O25" i="4"/>
  <c r="P25" i="4"/>
  <c r="A26" i="4"/>
  <c r="B26" i="4"/>
  <c r="C26" i="4"/>
  <c r="D26" i="4"/>
  <c r="K26" i="4"/>
  <c r="L26" i="4"/>
  <c r="M26" i="4"/>
  <c r="N26" i="4"/>
  <c r="O26" i="4"/>
  <c r="P26" i="4"/>
  <c r="A27" i="4"/>
  <c r="B27" i="4"/>
  <c r="C27" i="4"/>
  <c r="D27" i="4"/>
  <c r="K27" i="4"/>
  <c r="L27" i="4"/>
  <c r="M27" i="4"/>
  <c r="N27" i="4"/>
  <c r="O27" i="4"/>
  <c r="P27" i="4"/>
  <c r="A28" i="4"/>
  <c r="B28" i="4"/>
  <c r="C28" i="4"/>
  <c r="D28" i="4"/>
  <c r="K28" i="4"/>
  <c r="L28" i="4"/>
  <c r="M28" i="4"/>
  <c r="N28" i="4"/>
  <c r="O28" i="4"/>
  <c r="P28" i="4"/>
  <c r="A29" i="4"/>
  <c r="B29" i="4"/>
  <c r="C29" i="4"/>
  <c r="D29" i="4"/>
  <c r="K29" i="4"/>
  <c r="L29" i="4"/>
  <c r="M29" i="4"/>
  <c r="N29" i="4"/>
  <c r="O29" i="4"/>
  <c r="P29" i="4"/>
  <c r="A30" i="4"/>
  <c r="B30" i="4"/>
  <c r="C30" i="4"/>
  <c r="D30" i="4"/>
  <c r="K30" i="4"/>
  <c r="L30" i="4"/>
  <c r="M30" i="4"/>
  <c r="N30" i="4"/>
  <c r="O30" i="4"/>
  <c r="P30" i="4"/>
  <c r="A31" i="4"/>
  <c r="B31" i="4"/>
  <c r="C31" i="4"/>
  <c r="D31" i="4"/>
  <c r="K31" i="4"/>
  <c r="L31" i="4"/>
  <c r="M31" i="4"/>
  <c r="N31" i="4"/>
  <c r="O31" i="4"/>
  <c r="P31" i="4"/>
  <c r="A32" i="4"/>
  <c r="B32" i="4"/>
  <c r="C32" i="4"/>
  <c r="D32" i="4"/>
  <c r="K32" i="4"/>
  <c r="L32" i="4"/>
  <c r="M32" i="4"/>
  <c r="N32" i="4"/>
  <c r="O32" i="4"/>
  <c r="P32" i="4"/>
  <c r="A33" i="4"/>
  <c r="B33" i="4"/>
  <c r="C33" i="4"/>
  <c r="D33" i="4"/>
  <c r="K33" i="4"/>
  <c r="L33" i="4"/>
  <c r="M33" i="4"/>
  <c r="N33" i="4"/>
  <c r="O33" i="4"/>
  <c r="P33" i="4"/>
  <c r="A34" i="4"/>
  <c r="B34" i="4"/>
  <c r="C34" i="4"/>
  <c r="D34" i="4"/>
  <c r="K34" i="4"/>
  <c r="L34" i="4"/>
  <c r="M34" i="4"/>
  <c r="N34" i="4"/>
  <c r="O34" i="4"/>
  <c r="P34" i="4"/>
  <c r="A35" i="4"/>
  <c r="B35" i="4"/>
  <c r="C35" i="4"/>
  <c r="D35" i="4"/>
  <c r="K35" i="4"/>
  <c r="L35" i="4"/>
  <c r="M35" i="4"/>
  <c r="N35" i="4"/>
  <c r="O35" i="4"/>
  <c r="P35" i="4"/>
  <c r="A36" i="4"/>
  <c r="B36" i="4"/>
  <c r="C36" i="4"/>
  <c r="D36" i="4"/>
  <c r="K36" i="4"/>
  <c r="L36" i="4"/>
  <c r="M36" i="4"/>
  <c r="N36" i="4"/>
  <c r="O36" i="4"/>
  <c r="P36" i="4"/>
  <c r="A37" i="4"/>
  <c r="B37" i="4"/>
  <c r="C37" i="4"/>
  <c r="D37" i="4"/>
  <c r="K37" i="4"/>
  <c r="L37" i="4"/>
  <c r="M37" i="4"/>
  <c r="N37" i="4"/>
  <c r="O37" i="4"/>
  <c r="P37" i="4"/>
  <c r="A38" i="4"/>
  <c r="B38" i="4"/>
  <c r="C38" i="4"/>
  <c r="D38" i="4"/>
  <c r="K38" i="4"/>
  <c r="L38" i="4"/>
  <c r="M38" i="4"/>
  <c r="N38" i="4"/>
  <c r="O38" i="4"/>
  <c r="P38" i="4"/>
  <c r="A39" i="4"/>
  <c r="B39" i="4"/>
  <c r="C39" i="4"/>
  <c r="D39" i="4"/>
  <c r="K39" i="4"/>
  <c r="L39" i="4"/>
  <c r="M39" i="4"/>
  <c r="N39" i="4"/>
  <c r="O39" i="4"/>
  <c r="P39" i="4"/>
  <c r="A40" i="4"/>
  <c r="B40" i="4"/>
  <c r="C40" i="4"/>
  <c r="D40" i="4"/>
  <c r="K40" i="4"/>
  <c r="L40" i="4"/>
  <c r="M40" i="4"/>
  <c r="N40" i="4"/>
  <c r="O40" i="4"/>
  <c r="P40" i="4"/>
  <c r="L54" i="2"/>
  <c r="L46" i="2"/>
  <c r="L43" i="2"/>
  <c r="L39" i="2"/>
  <c r="L34" i="2"/>
  <c r="L26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H19" i="2"/>
  <c r="G19" i="2"/>
  <c r="D19" i="2"/>
  <c r="D18" i="2"/>
  <c r="E19" i="2"/>
  <c r="J19" i="2"/>
  <c r="K19" i="2"/>
  <c r="D20" i="2"/>
  <c r="E20" i="2"/>
  <c r="J20" i="2"/>
  <c r="K20" i="2"/>
  <c r="D21" i="2"/>
  <c r="E21" i="2"/>
  <c r="J21" i="2"/>
  <c r="K21" i="2"/>
  <c r="D22" i="2"/>
  <c r="E22" i="2"/>
  <c r="J22" i="2"/>
  <c r="K22" i="2"/>
  <c r="D23" i="2"/>
  <c r="E23" i="2"/>
  <c r="J23" i="2"/>
  <c r="K23" i="2"/>
  <c r="D24" i="2"/>
  <c r="E24" i="2"/>
  <c r="J24" i="2"/>
  <c r="K24" i="2"/>
  <c r="D25" i="2"/>
  <c r="E25" i="2"/>
  <c r="J25" i="2"/>
  <c r="K25" i="2"/>
  <c r="D26" i="2"/>
  <c r="E26" i="2"/>
  <c r="J26" i="2"/>
  <c r="K26" i="2"/>
  <c r="D27" i="2"/>
  <c r="E27" i="2"/>
  <c r="J27" i="2"/>
  <c r="K27" i="2"/>
  <c r="D28" i="2"/>
  <c r="E28" i="2"/>
  <c r="J28" i="2"/>
  <c r="K28" i="2"/>
  <c r="D29" i="2"/>
  <c r="E29" i="2"/>
  <c r="J29" i="2"/>
  <c r="K29" i="2"/>
  <c r="D30" i="2"/>
  <c r="E30" i="2"/>
  <c r="J30" i="2"/>
  <c r="K30" i="2"/>
  <c r="D31" i="2"/>
  <c r="E31" i="2"/>
  <c r="J31" i="2"/>
  <c r="K31" i="2"/>
  <c r="D32" i="2"/>
  <c r="E32" i="2"/>
  <c r="J32" i="2"/>
  <c r="K32" i="2"/>
  <c r="D33" i="2"/>
  <c r="E33" i="2"/>
  <c r="J33" i="2"/>
  <c r="K33" i="2"/>
  <c r="D34" i="2"/>
  <c r="E34" i="2"/>
  <c r="J34" i="2"/>
  <c r="K34" i="2"/>
  <c r="D35" i="2"/>
  <c r="E35" i="2"/>
  <c r="J35" i="2"/>
  <c r="K35" i="2"/>
  <c r="D36" i="2"/>
  <c r="E36" i="2"/>
  <c r="J36" i="2"/>
  <c r="K36" i="2"/>
  <c r="D37" i="2"/>
  <c r="D17" i="2"/>
  <c r="E37" i="2"/>
  <c r="I37" i="2"/>
  <c r="J37" i="2"/>
  <c r="K37" i="2"/>
  <c r="D38" i="2"/>
  <c r="E38" i="2"/>
  <c r="J38" i="2"/>
  <c r="K38" i="2"/>
  <c r="D39" i="2"/>
  <c r="E39" i="2"/>
  <c r="J39" i="2"/>
  <c r="K39" i="2"/>
  <c r="D40" i="2"/>
  <c r="E40" i="2"/>
  <c r="I40" i="2"/>
  <c r="J40" i="2"/>
  <c r="K40" i="2"/>
  <c r="D41" i="2"/>
  <c r="E41" i="2"/>
  <c r="I41" i="2"/>
  <c r="J41" i="2"/>
  <c r="K41" i="2"/>
  <c r="D42" i="2"/>
  <c r="E42" i="2"/>
  <c r="I42" i="2"/>
  <c r="J42" i="2"/>
  <c r="K42" i="2"/>
  <c r="D43" i="2"/>
  <c r="E43" i="2"/>
  <c r="I43" i="2"/>
  <c r="J43" i="2"/>
  <c r="K43" i="2"/>
  <c r="D44" i="2"/>
  <c r="E44" i="2"/>
  <c r="I44" i="2"/>
  <c r="J44" i="2"/>
  <c r="K44" i="2"/>
  <c r="D45" i="2"/>
  <c r="E45" i="2"/>
  <c r="J45" i="2"/>
  <c r="K45" i="2"/>
  <c r="D46" i="2"/>
  <c r="E46" i="2"/>
  <c r="J46" i="2"/>
  <c r="K46" i="2"/>
  <c r="D47" i="2"/>
  <c r="E47" i="2"/>
  <c r="I47" i="2"/>
  <c r="J47" i="2"/>
  <c r="K47" i="2"/>
  <c r="D48" i="2"/>
  <c r="E48" i="2"/>
  <c r="I48" i="2"/>
  <c r="J48" i="2"/>
  <c r="K48" i="2"/>
  <c r="D49" i="2"/>
  <c r="E49" i="2"/>
  <c r="I49" i="2"/>
  <c r="J49" i="2"/>
  <c r="K49" i="2"/>
  <c r="D50" i="2"/>
  <c r="E50" i="2"/>
  <c r="I50" i="2"/>
  <c r="J50" i="2"/>
  <c r="K50" i="2"/>
  <c r="D51" i="2"/>
  <c r="E51" i="2"/>
  <c r="I51" i="2"/>
  <c r="J51" i="2"/>
  <c r="K51" i="2"/>
  <c r="D52" i="2"/>
  <c r="E52" i="2"/>
  <c r="I52" i="2"/>
  <c r="J52" i="2"/>
  <c r="K52" i="2"/>
  <c r="D53" i="2"/>
  <c r="E53" i="2"/>
  <c r="J53" i="2"/>
  <c r="K53" i="2"/>
  <c r="D54" i="2"/>
  <c r="E54" i="2"/>
  <c r="I54" i="2"/>
  <c r="J54" i="2"/>
  <c r="K54" i="2"/>
  <c r="O35" i="2"/>
  <c r="O36" i="2"/>
  <c r="O38" i="2"/>
  <c r="O39" i="2"/>
  <c r="O41" i="2"/>
  <c r="O42" i="2"/>
  <c r="P45" i="2"/>
  <c r="O37" i="2"/>
  <c r="O40" i="2"/>
  <c r="P35" i="2"/>
  <c r="P36" i="2"/>
  <c r="P37" i="2"/>
  <c r="P38" i="2"/>
  <c r="P39" i="2"/>
  <c r="P40" i="2"/>
  <c r="P41" i="2"/>
  <c r="P42" i="2"/>
  <c r="P43" i="2"/>
  <c r="P44" i="2"/>
  <c r="P46" i="2"/>
  <c r="P48" i="2"/>
  <c r="T35" i="2"/>
  <c r="T34" i="2"/>
  <c r="T33" i="2"/>
  <c r="T32" i="2"/>
  <c r="N54" i="2"/>
  <c r="S35" i="2"/>
  <c r="N39" i="2"/>
  <c r="S34" i="2"/>
  <c r="S33" i="2"/>
  <c r="S32" i="2"/>
  <c r="N26" i="2"/>
  <c r="M19" i="2"/>
  <c r="N19" i="2"/>
  <c r="E2" i="2"/>
  <c r="E11" i="2"/>
  <c r="F11" i="2"/>
  <c r="E12" i="2"/>
  <c r="F12" i="2"/>
  <c r="E18" i="2"/>
  <c r="E17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F2" i="2"/>
  <c r="B3" i="2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5" i="1"/>
  <c r="R3" i="1"/>
  <c r="R4" i="1"/>
  <c r="R5" i="1"/>
  <c r="R6" i="1"/>
  <c r="R7" i="1"/>
  <c r="R8" i="1"/>
  <c r="R2" i="1"/>
  <c r="Q3" i="1"/>
  <c r="Q4" i="1"/>
  <c r="Q5" i="1"/>
  <c r="Q6" i="1"/>
  <c r="Q7" i="1"/>
  <c r="Q8" i="1"/>
  <c r="Q2" i="1"/>
  <c r="F3" i="1"/>
  <c r="F4" i="1"/>
  <c r="F5" i="1"/>
  <c r="E6" i="1"/>
  <c r="F6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<sst xmlns="http://schemas.openxmlformats.org/spreadsheetml/2006/main" count="134" uniqueCount="47">
  <si>
    <t>avg</t>
  </si>
  <si>
    <t>avg-blank</t>
  </si>
  <si>
    <t>ul std</t>
  </si>
  <si>
    <t>blank</t>
  </si>
  <si>
    <t>ul</t>
  </si>
  <si>
    <t>minus blank</t>
  </si>
  <si>
    <t>butanol 2</t>
  </si>
  <si>
    <t>Butanol4</t>
  </si>
  <si>
    <t># in yellow</t>
  </si>
  <si>
    <t xml:space="preserve"># in white </t>
  </si>
  <si>
    <t>slope</t>
  </si>
  <si>
    <t>but</t>
  </si>
  <si>
    <t>no further dilution</t>
  </si>
  <si>
    <t>of 10x dilution</t>
  </si>
  <si>
    <t>mg of tissue</t>
  </si>
  <si>
    <t xml:space="preserve">inititial dilution </t>
  </si>
  <si>
    <t>further dilution</t>
  </si>
  <si>
    <t>abs/slope/amount of muscle in well</t>
  </si>
  <si>
    <t>control</t>
  </si>
  <si>
    <t>hfd</t>
  </si>
  <si>
    <t>dex</t>
  </si>
  <si>
    <t>chow</t>
  </si>
  <si>
    <t xml:space="preserve">Average </t>
  </si>
  <si>
    <t>SE</t>
  </si>
  <si>
    <t>hfdctrl</t>
  </si>
  <si>
    <t>hfd dex</t>
  </si>
  <si>
    <t>mg/ul of sample</t>
  </si>
  <si>
    <t>ug/mg</t>
  </si>
  <si>
    <t>ttest</t>
  </si>
  <si>
    <t>account for amount of chloroform extraction used</t>
  </si>
  <si>
    <t>Control</t>
  </si>
  <si>
    <t>Dex</t>
  </si>
  <si>
    <t>Chow</t>
  </si>
  <si>
    <t xml:space="preserve">Control </t>
  </si>
  <si>
    <t>HFD</t>
  </si>
  <si>
    <t>Diet</t>
  </si>
  <si>
    <t>Liver.TG</t>
  </si>
  <si>
    <t>Treatment</t>
  </si>
  <si>
    <t>Water</t>
  </si>
  <si>
    <t>Dexamethasone</t>
  </si>
  <si>
    <t>Normal Chow Diet</t>
  </si>
  <si>
    <t>High Fat Diet</t>
  </si>
  <si>
    <t>tg in assay</t>
  </si>
  <si>
    <t>vol used</t>
  </si>
  <si>
    <t>tg/uL</t>
  </si>
  <si>
    <t>tg total</t>
  </si>
  <si>
    <t>tg/mg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</si>
</sst>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0.0</c:v>
                </c:pt>
                <c:pt idx="1">
                  <c:v>1.75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0.0</c:v>
                </c:pt>
                <c:pt idx="1">
                  <c:v>0.0485</c:v>
                </c:pt>
                <c:pt idx="2">
                  <c:v>0.098</c:v>
                </c:pt>
                <c:pt idx="3">
                  <c:v>0.179</c:v>
                </c:pt>
                <c:pt idx="4">
                  <c:v>0.3155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474408"/>
        <c:axId val="-2105740200"/>
      </c:scatterChart>
      <c:valAx>
        <c:axId val="-210647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740200"/>
        <c:crosses val="autoZero"/>
        <c:crossBetween val="midCat"/>
      </c:valAx>
      <c:valAx>
        <c:axId val="-210574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474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Sheet1!$N$2:$N$8</c:f>
              <c:numCache>
                <c:formatCode>General</c:formatCode>
                <c:ptCount val="7"/>
                <c:pt idx="0">
                  <c:v>0.0</c:v>
                </c:pt>
                <c:pt idx="1">
                  <c:v>2.5</c:v>
                </c:pt>
                <c:pt idx="2">
                  <c:v>5.0</c:v>
                </c:pt>
                <c:pt idx="3">
                  <c:v>7.5</c:v>
                </c:pt>
                <c:pt idx="4">
                  <c:v>10.0</c:v>
                </c:pt>
                <c:pt idx="5">
                  <c:v>12.5</c:v>
                </c:pt>
                <c:pt idx="6">
                  <c:v>15.0</c:v>
                </c:pt>
              </c:numCache>
            </c:numRef>
          </c:xVal>
          <c:yVal>
            <c:numRef>
              <c:f>Sheet1!$R$2:$R$8</c:f>
              <c:numCache>
                <c:formatCode>General</c:formatCode>
                <c:ptCount val="7"/>
                <c:pt idx="0">
                  <c:v>0.0</c:v>
                </c:pt>
                <c:pt idx="1">
                  <c:v>0.083</c:v>
                </c:pt>
                <c:pt idx="2">
                  <c:v>0.1975</c:v>
                </c:pt>
                <c:pt idx="3">
                  <c:v>0.2475</c:v>
                </c:pt>
                <c:pt idx="4">
                  <c:v>0.3555</c:v>
                </c:pt>
                <c:pt idx="5">
                  <c:v>0.41</c:v>
                </c:pt>
                <c:pt idx="6">
                  <c:v>0.4685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51096"/>
        <c:axId val="2127246024"/>
      </c:scatterChart>
      <c:valAx>
        <c:axId val="212705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246024"/>
        <c:crosses val="autoZero"/>
        <c:crossBetween val="midCat"/>
      </c:valAx>
      <c:valAx>
        <c:axId val="212724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051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0.875</c:v>
                </c:pt>
                <c:pt idx="2">
                  <c:v>1.75</c:v>
                </c:pt>
                <c:pt idx="3">
                  <c:v>2.5</c:v>
                </c:pt>
                <c:pt idx="4">
                  <c:v>5.0</c:v>
                </c:pt>
                <c:pt idx="5">
                  <c:v>7.5</c:v>
                </c:pt>
                <c:pt idx="6">
                  <c:v>10.0</c:v>
                </c:pt>
                <c:pt idx="7">
                  <c:v>12.5</c:v>
                </c:pt>
                <c:pt idx="8">
                  <c:v>15.0</c:v>
                </c:pt>
                <c:pt idx="9">
                  <c:v>17.5</c:v>
                </c:pt>
                <c:pt idx="10">
                  <c:v>20.0</c:v>
                </c:pt>
              </c:numCache>
            </c:numRef>
          </c:xVal>
          <c:yVal>
            <c:numRef>
              <c:f>Sheet2!$F$2:$F$12</c:f>
              <c:numCache>
                <c:formatCode>General</c:formatCode>
                <c:ptCount val="11"/>
                <c:pt idx="0">
                  <c:v>0.0</c:v>
                </c:pt>
                <c:pt idx="1">
                  <c:v>0.0215</c:v>
                </c:pt>
                <c:pt idx="2">
                  <c:v>0.043</c:v>
                </c:pt>
                <c:pt idx="3">
                  <c:v>0.1075</c:v>
                </c:pt>
                <c:pt idx="4">
                  <c:v>0.1705</c:v>
                </c:pt>
                <c:pt idx="5">
                  <c:v>0.254</c:v>
                </c:pt>
                <c:pt idx="6">
                  <c:v>0.331</c:v>
                </c:pt>
                <c:pt idx="7">
                  <c:v>0.408</c:v>
                </c:pt>
                <c:pt idx="8">
                  <c:v>0.472</c:v>
                </c:pt>
                <c:pt idx="9">
                  <c:v>0.547</c:v>
                </c:pt>
                <c:pt idx="10">
                  <c:v>0.598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270104"/>
        <c:axId val="-2110377784"/>
      </c:scatterChart>
      <c:valAx>
        <c:axId val="-211027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377784"/>
        <c:crosses val="autoZero"/>
        <c:crossBetween val="midCat"/>
      </c:valAx>
      <c:valAx>
        <c:axId val="-211037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270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Liver Triglycerides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Sheet2!$R$32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Sheet2!$S$31</c:f>
              <c:strCache>
                <c:ptCount val="1"/>
                <c:pt idx="0">
                  <c:v>Average </c:v>
                </c:pt>
              </c:strCache>
            </c:strRef>
          </c:cat>
          <c:val>
            <c:numRef>
              <c:f>Sheet2!$S$32</c:f>
              <c:numCache>
                <c:formatCode>General</c:formatCode>
                <c:ptCount val="1"/>
                <c:pt idx="0">
                  <c:v>0.970040553775521</c:v>
                </c:pt>
              </c:numCache>
            </c:numRef>
          </c:val>
        </c:ser>
        <c:ser>
          <c:idx val="1"/>
          <c:order val="1"/>
          <c:tx>
            <c:strRef>
              <c:f>Sheet2!$R$33</c:f>
              <c:strCache>
                <c:ptCount val="1"/>
                <c:pt idx="0">
                  <c:v>Dex</c:v>
                </c:pt>
              </c:strCache>
            </c:strRef>
          </c:tx>
          <c:invertIfNegative val="0"/>
          <c:cat>
            <c:strRef>
              <c:f>Sheet2!$S$31</c:f>
              <c:strCache>
                <c:ptCount val="1"/>
                <c:pt idx="0">
                  <c:v>Average </c:v>
                </c:pt>
              </c:strCache>
            </c:strRef>
          </c:cat>
          <c:val>
            <c:numRef>
              <c:f>Sheet2!$S$33</c:f>
              <c:numCache>
                <c:formatCode>General</c:formatCode>
                <c:ptCount val="1"/>
                <c:pt idx="0">
                  <c:v>0.609653692111077</c:v>
                </c:pt>
              </c:numCache>
            </c:numRef>
          </c:val>
        </c:ser>
        <c:ser>
          <c:idx val="2"/>
          <c:order val="2"/>
          <c:tx>
            <c:strRef>
              <c:f>Sheet2!$R$34</c:f>
              <c:strCache>
                <c:ptCount val="1"/>
                <c:pt idx="0">
                  <c:v>Control 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Sheet2!$T$34</c:f>
                <c:numCache>
                  <c:formatCode>General</c:formatCode>
                  <c:ptCount val="1"/>
                  <c:pt idx="0">
                    <c:v>12.68195044477658</c:v>
                  </c:pt>
                </c:numCache>
              </c:numRef>
            </c:plus>
            <c:minus>
              <c:numRef>
                <c:f>Sheet2!$T$34</c:f>
                <c:numCache>
                  <c:formatCode>General</c:formatCode>
                  <c:ptCount val="1"/>
                  <c:pt idx="0">
                    <c:v>12.68195044477658</c:v>
                  </c:pt>
                </c:numCache>
              </c:numRef>
            </c:minus>
          </c:errBars>
          <c:cat>
            <c:strRef>
              <c:f>Sheet2!$S$31</c:f>
              <c:strCache>
                <c:ptCount val="1"/>
                <c:pt idx="0">
                  <c:v>Average </c:v>
                </c:pt>
              </c:strCache>
            </c:strRef>
          </c:cat>
          <c:val>
            <c:numRef>
              <c:f>Sheet2!$S$34</c:f>
              <c:numCache>
                <c:formatCode>General</c:formatCode>
                <c:ptCount val="1"/>
                <c:pt idx="0">
                  <c:v>21.3969536589165</c:v>
                </c:pt>
              </c:numCache>
            </c:numRef>
          </c:val>
        </c:ser>
        <c:ser>
          <c:idx val="3"/>
          <c:order val="3"/>
          <c:tx>
            <c:strRef>
              <c:f>Sheet2!$R$35</c:f>
              <c:strCache>
                <c:ptCount val="1"/>
                <c:pt idx="0">
                  <c:v>Dex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Sheet2!$T$35</c:f>
                <c:numCache>
                  <c:formatCode>General</c:formatCode>
                  <c:ptCount val="1"/>
                  <c:pt idx="0">
                    <c:v>12.53276492875808</c:v>
                  </c:pt>
                </c:numCache>
              </c:numRef>
            </c:plus>
            <c:minus>
              <c:numRef>
                <c:f>Sheet2!$T$35</c:f>
                <c:numCache>
                  <c:formatCode>General</c:formatCode>
                  <c:ptCount val="1"/>
                  <c:pt idx="0">
                    <c:v>12.53276492875808</c:v>
                  </c:pt>
                </c:numCache>
              </c:numRef>
            </c:minus>
          </c:errBars>
          <c:cat>
            <c:strRef>
              <c:f>Sheet2!$S$31</c:f>
              <c:strCache>
                <c:ptCount val="1"/>
                <c:pt idx="0">
                  <c:v>Average </c:v>
                </c:pt>
              </c:strCache>
            </c:strRef>
          </c:cat>
          <c:val>
            <c:numRef>
              <c:f>Sheet2!$S$35</c:f>
              <c:numCache>
                <c:formatCode>General</c:formatCode>
                <c:ptCount val="1"/>
                <c:pt idx="0">
                  <c:v>111.2827395480288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052184"/>
        <c:axId val="-2117048984"/>
      </c:barChart>
      <c:catAx>
        <c:axId val="-211705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048984"/>
        <c:crosses val="autoZero"/>
        <c:auto val="1"/>
        <c:lblAlgn val="ctr"/>
        <c:lblOffset val="100"/>
        <c:noMultiLvlLbl val="0"/>
      </c:catAx>
      <c:valAx>
        <c:axId val="-2117048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ug/mg of tissue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05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Sheet2!$T$32:$T$33</c:f>
                <c:numCache>
                  <c:formatCode>General</c:formatCode>
                  <c:ptCount val="2"/>
                  <c:pt idx="0">
                    <c:v>0.0820782895789412</c:v>
                  </c:pt>
                  <c:pt idx="1">
                    <c:v>0.0900980028411979</c:v>
                  </c:pt>
                </c:numCache>
              </c:numRef>
            </c:plus>
            <c:minus>
              <c:numRef>
                <c:f>Sheet2!$T$32:$T$33</c:f>
                <c:numCache>
                  <c:formatCode>General</c:formatCode>
                  <c:ptCount val="2"/>
                  <c:pt idx="0">
                    <c:v>0.0820782895789412</c:v>
                  </c:pt>
                  <c:pt idx="1">
                    <c:v>0.0900980028411979</c:v>
                  </c:pt>
                </c:numCache>
              </c:numRef>
            </c:minus>
          </c:errBars>
          <c:cat>
            <c:strRef>
              <c:f>Sheet2!$R$32:$R$33</c:f>
              <c:strCache>
                <c:ptCount val="2"/>
                <c:pt idx="0">
                  <c:v>Control</c:v>
                </c:pt>
                <c:pt idx="1">
                  <c:v>Dex</c:v>
                </c:pt>
              </c:strCache>
            </c:strRef>
          </c:cat>
          <c:val>
            <c:numRef>
              <c:f>Sheet2!$S$32:$S$33</c:f>
              <c:numCache>
                <c:formatCode>General</c:formatCode>
                <c:ptCount val="2"/>
                <c:pt idx="0">
                  <c:v>0.970040553775521</c:v>
                </c:pt>
                <c:pt idx="1">
                  <c:v>0.609653692111077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020488"/>
        <c:axId val="-2117017512"/>
      </c:barChart>
      <c:catAx>
        <c:axId val="-211702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017512"/>
        <c:crosses val="autoZero"/>
        <c:auto val="1"/>
        <c:lblAlgn val="ctr"/>
        <c:lblOffset val="100"/>
        <c:noMultiLvlLbl val="0"/>
      </c:catAx>
      <c:valAx>
        <c:axId val="-2117017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ug/mg of tissue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02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Sheet2!$T$34:$T$35</c:f>
                <c:numCache>
                  <c:formatCode>General</c:formatCode>
                  <c:ptCount val="2"/>
                  <c:pt idx="0">
                    <c:v>12.68195044477658</c:v>
                  </c:pt>
                  <c:pt idx="1">
                    <c:v>12.53276492875808</c:v>
                  </c:pt>
                </c:numCache>
              </c:numRef>
            </c:plus>
            <c:minus>
              <c:numRef>
                <c:f>Sheet2!$T$34:$T$35</c:f>
                <c:numCache>
                  <c:formatCode>General</c:formatCode>
                  <c:ptCount val="2"/>
                  <c:pt idx="0">
                    <c:v>12.68195044477658</c:v>
                  </c:pt>
                  <c:pt idx="1">
                    <c:v>12.53276492875808</c:v>
                  </c:pt>
                </c:numCache>
              </c:numRef>
            </c:minus>
          </c:errBars>
          <c:cat>
            <c:strRef>
              <c:f>Sheet2!$R$34:$R$35</c:f>
              <c:strCache>
                <c:ptCount val="2"/>
                <c:pt idx="0">
                  <c:v>Control </c:v>
                </c:pt>
                <c:pt idx="1">
                  <c:v>Dex</c:v>
                </c:pt>
              </c:strCache>
            </c:strRef>
          </c:cat>
          <c:val>
            <c:numRef>
              <c:f>Sheet2!$S$34:$S$35</c:f>
              <c:numCache>
                <c:formatCode>General</c:formatCode>
                <c:ptCount val="2"/>
                <c:pt idx="0">
                  <c:v>21.3969536589165</c:v>
                </c:pt>
                <c:pt idx="1">
                  <c:v>111.2827395480288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250616"/>
        <c:axId val="-2106247736"/>
      </c:barChart>
      <c:catAx>
        <c:axId val="-210625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247736"/>
        <c:crosses val="autoZero"/>
        <c:auto val="1"/>
        <c:lblAlgn val="ctr"/>
        <c:lblOffset val="100"/>
        <c:noMultiLvlLbl val="0"/>
      </c:catAx>
      <c:valAx>
        <c:axId val="-2106247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ug/mg of tissue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25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Liver</a:t>
            </a:r>
            <a:r>
              <a:rPr lang="en-US" baseline="0"/>
              <a:t> Triglycerides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Sheet2!$S$31</c:f>
              <c:strCache>
                <c:ptCount val="1"/>
                <c:pt idx="0">
                  <c:v>Average 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Sheet2!$T$32:$T$35</c:f>
                <c:numCache>
                  <c:formatCode>General</c:formatCode>
                  <c:ptCount val="4"/>
                  <c:pt idx="0">
                    <c:v>0.0820782895789412</c:v>
                  </c:pt>
                  <c:pt idx="1">
                    <c:v>0.0900980028411979</c:v>
                  </c:pt>
                  <c:pt idx="2">
                    <c:v>12.68195044477658</c:v>
                  </c:pt>
                  <c:pt idx="3">
                    <c:v>12.53276492875808</c:v>
                  </c:pt>
                </c:numCache>
              </c:numRef>
            </c:plus>
            <c:minus>
              <c:numRef>
                <c:f>Sheet2!$T$32:$T$35</c:f>
                <c:numCache>
                  <c:formatCode>General</c:formatCode>
                  <c:ptCount val="4"/>
                  <c:pt idx="0">
                    <c:v>0.0820782895789412</c:v>
                  </c:pt>
                  <c:pt idx="1">
                    <c:v>0.0900980028411979</c:v>
                  </c:pt>
                  <c:pt idx="2">
                    <c:v>12.68195044477658</c:v>
                  </c:pt>
                  <c:pt idx="3">
                    <c:v>12.53276492875808</c:v>
                  </c:pt>
                </c:numCache>
              </c:numRef>
            </c:minus>
          </c:errBars>
          <c:cat>
            <c:multiLvlStrRef>
              <c:f>Sheet2!$Q$32:$R$35</c:f>
              <c:multiLvlStrCache>
                <c:ptCount val="4"/>
                <c:lvl>
                  <c:pt idx="0">
                    <c:v>Control</c:v>
                  </c:pt>
                  <c:pt idx="1">
                    <c:v>Dex</c:v>
                  </c:pt>
                  <c:pt idx="2">
                    <c:v>Control </c:v>
                  </c:pt>
                  <c:pt idx="3">
                    <c:v>Dex</c:v>
                  </c:pt>
                </c:lvl>
                <c:lvl>
                  <c:pt idx="0">
                    <c:v>Chow</c:v>
                  </c:pt>
                  <c:pt idx="2">
                    <c:v>HFD</c:v>
                  </c:pt>
                </c:lvl>
              </c:multiLvlStrCache>
            </c:multiLvlStrRef>
          </c:cat>
          <c:val>
            <c:numRef>
              <c:f>Sheet2!$S$32:$S$35</c:f>
              <c:numCache>
                <c:formatCode>General</c:formatCode>
                <c:ptCount val="4"/>
                <c:pt idx="0">
                  <c:v>0.970040553775521</c:v>
                </c:pt>
                <c:pt idx="1">
                  <c:v>0.609653692111077</c:v>
                </c:pt>
                <c:pt idx="2">
                  <c:v>21.3969536589165</c:v>
                </c:pt>
                <c:pt idx="3">
                  <c:v>111.2827395480288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317432"/>
        <c:axId val="2127278376"/>
      </c:barChart>
      <c:catAx>
        <c:axId val="212731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78376"/>
        <c:crosses val="autoZero"/>
        <c:auto val="1"/>
        <c:lblAlgn val="ctr"/>
        <c:lblOffset val="100"/>
        <c:noMultiLvlLbl val="0"/>
      </c:catAx>
      <c:valAx>
        <c:axId val="2127278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ug/mg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31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8</xdr:row>
      <xdr:rowOff>165100</xdr:rowOff>
    </xdr:from>
    <xdr:to>
      <xdr:col>6</xdr:col>
      <xdr:colOff>114300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8</xdr:row>
      <xdr:rowOff>171450</xdr:rowOff>
    </xdr:from>
    <xdr:to>
      <xdr:col>19</xdr:col>
      <xdr:colOff>520700</xdr:colOff>
      <xdr:row>23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393700</xdr:colOff>
      <xdr:row>0</xdr:row>
      <xdr:rowOff>95250</xdr:rowOff>
    </xdr:from>
    <xdr:to>
      <xdr:col>22</xdr:col>
      <xdr:colOff>12700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647700</xdr:colOff>
      <xdr:row>44</xdr:row>
      <xdr:rowOff>50800</xdr:rowOff>
    </xdr:from>
    <xdr:to>
      <xdr:col>28</xdr:col>
      <xdr:colOff>12700</xdr:colOff>
      <xdr:row>68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203200</xdr:colOff>
      <xdr:row>29</xdr:row>
      <xdr:rowOff>0</xdr:rowOff>
    </xdr:from>
    <xdr:to>
      <xdr:col>27</xdr:col>
      <xdr:colOff>647700</xdr:colOff>
      <xdr:row>43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723900</xdr:colOff>
      <xdr:row>29</xdr:row>
      <xdr:rowOff>6350</xdr:rowOff>
    </xdr:from>
    <xdr:to>
      <xdr:col>33</xdr:col>
      <xdr:colOff>342900</xdr:colOff>
      <xdr:row>43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685800</xdr:colOff>
      <xdr:row>39</xdr:row>
      <xdr:rowOff>76200</xdr:rowOff>
    </xdr:from>
    <xdr:to>
      <xdr:col>22</xdr:col>
      <xdr:colOff>304800</xdr:colOff>
      <xdr:row>53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B5" workbookViewId="0">
      <selection activeCell="R25" sqref="R25:R38"/>
    </sheetView>
  </sheetViews>
  <sheetFormatPr baseColWidth="10" defaultRowHeight="15" x14ac:dyDescent="0"/>
  <sheetData>
    <row r="1" spans="1:18">
      <c r="B1" t="s">
        <v>2</v>
      </c>
      <c r="C1">
        <v>1</v>
      </c>
      <c r="D1">
        <v>2</v>
      </c>
      <c r="E1" t="s">
        <v>0</v>
      </c>
      <c r="F1" t="s">
        <v>1</v>
      </c>
      <c r="O1">
        <v>1</v>
      </c>
      <c r="P1">
        <v>2</v>
      </c>
      <c r="Q1" t="s">
        <v>0</v>
      </c>
      <c r="R1" t="s">
        <v>1</v>
      </c>
    </row>
    <row r="2" spans="1:18">
      <c r="A2">
        <v>0</v>
      </c>
      <c r="B2">
        <v>0</v>
      </c>
      <c r="C2">
        <v>5.0999999999999997E-2</v>
      </c>
      <c r="D2">
        <v>0.05</v>
      </c>
      <c r="E2">
        <f>AVERAGE(C2:D2)</f>
        <v>5.0500000000000003E-2</v>
      </c>
      <c r="F2">
        <f>E2-E$2</f>
        <v>0</v>
      </c>
      <c r="N2">
        <v>0</v>
      </c>
      <c r="O2">
        <v>4.2999999999999997E-2</v>
      </c>
      <c r="P2">
        <v>4.4999999999999998E-2</v>
      </c>
      <c r="Q2">
        <f>AVERAGE(O2:P2)</f>
        <v>4.3999999999999997E-2</v>
      </c>
      <c r="R2">
        <f>Q2-Q$2</f>
        <v>0</v>
      </c>
    </row>
    <row r="3" spans="1:18">
      <c r="A3">
        <v>0.5</v>
      </c>
      <c r="B3">
        <v>1.75</v>
      </c>
      <c r="C3">
        <v>9.9000000000000005E-2</v>
      </c>
      <c r="D3">
        <v>9.9000000000000005E-2</v>
      </c>
      <c r="E3">
        <f t="shared" ref="E3:E6" si="0">AVERAGE(C3:D3)</f>
        <v>9.9000000000000005E-2</v>
      </c>
      <c r="F3">
        <f t="shared" ref="F3:F6" si="1">E3-E$2</f>
        <v>4.8500000000000001E-2</v>
      </c>
      <c r="N3">
        <v>2.5</v>
      </c>
      <c r="O3">
        <v>0.13</v>
      </c>
      <c r="P3">
        <v>0.124</v>
      </c>
      <c r="Q3">
        <f t="shared" ref="Q3:Q8" si="2">AVERAGE(O3:P3)</f>
        <v>0.127</v>
      </c>
      <c r="R3">
        <f t="shared" ref="R3:R8" si="3">Q3-Q$2</f>
        <v>8.3000000000000004E-2</v>
      </c>
    </row>
    <row r="4" spans="1:18">
      <c r="A4">
        <v>1</v>
      </c>
      <c r="B4">
        <v>2.5</v>
      </c>
      <c r="C4">
        <v>0.14899999999999999</v>
      </c>
      <c r="D4">
        <v>0.14799999999999999</v>
      </c>
      <c r="E4">
        <f t="shared" si="0"/>
        <v>0.14849999999999999</v>
      </c>
      <c r="F4">
        <f t="shared" si="1"/>
        <v>9.799999999999999E-2</v>
      </c>
      <c r="N4">
        <v>5</v>
      </c>
      <c r="O4">
        <v>0.221</v>
      </c>
      <c r="P4">
        <v>0.26200000000000001</v>
      </c>
      <c r="Q4">
        <f t="shared" si="2"/>
        <v>0.24149999999999999</v>
      </c>
      <c r="R4">
        <f t="shared" si="3"/>
        <v>0.19750000000000001</v>
      </c>
    </row>
    <row r="5" spans="1:18">
      <c r="A5">
        <v>2</v>
      </c>
      <c r="B5">
        <v>5</v>
      </c>
      <c r="C5">
        <v>0.22900000000000001</v>
      </c>
      <c r="D5">
        <v>0.23</v>
      </c>
      <c r="E5">
        <f t="shared" si="0"/>
        <v>0.22950000000000001</v>
      </c>
      <c r="F5">
        <f t="shared" si="1"/>
        <v>0.17899999999999999</v>
      </c>
      <c r="N5">
        <v>7.5</v>
      </c>
      <c r="O5">
        <v>0.311</v>
      </c>
      <c r="P5">
        <v>0.27200000000000002</v>
      </c>
      <c r="Q5">
        <f t="shared" si="2"/>
        <v>0.29149999999999998</v>
      </c>
      <c r="R5">
        <f t="shared" si="3"/>
        <v>0.2475</v>
      </c>
    </row>
    <row r="6" spans="1:18">
      <c r="A6">
        <v>4</v>
      </c>
      <c r="B6">
        <v>10</v>
      </c>
      <c r="C6">
        <v>0.36599999999999999</v>
      </c>
      <c r="E6">
        <f t="shared" si="0"/>
        <v>0.36599999999999999</v>
      </c>
      <c r="F6">
        <f t="shared" si="1"/>
        <v>0.3155</v>
      </c>
      <c r="N6">
        <v>10</v>
      </c>
      <c r="O6">
        <v>0.39700000000000002</v>
      </c>
      <c r="P6">
        <v>0.40200000000000002</v>
      </c>
      <c r="Q6">
        <f t="shared" si="2"/>
        <v>0.39950000000000002</v>
      </c>
      <c r="R6">
        <f t="shared" si="3"/>
        <v>0.35550000000000004</v>
      </c>
    </row>
    <row r="7" spans="1:18">
      <c r="N7">
        <v>12.5</v>
      </c>
      <c r="O7">
        <v>0.45700000000000002</v>
      </c>
      <c r="P7">
        <v>0.45100000000000001</v>
      </c>
      <c r="Q7">
        <f t="shared" si="2"/>
        <v>0.45400000000000001</v>
      </c>
      <c r="R7">
        <f t="shared" si="3"/>
        <v>0.41000000000000003</v>
      </c>
    </row>
    <row r="8" spans="1:18">
      <c r="N8">
        <v>15</v>
      </c>
      <c r="O8">
        <v>0.48499999999999999</v>
      </c>
      <c r="P8">
        <v>0.54</v>
      </c>
      <c r="Q8">
        <f t="shared" si="2"/>
        <v>0.51249999999999996</v>
      </c>
      <c r="R8">
        <f t="shared" si="3"/>
        <v>0.46849999999999997</v>
      </c>
    </row>
    <row r="24" spans="1:18">
      <c r="B24">
        <v>1</v>
      </c>
      <c r="C24">
        <v>2</v>
      </c>
      <c r="D24" t="s">
        <v>0</v>
      </c>
      <c r="E24" t="s">
        <v>1</v>
      </c>
      <c r="O24">
        <v>1</v>
      </c>
      <c r="P24">
        <v>2</v>
      </c>
      <c r="Q24" t="s">
        <v>0</v>
      </c>
      <c r="R24" t="s">
        <v>1</v>
      </c>
    </row>
    <row r="25" spans="1:18">
      <c r="A25" t="s">
        <v>3</v>
      </c>
      <c r="B25">
        <v>173</v>
      </c>
      <c r="C25">
        <v>187</v>
      </c>
      <c r="N25" t="s">
        <v>3</v>
      </c>
      <c r="O25">
        <v>0.48599999999999999</v>
      </c>
      <c r="P25">
        <v>0.48099999999999998</v>
      </c>
      <c r="Q25">
        <f>AVERAGE(O25:P25)</f>
        <v>0.48349999999999999</v>
      </c>
      <c r="R25">
        <f>Q25-Q$25</f>
        <v>0</v>
      </c>
    </row>
    <row r="26" spans="1:18">
      <c r="A26">
        <v>3035</v>
      </c>
      <c r="B26">
        <v>0.33700000000000002</v>
      </c>
      <c r="C26">
        <v>0.34300000000000003</v>
      </c>
      <c r="N26">
        <v>1760</v>
      </c>
      <c r="O26">
        <v>0.44400000000000001</v>
      </c>
      <c r="P26">
        <v>0.47499999999999998</v>
      </c>
      <c r="Q26">
        <f t="shared" ref="Q26:Q38" si="4">AVERAGE(O26:P26)</f>
        <v>0.45950000000000002</v>
      </c>
      <c r="R26">
        <f t="shared" ref="R26:R38" si="5">Q26-Q$25</f>
        <v>-2.3999999999999966E-2</v>
      </c>
    </row>
    <row r="27" spans="1:18">
      <c r="A27">
        <v>36</v>
      </c>
      <c r="B27">
        <v>0.34100000000000003</v>
      </c>
      <c r="C27">
        <v>0.28799999999999998</v>
      </c>
      <c r="N27">
        <v>45</v>
      </c>
      <c r="O27">
        <v>0.94799999999999995</v>
      </c>
      <c r="P27">
        <v>0.99199999999999999</v>
      </c>
      <c r="Q27">
        <f t="shared" si="4"/>
        <v>0.97</v>
      </c>
      <c r="R27">
        <f t="shared" si="5"/>
        <v>0.48649999999999999</v>
      </c>
    </row>
    <row r="28" spans="1:18">
      <c r="A28">
        <v>37</v>
      </c>
      <c r="B28">
        <v>0.35799999999999998</v>
      </c>
      <c r="C28">
        <v>0.316</v>
      </c>
      <c r="N28">
        <v>46</v>
      </c>
      <c r="O28">
        <v>1.0109999999999999</v>
      </c>
      <c r="P28">
        <v>0.99</v>
      </c>
      <c r="Q28">
        <f t="shared" si="4"/>
        <v>1.0004999999999999</v>
      </c>
      <c r="R28">
        <f t="shared" si="5"/>
        <v>0.5169999999999999</v>
      </c>
    </row>
    <row r="29" spans="1:18">
      <c r="A29">
        <v>38</v>
      </c>
      <c r="B29" s="1">
        <v>0.40200000000000002</v>
      </c>
      <c r="C29" s="1">
        <v>0.24199999999999999</v>
      </c>
      <c r="N29">
        <v>48</v>
      </c>
      <c r="O29">
        <v>0.83599999999999997</v>
      </c>
      <c r="P29">
        <v>0.79200000000000004</v>
      </c>
      <c r="Q29">
        <f t="shared" si="4"/>
        <v>0.81400000000000006</v>
      </c>
      <c r="R29">
        <f t="shared" si="5"/>
        <v>0.33050000000000007</v>
      </c>
    </row>
    <row r="30" spans="1:18">
      <c r="A30">
        <v>39</v>
      </c>
      <c r="B30">
        <v>0.39400000000000002</v>
      </c>
      <c r="C30">
        <v>0.30399999999999999</v>
      </c>
      <c r="N30">
        <v>51</v>
      </c>
      <c r="O30">
        <v>0.81100000000000005</v>
      </c>
      <c r="P30">
        <v>0.85499999999999998</v>
      </c>
      <c r="Q30">
        <f t="shared" si="4"/>
        <v>0.83299999999999996</v>
      </c>
      <c r="R30">
        <f t="shared" si="5"/>
        <v>0.34949999999999998</v>
      </c>
    </row>
    <row r="31" spans="1:18">
      <c r="A31">
        <v>40</v>
      </c>
      <c r="N31">
        <v>9</v>
      </c>
      <c r="O31">
        <v>0.95099999999999996</v>
      </c>
      <c r="P31">
        <v>0.92300000000000004</v>
      </c>
      <c r="Q31">
        <f t="shared" si="4"/>
        <v>0.93700000000000006</v>
      </c>
      <c r="R31">
        <f t="shared" si="5"/>
        <v>0.45350000000000007</v>
      </c>
    </row>
    <row r="32" spans="1:18">
      <c r="A32">
        <v>41</v>
      </c>
      <c r="N32">
        <v>8</v>
      </c>
      <c r="O32">
        <v>0.92</v>
      </c>
      <c r="P32">
        <v>0.89800000000000002</v>
      </c>
      <c r="Q32">
        <f t="shared" si="4"/>
        <v>0.90900000000000003</v>
      </c>
      <c r="R32">
        <f t="shared" si="5"/>
        <v>0.42550000000000004</v>
      </c>
    </row>
    <row r="33" spans="1:18">
      <c r="A33">
        <v>41</v>
      </c>
      <c r="N33">
        <v>11</v>
      </c>
      <c r="O33">
        <v>0.97199999999999998</v>
      </c>
      <c r="P33">
        <v>0.88</v>
      </c>
      <c r="Q33">
        <f t="shared" si="4"/>
        <v>0.92599999999999993</v>
      </c>
      <c r="R33">
        <f t="shared" si="5"/>
        <v>0.44249999999999995</v>
      </c>
    </row>
    <row r="34" spans="1:18">
      <c r="A34">
        <v>50</v>
      </c>
      <c r="N34">
        <v>13</v>
      </c>
      <c r="O34">
        <v>0.94599999999999995</v>
      </c>
      <c r="P34">
        <v>0.97499999999999998</v>
      </c>
      <c r="Q34">
        <f t="shared" si="4"/>
        <v>0.96049999999999991</v>
      </c>
      <c r="R34">
        <f t="shared" si="5"/>
        <v>0.47699999999999992</v>
      </c>
    </row>
    <row r="35" spans="1:18">
      <c r="A35">
        <v>57</v>
      </c>
      <c r="N35">
        <v>18</v>
      </c>
      <c r="O35">
        <v>1.002</v>
      </c>
      <c r="Q35">
        <f t="shared" si="4"/>
        <v>1.002</v>
      </c>
      <c r="R35">
        <f t="shared" si="5"/>
        <v>0.51849999999999996</v>
      </c>
    </row>
    <row r="36" spans="1:18">
      <c r="A36">
        <v>58</v>
      </c>
      <c r="N36">
        <v>23</v>
      </c>
      <c r="O36">
        <v>0.98199999999999998</v>
      </c>
      <c r="P36">
        <v>1.0089999999999999</v>
      </c>
      <c r="Q36">
        <f t="shared" si="4"/>
        <v>0.99549999999999994</v>
      </c>
      <c r="R36">
        <f t="shared" si="5"/>
        <v>0.51200000000000001</v>
      </c>
    </row>
    <row r="37" spans="1:18">
      <c r="A37">
        <v>56</v>
      </c>
      <c r="N37">
        <v>24</v>
      </c>
      <c r="O37">
        <v>0.95499999999999996</v>
      </c>
      <c r="P37">
        <v>0.97299999999999998</v>
      </c>
      <c r="Q37">
        <f t="shared" si="4"/>
        <v>0.96399999999999997</v>
      </c>
      <c r="R37">
        <f t="shared" si="5"/>
        <v>0.48049999999999998</v>
      </c>
    </row>
    <row r="38" spans="1:18">
      <c r="A38">
        <v>55</v>
      </c>
      <c r="N38">
        <v>28</v>
      </c>
      <c r="O38">
        <v>1.0820000000000001</v>
      </c>
      <c r="Q38">
        <f t="shared" si="4"/>
        <v>1.0820000000000001</v>
      </c>
      <c r="R38">
        <f t="shared" si="5"/>
        <v>0.59850000000000003</v>
      </c>
    </row>
    <row r="39" spans="1:18">
      <c r="A39">
        <v>47</v>
      </c>
    </row>
    <row r="40" spans="1:18">
      <c r="A40">
        <v>48</v>
      </c>
    </row>
    <row r="41" spans="1:18">
      <c r="A41">
        <v>49</v>
      </c>
    </row>
    <row r="42" spans="1:18">
      <c r="A42">
        <v>1756</v>
      </c>
    </row>
    <row r="43" spans="1:18">
      <c r="A43">
        <v>49</v>
      </c>
    </row>
    <row r="44" spans="1:18">
      <c r="A44">
        <v>63</v>
      </c>
    </row>
    <row r="45" spans="1:18">
      <c r="A45">
        <v>66</v>
      </c>
    </row>
    <row r="46" spans="1:18">
      <c r="A46">
        <v>1</v>
      </c>
    </row>
    <row r="47" spans="1:18">
      <c r="A47">
        <v>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6" workbookViewId="0">
      <selection activeCell="I37" sqref="I37:I54"/>
    </sheetView>
  </sheetViews>
  <sheetFormatPr baseColWidth="10" defaultRowHeight="15" x14ac:dyDescent="0"/>
  <cols>
    <col min="16" max="16" width="12.1640625" bestFit="1" customWidth="1"/>
  </cols>
  <sheetData>
    <row r="1" spans="1:16">
      <c r="A1" t="s">
        <v>4</v>
      </c>
      <c r="C1">
        <v>1</v>
      </c>
      <c r="D1">
        <v>2</v>
      </c>
      <c r="E1" t="s">
        <v>0</v>
      </c>
      <c r="F1" t="s">
        <v>5</v>
      </c>
    </row>
    <row r="2" spans="1:16">
      <c r="A2">
        <v>0</v>
      </c>
      <c r="B2">
        <v>0</v>
      </c>
      <c r="C2">
        <v>0.04</v>
      </c>
      <c r="D2">
        <v>4.2000000000000003E-2</v>
      </c>
      <c r="E2">
        <f>AVERAGE(C2:D2)</f>
        <v>4.1000000000000002E-2</v>
      </c>
      <c r="F2">
        <f>E2-E$2</f>
        <v>0</v>
      </c>
    </row>
    <row r="3" spans="1:16">
      <c r="A3">
        <v>0.25</v>
      </c>
      <c r="B3">
        <f>B4/2</f>
        <v>0.875</v>
      </c>
      <c r="C3">
        <v>6.4000000000000001E-2</v>
      </c>
      <c r="D3">
        <v>6.0999999999999999E-2</v>
      </c>
      <c r="E3">
        <f t="shared" ref="E3:E12" si="0">AVERAGE(C3:D3)</f>
        <v>6.25E-2</v>
      </c>
      <c r="F3">
        <f t="shared" ref="F3:F12" si="1">E3-E$2</f>
        <v>2.1499999999999998E-2</v>
      </c>
    </row>
    <row r="4" spans="1:16">
      <c r="A4">
        <v>0.5</v>
      </c>
      <c r="B4">
        <v>1.75</v>
      </c>
      <c r="C4">
        <v>8.3000000000000004E-2</v>
      </c>
      <c r="D4">
        <v>8.5000000000000006E-2</v>
      </c>
      <c r="E4">
        <f t="shared" si="0"/>
        <v>8.4000000000000005E-2</v>
      </c>
      <c r="F4">
        <f t="shared" si="1"/>
        <v>4.3000000000000003E-2</v>
      </c>
    </row>
    <row r="5" spans="1:16">
      <c r="A5">
        <v>1</v>
      </c>
      <c r="B5">
        <v>2.5</v>
      </c>
      <c r="C5">
        <v>0.16400000000000001</v>
      </c>
      <c r="D5">
        <v>0.13300000000000001</v>
      </c>
      <c r="E5">
        <f t="shared" si="0"/>
        <v>0.14850000000000002</v>
      </c>
      <c r="F5">
        <f t="shared" si="1"/>
        <v>0.10750000000000001</v>
      </c>
    </row>
    <row r="6" spans="1:16">
      <c r="A6">
        <v>2</v>
      </c>
      <c r="B6">
        <v>5</v>
      </c>
      <c r="C6">
        <v>0.21</v>
      </c>
      <c r="D6">
        <v>0.21299999999999999</v>
      </c>
      <c r="E6">
        <f t="shared" si="0"/>
        <v>0.21149999999999999</v>
      </c>
      <c r="F6">
        <f t="shared" si="1"/>
        <v>0.17049999999999998</v>
      </c>
    </row>
    <row r="7" spans="1:16">
      <c r="A7">
        <v>3</v>
      </c>
      <c r="B7">
        <v>7.5</v>
      </c>
      <c r="C7">
        <v>0.29099999999999998</v>
      </c>
      <c r="D7">
        <v>0.29899999999999999</v>
      </c>
      <c r="E7">
        <f t="shared" si="0"/>
        <v>0.29499999999999998</v>
      </c>
      <c r="F7">
        <f t="shared" si="1"/>
        <v>0.254</v>
      </c>
    </row>
    <row r="8" spans="1:16">
      <c r="A8">
        <v>4</v>
      </c>
      <c r="B8">
        <v>10</v>
      </c>
      <c r="C8">
        <v>0.376</v>
      </c>
      <c r="D8">
        <v>0.36799999999999999</v>
      </c>
      <c r="E8">
        <f t="shared" si="0"/>
        <v>0.372</v>
      </c>
      <c r="F8">
        <f t="shared" si="1"/>
        <v>0.33100000000000002</v>
      </c>
    </row>
    <row r="9" spans="1:16">
      <c r="A9">
        <v>5</v>
      </c>
      <c r="B9">
        <v>12.5</v>
      </c>
      <c r="C9">
        <v>0.44800000000000001</v>
      </c>
      <c r="D9">
        <v>0.45</v>
      </c>
      <c r="E9">
        <f t="shared" si="0"/>
        <v>0.44900000000000001</v>
      </c>
      <c r="F9">
        <f t="shared" si="1"/>
        <v>0.40800000000000003</v>
      </c>
    </row>
    <row r="10" spans="1:16">
      <c r="A10">
        <v>6</v>
      </c>
      <c r="B10">
        <v>15</v>
      </c>
      <c r="C10">
        <v>0.5</v>
      </c>
      <c r="D10">
        <v>0.52600000000000002</v>
      </c>
      <c r="E10">
        <f t="shared" si="0"/>
        <v>0.51300000000000001</v>
      </c>
      <c r="F10">
        <f t="shared" si="1"/>
        <v>0.47200000000000003</v>
      </c>
    </row>
    <row r="11" spans="1:16">
      <c r="A11">
        <v>7</v>
      </c>
      <c r="B11">
        <v>17.5</v>
      </c>
      <c r="C11">
        <v>0.58799999999999997</v>
      </c>
      <c r="E11">
        <f t="shared" si="0"/>
        <v>0.58799999999999997</v>
      </c>
      <c r="F11">
        <f t="shared" si="1"/>
        <v>0.54699999999999993</v>
      </c>
    </row>
    <row r="12" spans="1:16">
      <c r="A12">
        <v>8</v>
      </c>
      <c r="B12">
        <v>20</v>
      </c>
      <c r="C12">
        <v>0.63900000000000001</v>
      </c>
      <c r="E12">
        <f t="shared" si="0"/>
        <v>0.63900000000000001</v>
      </c>
      <c r="F12">
        <f t="shared" si="1"/>
        <v>0.59799999999999998</v>
      </c>
    </row>
    <row r="13" spans="1:16">
      <c r="H13" t="s">
        <v>4</v>
      </c>
      <c r="O13" t="s">
        <v>10</v>
      </c>
      <c r="P13">
        <v>3.1399999999999997E-2</v>
      </c>
    </row>
    <row r="14" spans="1:16">
      <c r="D14" t="s">
        <v>11</v>
      </c>
      <c r="E14">
        <v>50</v>
      </c>
      <c r="F14" t="s">
        <v>9</v>
      </c>
      <c r="H14">
        <v>4</v>
      </c>
      <c r="I14" t="s">
        <v>12</v>
      </c>
    </row>
    <row r="15" spans="1:16">
      <c r="F15" s="1" t="s">
        <v>8</v>
      </c>
      <c r="G15" s="1"/>
      <c r="H15">
        <v>2</v>
      </c>
      <c r="I15" t="s">
        <v>13</v>
      </c>
    </row>
    <row r="16" spans="1:16">
      <c r="B16">
        <v>1</v>
      </c>
      <c r="C16">
        <v>2</v>
      </c>
      <c r="D16" t="s">
        <v>0</v>
      </c>
      <c r="E16" t="s">
        <v>1</v>
      </c>
      <c r="F16" t="s">
        <v>14</v>
      </c>
      <c r="G16" t="s">
        <v>29</v>
      </c>
      <c r="H16" t="s">
        <v>15</v>
      </c>
      <c r="I16" t="s">
        <v>16</v>
      </c>
      <c r="J16" t="s">
        <v>26</v>
      </c>
      <c r="K16" t="s">
        <v>27</v>
      </c>
    </row>
    <row r="17" spans="1:20">
      <c r="A17" t="s">
        <v>6</v>
      </c>
      <c r="B17">
        <v>0.23</v>
      </c>
      <c r="C17">
        <v>0.159</v>
      </c>
      <c r="D17">
        <f>AVERAGE(B17:C17)</f>
        <v>0.19450000000000001</v>
      </c>
      <c r="E17">
        <f>D17-D17</f>
        <v>0</v>
      </c>
    </row>
    <row r="18" spans="1:20">
      <c r="A18" t="s">
        <v>7</v>
      </c>
      <c r="B18">
        <v>0.28499999999999998</v>
      </c>
      <c r="C18">
        <v>0.32200000000000001</v>
      </c>
      <c r="D18">
        <f t="shared" ref="D18:D54" si="2">AVERAGE(B18:C18)</f>
        <v>0.30349999999999999</v>
      </c>
      <c r="E18">
        <f>D18-D$18</f>
        <v>0</v>
      </c>
    </row>
    <row r="19" spans="1:20">
      <c r="A19">
        <v>3035</v>
      </c>
      <c r="B19">
        <v>0.38100000000000001</v>
      </c>
      <c r="C19">
        <v>0.40100000000000002</v>
      </c>
      <c r="D19">
        <f t="shared" si="2"/>
        <v>0.39100000000000001</v>
      </c>
      <c r="E19">
        <f t="shared" ref="E19:E53" si="3">D19-D$18</f>
        <v>8.7500000000000022E-2</v>
      </c>
      <c r="F19">
        <v>41.3</v>
      </c>
      <c r="G19">
        <f>F19*(400/500)</f>
        <v>33.04</v>
      </c>
      <c r="H19">
        <f>G19/50</f>
        <v>0.66079999999999994</v>
      </c>
      <c r="J19">
        <f>H19*4</f>
        <v>2.6431999999999998</v>
      </c>
      <c r="K19">
        <f>($E19/P$13)/$J19</f>
        <v>1.0542615783223583</v>
      </c>
      <c r="M19">
        <f>(H19*5)/100</f>
        <v>3.304E-2</v>
      </c>
      <c r="N19">
        <f>M19*4</f>
        <v>0.13216</v>
      </c>
      <c r="O19" t="s">
        <v>17</v>
      </c>
    </row>
    <row r="20" spans="1:20">
      <c r="A20">
        <v>36</v>
      </c>
      <c r="B20">
        <v>0.378</v>
      </c>
      <c r="C20">
        <v>0.35599999999999998</v>
      </c>
      <c r="D20">
        <f t="shared" si="2"/>
        <v>0.36699999999999999</v>
      </c>
      <c r="E20">
        <f t="shared" si="3"/>
        <v>6.3500000000000001E-2</v>
      </c>
      <c r="F20">
        <v>40.5</v>
      </c>
      <c r="G20">
        <f t="shared" ref="G20:G54" si="4">F20*(400/500)</f>
        <v>32.4</v>
      </c>
      <c r="H20">
        <f t="shared" ref="H20:H54" si="5">G20/50</f>
        <v>0.64800000000000002</v>
      </c>
      <c r="J20">
        <f t="shared" ref="J20:J53" si="6">H20*4</f>
        <v>2.5920000000000001</v>
      </c>
      <c r="K20">
        <f t="shared" ref="K20:K54" si="7">($E20/P$13)/$J20</f>
        <v>0.78020563025870893</v>
      </c>
    </row>
    <row r="21" spans="1:20">
      <c r="A21">
        <v>37</v>
      </c>
      <c r="B21">
        <v>0.36699999999999999</v>
      </c>
      <c r="C21">
        <v>0.39800000000000002</v>
      </c>
      <c r="D21">
        <f t="shared" si="2"/>
        <v>0.38250000000000001</v>
      </c>
      <c r="E21">
        <f t="shared" si="3"/>
        <v>7.9000000000000015E-2</v>
      </c>
      <c r="F21">
        <v>36.6</v>
      </c>
      <c r="G21">
        <f t="shared" si="4"/>
        <v>29.28</v>
      </c>
      <c r="H21">
        <f t="shared" si="5"/>
        <v>0.58560000000000001</v>
      </c>
      <c r="J21">
        <f t="shared" si="6"/>
        <v>2.3424</v>
      </c>
      <c r="K21">
        <f t="shared" si="7"/>
        <v>1.0740793915979259</v>
      </c>
    </row>
    <row r="22" spans="1:20">
      <c r="A22">
        <v>38</v>
      </c>
      <c r="B22">
        <v>0.35499999999999998</v>
      </c>
      <c r="C22">
        <v>0.376</v>
      </c>
      <c r="D22">
        <f t="shared" si="2"/>
        <v>0.36549999999999999</v>
      </c>
      <c r="E22">
        <f t="shared" si="3"/>
        <v>6.2E-2</v>
      </c>
      <c r="F22">
        <v>41.7</v>
      </c>
      <c r="G22">
        <f t="shared" si="4"/>
        <v>33.360000000000007</v>
      </c>
      <c r="H22">
        <f t="shared" si="5"/>
        <v>0.66720000000000013</v>
      </c>
      <c r="J22">
        <f t="shared" si="6"/>
        <v>2.6688000000000005</v>
      </c>
      <c r="K22">
        <f t="shared" si="7"/>
        <v>0.73985397669125841</v>
      </c>
    </row>
    <row r="23" spans="1:20">
      <c r="A23">
        <v>39</v>
      </c>
      <c r="B23">
        <v>0.39400000000000002</v>
      </c>
      <c r="C23">
        <v>0.41599999999999998</v>
      </c>
      <c r="D23">
        <f t="shared" si="2"/>
        <v>0.40500000000000003</v>
      </c>
      <c r="E23">
        <f t="shared" si="3"/>
        <v>0.10150000000000003</v>
      </c>
      <c r="F23">
        <v>48.4</v>
      </c>
      <c r="G23">
        <f t="shared" si="4"/>
        <v>38.72</v>
      </c>
      <c r="H23">
        <f t="shared" si="5"/>
        <v>0.77439999999999998</v>
      </c>
      <c r="J23">
        <f t="shared" si="6"/>
        <v>3.0975999999999999</v>
      </c>
      <c r="K23">
        <f t="shared" si="7"/>
        <v>1.0435447044270152</v>
      </c>
    </row>
    <row r="24" spans="1:20">
      <c r="A24">
        <v>40</v>
      </c>
      <c r="B24">
        <v>0.37</v>
      </c>
      <c r="C24">
        <v>0.35699999999999998</v>
      </c>
      <c r="D24">
        <f t="shared" si="2"/>
        <v>0.36349999999999999</v>
      </c>
      <c r="E24">
        <f t="shared" si="3"/>
        <v>0.06</v>
      </c>
      <c r="F24">
        <v>49</v>
      </c>
      <c r="G24">
        <f t="shared" si="4"/>
        <v>39.200000000000003</v>
      </c>
      <c r="H24">
        <f t="shared" si="5"/>
        <v>0.78400000000000003</v>
      </c>
      <c r="J24">
        <f t="shared" si="6"/>
        <v>3.1360000000000001</v>
      </c>
      <c r="K24">
        <f t="shared" si="7"/>
        <v>0.60932016118549326</v>
      </c>
    </row>
    <row r="25" spans="1:20">
      <c r="A25">
        <v>41</v>
      </c>
      <c r="B25">
        <v>0.38900000000000001</v>
      </c>
      <c r="C25">
        <v>0.41199999999999998</v>
      </c>
      <c r="D25">
        <f t="shared" si="2"/>
        <v>0.40049999999999997</v>
      </c>
      <c r="E25">
        <f t="shared" si="3"/>
        <v>9.6999999999999975E-2</v>
      </c>
      <c r="F25">
        <v>39</v>
      </c>
      <c r="G25">
        <f t="shared" si="4"/>
        <v>31.200000000000003</v>
      </c>
      <c r="H25">
        <f t="shared" si="5"/>
        <v>0.62400000000000011</v>
      </c>
      <c r="J25">
        <f t="shared" si="6"/>
        <v>2.4960000000000004</v>
      </c>
      <c r="K25">
        <f t="shared" si="7"/>
        <v>1.2376490282541235</v>
      </c>
      <c r="M25" t="s">
        <v>21</v>
      </c>
      <c r="N25" t="s">
        <v>28</v>
      </c>
    </row>
    <row r="26" spans="1:20">
      <c r="A26">
        <v>42</v>
      </c>
      <c r="B26">
        <v>0.41399999999999998</v>
      </c>
      <c r="C26">
        <v>0.38200000000000001</v>
      </c>
      <c r="D26">
        <f t="shared" si="2"/>
        <v>0.39800000000000002</v>
      </c>
      <c r="E26">
        <f t="shared" si="3"/>
        <v>9.4500000000000028E-2</v>
      </c>
      <c r="F26">
        <v>38.5</v>
      </c>
      <c r="G26">
        <f t="shared" si="4"/>
        <v>30.8</v>
      </c>
      <c r="H26">
        <f t="shared" si="5"/>
        <v>0.61599999999999999</v>
      </c>
      <c r="J26">
        <f t="shared" si="6"/>
        <v>2.464</v>
      </c>
      <c r="K26">
        <f t="shared" si="7"/>
        <v>1.2214099594672849</v>
      </c>
      <c r="L26">
        <f>AVERAGE(K19:K26)</f>
        <v>0.97004055377552112</v>
      </c>
      <c r="M26" t="s">
        <v>18</v>
      </c>
      <c r="N26">
        <f>TTEST(K19:K26,K27:K34,2,3)</f>
        <v>1.0482271432997578E-2</v>
      </c>
    </row>
    <row r="27" spans="1:20">
      <c r="A27">
        <v>50</v>
      </c>
      <c r="B27">
        <v>0.35599999999999998</v>
      </c>
      <c r="C27">
        <v>0.38600000000000001</v>
      </c>
      <c r="D27">
        <f t="shared" si="2"/>
        <v>0.371</v>
      </c>
      <c r="E27">
        <f t="shared" si="3"/>
        <v>6.7500000000000004E-2</v>
      </c>
      <c r="F27">
        <v>35.799999999999997</v>
      </c>
      <c r="G27">
        <f t="shared" si="4"/>
        <v>28.64</v>
      </c>
      <c r="H27">
        <f t="shared" si="5"/>
        <v>0.57279999999999998</v>
      </c>
      <c r="J27">
        <f t="shared" si="6"/>
        <v>2.2911999999999999</v>
      </c>
      <c r="K27">
        <f t="shared" si="7"/>
        <v>0.93823390741202028</v>
      </c>
    </row>
    <row r="28" spans="1:20">
      <c r="A28">
        <v>57</v>
      </c>
      <c r="B28">
        <v>0.38300000000000001</v>
      </c>
      <c r="C28">
        <v>0.36599999999999999</v>
      </c>
      <c r="D28">
        <f t="shared" si="2"/>
        <v>0.3745</v>
      </c>
      <c r="E28">
        <f t="shared" si="3"/>
        <v>7.1000000000000008E-2</v>
      </c>
      <c r="F28">
        <v>47.9</v>
      </c>
      <c r="G28">
        <f t="shared" si="4"/>
        <v>38.32</v>
      </c>
      <c r="H28">
        <f t="shared" si="5"/>
        <v>0.76639999999999997</v>
      </c>
      <c r="J28">
        <f t="shared" si="6"/>
        <v>3.0655999999999999</v>
      </c>
      <c r="K28">
        <f t="shared" si="7"/>
        <v>0.73758693137241893</v>
      </c>
    </row>
    <row r="29" spans="1:20">
      <c r="A29">
        <v>58</v>
      </c>
      <c r="B29">
        <v>0.34799999999999998</v>
      </c>
      <c r="C29">
        <v>0.30399999999999999</v>
      </c>
      <c r="D29">
        <f t="shared" si="2"/>
        <v>0.32599999999999996</v>
      </c>
      <c r="E29">
        <f t="shared" si="3"/>
        <v>2.2499999999999964E-2</v>
      </c>
      <c r="F29">
        <v>41.1</v>
      </c>
      <c r="G29">
        <f t="shared" si="4"/>
        <v>32.880000000000003</v>
      </c>
      <c r="H29">
        <f t="shared" si="5"/>
        <v>0.65760000000000007</v>
      </c>
      <c r="J29">
        <f t="shared" si="6"/>
        <v>2.6304000000000003</v>
      </c>
      <c r="K29">
        <f t="shared" si="7"/>
        <v>0.27241503556650659</v>
      </c>
    </row>
    <row r="30" spans="1:20">
      <c r="A30">
        <v>56</v>
      </c>
      <c r="B30">
        <v>0.35599999999999998</v>
      </c>
      <c r="C30">
        <v>0.36099999999999999</v>
      </c>
      <c r="D30">
        <f t="shared" si="2"/>
        <v>0.35849999999999999</v>
      </c>
      <c r="E30">
        <f t="shared" si="3"/>
        <v>5.4999999999999993E-2</v>
      </c>
      <c r="F30">
        <v>39.299999999999997</v>
      </c>
      <c r="G30">
        <f t="shared" si="4"/>
        <v>31.439999999999998</v>
      </c>
      <c r="H30">
        <f t="shared" si="5"/>
        <v>0.62879999999999991</v>
      </c>
      <c r="J30">
        <f t="shared" si="6"/>
        <v>2.5151999999999997</v>
      </c>
      <c r="K30">
        <f t="shared" si="7"/>
        <v>0.69640281356866185</v>
      </c>
    </row>
    <row r="31" spans="1:20">
      <c r="A31">
        <v>55</v>
      </c>
      <c r="B31">
        <v>0.317</v>
      </c>
      <c r="C31">
        <v>0.36499999999999999</v>
      </c>
      <c r="D31">
        <f t="shared" si="2"/>
        <v>0.34099999999999997</v>
      </c>
      <c r="E31">
        <f t="shared" si="3"/>
        <v>3.7499999999999978E-2</v>
      </c>
      <c r="F31">
        <v>51.4</v>
      </c>
      <c r="G31">
        <f t="shared" si="4"/>
        <v>41.120000000000005</v>
      </c>
      <c r="H31">
        <f t="shared" si="5"/>
        <v>0.82240000000000013</v>
      </c>
      <c r="J31">
        <f t="shared" si="6"/>
        <v>3.2896000000000005</v>
      </c>
      <c r="K31">
        <f t="shared" si="7"/>
        <v>0.36304338397481944</v>
      </c>
      <c r="S31" t="s">
        <v>22</v>
      </c>
      <c r="T31" t="s">
        <v>23</v>
      </c>
    </row>
    <row r="32" spans="1:20">
      <c r="A32">
        <v>47</v>
      </c>
      <c r="B32">
        <v>0.34300000000000003</v>
      </c>
      <c r="C32">
        <v>0.40899999999999997</v>
      </c>
      <c r="D32">
        <f t="shared" si="2"/>
        <v>0.376</v>
      </c>
      <c r="E32">
        <f t="shared" si="3"/>
        <v>7.2500000000000009E-2</v>
      </c>
      <c r="F32">
        <v>42.3</v>
      </c>
      <c r="G32">
        <f t="shared" si="4"/>
        <v>33.839999999999996</v>
      </c>
      <c r="H32">
        <f t="shared" si="5"/>
        <v>0.67679999999999996</v>
      </c>
      <c r="J32">
        <f t="shared" si="6"/>
        <v>2.7071999999999998</v>
      </c>
      <c r="K32">
        <f t="shared" si="7"/>
        <v>0.85288017045369013</v>
      </c>
      <c r="Q32" t="s">
        <v>32</v>
      </c>
      <c r="R32" t="s">
        <v>30</v>
      </c>
      <c r="S32">
        <f>L26</f>
        <v>0.97004055377552112</v>
      </c>
      <c r="T32">
        <f>STDEV(K19:K26)/SQRT(8)</f>
        <v>8.2078289578941255E-2</v>
      </c>
    </row>
    <row r="33" spans="1:20">
      <c r="A33">
        <v>48</v>
      </c>
      <c r="B33">
        <v>0.35799999999999998</v>
      </c>
      <c r="C33">
        <v>0.36799999999999999</v>
      </c>
      <c r="D33">
        <f t="shared" si="2"/>
        <v>0.36299999999999999</v>
      </c>
      <c r="E33">
        <f t="shared" si="3"/>
        <v>5.9499999999999997E-2</v>
      </c>
      <c r="F33">
        <v>42.7</v>
      </c>
      <c r="G33">
        <f t="shared" si="4"/>
        <v>34.160000000000004</v>
      </c>
      <c r="H33">
        <f t="shared" si="5"/>
        <v>0.68320000000000003</v>
      </c>
      <c r="J33">
        <f t="shared" si="6"/>
        <v>2.7328000000000001</v>
      </c>
      <c r="K33">
        <f t="shared" si="7"/>
        <v>0.69339302495562283</v>
      </c>
      <c r="M33" t="s">
        <v>21</v>
      </c>
      <c r="R33" t="s">
        <v>31</v>
      </c>
      <c r="S33">
        <f>L34</f>
        <v>0.60965369211107745</v>
      </c>
      <c r="T33">
        <f>STDEV(K27:K34)/SQRT(8)</f>
        <v>9.0098002841197927E-2</v>
      </c>
    </row>
    <row r="34" spans="1:20">
      <c r="A34">
        <v>49</v>
      </c>
      <c r="B34">
        <v>0.36599999999999999</v>
      </c>
      <c r="C34">
        <v>0.29699999999999999</v>
      </c>
      <c r="D34">
        <f t="shared" si="2"/>
        <v>0.33150000000000002</v>
      </c>
      <c r="E34">
        <f t="shared" si="3"/>
        <v>2.8000000000000025E-2</v>
      </c>
      <c r="F34">
        <v>43.1</v>
      </c>
      <c r="G34">
        <f t="shared" si="4"/>
        <v>34.480000000000004</v>
      </c>
      <c r="H34">
        <f t="shared" si="5"/>
        <v>0.6896000000000001</v>
      </c>
      <c r="J34">
        <f t="shared" si="6"/>
        <v>2.7584000000000004</v>
      </c>
      <c r="K34">
        <f t="shared" si="7"/>
        <v>0.32327426958487915</v>
      </c>
      <c r="L34">
        <f>AVERAGE(K27:K34)</f>
        <v>0.60965369211107745</v>
      </c>
      <c r="M34" t="s">
        <v>20</v>
      </c>
      <c r="O34" t="s">
        <v>24</v>
      </c>
      <c r="P34" t="s">
        <v>25</v>
      </c>
      <c r="Q34" t="s">
        <v>34</v>
      </c>
      <c r="R34" t="s">
        <v>33</v>
      </c>
      <c r="S34">
        <f>N39</f>
        <v>21.396953658916495</v>
      </c>
      <c r="T34">
        <f>STDEV(O35:O42)/SQRT(8)</f>
        <v>12.681950444776577</v>
      </c>
    </row>
    <row r="35" spans="1:20">
      <c r="A35">
        <v>1756</v>
      </c>
      <c r="B35">
        <v>0.434</v>
      </c>
      <c r="C35">
        <v>0.40799999999999997</v>
      </c>
      <c r="D35">
        <f t="shared" si="2"/>
        <v>0.42099999999999999</v>
      </c>
      <c r="E35">
        <f t="shared" si="3"/>
        <v>0.11749999999999999</v>
      </c>
      <c r="F35">
        <v>30.6</v>
      </c>
      <c r="G35">
        <f t="shared" si="4"/>
        <v>24.480000000000004</v>
      </c>
      <c r="H35">
        <f t="shared" si="5"/>
        <v>0.48960000000000009</v>
      </c>
      <c r="J35">
        <f t="shared" si="6"/>
        <v>1.9584000000000004</v>
      </c>
      <c r="K35">
        <f t="shared" si="7"/>
        <v>1.9107629782273841</v>
      </c>
      <c r="O35">
        <f>K35</f>
        <v>1.9107629782273841</v>
      </c>
      <c r="P35">
        <f>K40</f>
        <v>92.348697057045882</v>
      </c>
      <c r="R35" t="s">
        <v>31</v>
      </c>
      <c r="S35">
        <f>N54</f>
        <v>111.28273954802881</v>
      </c>
      <c r="T35">
        <f>STDEV(P35:P46)/SQRT(12)</f>
        <v>12.532764928758079</v>
      </c>
    </row>
    <row r="36" spans="1:20">
      <c r="A36">
        <v>49</v>
      </c>
      <c r="B36">
        <v>0.36199999999999999</v>
      </c>
      <c r="C36">
        <v>0.374</v>
      </c>
      <c r="D36">
        <f t="shared" si="2"/>
        <v>0.36799999999999999</v>
      </c>
      <c r="E36">
        <f t="shared" si="3"/>
        <v>6.4500000000000002E-2</v>
      </c>
      <c r="F36">
        <v>25.3</v>
      </c>
      <c r="G36">
        <f t="shared" si="4"/>
        <v>20.240000000000002</v>
      </c>
      <c r="H36">
        <f t="shared" si="5"/>
        <v>0.40480000000000005</v>
      </c>
      <c r="J36">
        <f t="shared" si="6"/>
        <v>1.6192000000000002</v>
      </c>
      <c r="K36">
        <f t="shared" si="7"/>
        <v>1.268614209108532</v>
      </c>
      <c r="O36">
        <f t="shared" ref="O36:O39" si="8">K36</f>
        <v>1.268614209108532</v>
      </c>
      <c r="P36">
        <f t="shared" ref="P36:P38" si="9">K41</f>
        <v>154.73066558625112</v>
      </c>
    </row>
    <row r="37" spans="1:20">
      <c r="A37" s="1">
        <v>60</v>
      </c>
      <c r="B37">
        <v>0.3</v>
      </c>
      <c r="C37">
        <v>0.29299999999999998</v>
      </c>
      <c r="D37">
        <f t="shared" si="2"/>
        <v>0.29649999999999999</v>
      </c>
      <c r="E37">
        <f>D37-D17</f>
        <v>0.10199999999999998</v>
      </c>
      <c r="F37">
        <v>33.6</v>
      </c>
      <c r="G37">
        <f t="shared" si="4"/>
        <v>26.880000000000003</v>
      </c>
      <c r="H37">
        <f t="shared" si="5"/>
        <v>0.53760000000000008</v>
      </c>
      <c r="I37">
        <f>(H37*5)/100</f>
        <v>2.6880000000000005E-2</v>
      </c>
      <c r="J37">
        <f>I37*4</f>
        <v>0.10752000000000002</v>
      </c>
      <c r="K37">
        <f t="shared" si="7"/>
        <v>30.212124658780702</v>
      </c>
      <c r="O37">
        <f t="shared" si="8"/>
        <v>30.212124658780702</v>
      </c>
      <c r="P37">
        <f t="shared" si="9"/>
        <v>69.424825354427767</v>
      </c>
    </row>
    <row r="38" spans="1:20">
      <c r="A38">
        <v>63</v>
      </c>
      <c r="B38">
        <v>0.443</v>
      </c>
      <c r="C38">
        <v>0.39100000000000001</v>
      </c>
      <c r="D38">
        <f t="shared" si="2"/>
        <v>0.41700000000000004</v>
      </c>
      <c r="E38">
        <f t="shared" si="3"/>
        <v>0.11350000000000005</v>
      </c>
      <c r="F38">
        <v>34.4</v>
      </c>
      <c r="G38">
        <f t="shared" si="4"/>
        <v>27.52</v>
      </c>
      <c r="H38">
        <f t="shared" si="5"/>
        <v>0.5504</v>
      </c>
      <c r="J38">
        <f t="shared" si="6"/>
        <v>2.2016</v>
      </c>
      <c r="K38">
        <f t="shared" si="7"/>
        <v>1.6418285254036447</v>
      </c>
      <c r="M38" t="s">
        <v>19</v>
      </c>
      <c r="O38">
        <f t="shared" si="8"/>
        <v>1.6418285254036447</v>
      </c>
      <c r="P38">
        <f t="shared" si="9"/>
        <v>120.09537681660329</v>
      </c>
    </row>
    <row r="39" spans="1:20">
      <c r="A39">
        <v>66</v>
      </c>
      <c r="B39">
        <v>0.46200000000000002</v>
      </c>
      <c r="C39">
        <v>0.42</v>
      </c>
      <c r="D39">
        <f t="shared" si="2"/>
        <v>0.441</v>
      </c>
      <c r="E39">
        <f t="shared" si="3"/>
        <v>0.13750000000000001</v>
      </c>
      <c r="F39">
        <v>33.299999999999997</v>
      </c>
      <c r="G39">
        <f t="shared" si="4"/>
        <v>26.64</v>
      </c>
      <c r="H39">
        <f t="shared" si="5"/>
        <v>0.53280000000000005</v>
      </c>
      <c r="J39">
        <f t="shared" si="6"/>
        <v>2.1312000000000002</v>
      </c>
      <c r="K39">
        <f t="shared" si="7"/>
        <v>2.0547019949886196</v>
      </c>
      <c r="L39">
        <f>AVERAGE(K35:K39)</f>
        <v>7.4176064733017766</v>
      </c>
      <c r="M39" t="s">
        <v>18</v>
      </c>
      <c r="N39">
        <f>(L39+L46)/2</f>
        <v>21.396953658916495</v>
      </c>
      <c r="O39">
        <f t="shared" si="8"/>
        <v>2.0547019949886196</v>
      </c>
      <c r="P39">
        <f>K47</f>
        <v>108.15664718029259</v>
      </c>
    </row>
    <row r="40" spans="1:20">
      <c r="A40" s="1">
        <v>45</v>
      </c>
      <c r="B40">
        <v>0.70099999999999996</v>
      </c>
      <c r="C40">
        <v>0.70499999999999996</v>
      </c>
      <c r="D40">
        <f t="shared" si="2"/>
        <v>0.70299999999999996</v>
      </c>
      <c r="E40">
        <f>D40-D$17</f>
        <v>0.50849999999999995</v>
      </c>
      <c r="F40">
        <v>54.8</v>
      </c>
      <c r="G40">
        <f t="shared" si="4"/>
        <v>43.84</v>
      </c>
      <c r="H40">
        <f t="shared" si="5"/>
        <v>0.87680000000000002</v>
      </c>
      <c r="I40">
        <f>(H40*5)/100</f>
        <v>4.3840000000000004E-2</v>
      </c>
      <c r="J40">
        <f>I40*4</f>
        <v>0.17536000000000002</v>
      </c>
      <c r="K40">
        <f t="shared" si="7"/>
        <v>92.348697057045882</v>
      </c>
      <c r="O40">
        <f>K44</f>
        <v>103.15529705202638</v>
      </c>
      <c r="P40">
        <f t="shared" ref="P40:P46" si="10">K48</f>
        <v>138.22540693559804</v>
      </c>
    </row>
    <row r="41" spans="1:20">
      <c r="A41" s="1">
        <v>46</v>
      </c>
      <c r="B41">
        <v>0.77300000000000002</v>
      </c>
      <c r="C41">
        <v>0.66700000000000004</v>
      </c>
      <c r="D41">
        <f t="shared" si="2"/>
        <v>0.72</v>
      </c>
      <c r="E41">
        <f t="shared" ref="E41:E44" si="11">D41-D$17</f>
        <v>0.52549999999999997</v>
      </c>
      <c r="F41">
        <v>33.799999999999997</v>
      </c>
      <c r="G41">
        <f t="shared" si="4"/>
        <v>27.04</v>
      </c>
      <c r="H41">
        <f t="shared" si="5"/>
        <v>0.54079999999999995</v>
      </c>
      <c r="I41">
        <f t="shared" ref="I41:I44" si="12">(H41*5)/100</f>
        <v>2.7039999999999998E-2</v>
      </c>
      <c r="J41">
        <f t="shared" ref="J41:J44" si="13">I41*4</f>
        <v>0.10815999999999999</v>
      </c>
      <c r="K41">
        <f t="shared" si="7"/>
        <v>154.73066558625112</v>
      </c>
      <c r="O41">
        <f t="shared" ref="O41:O42" si="14">K45</f>
        <v>1.6918789808917201</v>
      </c>
      <c r="P41">
        <f t="shared" si="10"/>
        <v>159.89083122017453</v>
      </c>
    </row>
    <row r="42" spans="1:20">
      <c r="A42" s="1">
        <v>48</v>
      </c>
      <c r="B42">
        <v>0.55500000000000005</v>
      </c>
      <c r="C42">
        <v>0.52600000000000002</v>
      </c>
      <c r="D42">
        <f t="shared" si="2"/>
        <v>0.54049999999999998</v>
      </c>
      <c r="E42">
        <f t="shared" si="11"/>
        <v>0.34599999999999997</v>
      </c>
      <c r="F42">
        <v>49.6</v>
      </c>
      <c r="G42">
        <f t="shared" si="4"/>
        <v>39.680000000000007</v>
      </c>
      <c r="H42">
        <f t="shared" si="5"/>
        <v>0.79360000000000008</v>
      </c>
      <c r="I42">
        <f t="shared" si="12"/>
        <v>3.9680000000000007E-2</v>
      </c>
      <c r="J42">
        <f t="shared" si="13"/>
        <v>0.15872000000000003</v>
      </c>
      <c r="K42">
        <f t="shared" si="7"/>
        <v>69.424825354427767</v>
      </c>
      <c r="M42" t="s">
        <v>19</v>
      </c>
      <c r="O42">
        <f t="shared" si="14"/>
        <v>1.2817265006755454</v>
      </c>
      <c r="P42">
        <f t="shared" si="10"/>
        <v>133.64422202001822</v>
      </c>
    </row>
    <row r="43" spans="1:20">
      <c r="A43" s="1">
        <v>51</v>
      </c>
      <c r="B43">
        <v>0.67500000000000004</v>
      </c>
      <c r="C43">
        <v>0.64800000000000002</v>
      </c>
      <c r="D43">
        <f t="shared" si="2"/>
        <v>0.66149999999999998</v>
      </c>
      <c r="E43">
        <f t="shared" si="11"/>
        <v>0.46699999999999997</v>
      </c>
      <c r="F43">
        <v>38.700000000000003</v>
      </c>
      <c r="G43">
        <f t="shared" si="4"/>
        <v>30.960000000000004</v>
      </c>
      <c r="H43">
        <f t="shared" si="5"/>
        <v>0.61920000000000008</v>
      </c>
      <c r="I43">
        <f t="shared" si="12"/>
        <v>3.0960000000000005E-2</v>
      </c>
      <c r="J43">
        <f t="shared" si="13"/>
        <v>0.12384000000000002</v>
      </c>
      <c r="K43">
        <f t="shared" si="7"/>
        <v>120.09537681660329</v>
      </c>
      <c r="L43">
        <f>AVERAGE(K40:K43)</f>
        <v>109.14989120358202</v>
      </c>
      <c r="M43" t="s">
        <v>20</v>
      </c>
      <c r="P43">
        <f t="shared" si="10"/>
        <v>145.71846183097256</v>
      </c>
    </row>
    <row r="44" spans="1:20">
      <c r="A44" s="1">
        <v>2109</v>
      </c>
      <c r="B44">
        <v>0.66900000000000004</v>
      </c>
      <c r="C44">
        <v>0.65700000000000003</v>
      </c>
      <c r="D44">
        <f t="shared" si="2"/>
        <v>0.66300000000000003</v>
      </c>
      <c r="E44">
        <f t="shared" si="11"/>
        <v>0.46850000000000003</v>
      </c>
      <c r="F44">
        <v>45.2</v>
      </c>
      <c r="G44">
        <f t="shared" si="4"/>
        <v>36.160000000000004</v>
      </c>
      <c r="H44">
        <f t="shared" si="5"/>
        <v>0.72320000000000007</v>
      </c>
      <c r="I44">
        <f t="shared" si="12"/>
        <v>3.6160000000000005E-2</v>
      </c>
      <c r="J44">
        <f t="shared" si="13"/>
        <v>0.14464000000000002</v>
      </c>
      <c r="K44">
        <f t="shared" si="7"/>
        <v>103.15529705202638</v>
      </c>
      <c r="P44">
        <f t="shared" si="10"/>
        <v>120.62581536336428</v>
      </c>
    </row>
    <row r="45" spans="1:20">
      <c r="A45">
        <v>2101</v>
      </c>
      <c r="B45">
        <v>0.45200000000000001</v>
      </c>
      <c r="C45">
        <v>0.42699999999999999</v>
      </c>
      <c r="D45">
        <f t="shared" si="2"/>
        <v>0.4395</v>
      </c>
      <c r="E45">
        <f t="shared" si="3"/>
        <v>0.13600000000000001</v>
      </c>
      <c r="F45">
        <v>40</v>
      </c>
      <c r="G45">
        <f t="shared" si="4"/>
        <v>32</v>
      </c>
      <c r="H45">
        <f t="shared" si="5"/>
        <v>0.64</v>
      </c>
      <c r="J45">
        <f t="shared" si="6"/>
        <v>2.56</v>
      </c>
      <c r="K45">
        <f t="shared" si="7"/>
        <v>1.6918789808917201</v>
      </c>
      <c r="P45">
        <f t="shared" si="10"/>
        <v>3.5720927997057688</v>
      </c>
    </row>
    <row r="46" spans="1:20">
      <c r="A46">
        <v>2099</v>
      </c>
      <c r="B46">
        <v>0.41299999999999998</v>
      </c>
      <c r="C46">
        <v>0.34699999999999998</v>
      </c>
      <c r="D46">
        <f t="shared" si="2"/>
        <v>0.38</v>
      </c>
      <c r="E46">
        <f t="shared" si="3"/>
        <v>7.6500000000000012E-2</v>
      </c>
      <c r="F46">
        <v>29.7</v>
      </c>
      <c r="G46">
        <f t="shared" si="4"/>
        <v>23.76</v>
      </c>
      <c r="H46">
        <f t="shared" si="5"/>
        <v>0.47520000000000001</v>
      </c>
      <c r="J46">
        <f t="shared" si="6"/>
        <v>1.9008</v>
      </c>
      <c r="K46">
        <f t="shared" si="7"/>
        <v>1.2817265006755454</v>
      </c>
      <c r="L46">
        <f>AVERAGE(K44:K46)</f>
        <v>35.376300844531215</v>
      </c>
      <c r="M46" t="s">
        <v>18</v>
      </c>
      <c r="P46">
        <f t="shared" si="10"/>
        <v>97.491225789678921</v>
      </c>
    </row>
    <row r="47" spans="1:20">
      <c r="A47" s="1">
        <v>2108</v>
      </c>
      <c r="B47">
        <v>0.70499999999999996</v>
      </c>
      <c r="C47">
        <v>0.63600000000000001</v>
      </c>
      <c r="D47">
        <f t="shared" si="2"/>
        <v>0.67049999999999998</v>
      </c>
      <c r="E47">
        <f>D47-D$17</f>
        <v>0.47599999999999998</v>
      </c>
      <c r="F47">
        <v>43.8</v>
      </c>
      <c r="G47">
        <f t="shared" si="4"/>
        <v>35.04</v>
      </c>
      <c r="H47">
        <f t="shared" si="5"/>
        <v>0.70079999999999998</v>
      </c>
      <c r="I47">
        <f>(H47*5)/100</f>
        <v>3.5040000000000002E-2</v>
      </c>
      <c r="J47">
        <f>I47*4</f>
        <v>0.14016000000000001</v>
      </c>
      <c r="K47">
        <f t="shared" si="7"/>
        <v>108.15664718029259</v>
      </c>
    </row>
    <row r="48" spans="1:20">
      <c r="A48" s="1">
        <v>2111</v>
      </c>
      <c r="B48">
        <v>0.68500000000000005</v>
      </c>
      <c r="C48">
        <v>0.67900000000000005</v>
      </c>
      <c r="D48">
        <f t="shared" si="2"/>
        <v>0.68200000000000005</v>
      </c>
      <c r="E48">
        <f t="shared" ref="E48:E52" si="15">D48-D$17</f>
        <v>0.48750000000000004</v>
      </c>
      <c r="F48">
        <v>35.1</v>
      </c>
      <c r="G48">
        <f t="shared" si="4"/>
        <v>28.080000000000002</v>
      </c>
      <c r="H48">
        <f t="shared" si="5"/>
        <v>0.56159999999999999</v>
      </c>
      <c r="I48">
        <f t="shared" ref="I48:I52" si="16">(H48*5)/100</f>
        <v>2.8079999999999997E-2</v>
      </c>
      <c r="J48">
        <f t="shared" ref="J48:J52" si="17">I48*4</f>
        <v>0.11231999999999999</v>
      </c>
      <c r="K48">
        <f t="shared" si="7"/>
        <v>138.22540693559804</v>
      </c>
      <c r="O48" t="s">
        <v>28</v>
      </c>
      <c r="P48">
        <f>TTEST(O35:O42,P35:P46,2,3)</f>
        <v>6.1384282802408641E-5</v>
      </c>
    </row>
    <row r="49" spans="1:14">
      <c r="A49" s="1">
        <v>2113</v>
      </c>
      <c r="B49">
        <v>0.71399999999999997</v>
      </c>
      <c r="C49">
        <v>0.7</v>
      </c>
      <c r="D49">
        <f t="shared" si="2"/>
        <v>0.70699999999999996</v>
      </c>
      <c r="E49">
        <f t="shared" si="15"/>
        <v>0.51249999999999996</v>
      </c>
      <c r="F49">
        <v>31.9</v>
      </c>
      <c r="G49">
        <f t="shared" si="4"/>
        <v>25.52</v>
      </c>
      <c r="H49">
        <f t="shared" si="5"/>
        <v>0.51039999999999996</v>
      </c>
      <c r="I49">
        <f t="shared" si="16"/>
        <v>2.5519999999999998E-2</v>
      </c>
      <c r="J49">
        <f t="shared" si="17"/>
        <v>0.10207999999999999</v>
      </c>
      <c r="K49">
        <f t="shared" si="7"/>
        <v>159.89083122017453</v>
      </c>
    </row>
    <row r="50" spans="1:14">
      <c r="A50" s="1">
        <v>2118</v>
      </c>
      <c r="B50">
        <v>0.71599999999999997</v>
      </c>
      <c r="C50">
        <v>0.70699999999999996</v>
      </c>
      <c r="D50">
        <f t="shared" si="2"/>
        <v>0.71150000000000002</v>
      </c>
      <c r="E50">
        <f t="shared" si="15"/>
        <v>0.51700000000000002</v>
      </c>
      <c r="F50">
        <v>38.5</v>
      </c>
      <c r="G50">
        <f t="shared" si="4"/>
        <v>30.8</v>
      </c>
      <c r="H50">
        <f t="shared" si="5"/>
        <v>0.61599999999999999</v>
      </c>
      <c r="I50">
        <f t="shared" si="16"/>
        <v>3.0800000000000001E-2</v>
      </c>
      <c r="J50">
        <f t="shared" si="17"/>
        <v>0.1232</v>
      </c>
      <c r="K50">
        <f t="shared" si="7"/>
        <v>133.64422202001822</v>
      </c>
    </row>
    <row r="51" spans="1:14">
      <c r="A51" s="1">
        <v>2123</v>
      </c>
      <c r="B51">
        <v>0.68700000000000006</v>
      </c>
      <c r="C51">
        <v>0.68300000000000005</v>
      </c>
      <c r="D51">
        <f t="shared" si="2"/>
        <v>0.68500000000000005</v>
      </c>
      <c r="E51">
        <f t="shared" si="15"/>
        <v>0.49050000000000005</v>
      </c>
      <c r="F51">
        <v>33.5</v>
      </c>
      <c r="G51">
        <f t="shared" si="4"/>
        <v>26.8</v>
      </c>
      <c r="H51">
        <f t="shared" si="5"/>
        <v>0.53600000000000003</v>
      </c>
      <c r="I51">
        <f t="shared" si="16"/>
        <v>2.6800000000000001E-2</v>
      </c>
      <c r="J51">
        <f t="shared" si="17"/>
        <v>0.1072</v>
      </c>
      <c r="K51">
        <f t="shared" si="7"/>
        <v>145.71846183097256</v>
      </c>
    </row>
    <row r="52" spans="1:14">
      <c r="A52" s="1">
        <v>2124</v>
      </c>
      <c r="B52">
        <v>0.68899999999999995</v>
      </c>
      <c r="C52">
        <v>0.70599999999999996</v>
      </c>
      <c r="D52">
        <f t="shared" si="2"/>
        <v>0.69750000000000001</v>
      </c>
      <c r="E52">
        <f t="shared" si="15"/>
        <v>0.503</v>
      </c>
      <c r="F52">
        <v>41.5</v>
      </c>
      <c r="G52">
        <f t="shared" si="4"/>
        <v>33.200000000000003</v>
      </c>
      <c r="H52">
        <f t="shared" si="5"/>
        <v>0.66400000000000003</v>
      </c>
      <c r="I52">
        <f t="shared" si="16"/>
        <v>3.32E-2</v>
      </c>
      <c r="J52">
        <f t="shared" si="17"/>
        <v>0.1328</v>
      </c>
      <c r="K52">
        <f t="shared" si="7"/>
        <v>120.62581536336428</v>
      </c>
    </row>
    <row r="53" spans="1:14">
      <c r="A53">
        <v>2127</v>
      </c>
      <c r="B53">
        <v>0.59199999999999997</v>
      </c>
      <c r="C53">
        <v>0.56200000000000006</v>
      </c>
      <c r="D53">
        <f t="shared" si="2"/>
        <v>0.57699999999999996</v>
      </c>
      <c r="E53">
        <f t="shared" si="3"/>
        <v>0.27349999999999997</v>
      </c>
      <c r="F53">
        <v>38.1</v>
      </c>
      <c r="G53">
        <f t="shared" si="4"/>
        <v>30.480000000000004</v>
      </c>
      <c r="H53">
        <f t="shared" si="5"/>
        <v>0.60960000000000003</v>
      </c>
      <c r="J53">
        <f t="shared" si="6"/>
        <v>2.4384000000000001</v>
      </c>
      <c r="K53">
        <f t="shared" si="7"/>
        <v>3.5720927997057688</v>
      </c>
    </row>
    <row r="54" spans="1:14">
      <c r="A54" s="1">
        <v>2128</v>
      </c>
      <c r="B54">
        <v>0.63300000000000001</v>
      </c>
      <c r="C54">
        <v>0.52400000000000002</v>
      </c>
      <c r="D54">
        <f t="shared" si="2"/>
        <v>0.57850000000000001</v>
      </c>
      <c r="E54">
        <f>D54-D$17</f>
        <v>0.38400000000000001</v>
      </c>
      <c r="F54">
        <v>39.200000000000003</v>
      </c>
      <c r="G54">
        <f t="shared" si="4"/>
        <v>31.360000000000003</v>
      </c>
      <c r="H54">
        <f t="shared" si="5"/>
        <v>0.62720000000000009</v>
      </c>
      <c r="I54">
        <f>(H54*5)/100</f>
        <v>3.1360000000000006E-2</v>
      </c>
      <c r="J54">
        <f>I54*4</f>
        <v>0.12544000000000002</v>
      </c>
      <c r="K54">
        <f t="shared" si="7"/>
        <v>97.491225789678921</v>
      </c>
      <c r="L54">
        <f>AVERAGE(K47:K54)</f>
        <v>113.41558789247561</v>
      </c>
      <c r="M54" t="s">
        <v>20</v>
      </c>
      <c r="N54">
        <f>(L43+L54)/2</f>
        <v>111.28273954802881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2" sqref="A2:A37"/>
    </sheetView>
  </sheetViews>
  <sheetFormatPr baseColWidth="10" defaultRowHeight="15" x14ac:dyDescent="0"/>
  <cols>
    <col min="2" max="2" width="16.1640625" bestFit="1" customWidth="1"/>
  </cols>
  <sheetData>
    <row r="1" spans="1:3">
      <c r="A1" t="s">
        <v>36</v>
      </c>
      <c r="B1" t="s">
        <v>35</v>
      </c>
      <c r="C1" t="s">
        <v>37</v>
      </c>
    </row>
    <row r="2" spans="1:3">
      <c r="A2">
        <f>Sheet2!K19</f>
        <v>1.0542615783223583</v>
      </c>
      <c r="B2" t="s">
        <v>40</v>
      </c>
      <c r="C2" t="s">
        <v>38</v>
      </c>
    </row>
    <row r="3" spans="1:3">
      <c r="A3">
        <f>Sheet2!K20</f>
        <v>0.78020563025870893</v>
      </c>
      <c r="B3" t="s">
        <v>40</v>
      </c>
      <c r="C3" t="s">
        <v>38</v>
      </c>
    </row>
    <row r="4" spans="1:3">
      <c r="A4">
        <f>Sheet2!K21</f>
        <v>1.0740793915979259</v>
      </c>
      <c r="B4" t="s">
        <v>40</v>
      </c>
      <c r="C4" t="s">
        <v>38</v>
      </c>
    </row>
    <row r="5" spans="1:3">
      <c r="A5">
        <f>Sheet2!K22</f>
        <v>0.73985397669125841</v>
      </c>
      <c r="B5" t="s">
        <v>40</v>
      </c>
      <c r="C5" t="s">
        <v>38</v>
      </c>
    </row>
    <row r="6" spans="1:3">
      <c r="A6">
        <f>Sheet2!K23</f>
        <v>1.0435447044270152</v>
      </c>
      <c r="B6" t="s">
        <v>40</v>
      </c>
      <c r="C6" t="s">
        <v>38</v>
      </c>
    </row>
    <row r="7" spans="1:3">
      <c r="A7">
        <f>Sheet2!K24</f>
        <v>0.60932016118549326</v>
      </c>
      <c r="B7" t="s">
        <v>40</v>
      </c>
      <c r="C7" t="s">
        <v>38</v>
      </c>
    </row>
    <row r="8" spans="1:3">
      <c r="A8">
        <f>Sheet2!K25</f>
        <v>1.2376490282541235</v>
      </c>
      <c r="B8" t="s">
        <v>40</v>
      </c>
      <c r="C8" t="s">
        <v>38</v>
      </c>
    </row>
    <row r="9" spans="1:3">
      <c r="A9">
        <f>Sheet2!K26</f>
        <v>1.2214099594672849</v>
      </c>
      <c r="B9" t="s">
        <v>40</v>
      </c>
      <c r="C9" t="s">
        <v>38</v>
      </c>
    </row>
    <row r="10" spans="1:3">
      <c r="A10">
        <f>Sheet2!K27</f>
        <v>0.93823390741202028</v>
      </c>
      <c r="B10" t="s">
        <v>40</v>
      </c>
      <c r="C10" t="s">
        <v>39</v>
      </c>
    </row>
    <row r="11" spans="1:3">
      <c r="A11">
        <f>Sheet2!K28</f>
        <v>0.73758693137241893</v>
      </c>
      <c r="B11" t="s">
        <v>40</v>
      </c>
      <c r="C11" t="s">
        <v>39</v>
      </c>
    </row>
    <row r="12" spans="1:3">
      <c r="A12">
        <f>Sheet2!K29</f>
        <v>0.27241503556650659</v>
      </c>
      <c r="B12" t="s">
        <v>40</v>
      </c>
      <c r="C12" t="s">
        <v>39</v>
      </c>
    </row>
    <row r="13" spans="1:3">
      <c r="A13">
        <f>Sheet2!K30</f>
        <v>0.69640281356866185</v>
      </c>
      <c r="B13" t="s">
        <v>40</v>
      </c>
      <c r="C13" t="s">
        <v>39</v>
      </c>
    </row>
    <row r="14" spans="1:3">
      <c r="A14">
        <f>Sheet2!K31</f>
        <v>0.36304338397481944</v>
      </c>
      <c r="B14" t="s">
        <v>40</v>
      </c>
      <c r="C14" t="s">
        <v>39</v>
      </c>
    </row>
    <row r="15" spans="1:3">
      <c r="A15">
        <f>Sheet2!K32</f>
        <v>0.85288017045369013</v>
      </c>
      <c r="B15" t="s">
        <v>40</v>
      </c>
      <c r="C15" t="s">
        <v>39</v>
      </c>
    </row>
    <row r="16" spans="1:3">
      <c r="A16">
        <f>Sheet2!K33</f>
        <v>0.69339302495562283</v>
      </c>
      <c r="B16" t="s">
        <v>40</v>
      </c>
      <c r="C16" t="s">
        <v>39</v>
      </c>
    </row>
    <row r="17" spans="1:3">
      <c r="A17">
        <f>Sheet2!K34</f>
        <v>0.32327426958487915</v>
      </c>
      <c r="B17" t="s">
        <v>40</v>
      </c>
      <c r="C17" t="s">
        <v>39</v>
      </c>
    </row>
    <row r="18" spans="1:3">
      <c r="A18">
        <f>Sheet2!K35</f>
        <v>1.9107629782273841</v>
      </c>
      <c r="B18" t="s">
        <v>41</v>
      </c>
      <c r="C18" t="s">
        <v>38</v>
      </c>
    </row>
    <row r="19" spans="1:3">
      <c r="A19">
        <f>Sheet2!K36</f>
        <v>1.268614209108532</v>
      </c>
      <c r="B19" t="s">
        <v>41</v>
      </c>
      <c r="C19" t="s">
        <v>38</v>
      </c>
    </row>
    <row r="20" spans="1:3">
      <c r="A20">
        <f>Sheet2!K37</f>
        <v>30.212124658780702</v>
      </c>
      <c r="B20" t="s">
        <v>41</v>
      </c>
      <c r="C20" t="s">
        <v>38</v>
      </c>
    </row>
    <row r="21" spans="1:3">
      <c r="A21">
        <f>Sheet2!K38</f>
        <v>1.6418285254036447</v>
      </c>
      <c r="B21" t="s">
        <v>41</v>
      </c>
      <c r="C21" t="s">
        <v>38</v>
      </c>
    </row>
    <row r="22" spans="1:3">
      <c r="A22">
        <f>Sheet2!K39</f>
        <v>2.0547019949886196</v>
      </c>
      <c r="B22" t="s">
        <v>41</v>
      </c>
      <c r="C22" t="s">
        <v>38</v>
      </c>
    </row>
    <row r="23" spans="1:3">
      <c r="A23">
        <f>Sheet2!K40</f>
        <v>92.348697057045882</v>
      </c>
      <c r="B23" t="s">
        <v>41</v>
      </c>
      <c r="C23" t="s">
        <v>39</v>
      </c>
    </row>
    <row r="24" spans="1:3">
      <c r="A24">
        <f>Sheet2!K41</f>
        <v>154.73066558625112</v>
      </c>
      <c r="B24" t="s">
        <v>41</v>
      </c>
      <c r="C24" t="s">
        <v>39</v>
      </c>
    </row>
    <row r="25" spans="1:3">
      <c r="A25">
        <f>Sheet2!K42</f>
        <v>69.424825354427767</v>
      </c>
      <c r="B25" t="s">
        <v>41</v>
      </c>
      <c r="C25" t="s">
        <v>39</v>
      </c>
    </row>
    <row r="26" spans="1:3">
      <c r="A26">
        <f>Sheet2!K43</f>
        <v>120.09537681660329</v>
      </c>
      <c r="B26" t="s">
        <v>41</v>
      </c>
      <c r="C26" t="s">
        <v>39</v>
      </c>
    </row>
    <row r="27" spans="1:3">
      <c r="A27">
        <f>Sheet2!K44</f>
        <v>103.15529705202638</v>
      </c>
      <c r="B27" t="s">
        <v>41</v>
      </c>
      <c r="C27" t="s">
        <v>38</v>
      </c>
    </row>
    <row r="28" spans="1:3">
      <c r="A28">
        <f>Sheet2!K45</f>
        <v>1.6918789808917201</v>
      </c>
      <c r="B28" t="s">
        <v>41</v>
      </c>
      <c r="C28" t="s">
        <v>38</v>
      </c>
    </row>
    <row r="29" spans="1:3">
      <c r="A29">
        <f>Sheet2!K46</f>
        <v>1.2817265006755454</v>
      </c>
      <c r="B29" t="s">
        <v>41</v>
      </c>
      <c r="C29" t="s">
        <v>38</v>
      </c>
    </row>
    <row r="30" spans="1:3">
      <c r="A30">
        <f>Sheet2!K47</f>
        <v>108.15664718029259</v>
      </c>
      <c r="B30" t="s">
        <v>41</v>
      </c>
      <c r="C30" t="s">
        <v>39</v>
      </c>
    </row>
    <row r="31" spans="1:3">
      <c r="A31">
        <f>Sheet2!K48</f>
        <v>138.22540693559804</v>
      </c>
      <c r="B31" t="s">
        <v>41</v>
      </c>
      <c r="C31" t="s">
        <v>39</v>
      </c>
    </row>
    <row r="32" spans="1:3">
      <c r="A32">
        <f>Sheet2!K49</f>
        <v>159.89083122017453</v>
      </c>
      <c r="B32" t="s">
        <v>41</v>
      </c>
      <c r="C32" t="s">
        <v>39</v>
      </c>
    </row>
    <row r="33" spans="1:3">
      <c r="A33">
        <f>Sheet2!K50</f>
        <v>133.64422202001822</v>
      </c>
      <c r="B33" t="s">
        <v>41</v>
      </c>
      <c r="C33" t="s">
        <v>39</v>
      </c>
    </row>
    <row r="34" spans="1:3">
      <c r="A34">
        <f>Sheet2!K51</f>
        <v>145.71846183097256</v>
      </c>
      <c r="B34" t="s">
        <v>41</v>
      </c>
      <c r="C34" t="s">
        <v>39</v>
      </c>
    </row>
    <row r="35" spans="1:3">
      <c r="A35">
        <f>Sheet2!K52</f>
        <v>120.62581536336428</v>
      </c>
      <c r="B35" t="s">
        <v>41</v>
      </c>
      <c r="C35" t="s">
        <v>39</v>
      </c>
    </row>
    <row r="36" spans="1:3">
      <c r="A36">
        <f>Sheet2!K53</f>
        <v>3.5720927997057688</v>
      </c>
      <c r="B36" t="s">
        <v>41</v>
      </c>
      <c r="C36" t="s">
        <v>39</v>
      </c>
    </row>
    <row r="37" spans="1:3">
      <c r="A37">
        <f>Sheet2!K54</f>
        <v>97.491225789678921</v>
      </c>
      <c r="B37" t="s">
        <v>41</v>
      </c>
      <c r="C37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tabSelected="1" workbookViewId="0">
      <selection activeCell="J3" sqref="J3"/>
    </sheetView>
  </sheetViews>
  <sheetFormatPr baseColWidth="10" defaultRowHeight="15" x14ac:dyDescent="0"/>
  <sheetData>
    <row r="2" spans="1:16">
      <c r="A2">
        <f>Sheet2!A16</f>
        <v>0</v>
      </c>
      <c r="B2">
        <f>Sheet2!B16</f>
        <v>1</v>
      </c>
      <c r="C2">
        <f>Sheet2!C16</f>
        <v>2</v>
      </c>
      <c r="D2" t="str">
        <f>Sheet2!D16</f>
        <v>avg</v>
      </c>
      <c r="E2" t="str">
        <f>Sheet2!E16</f>
        <v>avg-blank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tr">
        <f>Sheet2!F16</f>
        <v>mg of tissue</v>
      </c>
      <c r="L2" t="str">
        <f>Sheet2!G16</f>
        <v>account for amount of chloroform extraction used</v>
      </c>
      <c r="M2" t="str">
        <f>Sheet2!H16</f>
        <v xml:space="preserve">inititial dilution </v>
      </c>
      <c r="N2" t="str">
        <f>Sheet2!I16</f>
        <v>further dilution</v>
      </c>
      <c r="O2" t="str">
        <f>Sheet2!J16</f>
        <v>mg/ul of sample</v>
      </c>
      <c r="P2" t="str">
        <f>Sheet2!K16</f>
        <v>ug/mg</v>
      </c>
    </row>
    <row r="3" spans="1:16">
      <c r="A3" t="str">
        <f>Sheet2!A17</f>
        <v>butanol 2</v>
      </c>
      <c r="B3">
        <f>Sheet2!B17</f>
        <v>0.23</v>
      </c>
      <c r="C3">
        <f>Sheet2!C17</f>
        <v>0.159</v>
      </c>
      <c r="D3">
        <f>Sheet2!D17</f>
        <v>0.19450000000000001</v>
      </c>
      <c r="E3">
        <f>Sheet2!E17</f>
        <v>0</v>
      </c>
      <c r="F3">
        <f>E3/Sheet2!$P$13</f>
        <v>0</v>
      </c>
      <c r="K3">
        <f>Sheet2!F17</f>
        <v>0</v>
      </c>
      <c r="L3">
        <f>Sheet2!G17</f>
        <v>0</v>
      </c>
      <c r="M3">
        <f>Sheet2!H17</f>
        <v>0</v>
      </c>
      <c r="N3">
        <f>Sheet2!I17</f>
        <v>0</v>
      </c>
      <c r="O3">
        <f>Sheet2!J17</f>
        <v>0</v>
      </c>
      <c r="P3">
        <f>Sheet2!K17</f>
        <v>0</v>
      </c>
    </row>
    <row r="4" spans="1:16">
      <c r="A4" t="str">
        <f>Sheet2!A18</f>
        <v>Butanol4</v>
      </c>
      <c r="B4">
        <f>Sheet2!B18</f>
        <v>0.28499999999999998</v>
      </c>
      <c r="C4">
        <f>Sheet2!C18</f>
        <v>0.32200000000000001</v>
      </c>
      <c r="D4">
        <f>Sheet2!D18</f>
        <v>0.30349999999999999</v>
      </c>
      <c r="E4">
        <f>Sheet2!E18</f>
        <v>0</v>
      </c>
      <c r="F4">
        <f>E4/Sheet2!$P$13</f>
        <v>0</v>
      </c>
      <c r="K4">
        <f>Sheet2!F18</f>
        <v>0</v>
      </c>
      <c r="L4">
        <f>Sheet2!G18</f>
        <v>0</v>
      </c>
      <c r="M4">
        <f>Sheet2!H18</f>
        <v>0</v>
      </c>
      <c r="N4">
        <f>Sheet2!I18</f>
        <v>0</v>
      </c>
      <c r="O4">
        <f>Sheet2!J18</f>
        <v>0</v>
      </c>
      <c r="P4">
        <f>Sheet2!K18</f>
        <v>0</v>
      </c>
    </row>
    <row r="5" spans="1:16">
      <c r="A5">
        <f>Sheet2!A19</f>
        <v>3035</v>
      </c>
      <c r="B5">
        <f>Sheet2!B19</f>
        <v>0.38100000000000001</v>
      </c>
      <c r="C5">
        <f>Sheet2!C19</f>
        <v>0.40100000000000002</v>
      </c>
      <c r="D5">
        <f>Sheet2!D19</f>
        <v>0.39100000000000001</v>
      </c>
      <c r="E5">
        <f>Sheet2!E19</f>
        <v>8.7500000000000022E-2</v>
      </c>
      <c r="F5">
        <f>E5/Sheet2!$P$13</f>
        <v>2.7866242038216571</v>
      </c>
      <c r="G5">
        <v>4</v>
      </c>
      <c r="H5">
        <f>F5/G5</f>
        <v>0.69665605095541427</v>
      </c>
      <c r="I5">
        <f>H5*50*400/500</f>
        <v>27.866242038216569</v>
      </c>
      <c r="J5">
        <f>I5/K5</f>
        <v>0.67472741012630921</v>
      </c>
      <c r="K5">
        <f>Sheet2!F19</f>
        <v>41.3</v>
      </c>
      <c r="L5">
        <f>Sheet2!G19</f>
        <v>33.04</v>
      </c>
      <c r="M5">
        <f>Sheet2!H19</f>
        <v>0.66079999999999994</v>
      </c>
      <c r="N5">
        <f>Sheet2!I19</f>
        <v>0</v>
      </c>
      <c r="O5">
        <f>Sheet2!J19</f>
        <v>2.6431999999999998</v>
      </c>
      <c r="P5">
        <f>Sheet2!K19</f>
        <v>1.0542615783223583</v>
      </c>
    </row>
    <row r="6" spans="1:16">
      <c r="A6">
        <f>Sheet2!A20</f>
        <v>36</v>
      </c>
      <c r="B6">
        <f>Sheet2!B20</f>
        <v>0.378</v>
      </c>
      <c r="C6">
        <f>Sheet2!C20</f>
        <v>0.35599999999999998</v>
      </c>
      <c r="D6">
        <f>Sheet2!D20</f>
        <v>0.36699999999999999</v>
      </c>
      <c r="E6">
        <f>Sheet2!E20</f>
        <v>6.3500000000000001E-2</v>
      </c>
      <c r="F6">
        <f>E6/Sheet2!$P$13</f>
        <v>2.0222929936305736</v>
      </c>
      <c r="G6">
        <v>4</v>
      </c>
      <c r="H6">
        <f t="shared" ref="H6:H40" si="0">F6/G6</f>
        <v>0.50557324840764339</v>
      </c>
      <c r="I6">
        <f t="shared" ref="I6:I40" si="1">H6*50*400/500</f>
        <v>20.222929936305736</v>
      </c>
      <c r="J6">
        <f t="shared" ref="J6:J40" si="2">I6/K6</f>
        <v>0.4993316033655737</v>
      </c>
      <c r="K6">
        <f>Sheet2!F20</f>
        <v>40.5</v>
      </c>
      <c r="L6">
        <f>Sheet2!G20</f>
        <v>32.4</v>
      </c>
      <c r="M6">
        <f>Sheet2!H20</f>
        <v>0.64800000000000002</v>
      </c>
      <c r="N6">
        <f>Sheet2!I20</f>
        <v>0</v>
      </c>
      <c r="O6">
        <f>Sheet2!J20</f>
        <v>2.5920000000000001</v>
      </c>
      <c r="P6">
        <f>Sheet2!K20</f>
        <v>0.78020563025870893</v>
      </c>
    </row>
    <row r="7" spans="1:16">
      <c r="A7">
        <f>Sheet2!A21</f>
        <v>37</v>
      </c>
      <c r="B7">
        <f>Sheet2!B21</f>
        <v>0.36699999999999999</v>
      </c>
      <c r="C7">
        <f>Sheet2!C21</f>
        <v>0.39800000000000002</v>
      </c>
      <c r="D7">
        <f>Sheet2!D21</f>
        <v>0.38250000000000001</v>
      </c>
      <c r="E7">
        <f>Sheet2!E21</f>
        <v>7.9000000000000015E-2</v>
      </c>
      <c r="F7">
        <f>E7/Sheet2!$P$13</f>
        <v>2.5159235668789814</v>
      </c>
      <c r="G7">
        <v>4</v>
      </c>
      <c r="H7">
        <f t="shared" si="0"/>
        <v>0.62898089171974536</v>
      </c>
      <c r="I7">
        <f t="shared" si="1"/>
        <v>25.159235668789815</v>
      </c>
      <c r="J7">
        <f t="shared" si="2"/>
        <v>0.68741081062267251</v>
      </c>
      <c r="K7">
        <f>Sheet2!F21</f>
        <v>36.6</v>
      </c>
      <c r="L7">
        <f>Sheet2!G21</f>
        <v>29.28</v>
      </c>
      <c r="M7">
        <f>Sheet2!H21</f>
        <v>0.58560000000000001</v>
      </c>
      <c r="N7">
        <f>Sheet2!I21</f>
        <v>0</v>
      </c>
      <c r="O7">
        <f>Sheet2!J21</f>
        <v>2.3424</v>
      </c>
      <c r="P7">
        <f>Sheet2!K21</f>
        <v>1.0740793915979259</v>
      </c>
    </row>
    <row r="8" spans="1:16">
      <c r="A8">
        <f>Sheet2!A22</f>
        <v>38</v>
      </c>
      <c r="B8">
        <f>Sheet2!B22</f>
        <v>0.35499999999999998</v>
      </c>
      <c r="C8">
        <f>Sheet2!C22</f>
        <v>0.376</v>
      </c>
      <c r="D8">
        <f>Sheet2!D22</f>
        <v>0.36549999999999999</v>
      </c>
      <c r="E8">
        <f>Sheet2!E22</f>
        <v>6.2E-2</v>
      </c>
      <c r="F8">
        <f>E8/Sheet2!$P$13</f>
        <v>1.9745222929936308</v>
      </c>
      <c r="G8">
        <v>4</v>
      </c>
      <c r="H8">
        <f t="shared" si="0"/>
        <v>0.4936305732484077</v>
      </c>
      <c r="I8">
        <f t="shared" si="1"/>
        <v>19.745222929936308</v>
      </c>
      <c r="J8">
        <f t="shared" si="2"/>
        <v>0.47350654508240542</v>
      </c>
      <c r="K8">
        <f>Sheet2!F22</f>
        <v>41.7</v>
      </c>
      <c r="L8">
        <f>Sheet2!G22</f>
        <v>33.360000000000007</v>
      </c>
      <c r="M8">
        <f>Sheet2!H22</f>
        <v>0.66720000000000013</v>
      </c>
      <c r="N8">
        <f>Sheet2!I22</f>
        <v>0</v>
      </c>
      <c r="O8">
        <f>Sheet2!J22</f>
        <v>2.6688000000000005</v>
      </c>
      <c r="P8">
        <f>Sheet2!K22</f>
        <v>0.73985397669125841</v>
      </c>
    </row>
    <row r="9" spans="1:16">
      <c r="A9">
        <f>Sheet2!A23</f>
        <v>39</v>
      </c>
      <c r="B9">
        <f>Sheet2!B23</f>
        <v>0.39400000000000002</v>
      </c>
      <c r="C9">
        <f>Sheet2!C23</f>
        <v>0.41599999999999998</v>
      </c>
      <c r="D9">
        <f>Sheet2!D23</f>
        <v>0.40500000000000003</v>
      </c>
      <c r="E9">
        <f>Sheet2!E23</f>
        <v>0.10150000000000003</v>
      </c>
      <c r="F9">
        <f>E9/Sheet2!$P$13</f>
        <v>3.2324840764331224</v>
      </c>
      <c r="G9">
        <v>4</v>
      </c>
      <c r="H9">
        <f t="shared" si="0"/>
        <v>0.8081210191082806</v>
      </c>
      <c r="I9">
        <f t="shared" si="1"/>
        <v>32.324840764331221</v>
      </c>
      <c r="J9">
        <f t="shared" si="2"/>
        <v>0.66786861083328974</v>
      </c>
      <c r="K9">
        <f>Sheet2!F23</f>
        <v>48.4</v>
      </c>
      <c r="L9">
        <f>Sheet2!G23</f>
        <v>38.72</v>
      </c>
      <c r="M9">
        <f>Sheet2!H23</f>
        <v>0.77439999999999998</v>
      </c>
      <c r="N9">
        <f>Sheet2!I23</f>
        <v>0</v>
      </c>
      <c r="O9">
        <f>Sheet2!J23</f>
        <v>3.0975999999999999</v>
      </c>
      <c r="P9">
        <f>Sheet2!K23</f>
        <v>1.0435447044270152</v>
      </c>
    </row>
    <row r="10" spans="1:16">
      <c r="A10">
        <f>Sheet2!A24</f>
        <v>40</v>
      </c>
      <c r="B10">
        <f>Sheet2!B24</f>
        <v>0.37</v>
      </c>
      <c r="C10">
        <f>Sheet2!C24</f>
        <v>0.35699999999999998</v>
      </c>
      <c r="D10">
        <f>Sheet2!D24</f>
        <v>0.36349999999999999</v>
      </c>
      <c r="E10">
        <f>Sheet2!E24</f>
        <v>0.06</v>
      </c>
      <c r="F10">
        <f>E10/Sheet2!$P$13</f>
        <v>1.910828025477707</v>
      </c>
      <c r="G10">
        <v>4</v>
      </c>
      <c r="H10">
        <f t="shared" si="0"/>
        <v>0.47770700636942676</v>
      </c>
      <c r="I10">
        <f t="shared" si="1"/>
        <v>19.108280254777071</v>
      </c>
      <c r="J10">
        <f t="shared" si="2"/>
        <v>0.38996490315871574</v>
      </c>
      <c r="K10">
        <f>Sheet2!F24</f>
        <v>49</v>
      </c>
      <c r="L10">
        <f>Sheet2!G24</f>
        <v>39.200000000000003</v>
      </c>
      <c r="M10">
        <f>Sheet2!H24</f>
        <v>0.78400000000000003</v>
      </c>
      <c r="N10">
        <f>Sheet2!I24</f>
        <v>0</v>
      </c>
      <c r="O10">
        <f>Sheet2!J24</f>
        <v>3.1360000000000001</v>
      </c>
      <c r="P10">
        <f>Sheet2!K24</f>
        <v>0.60932016118549326</v>
      </c>
    </row>
    <row r="11" spans="1:16">
      <c r="A11">
        <f>Sheet2!A25</f>
        <v>41</v>
      </c>
      <c r="B11">
        <f>Sheet2!B25</f>
        <v>0.38900000000000001</v>
      </c>
      <c r="C11">
        <f>Sheet2!C25</f>
        <v>0.41199999999999998</v>
      </c>
      <c r="D11">
        <f>Sheet2!D25</f>
        <v>0.40049999999999997</v>
      </c>
      <c r="E11">
        <f>Sheet2!E25</f>
        <v>9.6999999999999975E-2</v>
      </c>
      <c r="F11">
        <f>E11/Sheet2!$P$13</f>
        <v>3.0891719745222925</v>
      </c>
      <c r="G11">
        <v>4</v>
      </c>
      <c r="H11">
        <f t="shared" si="0"/>
        <v>0.77229299363057313</v>
      </c>
      <c r="I11">
        <f t="shared" si="1"/>
        <v>30.891719745222922</v>
      </c>
      <c r="J11">
        <f t="shared" si="2"/>
        <v>0.79209537808263897</v>
      </c>
      <c r="K11">
        <f>Sheet2!F25</f>
        <v>39</v>
      </c>
      <c r="L11">
        <f>Sheet2!G25</f>
        <v>31.200000000000003</v>
      </c>
      <c r="M11">
        <f>Sheet2!H25</f>
        <v>0.62400000000000011</v>
      </c>
      <c r="N11">
        <f>Sheet2!I25</f>
        <v>0</v>
      </c>
      <c r="O11">
        <f>Sheet2!J25</f>
        <v>2.4960000000000004</v>
      </c>
      <c r="P11">
        <f>Sheet2!K25</f>
        <v>1.2376490282541235</v>
      </c>
    </row>
    <row r="12" spans="1:16">
      <c r="A12">
        <f>Sheet2!A26</f>
        <v>42</v>
      </c>
      <c r="B12">
        <f>Sheet2!B26</f>
        <v>0.41399999999999998</v>
      </c>
      <c r="C12">
        <f>Sheet2!C26</f>
        <v>0.38200000000000001</v>
      </c>
      <c r="D12">
        <f>Sheet2!D26</f>
        <v>0.39800000000000002</v>
      </c>
      <c r="E12">
        <f>Sheet2!E26</f>
        <v>9.4500000000000028E-2</v>
      </c>
      <c r="F12">
        <f>E12/Sheet2!$P$13</f>
        <v>3.0095541401273898</v>
      </c>
      <c r="G12">
        <v>4</v>
      </c>
      <c r="H12">
        <f t="shared" si="0"/>
        <v>0.75238853503184744</v>
      </c>
      <c r="I12">
        <f t="shared" si="1"/>
        <v>30.095541401273898</v>
      </c>
      <c r="J12">
        <f t="shared" si="2"/>
        <v>0.78170237405906229</v>
      </c>
      <c r="K12">
        <f>Sheet2!F26</f>
        <v>38.5</v>
      </c>
      <c r="L12">
        <f>Sheet2!G26</f>
        <v>30.8</v>
      </c>
      <c r="M12">
        <f>Sheet2!H26</f>
        <v>0.61599999999999999</v>
      </c>
      <c r="N12">
        <f>Sheet2!I26</f>
        <v>0</v>
      </c>
      <c r="O12">
        <f>Sheet2!J26</f>
        <v>2.464</v>
      </c>
      <c r="P12">
        <f>Sheet2!K26</f>
        <v>1.2214099594672849</v>
      </c>
    </row>
    <row r="13" spans="1:16">
      <c r="A13">
        <f>Sheet2!A27</f>
        <v>50</v>
      </c>
      <c r="B13">
        <f>Sheet2!B27</f>
        <v>0.35599999999999998</v>
      </c>
      <c r="C13">
        <f>Sheet2!C27</f>
        <v>0.38600000000000001</v>
      </c>
      <c r="D13">
        <f>Sheet2!D27</f>
        <v>0.371</v>
      </c>
      <c r="E13">
        <f>Sheet2!E27</f>
        <v>6.7500000000000004E-2</v>
      </c>
      <c r="F13">
        <f>E13/Sheet2!$P$13</f>
        <v>2.1496815286624207</v>
      </c>
      <c r="G13">
        <v>4</v>
      </c>
      <c r="H13">
        <f t="shared" si="0"/>
        <v>0.53742038216560517</v>
      </c>
      <c r="I13">
        <f t="shared" si="1"/>
        <v>21.496815286624205</v>
      </c>
      <c r="J13">
        <f t="shared" si="2"/>
        <v>0.60046970074369288</v>
      </c>
      <c r="K13">
        <f>Sheet2!F27</f>
        <v>35.799999999999997</v>
      </c>
      <c r="L13">
        <f>Sheet2!G27</f>
        <v>28.64</v>
      </c>
      <c r="M13">
        <f>Sheet2!H27</f>
        <v>0.57279999999999998</v>
      </c>
      <c r="N13">
        <f>Sheet2!I27</f>
        <v>0</v>
      </c>
      <c r="O13">
        <f>Sheet2!J27</f>
        <v>2.2911999999999999</v>
      </c>
      <c r="P13">
        <f>Sheet2!K27</f>
        <v>0.93823390741202028</v>
      </c>
    </row>
    <row r="14" spans="1:16">
      <c r="A14">
        <f>Sheet2!A28</f>
        <v>57</v>
      </c>
      <c r="B14">
        <f>Sheet2!B28</f>
        <v>0.38300000000000001</v>
      </c>
      <c r="C14">
        <f>Sheet2!C28</f>
        <v>0.36599999999999999</v>
      </c>
      <c r="D14">
        <f>Sheet2!D28</f>
        <v>0.3745</v>
      </c>
      <c r="E14">
        <f>Sheet2!E28</f>
        <v>7.1000000000000008E-2</v>
      </c>
      <c r="F14">
        <f>E14/Sheet2!$P$13</f>
        <v>2.2611464968152872</v>
      </c>
      <c r="G14">
        <v>4</v>
      </c>
      <c r="H14">
        <f t="shared" si="0"/>
        <v>0.56528662420382181</v>
      </c>
      <c r="I14">
        <f t="shared" si="1"/>
        <v>22.611464968152873</v>
      </c>
      <c r="J14">
        <f t="shared" si="2"/>
        <v>0.47205563607834811</v>
      </c>
      <c r="K14">
        <f>Sheet2!F28</f>
        <v>47.9</v>
      </c>
      <c r="L14">
        <f>Sheet2!G28</f>
        <v>38.32</v>
      </c>
      <c r="M14">
        <f>Sheet2!H28</f>
        <v>0.76639999999999997</v>
      </c>
      <c r="N14">
        <f>Sheet2!I28</f>
        <v>0</v>
      </c>
      <c r="O14">
        <f>Sheet2!J28</f>
        <v>3.0655999999999999</v>
      </c>
      <c r="P14">
        <f>Sheet2!K28</f>
        <v>0.73758693137241893</v>
      </c>
    </row>
    <row r="15" spans="1:16">
      <c r="A15">
        <f>Sheet2!A29</f>
        <v>58</v>
      </c>
      <c r="B15">
        <f>Sheet2!B29</f>
        <v>0.34799999999999998</v>
      </c>
      <c r="C15">
        <f>Sheet2!C29</f>
        <v>0.30399999999999999</v>
      </c>
      <c r="D15">
        <f>Sheet2!D29</f>
        <v>0.32599999999999996</v>
      </c>
      <c r="E15">
        <f>Sheet2!E29</f>
        <v>2.2499999999999964E-2</v>
      </c>
      <c r="F15">
        <f>E15/Sheet2!$P$13</f>
        <v>0.71656050955413908</v>
      </c>
      <c r="G15">
        <v>4</v>
      </c>
      <c r="H15">
        <f t="shared" si="0"/>
        <v>0.17914012738853477</v>
      </c>
      <c r="I15">
        <f t="shared" si="1"/>
        <v>7.1656050955413901</v>
      </c>
      <c r="J15">
        <f t="shared" si="2"/>
        <v>0.17434562276256424</v>
      </c>
      <c r="K15">
        <f>Sheet2!F29</f>
        <v>41.1</v>
      </c>
      <c r="L15">
        <f>Sheet2!G29</f>
        <v>32.880000000000003</v>
      </c>
      <c r="M15">
        <f>Sheet2!H29</f>
        <v>0.65760000000000007</v>
      </c>
      <c r="N15">
        <f>Sheet2!I29</f>
        <v>0</v>
      </c>
      <c r="O15">
        <f>Sheet2!J29</f>
        <v>2.6304000000000003</v>
      </c>
      <c r="P15">
        <f>Sheet2!K29</f>
        <v>0.27241503556650659</v>
      </c>
    </row>
    <row r="16" spans="1:16">
      <c r="A16">
        <f>Sheet2!A30</f>
        <v>56</v>
      </c>
      <c r="B16">
        <f>Sheet2!B30</f>
        <v>0.35599999999999998</v>
      </c>
      <c r="C16">
        <f>Sheet2!C30</f>
        <v>0.36099999999999999</v>
      </c>
      <c r="D16">
        <f>Sheet2!D30</f>
        <v>0.35849999999999999</v>
      </c>
      <c r="E16">
        <f>Sheet2!E30</f>
        <v>5.4999999999999993E-2</v>
      </c>
      <c r="F16">
        <f>E16/Sheet2!$P$13</f>
        <v>1.7515923566878979</v>
      </c>
      <c r="G16">
        <v>4</v>
      </c>
      <c r="H16">
        <f t="shared" si="0"/>
        <v>0.43789808917197448</v>
      </c>
      <c r="I16">
        <f t="shared" si="1"/>
        <v>17.515923566878982</v>
      </c>
      <c r="J16">
        <f t="shared" si="2"/>
        <v>0.4456978006839436</v>
      </c>
      <c r="K16">
        <f>Sheet2!F30</f>
        <v>39.299999999999997</v>
      </c>
      <c r="L16">
        <f>Sheet2!G30</f>
        <v>31.439999999999998</v>
      </c>
      <c r="M16">
        <f>Sheet2!H30</f>
        <v>0.62879999999999991</v>
      </c>
      <c r="N16">
        <f>Sheet2!I30</f>
        <v>0</v>
      </c>
      <c r="O16">
        <f>Sheet2!J30</f>
        <v>2.5151999999999997</v>
      </c>
      <c r="P16">
        <f>Sheet2!K30</f>
        <v>0.69640281356866185</v>
      </c>
    </row>
    <row r="17" spans="1:16">
      <c r="A17">
        <f>Sheet2!A31</f>
        <v>55</v>
      </c>
      <c r="B17">
        <f>Sheet2!B31</f>
        <v>0.317</v>
      </c>
      <c r="C17">
        <f>Sheet2!C31</f>
        <v>0.36499999999999999</v>
      </c>
      <c r="D17">
        <f>Sheet2!D31</f>
        <v>0.34099999999999997</v>
      </c>
      <c r="E17">
        <f>Sheet2!E31</f>
        <v>3.7499999999999978E-2</v>
      </c>
      <c r="F17">
        <f>E17/Sheet2!$P$13</f>
        <v>1.1942675159235663</v>
      </c>
      <c r="G17">
        <v>4</v>
      </c>
      <c r="H17">
        <f t="shared" si="0"/>
        <v>0.29856687898089157</v>
      </c>
      <c r="I17">
        <f t="shared" si="1"/>
        <v>11.942675159235662</v>
      </c>
      <c r="J17">
        <f t="shared" si="2"/>
        <v>0.23234776574388449</v>
      </c>
      <c r="K17">
        <f>Sheet2!F31</f>
        <v>51.4</v>
      </c>
      <c r="L17">
        <f>Sheet2!G31</f>
        <v>41.120000000000005</v>
      </c>
      <c r="M17">
        <f>Sheet2!H31</f>
        <v>0.82240000000000013</v>
      </c>
      <c r="N17">
        <f>Sheet2!I31</f>
        <v>0</v>
      </c>
      <c r="O17">
        <f>Sheet2!J31</f>
        <v>3.2896000000000005</v>
      </c>
      <c r="P17">
        <f>Sheet2!K31</f>
        <v>0.36304338397481944</v>
      </c>
    </row>
    <row r="18" spans="1:16">
      <c r="A18">
        <f>Sheet2!A32</f>
        <v>47</v>
      </c>
      <c r="B18">
        <f>Sheet2!B32</f>
        <v>0.34300000000000003</v>
      </c>
      <c r="C18">
        <f>Sheet2!C32</f>
        <v>0.40899999999999997</v>
      </c>
      <c r="D18">
        <f>Sheet2!D32</f>
        <v>0.376</v>
      </c>
      <c r="E18">
        <f>Sheet2!E32</f>
        <v>7.2500000000000009E-2</v>
      </c>
      <c r="F18">
        <f>E18/Sheet2!$P$13</f>
        <v>2.3089171974522298</v>
      </c>
      <c r="G18">
        <v>4</v>
      </c>
      <c r="H18">
        <f t="shared" si="0"/>
        <v>0.57722929936305745</v>
      </c>
      <c r="I18">
        <f t="shared" si="1"/>
        <v>23.089171974522298</v>
      </c>
      <c r="J18">
        <f t="shared" si="2"/>
        <v>0.54584330909036172</v>
      </c>
      <c r="K18">
        <f>Sheet2!F32</f>
        <v>42.3</v>
      </c>
      <c r="L18">
        <f>Sheet2!G32</f>
        <v>33.839999999999996</v>
      </c>
      <c r="M18">
        <f>Sheet2!H32</f>
        <v>0.67679999999999996</v>
      </c>
      <c r="N18">
        <f>Sheet2!I32</f>
        <v>0</v>
      </c>
      <c r="O18">
        <f>Sheet2!J32</f>
        <v>2.7071999999999998</v>
      </c>
      <c r="P18">
        <f>Sheet2!K32</f>
        <v>0.85288017045369013</v>
      </c>
    </row>
    <row r="19" spans="1:16">
      <c r="A19">
        <f>Sheet2!A33</f>
        <v>48</v>
      </c>
      <c r="B19">
        <f>Sheet2!B33</f>
        <v>0.35799999999999998</v>
      </c>
      <c r="C19">
        <f>Sheet2!C33</f>
        <v>0.36799999999999999</v>
      </c>
      <c r="D19">
        <f>Sheet2!D33</f>
        <v>0.36299999999999999</v>
      </c>
      <c r="E19">
        <f>Sheet2!E33</f>
        <v>5.9499999999999997E-2</v>
      </c>
      <c r="F19">
        <f>E19/Sheet2!$P$13</f>
        <v>1.8949044585987262</v>
      </c>
      <c r="G19">
        <v>4</v>
      </c>
      <c r="H19">
        <f t="shared" si="0"/>
        <v>0.47372611464968156</v>
      </c>
      <c r="I19">
        <f t="shared" si="1"/>
        <v>18.949044585987263</v>
      </c>
      <c r="J19">
        <f t="shared" si="2"/>
        <v>0.44377153597159863</v>
      </c>
      <c r="K19">
        <f>Sheet2!F33</f>
        <v>42.7</v>
      </c>
      <c r="L19">
        <f>Sheet2!G33</f>
        <v>34.160000000000004</v>
      </c>
      <c r="M19">
        <f>Sheet2!H33</f>
        <v>0.68320000000000003</v>
      </c>
      <c r="N19">
        <f>Sheet2!I33</f>
        <v>0</v>
      </c>
      <c r="O19">
        <f>Sheet2!J33</f>
        <v>2.7328000000000001</v>
      </c>
      <c r="P19">
        <f>Sheet2!K33</f>
        <v>0.69339302495562283</v>
      </c>
    </row>
    <row r="20" spans="1:16">
      <c r="A20">
        <f>Sheet2!A34</f>
        <v>49</v>
      </c>
      <c r="B20">
        <f>Sheet2!B34</f>
        <v>0.36599999999999999</v>
      </c>
      <c r="C20">
        <f>Sheet2!C34</f>
        <v>0.29699999999999999</v>
      </c>
      <c r="D20">
        <f>Sheet2!D34</f>
        <v>0.33150000000000002</v>
      </c>
      <c r="E20">
        <f>Sheet2!E34</f>
        <v>2.8000000000000025E-2</v>
      </c>
      <c r="F20">
        <f>E20/Sheet2!$P$13</f>
        <v>0.89171974522293085</v>
      </c>
      <c r="G20">
        <v>4</v>
      </c>
      <c r="H20">
        <f t="shared" si="0"/>
        <v>0.22292993630573271</v>
      </c>
      <c r="I20">
        <f t="shared" si="1"/>
        <v>8.917197452229308</v>
      </c>
      <c r="J20">
        <f t="shared" si="2"/>
        <v>0.20689553253432269</v>
      </c>
      <c r="K20">
        <f>Sheet2!F34</f>
        <v>43.1</v>
      </c>
      <c r="L20">
        <f>Sheet2!G34</f>
        <v>34.480000000000004</v>
      </c>
      <c r="M20">
        <f>Sheet2!H34</f>
        <v>0.6896000000000001</v>
      </c>
      <c r="N20">
        <f>Sheet2!I34</f>
        <v>0</v>
      </c>
      <c r="O20">
        <f>Sheet2!J34</f>
        <v>2.7584000000000004</v>
      </c>
      <c r="P20">
        <f>Sheet2!K34</f>
        <v>0.32327426958487915</v>
      </c>
    </row>
    <row r="21" spans="1:16">
      <c r="A21">
        <f>Sheet2!A35</f>
        <v>1756</v>
      </c>
      <c r="B21">
        <f>Sheet2!B35</f>
        <v>0.434</v>
      </c>
      <c r="C21">
        <f>Sheet2!C35</f>
        <v>0.40799999999999997</v>
      </c>
      <c r="D21">
        <f>Sheet2!D35</f>
        <v>0.42099999999999999</v>
      </c>
      <c r="E21">
        <f>Sheet2!E35</f>
        <v>0.11749999999999999</v>
      </c>
      <c r="F21">
        <f>E21/Sheet2!$P$13</f>
        <v>3.7420382165605095</v>
      </c>
      <c r="G21">
        <v>4</v>
      </c>
      <c r="H21">
        <f t="shared" si="0"/>
        <v>0.93550955414012738</v>
      </c>
      <c r="I21">
        <f t="shared" si="1"/>
        <v>37.420382165605091</v>
      </c>
      <c r="J21">
        <f t="shared" si="2"/>
        <v>1.2228883060655258</v>
      </c>
      <c r="K21">
        <f>Sheet2!F35</f>
        <v>30.6</v>
      </c>
      <c r="L21">
        <f>Sheet2!G35</f>
        <v>24.480000000000004</v>
      </c>
      <c r="M21">
        <f>Sheet2!H35</f>
        <v>0.48960000000000009</v>
      </c>
      <c r="N21">
        <f>Sheet2!I35</f>
        <v>0</v>
      </c>
      <c r="O21">
        <f>Sheet2!J35</f>
        <v>1.9584000000000004</v>
      </c>
      <c r="P21">
        <f>Sheet2!K35</f>
        <v>1.9107629782273841</v>
      </c>
    </row>
    <row r="22" spans="1:16">
      <c r="A22">
        <f>Sheet2!A36</f>
        <v>49</v>
      </c>
      <c r="B22">
        <f>Sheet2!B36</f>
        <v>0.36199999999999999</v>
      </c>
      <c r="C22">
        <f>Sheet2!C36</f>
        <v>0.374</v>
      </c>
      <c r="D22">
        <f>Sheet2!D36</f>
        <v>0.36799999999999999</v>
      </c>
      <c r="E22">
        <f>Sheet2!E36</f>
        <v>6.4500000000000002E-2</v>
      </c>
      <c r="F22">
        <f>E22/Sheet2!$P$13</f>
        <v>2.0541401273885351</v>
      </c>
      <c r="G22">
        <v>4</v>
      </c>
      <c r="H22">
        <f t="shared" si="0"/>
        <v>0.51353503184713378</v>
      </c>
      <c r="I22">
        <f t="shared" si="1"/>
        <v>20.541401273885349</v>
      </c>
      <c r="J22">
        <f t="shared" si="2"/>
        <v>0.81191309382946042</v>
      </c>
      <c r="K22">
        <f>Sheet2!F36</f>
        <v>25.3</v>
      </c>
      <c r="L22">
        <f>Sheet2!G36</f>
        <v>20.240000000000002</v>
      </c>
      <c r="M22">
        <f>Sheet2!H36</f>
        <v>0.40480000000000005</v>
      </c>
      <c r="N22">
        <f>Sheet2!I36</f>
        <v>0</v>
      </c>
      <c r="O22">
        <f>Sheet2!J36</f>
        <v>1.6192000000000002</v>
      </c>
      <c r="P22">
        <f>Sheet2!K36</f>
        <v>1.268614209108532</v>
      </c>
    </row>
    <row r="23" spans="1:16">
      <c r="A23">
        <f>Sheet2!A37</f>
        <v>60</v>
      </c>
      <c r="B23">
        <f>Sheet2!B37</f>
        <v>0.3</v>
      </c>
      <c r="C23">
        <f>Sheet2!C37</f>
        <v>0.29299999999999998</v>
      </c>
      <c r="D23">
        <f>Sheet2!D37</f>
        <v>0.29649999999999999</v>
      </c>
      <c r="E23">
        <f>Sheet2!E37</f>
        <v>0.10199999999999998</v>
      </c>
      <c r="F23">
        <f>E23/Sheet2!$P$13</f>
        <v>3.2484076433121016</v>
      </c>
      <c r="G23">
        <v>0.2</v>
      </c>
      <c r="H23">
        <f t="shared" si="0"/>
        <v>16.242038216560506</v>
      </c>
      <c r="I23">
        <f t="shared" si="1"/>
        <v>649.68152866242019</v>
      </c>
      <c r="J23">
        <f t="shared" si="2"/>
        <v>19.335759781619647</v>
      </c>
      <c r="K23">
        <f>Sheet2!F37</f>
        <v>33.6</v>
      </c>
      <c r="L23">
        <f>Sheet2!G37</f>
        <v>26.880000000000003</v>
      </c>
      <c r="M23">
        <f>Sheet2!H37</f>
        <v>0.53760000000000008</v>
      </c>
      <c r="N23">
        <f>Sheet2!I37</f>
        <v>2.6880000000000005E-2</v>
      </c>
      <c r="O23">
        <f>Sheet2!J37</f>
        <v>0.10752000000000002</v>
      </c>
      <c r="P23">
        <f>Sheet2!K37</f>
        <v>30.212124658780702</v>
      </c>
    </row>
    <row r="24" spans="1:16">
      <c r="A24">
        <f>Sheet2!A38</f>
        <v>63</v>
      </c>
      <c r="B24">
        <f>Sheet2!B38</f>
        <v>0.443</v>
      </c>
      <c r="C24">
        <f>Sheet2!C38</f>
        <v>0.39100000000000001</v>
      </c>
      <c r="D24">
        <f>Sheet2!D38</f>
        <v>0.41700000000000004</v>
      </c>
      <c r="E24">
        <f>Sheet2!E38</f>
        <v>0.11350000000000005</v>
      </c>
      <c r="F24">
        <f>E24/Sheet2!$P$13</f>
        <v>3.6146496815286642</v>
      </c>
      <c r="G24">
        <v>4</v>
      </c>
      <c r="H24">
        <f t="shared" si="0"/>
        <v>0.90366242038216604</v>
      </c>
      <c r="I24">
        <f t="shared" si="1"/>
        <v>36.146496815286639</v>
      </c>
      <c r="J24">
        <f t="shared" si="2"/>
        <v>1.0507702562583325</v>
      </c>
      <c r="K24">
        <f>Sheet2!F38</f>
        <v>34.4</v>
      </c>
      <c r="L24">
        <f>Sheet2!G38</f>
        <v>27.52</v>
      </c>
      <c r="M24">
        <f>Sheet2!H38</f>
        <v>0.5504</v>
      </c>
      <c r="N24">
        <f>Sheet2!I38</f>
        <v>0</v>
      </c>
      <c r="O24">
        <f>Sheet2!J38</f>
        <v>2.2016</v>
      </c>
      <c r="P24">
        <f>Sheet2!K38</f>
        <v>1.6418285254036447</v>
      </c>
    </row>
    <row r="25" spans="1:16">
      <c r="A25">
        <f>Sheet2!A39</f>
        <v>66</v>
      </c>
      <c r="B25">
        <f>Sheet2!B39</f>
        <v>0.46200000000000002</v>
      </c>
      <c r="C25">
        <f>Sheet2!C39</f>
        <v>0.42</v>
      </c>
      <c r="D25">
        <f>Sheet2!D39</f>
        <v>0.441</v>
      </c>
      <c r="E25">
        <f>Sheet2!E39</f>
        <v>0.13750000000000001</v>
      </c>
      <c r="F25">
        <f>E25/Sheet2!$P$13</f>
        <v>4.3789808917197464</v>
      </c>
      <c r="G25">
        <v>4</v>
      </c>
      <c r="H25">
        <f t="shared" si="0"/>
        <v>1.0947452229299366</v>
      </c>
      <c r="I25">
        <f t="shared" si="1"/>
        <v>43.789808917197462</v>
      </c>
      <c r="J25">
        <f t="shared" si="2"/>
        <v>1.3150092767927166</v>
      </c>
      <c r="K25">
        <f>Sheet2!F39</f>
        <v>33.299999999999997</v>
      </c>
      <c r="L25">
        <f>Sheet2!G39</f>
        <v>26.64</v>
      </c>
      <c r="M25">
        <f>Sheet2!H39</f>
        <v>0.53280000000000005</v>
      </c>
      <c r="N25">
        <f>Sheet2!I39</f>
        <v>0</v>
      </c>
      <c r="O25">
        <f>Sheet2!J39</f>
        <v>2.1312000000000002</v>
      </c>
      <c r="P25">
        <f>Sheet2!K39</f>
        <v>2.0547019949886196</v>
      </c>
    </row>
    <row r="26" spans="1:16">
      <c r="A26">
        <f>Sheet2!A40</f>
        <v>45</v>
      </c>
      <c r="B26">
        <f>Sheet2!B40</f>
        <v>0.70099999999999996</v>
      </c>
      <c r="C26">
        <f>Sheet2!C40</f>
        <v>0.70499999999999996</v>
      </c>
      <c r="D26">
        <f>Sheet2!D40</f>
        <v>0.70299999999999996</v>
      </c>
      <c r="E26">
        <f>Sheet2!E40</f>
        <v>0.50849999999999995</v>
      </c>
      <c r="F26">
        <f>E26/Sheet2!$P$13</f>
        <v>16.194267515923567</v>
      </c>
      <c r="G26">
        <v>0.2</v>
      </c>
      <c r="H26">
        <f t="shared" si="0"/>
        <v>80.971337579617824</v>
      </c>
      <c r="I26">
        <f t="shared" si="1"/>
        <v>3238.8535031847127</v>
      </c>
      <c r="J26">
        <f t="shared" si="2"/>
        <v>59.103166116509357</v>
      </c>
      <c r="K26">
        <f>Sheet2!F40</f>
        <v>54.8</v>
      </c>
      <c r="L26">
        <f>Sheet2!G40</f>
        <v>43.84</v>
      </c>
      <c r="M26">
        <f>Sheet2!H40</f>
        <v>0.87680000000000002</v>
      </c>
      <c r="N26">
        <f>Sheet2!I40</f>
        <v>4.3840000000000004E-2</v>
      </c>
      <c r="O26">
        <f>Sheet2!J40</f>
        <v>0.17536000000000002</v>
      </c>
      <c r="P26">
        <f>Sheet2!K40</f>
        <v>92.348697057045882</v>
      </c>
    </row>
    <row r="27" spans="1:16">
      <c r="A27">
        <f>Sheet2!A41</f>
        <v>46</v>
      </c>
      <c r="B27">
        <f>Sheet2!B41</f>
        <v>0.77300000000000002</v>
      </c>
      <c r="C27">
        <f>Sheet2!C41</f>
        <v>0.66700000000000004</v>
      </c>
      <c r="D27">
        <f>Sheet2!D41</f>
        <v>0.72</v>
      </c>
      <c r="E27">
        <f>Sheet2!E41</f>
        <v>0.52549999999999997</v>
      </c>
      <c r="F27">
        <f>E27/Sheet2!$P$13</f>
        <v>16.735668789808919</v>
      </c>
      <c r="G27">
        <v>0.2</v>
      </c>
      <c r="H27">
        <f t="shared" si="0"/>
        <v>83.678343949044589</v>
      </c>
      <c r="I27">
        <f t="shared" si="1"/>
        <v>3347.1337579617834</v>
      </c>
      <c r="J27">
        <f t="shared" si="2"/>
        <v>99.027625975200706</v>
      </c>
      <c r="K27">
        <f>Sheet2!F41</f>
        <v>33.799999999999997</v>
      </c>
      <c r="L27">
        <f>Sheet2!G41</f>
        <v>27.04</v>
      </c>
      <c r="M27">
        <f>Sheet2!H41</f>
        <v>0.54079999999999995</v>
      </c>
      <c r="N27">
        <f>Sheet2!I41</f>
        <v>2.7039999999999998E-2</v>
      </c>
      <c r="O27">
        <f>Sheet2!J41</f>
        <v>0.10815999999999999</v>
      </c>
      <c r="P27">
        <f>Sheet2!K41</f>
        <v>154.73066558625112</v>
      </c>
    </row>
    <row r="28" spans="1:16">
      <c r="A28">
        <f>Sheet2!A42</f>
        <v>48</v>
      </c>
      <c r="B28">
        <f>Sheet2!B42</f>
        <v>0.55500000000000005</v>
      </c>
      <c r="C28">
        <f>Sheet2!C42</f>
        <v>0.52600000000000002</v>
      </c>
      <c r="D28">
        <f>Sheet2!D42</f>
        <v>0.54049999999999998</v>
      </c>
      <c r="E28">
        <f>Sheet2!E42</f>
        <v>0.34599999999999997</v>
      </c>
      <c r="F28">
        <f>E28/Sheet2!$P$13</f>
        <v>11.019108280254777</v>
      </c>
      <c r="G28">
        <v>0.2</v>
      </c>
      <c r="H28">
        <f t="shared" si="0"/>
        <v>55.095541401273884</v>
      </c>
      <c r="I28">
        <f t="shared" si="1"/>
        <v>2203.8216560509554</v>
      </c>
      <c r="J28">
        <f t="shared" si="2"/>
        <v>44.431888226833777</v>
      </c>
      <c r="K28">
        <f>Sheet2!F42</f>
        <v>49.6</v>
      </c>
      <c r="L28">
        <f>Sheet2!G42</f>
        <v>39.680000000000007</v>
      </c>
      <c r="M28">
        <f>Sheet2!H42</f>
        <v>0.79360000000000008</v>
      </c>
      <c r="N28">
        <f>Sheet2!I42</f>
        <v>3.9680000000000007E-2</v>
      </c>
      <c r="O28">
        <f>Sheet2!J42</f>
        <v>0.15872000000000003</v>
      </c>
      <c r="P28">
        <f>Sheet2!K42</f>
        <v>69.424825354427767</v>
      </c>
    </row>
    <row r="29" spans="1:16">
      <c r="A29">
        <f>Sheet2!A43</f>
        <v>51</v>
      </c>
      <c r="B29">
        <f>Sheet2!B43</f>
        <v>0.67500000000000004</v>
      </c>
      <c r="C29">
        <f>Sheet2!C43</f>
        <v>0.64800000000000002</v>
      </c>
      <c r="D29">
        <f>Sheet2!D43</f>
        <v>0.66149999999999998</v>
      </c>
      <c r="E29">
        <f>Sheet2!E43</f>
        <v>0.46699999999999997</v>
      </c>
      <c r="F29">
        <f>E29/Sheet2!$P$13</f>
        <v>14.872611464968154</v>
      </c>
      <c r="G29">
        <v>0.2</v>
      </c>
      <c r="H29">
        <f t="shared" si="0"/>
        <v>74.363057324840767</v>
      </c>
      <c r="I29">
        <f t="shared" si="1"/>
        <v>2974.5222929936308</v>
      </c>
      <c r="J29">
        <f t="shared" si="2"/>
        <v>76.861041162626108</v>
      </c>
      <c r="K29">
        <f>Sheet2!F43</f>
        <v>38.700000000000003</v>
      </c>
      <c r="L29">
        <f>Sheet2!G43</f>
        <v>30.960000000000004</v>
      </c>
      <c r="M29">
        <f>Sheet2!H43</f>
        <v>0.61920000000000008</v>
      </c>
      <c r="N29">
        <f>Sheet2!I43</f>
        <v>3.0960000000000005E-2</v>
      </c>
      <c r="O29">
        <f>Sheet2!J43</f>
        <v>0.12384000000000002</v>
      </c>
      <c r="P29">
        <f>Sheet2!K43</f>
        <v>120.09537681660329</v>
      </c>
    </row>
    <row r="30" spans="1:16">
      <c r="A30">
        <f>Sheet2!A44</f>
        <v>2109</v>
      </c>
      <c r="B30">
        <f>Sheet2!B44</f>
        <v>0.66900000000000004</v>
      </c>
      <c r="C30">
        <f>Sheet2!C44</f>
        <v>0.65700000000000003</v>
      </c>
      <c r="D30">
        <f>Sheet2!D44</f>
        <v>0.66300000000000003</v>
      </c>
      <c r="E30">
        <f>Sheet2!E44</f>
        <v>0.46850000000000003</v>
      </c>
      <c r="F30">
        <f>E30/Sheet2!$P$13</f>
        <v>14.920382165605098</v>
      </c>
      <c r="G30">
        <v>0.2</v>
      </c>
      <c r="H30">
        <f t="shared" si="0"/>
        <v>74.601910828025481</v>
      </c>
      <c r="I30">
        <f t="shared" si="1"/>
        <v>2984.0764331210194</v>
      </c>
      <c r="J30">
        <f t="shared" si="2"/>
        <v>66.019390113296879</v>
      </c>
      <c r="K30">
        <f>Sheet2!F44</f>
        <v>45.2</v>
      </c>
      <c r="L30">
        <f>Sheet2!G44</f>
        <v>36.160000000000004</v>
      </c>
      <c r="M30">
        <f>Sheet2!H44</f>
        <v>0.72320000000000007</v>
      </c>
      <c r="N30">
        <f>Sheet2!I44</f>
        <v>3.6160000000000005E-2</v>
      </c>
      <c r="O30">
        <f>Sheet2!J44</f>
        <v>0.14464000000000002</v>
      </c>
      <c r="P30">
        <f>Sheet2!K44</f>
        <v>103.15529705202638</v>
      </c>
    </row>
    <row r="31" spans="1:16">
      <c r="A31">
        <f>Sheet2!A45</f>
        <v>2101</v>
      </c>
      <c r="B31">
        <f>Sheet2!B45</f>
        <v>0.45200000000000001</v>
      </c>
      <c r="C31">
        <f>Sheet2!C45</f>
        <v>0.42699999999999999</v>
      </c>
      <c r="D31">
        <f>Sheet2!D45</f>
        <v>0.4395</v>
      </c>
      <c r="E31">
        <f>Sheet2!E45</f>
        <v>0.13600000000000001</v>
      </c>
      <c r="F31">
        <f>E31/Sheet2!$P$13</f>
        <v>4.3312101910828034</v>
      </c>
      <c r="G31">
        <v>4</v>
      </c>
      <c r="H31">
        <f t="shared" si="0"/>
        <v>1.0828025477707008</v>
      </c>
      <c r="I31">
        <f t="shared" si="1"/>
        <v>43.312101910828034</v>
      </c>
      <c r="J31">
        <f t="shared" si="2"/>
        <v>1.0828025477707008</v>
      </c>
      <c r="K31">
        <f>Sheet2!F45</f>
        <v>40</v>
      </c>
      <c r="L31">
        <f>Sheet2!G45</f>
        <v>32</v>
      </c>
      <c r="M31">
        <f>Sheet2!H45</f>
        <v>0.64</v>
      </c>
      <c r="N31">
        <f>Sheet2!I45</f>
        <v>0</v>
      </c>
      <c r="O31">
        <f>Sheet2!J45</f>
        <v>2.56</v>
      </c>
      <c r="P31">
        <f>Sheet2!K45</f>
        <v>1.6918789808917201</v>
      </c>
    </row>
    <row r="32" spans="1:16">
      <c r="A32">
        <f>Sheet2!A46</f>
        <v>2099</v>
      </c>
      <c r="B32">
        <f>Sheet2!B46</f>
        <v>0.41299999999999998</v>
      </c>
      <c r="C32">
        <f>Sheet2!C46</f>
        <v>0.34699999999999998</v>
      </c>
      <c r="D32">
        <f>Sheet2!D46</f>
        <v>0.38</v>
      </c>
      <c r="E32">
        <f>Sheet2!E46</f>
        <v>7.6500000000000012E-2</v>
      </c>
      <c r="F32">
        <f>E32/Sheet2!$P$13</f>
        <v>2.4363057324840769</v>
      </c>
      <c r="G32">
        <v>4</v>
      </c>
      <c r="H32">
        <f t="shared" si="0"/>
        <v>0.60907643312101922</v>
      </c>
      <c r="I32">
        <f t="shared" si="1"/>
        <v>24.363057324840771</v>
      </c>
      <c r="J32">
        <f t="shared" si="2"/>
        <v>0.82030496043234924</v>
      </c>
      <c r="K32">
        <f>Sheet2!F46</f>
        <v>29.7</v>
      </c>
      <c r="L32">
        <f>Sheet2!G46</f>
        <v>23.76</v>
      </c>
      <c r="M32">
        <f>Sheet2!H46</f>
        <v>0.47520000000000001</v>
      </c>
      <c r="N32">
        <f>Sheet2!I46</f>
        <v>0</v>
      </c>
      <c r="O32">
        <f>Sheet2!J46</f>
        <v>1.9008</v>
      </c>
      <c r="P32">
        <f>Sheet2!K46</f>
        <v>1.2817265006755454</v>
      </c>
    </row>
    <row r="33" spans="1:16">
      <c r="A33">
        <f>Sheet2!A47</f>
        <v>2108</v>
      </c>
      <c r="B33">
        <f>Sheet2!B47</f>
        <v>0.70499999999999996</v>
      </c>
      <c r="C33">
        <f>Sheet2!C47</f>
        <v>0.63600000000000001</v>
      </c>
      <c r="D33">
        <f>Sheet2!D47</f>
        <v>0.67049999999999998</v>
      </c>
      <c r="E33">
        <f>Sheet2!E47</f>
        <v>0.47599999999999998</v>
      </c>
      <c r="F33">
        <f>E33/Sheet2!$P$13</f>
        <v>15.15923566878981</v>
      </c>
      <c r="G33">
        <v>0.2</v>
      </c>
      <c r="H33">
        <f t="shared" si="0"/>
        <v>75.796178343949052</v>
      </c>
      <c r="I33">
        <f t="shared" si="1"/>
        <v>3031.8471337579617</v>
      </c>
      <c r="J33">
        <f t="shared" si="2"/>
        <v>69.220254195387255</v>
      </c>
      <c r="K33">
        <f>Sheet2!F47</f>
        <v>43.8</v>
      </c>
      <c r="L33">
        <f>Sheet2!G47</f>
        <v>35.04</v>
      </c>
      <c r="M33">
        <f>Sheet2!H47</f>
        <v>0.70079999999999998</v>
      </c>
      <c r="N33">
        <f>Sheet2!I47</f>
        <v>3.5040000000000002E-2</v>
      </c>
      <c r="O33">
        <f>Sheet2!J47</f>
        <v>0.14016000000000001</v>
      </c>
      <c r="P33">
        <f>Sheet2!K47</f>
        <v>108.15664718029259</v>
      </c>
    </row>
    <row r="34" spans="1:16">
      <c r="A34">
        <f>Sheet2!A48</f>
        <v>2111</v>
      </c>
      <c r="B34">
        <f>Sheet2!B48</f>
        <v>0.68500000000000005</v>
      </c>
      <c r="C34">
        <f>Sheet2!C48</f>
        <v>0.67900000000000005</v>
      </c>
      <c r="D34">
        <f>Sheet2!D48</f>
        <v>0.68200000000000005</v>
      </c>
      <c r="E34">
        <f>Sheet2!E48</f>
        <v>0.48750000000000004</v>
      </c>
      <c r="F34">
        <f>E34/Sheet2!$P$13</f>
        <v>15.525477707006372</v>
      </c>
      <c r="G34">
        <v>0.2</v>
      </c>
      <c r="H34">
        <f t="shared" si="0"/>
        <v>77.627388535031855</v>
      </c>
      <c r="I34">
        <f t="shared" si="1"/>
        <v>3105.0955414012747</v>
      </c>
      <c r="J34">
        <f t="shared" si="2"/>
        <v>88.464260438782745</v>
      </c>
      <c r="K34">
        <f>Sheet2!F48</f>
        <v>35.1</v>
      </c>
      <c r="L34">
        <f>Sheet2!G48</f>
        <v>28.080000000000002</v>
      </c>
      <c r="M34">
        <f>Sheet2!H48</f>
        <v>0.56159999999999999</v>
      </c>
      <c r="N34">
        <f>Sheet2!I48</f>
        <v>2.8079999999999997E-2</v>
      </c>
      <c r="O34">
        <f>Sheet2!J48</f>
        <v>0.11231999999999999</v>
      </c>
      <c r="P34">
        <f>Sheet2!K48</f>
        <v>138.22540693559804</v>
      </c>
    </row>
    <row r="35" spans="1:16">
      <c r="A35">
        <f>Sheet2!A49</f>
        <v>2113</v>
      </c>
      <c r="B35">
        <f>Sheet2!B49</f>
        <v>0.71399999999999997</v>
      </c>
      <c r="C35">
        <f>Sheet2!C49</f>
        <v>0.7</v>
      </c>
      <c r="D35">
        <f>Sheet2!D49</f>
        <v>0.70699999999999996</v>
      </c>
      <c r="E35">
        <f>Sheet2!E49</f>
        <v>0.51249999999999996</v>
      </c>
      <c r="F35">
        <f>E35/Sheet2!$P$13</f>
        <v>16.321656050955415</v>
      </c>
      <c r="G35">
        <v>0.2</v>
      </c>
      <c r="H35">
        <f t="shared" si="0"/>
        <v>81.608280254777071</v>
      </c>
      <c r="I35">
        <f t="shared" si="1"/>
        <v>3264.3312101910833</v>
      </c>
      <c r="J35">
        <f t="shared" si="2"/>
        <v>102.3301319809117</v>
      </c>
      <c r="K35">
        <f>Sheet2!F49</f>
        <v>31.9</v>
      </c>
      <c r="L35">
        <f>Sheet2!G49</f>
        <v>25.52</v>
      </c>
      <c r="M35">
        <f>Sheet2!H49</f>
        <v>0.51039999999999996</v>
      </c>
      <c r="N35">
        <f>Sheet2!I49</f>
        <v>2.5519999999999998E-2</v>
      </c>
      <c r="O35">
        <f>Sheet2!J49</f>
        <v>0.10207999999999999</v>
      </c>
      <c r="P35">
        <f>Sheet2!K49</f>
        <v>159.89083122017453</v>
      </c>
    </row>
    <row r="36" spans="1:16">
      <c r="A36">
        <f>Sheet2!A50</f>
        <v>2118</v>
      </c>
      <c r="B36">
        <f>Sheet2!B50</f>
        <v>0.71599999999999997</v>
      </c>
      <c r="C36">
        <f>Sheet2!C50</f>
        <v>0.70699999999999996</v>
      </c>
      <c r="D36">
        <f>Sheet2!D50</f>
        <v>0.71150000000000002</v>
      </c>
      <c r="E36">
        <f>Sheet2!E50</f>
        <v>0.51700000000000002</v>
      </c>
      <c r="F36">
        <f>E36/Sheet2!$P$13</f>
        <v>16.464968152866245</v>
      </c>
      <c r="G36">
        <v>0.2</v>
      </c>
      <c r="H36">
        <f t="shared" si="0"/>
        <v>82.324840764331213</v>
      </c>
      <c r="I36">
        <f t="shared" si="1"/>
        <v>3292.993630573249</v>
      </c>
      <c r="J36">
        <f t="shared" si="2"/>
        <v>85.532302092811662</v>
      </c>
      <c r="K36">
        <f>Sheet2!F50</f>
        <v>38.5</v>
      </c>
      <c r="L36">
        <f>Sheet2!G50</f>
        <v>30.8</v>
      </c>
      <c r="M36">
        <f>Sheet2!H50</f>
        <v>0.61599999999999999</v>
      </c>
      <c r="N36">
        <f>Sheet2!I50</f>
        <v>3.0800000000000001E-2</v>
      </c>
      <c r="O36">
        <f>Sheet2!J50</f>
        <v>0.1232</v>
      </c>
      <c r="P36">
        <f>Sheet2!K50</f>
        <v>133.64422202001822</v>
      </c>
    </row>
    <row r="37" spans="1:16">
      <c r="A37">
        <f>Sheet2!A51</f>
        <v>2123</v>
      </c>
      <c r="B37">
        <f>Sheet2!B51</f>
        <v>0.68700000000000006</v>
      </c>
      <c r="C37">
        <f>Sheet2!C51</f>
        <v>0.68300000000000005</v>
      </c>
      <c r="D37">
        <f>Sheet2!D51</f>
        <v>0.68500000000000005</v>
      </c>
      <c r="E37">
        <f>Sheet2!E51</f>
        <v>0.49050000000000005</v>
      </c>
      <c r="F37">
        <f>E37/Sheet2!$P$13</f>
        <v>15.621019108280258</v>
      </c>
      <c r="G37">
        <v>0.2</v>
      </c>
      <c r="H37">
        <f t="shared" si="0"/>
        <v>78.105095541401283</v>
      </c>
      <c r="I37">
        <f t="shared" si="1"/>
        <v>3124.2038216560509</v>
      </c>
      <c r="J37">
        <f t="shared" si="2"/>
        <v>93.259815571822415</v>
      </c>
      <c r="K37">
        <f>Sheet2!F51</f>
        <v>33.5</v>
      </c>
      <c r="L37">
        <f>Sheet2!G51</f>
        <v>26.8</v>
      </c>
      <c r="M37">
        <f>Sheet2!H51</f>
        <v>0.53600000000000003</v>
      </c>
      <c r="N37">
        <f>Sheet2!I51</f>
        <v>2.6800000000000001E-2</v>
      </c>
      <c r="O37">
        <f>Sheet2!J51</f>
        <v>0.1072</v>
      </c>
      <c r="P37">
        <f>Sheet2!K51</f>
        <v>145.71846183097256</v>
      </c>
    </row>
    <row r="38" spans="1:16">
      <c r="A38">
        <f>Sheet2!A52</f>
        <v>2124</v>
      </c>
      <c r="B38">
        <f>Sheet2!B52</f>
        <v>0.68899999999999995</v>
      </c>
      <c r="C38">
        <f>Sheet2!C52</f>
        <v>0.70599999999999996</v>
      </c>
      <c r="D38">
        <f>Sheet2!D52</f>
        <v>0.69750000000000001</v>
      </c>
      <c r="E38">
        <f>Sheet2!E52</f>
        <v>0.503</v>
      </c>
      <c r="F38">
        <f>E38/Sheet2!$P$13</f>
        <v>16.019108280254777</v>
      </c>
      <c r="G38">
        <v>0.2</v>
      </c>
      <c r="H38">
        <f t="shared" si="0"/>
        <v>80.095541401273877</v>
      </c>
      <c r="I38">
        <f t="shared" si="1"/>
        <v>3203.821656050955</v>
      </c>
      <c r="J38">
        <f t="shared" si="2"/>
        <v>77.200521832553136</v>
      </c>
      <c r="K38">
        <f>Sheet2!F52</f>
        <v>41.5</v>
      </c>
      <c r="L38">
        <f>Sheet2!G52</f>
        <v>33.200000000000003</v>
      </c>
      <c r="M38">
        <f>Sheet2!H52</f>
        <v>0.66400000000000003</v>
      </c>
      <c r="N38">
        <f>Sheet2!I52</f>
        <v>3.32E-2</v>
      </c>
      <c r="O38">
        <f>Sheet2!J52</f>
        <v>0.1328</v>
      </c>
      <c r="P38">
        <f>Sheet2!K52</f>
        <v>120.62581536336428</v>
      </c>
    </row>
    <row r="39" spans="1:16">
      <c r="A39">
        <f>Sheet2!A53</f>
        <v>2127</v>
      </c>
      <c r="B39">
        <f>Sheet2!B53</f>
        <v>0.59199999999999997</v>
      </c>
      <c r="C39">
        <f>Sheet2!C53</f>
        <v>0.56200000000000006</v>
      </c>
      <c r="D39">
        <f>Sheet2!D53</f>
        <v>0.57699999999999996</v>
      </c>
      <c r="E39">
        <f>Sheet2!E53</f>
        <v>0.27349999999999997</v>
      </c>
      <c r="F39">
        <f>E39/Sheet2!$P$13</f>
        <v>8.7101910828025471</v>
      </c>
      <c r="G39">
        <v>4</v>
      </c>
      <c r="H39">
        <f t="shared" si="0"/>
        <v>2.1775477707006368</v>
      </c>
      <c r="I39">
        <f t="shared" si="1"/>
        <v>87.101910828025467</v>
      </c>
      <c r="J39">
        <f t="shared" si="2"/>
        <v>2.2861393918116919</v>
      </c>
      <c r="K39">
        <f>Sheet2!F53</f>
        <v>38.1</v>
      </c>
      <c r="L39">
        <f>Sheet2!G53</f>
        <v>30.480000000000004</v>
      </c>
      <c r="M39">
        <f>Sheet2!H53</f>
        <v>0.60960000000000003</v>
      </c>
      <c r="N39">
        <f>Sheet2!I53</f>
        <v>0</v>
      </c>
      <c r="O39">
        <f>Sheet2!J53</f>
        <v>2.4384000000000001</v>
      </c>
      <c r="P39">
        <f>Sheet2!K53</f>
        <v>3.5720927997057688</v>
      </c>
    </row>
    <row r="40" spans="1:16">
      <c r="A40">
        <f>Sheet2!A54</f>
        <v>2128</v>
      </c>
      <c r="B40">
        <f>Sheet2!B54</f>
        <v>0.63300000000000001</v>
      </c>
      <c r="C40">
        <f>Sheet2!C54</f>
        <v>0.52400000000000002</v>
      </c>
      <c r="D40">
        <f>Sheet2!D54</f>
        <v>0.57850000000000001</v>
      </c>
      <c r="E40">
        <f>Sheet2!E54</f>
        <v>0.38400000000000001</v>
      </c>
      <c r="F40">
        <f>E40/Sheet2!$P$13</f>
        <v>12.229299363057326</v>
      </c>
      <c r="G40">
        <v>0.2</v>
      </c>
      <c r="H40">
        <f t="shared" si="0"/>
        <v>61.146496815286625</v>
      </c>
      <c r="I40">
        <f t="shared" si="1"/>
        <v>2445.8598726114651</v>
      </c>
      <c r="J40">
        <f t="shared" si="2"/>
        <v>62.394384505394513</v>
      </c>
      <c r="K40">
        <f>Sheet2!F54</f>
        <v>39.200000000000003</v>
      </c>
      <c r="L40">
        <f>Sheet2!G54</f>
        <v>31.360000000000003</v>
      </c>
      <c r="M40">
        <f>Sheet2!H54</f>
        <v>0.62720000000000009</v>
      </c>
      <c r="N40">
        <f>Sheet2!I54</f>
        <v>3.1360000000000006E-2</v>
      </c>
      <c r="O40">
        <f>Sheet2!J54</f>
        <v>0.12544000000000002</v>
      </c>
      <c r="P40">
        <f>Sheet2!K54</f>
        <v>97.491225789678921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Exported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Innocence Harvey</dc:creator>
  <cp:lastModifiedBy>Dave Bridges</cp:lastModifiedBy>
  <dcterms:created xsi:type="dcterms:W3CDTF">2015-10-21T19:14:24Z</dcterms:created>
  <dcterms:modified xsi:type="dcterms:W3CDTF">2016-02-12T18:17:57Z</dcterms:modified>
</cp:coreProperties>
</file>