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dy\Documents\GitHub\PrecisionNutrition\Meta Analysis\"/>
    </mc:Choice>
  </mc:AlternateContent>
  <xr:revisionPtr revIDLastSave="0" documentId="13_ncr:1_{832DFC19-5CA9-47F0-96DF-54DE9B422C70}" xr6:coauthVersionLast="47" xr6:coauthVersionMax="47" xr10:uidLastSave="{00000000-0000-0000-0000-000000000000}"/>
  <bookViews>
    <workbookView xWindow="-120" yWindow="-120" windowWidth="38640" windowHeight="21240" xr2:uid="{0AAFB315-195C-354F-968F-54E1873F1A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1" l="1"/>
  <c r="G24" i="1" l="1"/>
  <c r="C24" i="1"/>
  <c r="I23" i="1"/>
  <c r="H23" i="1"/>
  <c r="F23" i="1"/>
  <c r="G23" i="1" s="1"/>
  <c r="I22" i="1"/>
  <c r="H22" i="1"/>
  <c r="F22" i="1"/>
  <c r="G22" i="1" s="1"/>
  <c r="C22" i="1"/>
  <c r="G21" i="1"/>
  <c r="C21" i="1"/>
  <c r="I20" i="1"/>
  <c r="H20" i="1"/>
  <c r="F20" i="1"/>
  <c r="G20" i="1" s="1"/>
  <c r="C20" i="1"/>
  <c r="G19" i="1"/>
  <c r="C19" i="1"/>
  <c r="K18" i="1"/>
  <c r="I18" i="1" s="1"/>
  <c r="H18" i="1"/>
  <c r="G18" i="1"/>
  <c r="F18" i="1"/>
  <c r="F13" i="1"/>
  <c r="H4" i="1" l="1"/>
  <c r="H3" i="1"/>
  <c r="G13" i="1"/>
  <c r="O13" i="1"/>
  <c r="I13" i="1"/>
  <c r="H13" i="1"/>
  <c r="C13" i="1"/>
  <c r="I12" i="1"/>
  <c r="H12" i="1"/>
  <c r="F12" i="1"/>
  <c r="G12" i="1" s="1"/>
  <c r="C12" i="1"/>
  <c r="O11" i="1"/>
  <c r="I11" i="1"/>
  <c r="H11" i="1"/>
  <c r="F11" i="1"/>
  <c r="G11" i="1" s="1"/>
  <c r="G10" i="1"/>
  <c r="C10" i="1"/>
  <c r="C9" i="1"/>
  <c r="G7" i="1"/>
  <c r="C7" i="1"/>
  <c r="K3" i="1"/>
  <c r="I3" i="1" s="1"/>
  <c r="K4" i="1"/>
  <c r="I4" i="1" s="1"/>
  <c r="C3" i="1"/>
  <c r="C4" i="1"/>
  <c r="G4" i="1"/>
  <c r="G3" i="1"/>
</calcChain>
</file>

<file path=xl/sharedStrings.xml><?xml version="1.0" encoding="utf-8"?>
<sst xmlns="http://schemas.openxmlformats.org/spreadsheetml/2006/main" count="155" uniqueCount="91">
  <si>
    <t>Study</t>
  </si>
  <si>
    <t>Baseline Weight</t>
  </si>
  <si>
    <t>Weight Change</t>
  </si>
  <si>
    <t>Baseline LDL</t>
  </si>
  <si>
    <t>Change in LDL-C</t>
  </si>
  <si>
    <t>Saslow2014</t>
  </si>
  <si>
    <t>n</t>
  </si>
  <si>
    <t>Saslow2017a</t>
  </si>
  <si>
    <t>Time</t>
  </si>
  <si>
    <t>6m</t>
  </si>
  <si>
    <t>12m</t>
  </si>
  <si>
    <t>Inter CI</t>
  </si>
  <si>
    <t>3m</t>
  </si>
  <si>
    <t>Saslow2017b</t>
  </si>
  <si>
    <t>16w</t>
  </si>
  <si>
    <t>32w</t>
  </si>
  <si>
    <t>Inter SD</t>
  </si>
  <si>
    <t>Goday2016</t>
  </si>
  <si>
    <t>4m</t>
  </si>
  <si>
    <t>Endpoint CI</t>
  </si>
  <si>
    <t>Endpoint SD</t>
  </si>
  <si>
    <t>No Access</t>
  </si>
  <si>
    <t>Tay2018</t>
  </si>
  <si>
    <t>Westman2008</t>
  </si>
  <si>
    <t>12w</t>
  </si>
  <si>
    <t>24w</t>
  </si>
  <si>
    <t>Baseline SD</t>
  </si>
  <si>
    <t>Baseline CI</t>
  </si>
  <si>
    <t>Jabbek2010</t>
  </si>
  <si>
    <t>10w</t>
  </si>
  <si>
    <t>Partsalaki2012</t>
  </si>
  <si>
    <t>completers only</t>
  </si>
  <si>
    <t>Sun2019</t>
  </si>
  <si>
    <t>females only</t>
  </si>
  <si>
    <t>Yancy2010</t>
  </si>
  <si>
    <t>36w</t>
  </si>
  <si>
    <t>42w</t>
  </si>
  <si>
    <t>Notes</t>
  </si>
  <si>
    <t>Use</t>
  </si>
  <si>
    <t>x</t>
  </si>
  <si>
    <t>Saslow2017</t>
  </si>
  <si>
    <t>Buren2021</t>
  </si>
  <si>
    <t>4w</t>
  </si>
  <si>
    <t>females only, crossover</t>
  </si>
  <si>
    <t>Klement2013</t>
  </si>
  <si>
    <t>5w</t>
  </si>
  <si>
    <t>Retterstol2018</t>
  </si>
  <si>
    <t>3w</t>
  </si>
  <si>
    <t>Urbain2017</t>
  </si>
  <si>
    <t>6w</t>
  </si>
  <si>
    <t>Phinney1983</t>
  </si>
  <si>
    <t>estimated SD and LDL from TC/HDL</t>
  </si>
  <si>
    <t>Sharman2002</t>
  </si>
  <si>
    <t>Zajac2014</t>
  </si>
  <si>
    <t>crossover</t>
  </si>
  <si>
    <t>Volek2003</t>
  </si>
  <si>
    <t>Volek2013</t>
  </si>
  <si>
    <t>Volek2009</t>
  </si>
  <si>
    <t>Al-Sarraj2010</t>
  </si>
  <si>
    <t>Hyde2019</t>
  </si>
  <si>
    <t>Sharman2004 </t>
  </si>
  <si>
    <t>Percent Male</t>
  </si>
  <si>
    <t>completers only/in children</t>
  </si>
  <si>
    <t>Baseline BMI</t>
  </si>
  <si>
    <t>BMI Change</t>
  </si>
  <si>
    <t>Link</t>
  </si>
  <si>
    <t>https://www.ncbi.nlm.nih.gov/pmc/articles/PMC3981696/</t>
  </si>
  <si>
    <t>https://www.ncbi.nlm.nih.gov/pmc/articles/PMC5865541/</t>
  </si>
  <si>
    <t>https://www.ncbi.nlm.nih.gov/pmc/articles/PMC5329646/</t>
  </si>
  <si>
    <t>no BMI</t>
  </si>
  <si>
    <t>https://www.ncbi.nlm.nih.gov/pmc/articles/PMC5048014/</t>
  </si>
  <si>
    <t>ncbi.nlm.nih.gov/pmc/articles/PMC2633336/</t>
  </si>
  <si>
    <t>https://www.ncbi.nlm.nih.gov/pmc/articles/PMC2845587/</t>
  </si>
  <si>
    <t>https://pubmed.ncbi.nlm.nih.gov/23155696/</t>
  </si>
  <si>
    <t>https://www.ncbi.nlm.nih.gov/pmc/articles/PMC6950598/</t>
  </si>
  <si>
    <t>https://www.ncbi.nlm.nih.gov/pmc/articles/PMC2633336/</t>
  </si>
  <si>
    <t>https://www.ncbi.nlm.nih.gov/pmc/articles/PMC8001988/#app1-nutrients-13-00814</t>
  </si>
  <si>
    <t>BMI baseline, no endpoint, given as median</t>
  </si>
  <si>
    <t>https://www-sciencedirect-com.proxy.lib.umich.edu/science/article/pii/S0021915018314321</t>
  </si>
  <si>
    <t>No endpoint BMI</t>
  </si>
  <si>
    <t>no baseline weight, no BMI</t>
  </si>
  <si>
    <t>DAlessio2003</t>
  </si>
  <si>
    <t>https://academic.oup.com/jcem/article/88/4/1617/2845298?login=false</t>
  </si>
  <si>
    <t>CHO too high</t>
  </si>
  <si>
    <t>Klein2003</t>
  </si>
  <si>
    <t>Klein2003b</t>
  </si>
  <si>
    <t>Cannot find actual macro intake, individuals instructed to eat less than 20 g CHO/day to start</t>
  </si>
  <si>
    <t>https://www.nejm.org/doi/10.1056/NEJMoa022207?url_ver=Z39.88-2003&amp;rfr_id=ori:rid:crossref.org&amp;rfr_dat=cr_pub%20%200www.ncbi.nlm.nih.gov</t>
  </si>
  <si>
    <t>Normal weight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</si>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</sst>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jm.org/doi/10.1056/NEJMoa022207?url_ver=Z39.88-2003&amp;rfr_id=ori:rid:crossref.org&amp;rfr_dat=cr_pub%20%200www.ncbi.nlm.nih.gov" TargetMode="External"/><Relationship Id="rId2" Type="http://schemas.openxmlformats.org/officeDocument/2006/relationships/hyperlink" Target="https://academic.oup.com/jcem/article/88/4/1617/2845298?login=false" TargetMode="External"/><Relationship Id="rId1" Type="http://schemas.openxmlformats.org/officeDocument/2006/relationships/hyperlink" Target="https://pubmed.ncbi.nlm.nih.gov/23155696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637A6-0EDF-4343-81B3-3C675D3434A6}">
  <dimension ref="A1:T34"/>
  <sheetViews>
    <sheetView tabSelected="1" workbookViewId="0">
      <selection activeCell="T39" sqref="T39"/>
    </sheetView>
  </sheetViews>
  <sheetFormatPr defaultColWidth="11" defaultRowHeight="15.75" x14ac:dyDescent="0.25"/>
  <cols>
    <col min="1" max="1" width="15.875" customWidth="1"/>
    <col min="2" max="2" width="14.625" bestFit="1" customWidth="1"/>
    <col min="3" max="3" width="13.625" bestFit="1" customWidth="1"/>
    <col min="4" max="5" width="13.625" customWidth="1"/>
    <col min="6" max="6" width="11.5" bestFit="1" customWidth="1"/>
    <col min="7" max="7" width="14.125" bestFit="1" customWidth="1"/>
    <col min="8" max="8" width="14.125" customWidth="1"/>
    <col min="10" max="10" width="14.125" customWidth="1"/>
    <col min="11" max="11" width="14.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63</v>
      </c>
      <c r="E1" t="s">
        <v>64</v>
      </c>
      <c r="F1" t="s">
        <v>3</v>
      </c>
      <c r="G1" t="s">
        <v>4</v>
      </c>
      <c r="H1" t="s">
        <v>26</v>
      </c>
      <c r="I1" t="s">
        <v>20</v>
      </c>
      <c r="J1" t="s">
        <v>27</v>
      </c>
      <c r="K1" t="s">
        <v>19</v>
      </c>
      <c r="L1" t="s">
        <v>6</v>
      </c>
      <c r="M1" t="s">
        <v>8</v>
      </c>
      <c r="N1" t="s">
        <v>11</v>
      </c>
      <c r="O1" t="s">
        <v>16</v>
      </c>
      <c r="P1" t="s">
        <v>37</v>
      </c>
      <c r="Q1" t="s">
        <v>38</v>
      </c>
      <c r="R1" t="s">
        <v>61</v>
      </c>
      <c r="S1" t="s">
        <v>88</v>
      </c>
      <c r="T1" t="s">
        <v>65</v>
      </c>
    </row>
    <row r="2" spans="1:20" x14ac:dyDescent="0.25">
      <c r="A2" t="s">
        <v>5</v>
      </c>
      <c r="B2">
        <v>100.1</v>
      </c>
      <c r="C2">
        <v>-5.5</v>
      </c>
      <c r="D2">
        <v>36.200000000000003</v>
      </c>
      <c r="E2">
        <v>-1.9</v>
      </c>
      <c r="F2">
        <v>89.2</v>
      </c>
      <c r="G2">
        <v>-2.1</v>
      </c>
      <c r="H2">
        <v>25.8</v>
      </c>
      <c r="I2">
        <v>33.6</v>
      </c>
      <c r="L2">
        <v>16</v>
      </c>
      <c r="M2" t="s">
        <v>12</v>
      </c>
      <c r="O2">
        <v>21</v>
      </c>
      <c r="Q2" t="s">
        <v>39</v>
      </c>
      <c r="R2">
        <v>0.437</v>
      </c>
      <c r="S2" t="s">
        <v>89</v>
      </c>
      <c r="T2" t="s">
        <v>66</v>
      </c>
    </row>
    <row r="3" spans="1:20" x14ac:dyDescent="0.25">
      <c r="A3" t="s">
        <v>7</v>
      </c>
      <c r="B3">
        <v>99.9</v>
      </c>
      <c r="C3">
        <f>93.8-99.9</f>
        <v>-6.1000000000000085</v>
      </c>
      <c r="D3">
        <v>35.9</v>
      </c>
      <c r="E3">
        <v>-2.2000000000000002</v>
      </c>
      <c r="F3">
        <v>88.7</v>
      </c>
      <c r="G3">
        <f>97.9-88.7</f>
        <v>9.2000000000000028</v>
      </c>
      <c r="H3">
        <f>SQRT(L3)*J3/3.92</f>
        <v>12.653061224489797</v>
      </c>
      <c r="I3">
        <f>SQRT(L3)*K3/3.92</f>
        <v>12.857142857142852</v>
      </c>
      <c r="J3">
        <v>12.4</v>
      </c>
      <c r="K3">
        <f>110.5-97.9</f>
        <v>12.599999999999994</v>
      </c>
      <c r="L3">
        <v>16</v>
      </c>
      <c r="M3" t="s">
        <v>9</v>
      </c>
      <c r="S3" t="s">
        <v>89</v>
      </c>
      <c r="T3" t="s">
        <v>67</v>
      </c>
    </row>
    <row r="4" spans="1:20" x14ac:dyDescent="0.25">
      <c r="A4" t="s">
        <v>40</v>
      </c>
      <c r="B4">
        <v>99.9</v>
      </c>
      <c r="C4">
        <f>92-99.9</f>
        <v>-7.9000000000000057</v>
      </c>
      <c r="D4">
        <v>35.9</v>
      </c>
      <c r="E4">
        <v>-2.6</v>
      </c>
      <c r="F4">
        <v>88.7</v>
      </c>
      <c r="G4">
        <f>95.6-88.7</f>
        <v>6.8999999999999915</v>
      </c>
      <c r="H4">
        <f>SQRT(L4)*J4/3.92</f>
        <v>12.653061224489797</v>
      </c>
      <c r="I4">
        <f>SQRT(L4)*K4/3.92</f>
        <v>13.571428571428584</v>
      </c>
      <c r="J4">
        <v>12.4</v>
      </c>
      <c r="K4">
        <f>108.9-95.6</f>
        <v>13.300000000000011</v>
      </c>
      <c r="L4">
        <v>16</v>
      </c>
      <c r="M4" t="s">
        <v>10</v>
      </c>
      <c r="Q4" t="s">
        <v>39</v>
      </c>
      <c r="R4">
        <v>0.11</v>
      </c>
      <c r="S4" t="s">
        <v>89</v>
      </c>
      <c r="T4" t="s">
        <v>67</v>
      </c>
    </row>
    <row r="5" spans="1:20" x14ac:dyDescent="0.25">
      <c r="A5" t="s">
        <v>13</v>
      </c>
      <c r="B5">
        <v>109.7</v>
      </c>
      <c r="C5">
        <v>-8.5</v>
      </c>
      <c r="F5">
        <v>96.9</v>
      </c>
      <c r="G5">
        <v>-0.8</v>
      </c>
      <c r="H5">
        <v>30.4</v>
      </c>
      <c r="L5">
        <v>12</v>
      </c>
      <c r="M5" t="s">
        <v>14</v>
      </c>
      <c r="N5">
        <v>10.1</v>
      </c>
      <c r="P5" t="s">
        <v>69</v>
      </c>
      <c r="T5" t="s">
        <v>68</v>
      </c>
    </row>
    <row r="6" spans="1:20" x14ac:dyDescent="0.25">
      <c r="A6" t="s">
        <v>13</v>
      </c>
      <c r="B6">
        <v>109.7</v>
      </c>
      <c r="C6">
        <v>-12.7</v>
      </c>
      <c r="F6">
        <v>96.9</v>
      </c>
      <c r="G6">
        <v>-0.3</v>
      </c>
      <c r="H6">
        <v>30.4</v>
      </c>
      <c r="L6">
        <v>12</v>
      </c>
      <c r="M6" t="s">
        <v>15</v>
      </c>
      <c r="N6">
        <v>10.5</v>
      </c>
      <c r="P6" t="s">
        <v>69</v>
      </c>
      <c r="Q6" t="s">
        <v>39</v>
      </c>
      <c r="R6">
        <v>0.5</v>
      </c>
      <c r="T6" t="s">
        <v>68</v>
      </c>
    </row>
    <row r="7" spans="1:20" x14ac:dyDescent="0.25">
      <c r="A7" t="s">
        <v>17</v>
      </c>
      <c r="B7">
        <v>91.47</v>
      </c>
      <c r="C7">
        <f>76.8-91.47</f>
        <v>-14.670000000000002</v>
      </c>
      <c r="D7">
        <v>33.25</v>
      </c>
      <c r="E7">
        <v>-5.4</v>
      </c>
      <c r="F7">
        <v>112.7</v>
      </c>
      <c r="G7">
        <f>110.6-112.7</f>
        <v>-2.1000000000000085</v>
      </c>
      <c r="H7">
        <v>33.6</v>
      </c>
      <c r="I7">
        <v>38.4</v>
      </c>
      <c r="L7">
        <v>45</v>
      </c>
      <c r="M7" t="s">
        <v>18</v>
      </c>
      <c r="Q7" t="s">
        <v>39</v>
      </c>
      <c r="R7">
        <v>0.33</v>
      </c>
      <c r="S7" t="s">
        <v>89</v>
      </c>
      <c r="T7" t="s">
        <v>70</v>
      </c>
    </row>
    <row r="8" spans="1:20" x14ac:dyDescent="0.25">
      <c r="A8" t="s">
        <v>22</v>
      </c>
      <c r="P8" t="s">
        <v>21</v>
      </c>
    </row>
    <row r="9" spans="1:20" x14ac:dyDescent="0.25">
      <c r="A9" t="s">
        <v>23</v>
      </c>
      <c r="B9">
        <v>108.4</v>
      </c>
      <c r="C9">
        <f>100.1-108.4</f>
        <v>-8.3000000000000114</v>
      </c>
      <c r="F9">
        <v>107.1</v>
      </c>
      <c r="L9">
        <v>21</v>
      </c>
      <c r="M9" t="s">
        <v>24</v>
      </c>
    </row>
    <row r="10" spans="1:20" x14ac:dyDescent="0.25">
      <c r="A10" t="s">
        <v>23</v>
      </c>
      <c r="B10">
        <v>108.4</v>
      </c>
      <c r="C10">
        <f>97.3-108.4</f>
        <v>-11.100000000000009</v>
      </c>
      <c r="D10">
        <v>37.799999999999997</v>
      </c>
      <c r="E10">
        <v>-3.9</v>
      </c>
      <c r="F10">
        <v>105.8</v>
      </c>
      <c r="G10">
        <f>107.1-105.8</f>
        <v>1.2999999999999972</v>
      </c>
      <c r="H10">
        <v>25.7</v>
      </c>
      <c r="I10">
        <v>26.3</v>
      </c>
      <c r="L10">
        <v>21</v>
      </c>
      <c r="M10" t="s">
        <v>25</v>
      </c>
      <c r="Q10" t="s">
        <v>39</v>
      </c>
      <c r="R10">
        <v>0.33300000000000002</v>
      </c>
      <c r="S10" t="s">
        <v>89</v>
      </c>
      <c r="T10" t="s">
        <v>71</v>
      </c>
    </row>
    <row r="11" spans="1:20" x14ac:dyDescent="0.25">
      <c r="A11" t="s">
        <v>28</v>
      </c>
      <c r="B11">
        <v>95.6</v>
      </c>
      <c r="C11">
        <v>-5.6</v>
      </c>
      <c r="D11">
        <v>32.9</v>
      </c>
      <c r="E11">
        <v>-1.9</v>
      </c>
      <c r="F11">
        <f>3.3*38.76</f>
        <v>127.90799999999999</v>
      </c>
      <c r="G11">
        <f>3.5*38.76-F11</f>
        <v>7.7520000000000095</v>
      </c>
      <c r="H11">
        <f>0.9*38.76</f>
        <v>34.884</v>
      </c>
      <c r="I11">
        <f>1.1*38.76</f>
        <v>42.636000000000003</v>
      </c>
      <c r="L11">
        <v>16</v>
      </c>
      <c r="M11" t="s">
        <v>29</v>
      </c>
      <c r="O11">
        <f>0.9*38.76</f>
        <v>34.884</v>
      </c>
      <c r="Q11" t="s">
        <v>39</v>
      </c>
      <c r="R11">
        <v>0</v>
      </c>
      <c r="S11" t="s">
        <v>89</v>
      </c>
      <c r="T11" t="s">
        <v>72</v>
      </c>
    </row>
    <row r="12" spans="1:20" x14ac:dyDescent="0.25">
      <c r="A12" t="s">
        <v>30</v>
      </c>
      <c r="B12">
        <v>73.7</v>
      </c>
      <c r="C12">
        <f>65.7-73.7</f>
        <v>-8</v>
      </c>
      <c r="D12">
        <v>30.8</v>
      </c>
      <c r="E12">
        <v>-0.8</v>
      </c>
      <c r="F12">
        <f>2.72*38.76</f>
        <v>105.4272</v>
      </c>
      <c r="G12">
        <f>2.86*38.76-F12</f>
        <v>5.4263999999999868</v>
      </c>
      <c r="H12">
        <f>0.69*38.76</f>
        <v>26.744399999999995</v>
      </c>
      <c r="I12">
        <f>0.65*38.76</f>
        <v>25.193999999999999</v>
      </c>
      <c r="L12">
        <v>21</v>
      </c>
      <c r="M12" t="s">
        <v>9</v>
      </c>
      <c r="P12" t="s">
        <v>62</v>
      </c>
      <c r="Q12" t="s">
        <v>39</v>
      </c>
      <c r="R12">
        <v>0.48</v>
      </c>
      <c r="S12" t="s">
        <v>89</v>
      </c>
      <c r="T12" s="1" t="s">
        <v>73</v>
      </c>
    </row>
    <row r="13" spans="1:20" x14ac:dyDescent="0.25">
      <c r="A13" t="s">
        <v>32</v>
      </c>
      <c r="B13">
        <v>65.099999999999994</v>
      </c>
      <c r="C13">
        <f>62.3-B13</f>
        <v>-2.7999999999999972</v>
      </c>
      <c r="D13">
        <v>25</v>
      </c>
      <c r="E13">
        <v>-1</v>
      </c>
      <c r="F13">
        <f>3.3*38.76</f>
        <v>127.90799999999999</v>
      </c>
      <c r="G13">
        <f>(4.2*38.76)-F13</f>
        <v>34.884000000000015</v>
      </c>
      <c r="H13">
        <f>1*38.76</f>
        <v>38.76</v>
      </c>
      <c r="I13">
        <f>1.2*38.76</f>
        <v>46.511999999999993</v>
      </c>
      <c r="L13">
        <v>20</v>
      </c>
      <c r="M13" t="s">
        <v>42</v>
      </c>
      <c r="O13">
        <f>0.98*38.76</f>
        <v>37.9848</v>
      </c>
      <c r="P13" t="s">
        <v>33</v>
      </c>
      <c r="Q13" t="s">
        <v>39</v>
      </c>
      <c r="R13">
        <v>0</v>
      </c>
      <c r="S13" t="s">
        <v>90</v>
      </c>
      <c r="T13" t="s">
        <v>74</v>
      </c>
    </row>
    <row r="14" spans="1:20" x14ac:dyDescent="0.25">
      <c r="A14" t="s">
        <v>34</v>
      </c>
      <c r="B14">
        <v>124</v>
      </c>
      <c r="C14">
        <v>-9.68</v>
      </c>
      <c r="F14">
        <v>151.9</v>
      </c>
      <c r="G14">
        <v>3.12</v>
      </c>
      <c r="H14">
        <v>74.3</v>
      </c>
      <c r="L14">
        <v>57</v>
      </c>
      <c r="M14" t="s">
        <v>24</v>
      </c>
      <c r="P14" t="s">
        <v>31</v>
      </c>
      <c r="R14">
        <v>0.75</v>
      </c>
    </row>
    <row r="15" spans="1:20" x14ac:dyDescent="0.25">
      <c r="A15" t="s">
        <v>34</v>
      </c>
      <c r="B15">
        <v>124</v>
      </c>
      <c r="C15">
        <v>-12.81</v>
      </c>
      <c r="D15">
        <v>37.799999999999997</v>
      </c>
      <c r="E15">
        <v>-3.9</v>
      </c>
      <c r="F15">
        <v>151.9</v>
      </c>
      <c r="G15">
        <v>8.09</v>
      </c>
      <c r="H15">
        <v>74.3</v>
      </c>
      <c r="L15">
        <v>57</v>
      </c>
      <c r="M15" t="s">
        <v>25</v>
      </c>
      <c r="Q15" t="s">
        <v>39</v>
      </c>
      <c r="R15">
        <v>0.75</v>
      </c>
      <c r="S15" t="s">
        <v>89</v>
      </c>
      <c r="T15" t="s">
        <v>75</v>
      </c>
    </row>
    <row r="16" spans="1:20" x14ac:dyDescent="0.25">
      <c r="A16" t="s">
        <v>34</v>
      </c>
      <c r="B16">
        <v>124</v>
      </c>
      <c r="C16">
        <v>-12.38</v>
      </c>
      <c r="F16">
        <v>151.9</v>
      </c>
      <c r="G16">
        <v>3.19</v>
      </c>
      <c r="H16">
        <v>74.3</v>
      </c>
      <c r="L16">
        <v>57</v>
      </c>
      <c r="M16" t="s">
        <v>35</v>
      </c>
      <c r="R16">
        <v>0.75</v>
      </c>
    </row>
    <row r="17" spans="1:20" x14ac:dyDescent="0.25">
      <c r="A17" t="s">
        <v>34</v>
      </c>
      <c r="B17">
        <v>124</v>
      </c>
      <c r="C17">
        <v>-11.37</v>
      </c>
      <c r="F17">
        <v>151.9</v>
      </c>
      <c r="G17">
        <v>-19.100000000000001</v>
      </c>
      <c r="H17">
        <v>74.3</v>
      </c>
      <c r="L17">
        <v>57</v>
      </c>
      <c r="M17" t="s">
        <v>36</v>
      </c>
      <c r="R17">
        <v>0.75</v>
      </c>
    </row>
    <row r="18" spans="1:20" x14ac:dyDescent="0.25">
      <c r="A18" t="s">
        <v>41</v>
      </c>
      <c r="B18">
        <v>60.8</v>
      </c>
      <c r="F18">
        <f>2.1*38.76</f>
        <v>81.396000000000001</v>
      </c>
      <c r="G18">
        <f>1.82*38.76</f>
        <v>70.543199999999999</v>
      </c>
      <c r="H18">
        <f>0.6*38.76</f>
        <v>23.255999999999997</v>
      </c>
      <c r="I18">
        <f>SQRT(L18)*K18/3.92</f>
        <v>16.908061224489796</v>
      </c>
      <c r="K18">
        <f>(2.39-1.82)*38.76</f>
        <v>22.0932</v>
      </c>
      <c r="L18">
        <v>9</v>
      </c>
      <c r="M18" t="s">
        <v>42</v>
      </c>
      <c r="P18" t="s">
        <v>43</v>
      </c>
      <c r="Q18" t="s">
        <v>39</v>
      </c>
      <c r="R18">
        <v>0</v>
      </c>
      <c r="T18" t="s">
        <v>76</v>
      </c>
    </row>
    <row r="19" spans="1:20" x14ac:dyDescent="0.25">
      <c r="A19" t="s">
        <v>44</v>
      </c>
      <c r="B19">
        <v>73.7</v>
      </c>
      <c r="C19">
        <f>71.4-73.7</f>
        <v>-2.2999999999999972</v>
      </c>
      <c r="F19">
        <v>116</v>
      </c>
      <c r="G19">
        <f>157-116</f>
        <v>41</v>
      </c>
      <c r="L19">
        <v>12</v>
      </c>
      <c r="M19" t="s">
        <v>45</v>
      </c>
      <c r="P19" t="s">
        <v>77</v>
      </c>
      <c r="Q19" t="s">
        <v>39</v>
      </c>
      <c r="R19">
        <v>0.58299999999999996</v>
      </c>
    </row>
    <row r="20" spans="1:20" x14ac:dyDescent="0.25">
      <c r="A20" t="s">
        <v>46</v>
      </c>
      <c r="B20">
        <v>61</v>
      </c>
      <c r="C20">
        <f>59.8-61</f>
        <v>-1.2000000000000028</v>
      </c>
      <c r="D20">
        <v>21.7</v>
      </c>
      <c r="E20">
        <v>-0.4</v>
      </c>
      <c r="F20">
        <f>2.2*38.76</f>
        <v>85.272000000000006</v>
      </c>
      <c r="G20">
        <f>3.1*38.76-F20</f>
        <v>34.883999999999986</v>
      </c>
      <c r="H20">
        <f>0.4*38.76</f>
        <v>15.504</v>
      </c>
      <c r="I20">
        <f>0.8*38.76</f>
        <v>31.007999999999999</v>
      </c>
      <c r="L20">
        <v>15</v>
      </c>
      <c r="M20" t="s">
        <v>47</v>
      </c>
      <c r="Q20" t="s">
        <v>39</v>
      </c>
      <c r="R20">
        <v>6.7000000000000004E-2</v>
      </c>
      <c r="S20" t="s">
        <v>90</v>
      </c>
      <c r="T20" t="s">
        <v>78</v>
      </c>
    </row>
    <row r="21" spans="1:20" x14ac:dyDescent="0.25">
      <c r="A21" t="s">
        <v>48</v>
      </c>
      <c r="B21">
        <v>70.3</v>
      </c>
      <c r="C21">
        <f>68.4-70.3</f>
        <v>-1.8999999999999915</v>
      </c>
      <c r="D21">
        <v>23.9</v>
      </c>
      <c r="F21">
        <v>110.9</v>
      </c>
      <c r="G21">
        <f>122.8-F21</f>
        <v>11.899999999999991</v>
      </c>
      <c r="H21">
        <v>31.3</v>
      </c>
      <c r="I21">
        <v>33.6</v>
      </c>
      <c r="L21">
        <v>42</v>
      </c>
      <c r="M21" t="s">
        <v>49</v>
      </c>
      <c r="P21" t="s">
        <v>79</v>
      </c>
      <c r="Q21" t="s">
        <v>39</v>
      </c>
      <c r="R21">
        <v>0.26200000000000001</v>
      </c>
      <c r="S21" t="s">
        <v>90</v>
      </c>
    </row>
    <row r="22" spans="1:20" x14ac:dyDescent="0.25">
      <c r="A22" t="s">
        <v>50</v>
      </c>
      <c r="B22">
        <v>73.8</v>
      </c>
      <c r="C22">
        <f>73.3-73.8</f>
        <v>-0.5</v>
      </c>
      <c r="F22">
        <f>159-40</f>
        <v>119</v>
      </c>
      <c r="G22">
        <f>(208-40)-F22</f>
        <v>49</v>
      </c>
      <c r="H22">
        <f>SQRT(9^2+4.4^2)</f>
        <v>10.017983829094554</v>
      </c>
      <c r="I22">
        <f>SQRT(7.7^2+1^2)</f>
        <v>7.7646635471216658</v>
      </c>
      <c r="L22">
        <v>9</v>
      </c>
      <c r="M22" t="s">
        <v>42</v>
      </c>
      <c r="P22" t="s">
        <v>51</v>
      </c>
      <c r="R22">
        <v>1</v>
      </c>
    </row>
    <row r="23" spans="1:20" x14ac:dyDescent="0.25">
      <c r="A23" t="s">
        <v>52</v>
      </c>
      <c r="C23">
        <v>-2.2000000000000002</v>
      </c>
      <c r="F23">
        <f>2.87*38.76</f>
        <v>111.24119999999999</v>
      </c>
      <c r="G23">
        <f>2.99*38.76-F23</f>
        <v>4.6512000000000171</v>
      </c>
      <c r="H23">
        <f>0.8*38.76</f>
        <v>31.007999999999999</v>
      </c>
      <c r="I23">
        <f>0.8*38.76</f>
        <v>31.007999999999999</v>
      </c>
      <c r="L23">
        <v>12</v>
      </c>
      <c r="M23" t="s">
        <v>49</v>
      </c>
      <c r="P23" t="s">
        <v>80</v>
      </c>
      <c r="Q23" t="s">
        <v>39</v>
      </c>
      <c r="R23">
        <v>1</v>
      </c>
    </row>
    <row r="24" spans="1:20" x14ac:dyDescent="0.25">
      <c r="A24" t="s">
        <v>53</v>
      </c>
      <c r="B24">
        <v>80.34</v>
      </c>
      <c r="C24">
        <f>78.26-B24</f>
        <v>-2.0799999999999983</v>
      </c>
      <c r="D24">
        <v>24.9</v>
      </c>
      <c r="E24">
        <v>-1</v>
      </c>
      <c r="F24">
        <v>64.12</v>
      </c>
      <c r="G24">
        <f>74.8-64.12</f>
        <v>10.679999999999993</v>
      </c>
      <c r="H24">
        <v>4.21</v>
      </c>
      <c r="I24">
        <v>5.12</v>
      </c>
      <c r="L24">
        <v>8</v>
      </c>
      <c r="M24" t="s">
        <v>42</v>
      </c>
      <c r="P24" t="s">
        <v>54</v>
      </c>
      <c r="Q24" t="s">
        <v>39</v>
      </c>
      <c r="R24">
        <v>1</v>
      </c>
      <c r="S24" t="s">
        <v>90</v>
      </c>
    </row>
    <row r="25" spans="1:20" x14ac:dyDescent="0.25">
      <c r="A25" t="s">
        <v>58</v>
      </c>
      <c r="C25">
        <v>-5.4</v>
      </c>
      <c r="F25">
        <v>165.6</v>
      </c>
      <c r="G25">
        <v>-2.2000000000000002</v>
      </c>
      <c r="H25">
        <v>39.700000000000003</v>
      </c>
      <c r="I25">
        <v>19.3</v>
      </c>
      <c r="L25">
        <v>39</v>
      </c>
      <c r="M25" t="s">
        <v>49</v>
      </c>
      <c r="Q25" t="s">
        <v>39</v>
      </c>
      <c r="R25">
        <v>0.39</v>
      </c>
    </row>
    <row r="26" spans="1:20" x14ac:dyDescent="0.25">
      <c r="A26" t="s">
        <v>59</v>
      </c>
      <c r="B26">
        <v>114</v>
      </c>
      <c r="C26">
        <v>-3.8</v>
      </c>
      <c r="F26">
        <v>122</v>
      </c>
      <c r="G26">
        <v>-4</v>
      </c>
      <c r="H26">
        <v>26</v>
      </c>
      <c r="I26">
        <v>35</v>
      </c>
      <c r="L26">
        <v>16</v>
      </c>
      <c r="M26" t="s">
        <v>47</v>
      </c>
      <c r="P26" t="s">
        <v>54</v>
      </c>
      <c r="Q26" t="s">
        <v>39</v>
      </c>
      <c r="R26">
        <f>10/16</f>
        <v>0.625</v>
      </c>
    </row>
    <row r="27" spans="1:20" x14ac:dyDescent="0.25">
      <c r="A27" t="s">
        <v>60</v>
      </c>
      <c r="B27">
        <v>109.1</v>
      </c>
      <c r="C27">
        <v>-6.1</v>
      </c>
      <c r="F27">
        <v>125.4</v>
      </c>
      <c r="G27">
        <v>-7.7</v>
      </c>
      <c r="H27">
        <v>28.2</v>
      </c>
      <c r="I27">
        <v>30.9</v>
      </c>
      <c r="L27">
        <v>15</v>
      </c>
      <c r="M27" t="s">
        <v>49</v>
      </c>
      <c r="Q27" t="s">
        <v>39</v>
      </c>
      <c r="R27">
        <v>1</v>
      </c>
    </row>
    <row r="28" spans="1:20" x14ac:dyDescent="0.25">
      <c r="A28" t="s">
        <v>55</v>
      </c>
      <c r="B28">
        <v>59.8</v>
      </c>
      <c r="C28">
        <v>0</v>
      </c>
      <c r="F28">
        <v>113.5</v>
      </c>
      <c r="G28">
        <v>16.600000000000001</v>
      </c>
      <c r="H28">
        <v>34</v>
      </c>
      <c r="I28">
        <v>23.9</v>
      </c>
      <c r="L28">
        <v>10</v>
      </c>
      <c r="M28" t="s">
        <v>42</v>
      </c>
      <c r="Q28" t="s">
        <v>39</v>
      </c>
      <c r="R28">
        <v>0</v>
      </c>
    </row>
    <row r="29" spans="1:20" x14ac:dyDescent="0.25">
      <c r="A29" t="s">
        <v>56</v>
      </c>
      <c r="B29">
        <v>76.2</v>
      </c>
      <c r="C29">
        <v>-2.96</v>
      </c>
      <c r="F29">
        <v>113</v>
      </c>
      <c r="G29">
        <v>6</v>
      </c>
      <c r="H29">
        <v>30</v>
      </c>
      <c r="I29">
        <v>29</v>
      </c>
      <c r="L29">
        <v>13</v>
      </c>
      <c r="M29" t="s">
        <v>42</v>
      </c>
      <c r="Q29" t="s">
        <v>39</v>
      </c>
      <c r="R29">
        <v>0</v>
      </c>
    </row>
    <row r="30" spans="1:20" x14ac:dyDescent="0.25">
      <c r="A30" t="s">
        <v>57</v>
      </c>
      <c r="B30">
        <v>94.4</v>
      </c>
      <c r="C30">
        <v>-5.2</v>
      </c>
      <c r="D30">
        <v>32.1</v>
      </c>
      <c r="E30">
        <v>-1.8</v>
      </c>
      <c r="F30">
        <v>128</v>
      </c>
      <c r="G30">
        <v>-2</v>
      </c>
      <c r="H30">
        <v>31</v>
      </c>
      <c r="I30">
        <v>32</v>
      </c>
      <c r="L30">
        <v>20</v>
      </c>
      <c r="M30" t="s">
        <v>24</v>
      </c>
      <c r="Q30" t="s">
        <v>39</v>
      </c>
      <c r="R30">
        <v>0.5</v>
      </c>
      <c r="S30" t="s">
        <v>89</v>
      </c>
    </row>
    <row r="31" spans="1:20" x14ac:dyDescent="0.25">
      <c r="A31" t="s">
        <v>81</v>
      </c>
      <c r="B31">
        <v>91.2</v>
      </c>
      <c r="C31">
        <v>-7.6</v>
      </c>
      <c r="D31">
        <v>33.17</v>
      </c>
      <c r="F31">
        <v>124.86</v>
      </c>
      <c r="G31">
        <v>-11.86</v>
      </c>
      <c r="H31">
        <v>5.39</v>
      </c>
      <c r="I31">
        <v>5.34</v>
      </c>
      <c r="L31">
        <v>22</v>
      </c>
      <c r="M31" t="s">
        <v>12</v>
      </c>
      <c r="P31" t="s">
        <v>83</v>
      </c>
      <c r="S31" t="s">
        <v>89</v>
      </c>
      <c r="T31" t="s">
        <v>82</v>
      </c>
    </row>
    <row r="32" spans="1:20" x14ac:dyDescent="0.25">
      <c r="A32" t="s">
        <v>81</v>
      </c>
      <c r="B32">
        <v>91.2</v>
      </c>
      <c r="C32">
        <v>-8.5</v>
      </c>
      <c r="D32">
        <v>33.17</v>
      </c>
      <c r="F32">
        <v>124.86</v>
      </c>
      <c r="G32">
        <v>-0.86</v>
      </c>
      <c r="H32">
        <v>5.39</v>
      </c>
      <c r="I32">
        <v>5.81</v>
      </c>
      <c r="L32">
        <v>22</v>
      </c>
      <c r="M32" t="s">
        <v>9</v>
      </c>
      <c r="P32" t="s">
        <v>83</v>
      </c>
      <c r="S32" t="s">
        <v>89</v>
      </c>
      <c r="T32" s="1" t="s">
        <v>82</v>
      </c>
    </row>
    <row r="33" spans="1:20" x14ac:dyDescent="0.25">
      <c r="A33" t="s">
        <v>84</v>
      </c>
      <c r="B33">
        <v>98.7</v>
      </c>
      <c r="C33">
        <v>-6.7</v>
      </c>
      <c r="D33">
        <v>33.9</v>
      </c>
      <c r="F33">
        <v>129.5</v>
      </c>
      <c r="G33">
        <v>7</v>
      </c>
      <c r="H33">
        <v>30</v>
      </c>
      <c r="I33">
        <v>19.2</v>
      </c>
      <c r="L33">
        <v>33</v>
      </c>
      <c r="M33" t="s">
        <v>12</v>
      </c>
      <c r="P33" t="s">
        <v>86</v>
      </c>
      <c r="Q33" t="s">
        <v>39</v>
      </c>
      <c r="R33">
        <v>0.36</v>
      </c>
      <c r="S33" t="s">
        <v>89</v>
      </c>
      <c r="T33" s="1" t="s">
        <v>87</v>
      </c>
    </row>
    <row r="34" spans="1:20" x14ac:dyDescent="0.25">
      <c r="A34" t="s">
        <v>85</v>
      </c>
      <c r="B34">
        <v>98.7</v>
      </c>
      <c r="C34">
        <v>-6.9</v>
      </c>
      <c r="D34">
        <v>33.9</v>
      </c>
      <c r="F34">
        <v>129.5</v>
      </c>
      <c r="G34">
        <v>3.5</v>
      </c>
      <c r="H34">
        <v>30</v>
      </c>
      <c r="I34">
        <v>9.3000000000000007</v>
      </c>
      <c r="L34">
        <v>33</v>
      </c>
      <c r="M34" t="s">
        <v>9</v>
      </c>
    </row>
  </sheetData>
  <hyperlinks>
    <hyperlink ref="T12" r:id="rId1" xr:uid="{DF393319-4305-403F-8ADC-047B02A02027}"/>
    <hyperlink ref="T32" r:id="rId2" xr:uid="{F8949122-1CA4-4C9A-9926-43CC41147D5D}"/>
    <hyperlink ref="T33" r:id="rId3" xr:uid="{BFEA82BC-0F1A-4FE2-9C30-7C5358E0CE8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Bridges</dc:creator>
  <cp:lastModifiedBy>Cody</cp:lastModifiedBy>
  <dcterms:created xsi:type="dcterms:W3CDTF">2021-06-18T16:01:06Z</dcterms:created>
  <dcterms:modified xsi:type="dcterms:W3CDTF">2022-04-25T13:57:28Z</dcterms:modified>
</cp:coreProperties>
</file>