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\Downloads\"/>
    </mc:Choice>
  </mc:AlternateContent>
  <xr:revisionPtr revIDLastSave="0" documentId="13_ncr:1_{C6A5F23A-A1AB-464C-9ED4-F66EA20FA9FD}" xr6:coauthVersionLast="47" xr6:coauthVersionMax="47" xr10:uidLastSave="{00000000-0000-0000-0000-000000000000}"/>
  <bookViews>
    <workbookView xWindow="1995" yWindow="2145" windowWidth="30615" windowHeight="17100" xr2:uid="{0AAFB315-195C-354F-968F-54E1873F1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" l="1"/>
  <c r="E24" i="1" l="1"/>
  <c r="C24" i="1"/>
  <c r="G23" i="1"/>
  <c r="F23" i="1"/>
  <c r="D23" i="1"/>
  <c r="E23" i="1" s="1"/>
  <c r="G22" i="1"/>
  <c r="F22" i="1"/>
  <c r="D22" i="1"/>
  <c r="E22" i="1" s="1"/>
  <c r="C22" i="1"/>
  <c r="E21" i="1"/>
  <c r="C21" i="1"/>
  <c r="G20" i="1"/>
  <c r="F20" i="1"/>
  <c r="D20" i="1"/>
  <c r="E20" i="1" s="1"/>
  <c r="C20" i="1"/>
  <c r="E19" i="1"/>
  <c r="C19" i="1"/>
  <c r="I18" i="1"/>
  <c r="G18" i="1" s="1"/>
  <c r="F18" i="1"/>
  <c r="E18" i="1"/>
  <c r="D18" i="1"/>
  <c r="D13" i="1"/>
  <c r="F4" i="1" l="1"/>
  <c r="F3" i="1"/>
  <c r="E13" i="1"/>
  <c r="M13" i="1"/>
  <c r="G13" i="1"/>
  <c r="F13" i="1"/>
  <c r="C13" i="1"/>
  <c r="G12" i="1"/>
  <c r="F12" i="1"/>
  <c r="D12" i="1"/>
  <c r="E12" i="1" s="1"/>
  <c r="C12" i="1"/>
  <c r="M11" i="1"/>
  <c r="G11" i="1"/>
  <c r="F11" i="1"/>
  <c r="D11" i="1"/>
  <c r="E11" i="1" s="1"/>
  <c r="E10" i="1"/>
  <c r="C10" i="1"/>
  <c r="C9" i="1"/>
  <c r="E7" i="1"/>
  <c r="C7" i="1"/>
  <c r="I3" i="1"/>
  <c r="G3" i="1" s="1"/>
  <c r="I4" i="1"/>
  <c r="G4" i="1" s="1"/>
  <c r="C3" i="1"/>
  <c r="C4" i="1"/>
  <c r="E4" i="1"/>
  <c r="E3" i="1"/>
</calcChain>
</file>

<file path=xl/sharedStrings.xml><?xml version="1.0" encoding="utf-8"?>
<sst xmlns="http://schemas.openxmlformats.org/spreadsheetml/2006/main" count="103" uniqueCount="64">
  <si>
    <t>Study</t>
  </si>
  <si>
    <t>Baseline Weight</t>
  </si>
  <si>
    <t>Weight Change</t>
  </si>
  <si>
    <t>Baseline LDL</t>
  </si>
  <si>
    <t>Change in LDL-C</t>
  </si>
  <si>
    <t>Saslow2014</t>
  </si>
  <si>
    <t>n</t>
  </si>
  <si>
    <t>Saslow2017a</t>
  </si>
  <si>
    <t>Time</t>
  </si>
  <si>
    <t>6m</t>
  </si>
  <si>
    <t>12m</t>
  </si>
  <si>
    <t>Inter CI</t>
  </si>
  <si>
    <t>3m</t>
  </si>
  <si>
    <t>Saslow2017b</t>
  </si>
  <si>
    <t>16w</t>
  </si>
  <si>
    <t>32w</t>
  </si>
  <si>
    <t>Inter SD</t>
  </si>
  <si>
    <t>Goday2016</t>
  </si>
  <si>
    <t>4m</t>
  </si>
  <si>
    <t>Endpoint CI</t>
  </si>
  <si>
    <t>Endpoint SD</t>
  </si>
  <si>
    <t>No Access</t>
  </si>
  <si>
    <t>Tay2018</t>
  </si>
  <si>
    <t>Westman2008</t>
  </si>
  <si>
    <t>12w</t>
  </si>
  <si>
    <t>24w</t>
  </si>
  <si>
    <t>Baseline SD</t>
  </si>
  <si>
    <t>Baseline CI</t>
  </si>
  <si>
    <t>Jabbek2010</t>
  </si>
  <si>
    <t>10w</t>
  </si>
  <si>
    <t>Partsalaki2012</t>
  </si>
  <si>
    <t>completers only</t>
  </si>
  <si>
    <t>Sun2019</t>
  </si>
  <si>
    <t>females only</t>
  </si>
  <si>
    <t>Yancy2010</t>
  </si>
  <si>
    <t>36w</t>
  </si>
  <si>
    <t>42w</t>
  </si>
  <si>
    <t>Notes</t>
  </si>
  <si>
    <t>Use</t>
  </si>
  <si>
    <t>x</t>
  </si>
  <si>
    <t>Saslow2017</t>
  </si>
  <si>
    <t>Buren2021</t>
  </si>
  <si>
    <t>4w</t>
  </si>
  <si>
    <t>females only, crossover</t>
  </si>
  <si>
    <t>Klement2013</t>
  </si>
  <si>
    <t>5w</t>
  </si>
  <si>
    <t>Retterstol2018</t>
  </si>
  <si>
    <t>3w</t>
  </si>
  <si>
    <t>Urbain2017</t>
  </si>
  <si>
    <t>6w</t>
  </si>
  <si>
    <t>Phinney1983</t>
  </si>
  <si>
    <t>estimated SD and LDL from TC/HDL</t>
  </si>
  <si>
    <t>Sharman2002</t>
  </si>
  <si>
    <t>Zajac2014</t>
  </si>
  <si>
    <t>no baseline weight</t>
  </si>
  <si>
    <t>crossover</t>
  </si>
  <si>
    <t>Volek2003</t>
  </si>
  <si>
    <t>Volek2013</t>
  </si>
  <si>
    <t>Volek2009</t>
  </si>
  <si>
    <t>Al-Sarraj2010</t>
  </si>
  <si>
    <t>Hyde2019</t>
  </si>
  <si>
    <t>Sharman2004 </t>
  </si>
  <si>
    <t>Percent Male</t>
  </si>
  <si>
    <t>completers only/in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</si>
</sst>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37A6-0EDF-4343-81B3-3C675D3434A6}">
  <dimension ref="A1:P30"/>
  <sheetViews>
    <sheetView tabSelected="1" workbookViewId="0">
      <selection activeCell="A23" sqref="A23"/>
    </sheetView>
  </sheetViews>
  <sheetFormatPr defaultColWidth="11" defaultRowHeight="15.75" x14ac:dyDescent="0.25"/>
  <cols>
    <col min="1" max="1" width="15.875" customWidth="1"/>
    <col min="2" max="2" width="14.625" bestFit="1" customWidth="1"/>
    <col min="3" max="3" width="13.625" bestFit="1" customWidth="1"/>
    <col min="4" max="4" width="11.5" bestFit="1" customWidth="1"/>
    <col min="5" max="5" width="14.125" bestFit="1" customWidth="1"/>
    <col min="6" max="6" width="14.125" customWidth="1"/>
    <col min="8" max="8" width="14.125" customWidth="1"/>
    <col min="9" max="9" width="14.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20</v>
      </c>
      <c r="H1" t="s">
        <v>27</v>
      </c>
      <c r="I1" t="s">
        <v>19</v>
      </c>
      <c r="J1" t="s">
        <v>6</v>
      </c>
      <c r="K1" t="s">
        <v>8</v>
      </c>
      <c r="L1" t="s">
        <v>11</v>
      </c>
      <c r="M1" t="s">
        <v>16</v>
      </c>
      <c r="N1" t="s">
        <v>37</v>
      </c>
      <c r="O1" t="s">
        <v>38</v>
      </c>
      <c r="P1" t="s">
        <v>62</v>
      </c>
    </row>
    <row r="2" spans="1:16" x14ac:dyDescent="0.25">
      <c r="A2" t="s">
        <v>5</v>
      </c>
      <c r="B2">
        <v>100.1</v>
      </c>
      <c r="C2">
        <v>-5.5</v>
      </c>
      <c r="D2">
        <v>89.2</v>
      </c>
      <c r="E2">
        <v>-2.1</v>
      </c>
      <c r="F2">
        <v>25.8</v>
      </c>
      <c r="G2">
        <v>33.6</v>
      </c>
      <c r="J2">
        <v>16</v>
      </c>
      <c r="K2" t="s">
        <v>12</v>
      </c>
      <c r="M2">
        <v>21</v>
      </c>
      <c r="O2" t="s">
        <v>39</v>
      </c>
      <c r="P2">
        <v>0.437</v>
      </c>
    </row>
    <row r="3" spans="1:16" x14ac:dyDescent="0.25">
      <c r="A3" t="s">
        <v>7</v>
      </c>
      <c r="B3">
        <v>99.9</v>
      </c>
      <c r="C3">
        <f>93.8-99.9</f>
        <v>-6.1000000000000085</v>
      </c>
      <c r="D3">
        <v>88.7</v>
      </c>
      <c r="E3">
        <f>97.9-88.7</f>
        <v>9.2000000000000028</v>
      </c>
      <c r="F3">
        <f>SQRT(J3)*H3/3.92</f>
        <v>12.653061224489797</v>
      </c>
      <c r="G3">
        <f>SQRT(J3)*I3/3.92</f>
        <v>12.857142857142852</v>
      </c>
      <c r="H3">
        <v>12.4</v>
      </c>
      <c r="I3">
        <f>110.5-97.9</f>
        <v>12.599999999999994</v>
      </c>
      <c r="J3">
        <v>16</v>
      </c>
      <c r="K3" t="s">
        <v>9</v>
      </c>
    </row>
    <row r="4" spans="1:16" x14ac:dyDescent="0.25">
      <c r="A4" t="s">
        <v>40</v>
      </c>
      <c r="B4">
        <v>99.9</v>
      </c>
      <c r="C4">
        <f>92-99.9</f>
        <v>-7.9000000000000057</v>
      </c>
      <c r="D4">
        <v>88.7</v>
      </c>
      <c r="E4">
        <f>95.6-88.7</f>
        <v>6.8999999999999915</v>
      </c>
      <c r="F4">
        <f>SQRT(J4)*H4/3.92</f>
        <v>12.653061224489797</v>
      </c>
      <c r="G4">
        <f>SQRT(J4)*I4/3.92</f>
        <v>13.571428571428584</v>
      </c>
      <c r="H4">
        <v>12.4</v>
      </c>
      <c r="I4">
        <f>108.9-95.6</f>
        <v>13.300000000000011</v>
      </c>
      <c r="J4">
        <v>16</v>
      </c>
      <c r="K4" t="s">
        <v>10</v>
      </c>
      <c r="O4" t="s">
        <v>39</v>
      </c>
      <c r="P4">
        <v>0.11</v>
      </c>
    </row>
    <row r="5" spans="1:16" x14ac:dyDescent="0.25">
      <c r="A5" t="s">
        <v>13</v>
      </c>
      <c r="B5">
        <v>109.7</v>
      </c>
      <c r="C5">
        <v>-8.5</v>
      </c>
      <c r="D5">
        <v>96.9</v>
      </c>
      <c r="E5">
        <v>-0.8</v>
      </c>
      <c r="F5">
        <v>30.4</v>
      </c>
      <c r="J5">
        <v>12</v>
      </c>
      <c r="K5" t="s">
        <v>14</v>
      </c>
      <c r="L5">
        <v>10.1</v>
      </c>
    </row>
    <row r="6" spans="1:16" x14ac:dyDescent="0.25">
      <c r="A6" t="s">
        <v>13</v>
      </c>
      <c r="B6">
        <v>109.7</v>
      </c>
      <c r="C6">
        <v>-12.7</v>
      </c>
      <c r="D6">
        <v>96.9</v>
      </c>
      <c r="E6">
        <v>-0.3</v>
      </c>
      <c r="F6">
        <v>30.4</v>
      </c>
      <c r="J6">
        <v>12</v>
      </c>
      <c r="K6" t="s">
        <v>15</v>
      </c>
      <c r="L6">
        <v>10.5</v>
      </c>
      <c r="O6" t="s">
        <v>39</v>
      </c>
      <c r="P6">
        <v>0.5</v>
      </c>
    </row>
    <row r="7" spans="1:16" x14ac:dyDescent="0.25">
      <c r="A7" t="s">
        <v>17</v>
      </c>
      <c r="B7">
        <v>91.47</v>
      </c>
      <c r="C7">
        <f>76.8-91.47</f>
        <v>-14.670000000000002</v>
      </c>
      <c r="D7">
        <v>112.7</v>
      </c>
      <c r="E7">
        <f>110.6-112.7</f>
        <v>-2.1000000000000085</v>
      </c>
      <c r="F7">
        <v>33.6</v>
      </c>
      <c r="G7">
        <v>38.4</v>
      </c>
      <c r="J7">
        <v>45</v>
      </c>
      <c r="K7" t="s">
        <v>18</v>
      </c>
      <c r="O7" t="s">
        <v>39</v>
      </c>
      <c r="P7">
        <v>0.33</v>
      </c>
    </row>
    <row r="8" spans="1:16" x14ac:dyDescent="0.25">
      <c r="A8" t="s">
        <v>22</v>
      </c>
      <c r="N8" t="s">
        <v>21</v>
      </c>
    </row>
    <row r="9" spans="1:16" x14ac:dyDescent="0.25">
      <c r="A9" t="s">
        <v>23</v>
      </c>
      <c r="B9">
        <v>108.4</v>
      </c>
      <c r="C9">
        <f>100.1-108.4</f>
        <v>-8.3000000000000114</v>
      </c>
      <c r="D9">
        <v>107.1</v>
      </c>
      <c r="J9">
        <v>21</v>
      </c>
      <c r="K9" t="s">
        <v>24</v>
      </c>
    </row>
    <row r="10" spans="1:16" x14ac:dyDescent="0.25">
      <c r="A10" t="s">
        <v>23</v>
      </c>
      <c r="B10">
        <v>108.4</v>
      </c>
      <c r="C10">
        <f>97.3-108.4</f>
        <v>-11.100000000000009</v>
      </c>
      <c r="D10">
        <v>105.8</v>
      </c>
      <c r="E10">
        <f>107.1-105.8</f>
        <v>1.2999999999999972</v>
      </c>
      <c r="F10">
        <v>25.7</v>
      </c>
      <c r="G10">
        <v>26.3</v>
      </c>
      <c r="J10">
        <v>21</v>
      </c>
      <c r="K10" t="s">
        <v>25</v>
      </c>
      <c r="O10" t="s">
        <v>39</v>
      </c>
      <c r="P10">
        <v>0.33300000000000002</v>
      </c>
    </row>
    <row r="11" spans="1:16" x14ac:dyDescent="0.25">
      <c r="A11" t="s">
        <v>28</v>
      </c>
      <c r="B11">
        <v>95.6</v>
      </c>
      <c r="C11">
        <v>-5.6</v>
      </c>
      <c r="D11">
        <f>3.3*38.76</f>
        <v>127.90799999999999</v>
      </c>
      <c r="E11">
        <f>3.5*38.76-D11</f>
        <v>7.7520000000000095</v>
      </c>
      <c r="F11">
        <f>0.9*38.76</f>
        <v>34.884</v>
      </c>
      <c r="G11">
        <f>1.1*38.76</f>
        <v>42.636000000000003</v>
      </c>
      <c r="J11">
        <v>16</v>
      </c>
      <c r="K11" t="s">
        <v>29</v>
      </c>
      <c r="M11">
        <f>0.9*38.76</f>
        <v>34.884</v>
      </c>
      <c r="O11" t="s">
        <v>39</v>
      </c>
      <c r="P11">
        <v>0</v>
      </c>
    </row>
    <row r="12" spans="1:16" x14ac:dyDescent="0.25">
      <c r="A12" t="s">
        <v>30</v>
      </c>
      <c r="B12">
        <v>73.7</v>
      </c>
      <c r="C12">
        <f>65.7-73.7</f>
        <v>-8</v>
      </c>
      <c r="D12">
        <f>2.72*38.76</f>
        <v>105.4272</v>
      </c>
      <c r="E12">
        <f>2.86*38.76-D12</f>
        <v>5.4263999999999868</v>
      </c>
      <c r="F12">
        <f>0.69*38.76</f>
        <v>26.744399999999995</v>
      </c>
      <c r="G12">
        <f>0.65*38.76</f>
        <v>25.193999999999999</v>
      </c>
      <c r="J12">
        <v>21</v>
      </c>
      <c r="K12" t="s">
        <v>9</v>
      </c>
      <c r="N12" t="s">
        <v>63</v>
      </c>
      <c r="O12" t="s">
        <v>39</v>
      </c>
      <c r="P12">
        <v>0.48</v>
      </c>
    </row>
    <row r="13" spans="1:16" x14ac:dyDescent="0.25">
      <c r="A13" t="s">
        <v>32</v>
      </c>
      <c r="B13">
        <v>65.099999999999994</v>
      </c>
      <c r="C13">
        <f>62.3-B13</f>
        <v>-2.7999999999999972</v>
      </c>
      <c r="D13">
        <f>3.3*38.76</f>
        <v>127.90799999999999</v>
      </c>
      <c r="E13">
        <f>(4.2*38.76)-D13</f>
        <v>34.884000000000015</v>
      </c>
      <c r="F13">
        <f>1*38.76</f>
        <v>38.76</v>
      </c>
      <c r="G13">
        <f>1.2*38.76</f>
        <v>46.511999999999993</v>
      </c>
      <c r="J13">
        <v>20</v>
      </c>
      <c r="K13" t="s">
        <v>42</v>
      </c>
      <c r="M13">
        <f>0.98*38.76</f>
        <v>37.9848</v>
      </c>
      <c r="N13" t="s">
        <v>33</v>
      </c>
      <c r="O13" t="s">
        <v>39</v>
      </c>
      <c r="P13">
        <v>0</v>
      </c>
    </row>
    <row r="14" spans="1:16" x14ac:dyDescent="0.25">
      <c r="A14" t="s">
        <v>34</v>
      </c>
      <c r="B14">
        <v>124</v>
      </c>
      <c r="C14">
        <v>-9.68</v>
      </c>
      <c r="D14">
        <v>151.9</v>
      </c>
      <c r="E14">
        <v>3.12</v>
      </c>
      <c r="F14">
        <v>74.3</v>
      </c>
      <c r="J14">
        <v>57</v>
      </c>
      <c r="K14" t="s">
        <v>24</v>
      </c>
      <c r="N14" t="s">
        <v>31</v>
      </c>
      <c r="P14">
        <v>0.75</v>
      </c>
    </row>
    <row r="15" spans="1:16" x14ac:dyDescent="0.25">
      <c r="A15" t="s">
        <v>34</v>
      </c>
      <c r="B15">
        <v>124</v>
      </c>
      <c r="C15">
        <v>-12.81</v>
      </c>
      <c r="D15">
        <v>151.9</v>
      </c>
      <c r="E15">
        <v>8.09</v>
      </c>
      <c r="F15">
        <v>74.3</v>
      </c>
      <c r="J15">
        <v>57</v>
      </c>
      <c r="K15" t="s">
        <v>25</v>
      </c>
      <c r="O15" t="s">
        <v>39</v>
      </c>
      <c r="P15">
        <v>0.75</v>
      </c>
    </row>
    <row r="16" spans="1:16" x14ac:dyDescent="0.25">
      <c r="A16" t="s">
        <v>34</v>
      </c>
      <c r="B16">
        <v>124</v>
      </c>
      <c r="C16">
        <v>-12.38</v>
      </c>
      <c r="D16">
        <v>151.9</v>
      </c>
      <c r="E16">
        <v>3.19</v>
      </c>
      <c r="F16">
        <v>74.3</v>
      </c>
      <c r="J16">
        <v>57</v>
      </c>
      <c r="K16" t="s">
        <v>35</v>
      </c>
      <c r="P16">
        <v>0.75</v>
      </c>
    </row>
    <row r="17" spans="1:16" x14ac:dyDescent="0.25">
      <c r="A17" t="s">
        <v>34</v>
      </c>
      <c r="B17">
        <v>124</v>
      </c>
      <c r="C17">
        <v>-11.37</v>
      </c>
      <c r="D17">
        <v>151.9</v>
      </c>
      <c r="E17">
        <v>-19.100000000000001</v>
      </c>
      <c r="F17">
        <v>74.3</v>
      </c>
      <c r="J17">
        <v>57</v>
      </c>
      <c r="K17" t="s">
        <v>36</v>
      </c>
      <c r="P17">
        <v>0.75</v>
      </c>
    </row>
    <row r="18" spans="1:16" x14ac:dyDescent="0.25">
      <c r="A18" t="s">
        <v>41</v>
      </c>
      <c r="B18">
        <v>60.8</v>
      </c>
      <c r="D18">
        <f>2.1*38.76</f>
        <v>81.396000000000001</v>
      </c>
      <c r="E18">
        <f>1.82*38.76</f>
        <v>70.543199999999999</v>
      </c>
      <c r="F18">
        <f>0.6*38.76</f>
        <v>23.255999999999997</v>
      </c>
      <c r="G18">
        <f>SQRT(J18)*I18/3.92</f>
        <v>16.908061224489796</v>
      </c>
      <c r="I18">
        <f>(2.39-1.82)*38.76</f>
        <v>22.0932</v>
      </c>
      <c r="J18">
        <v>9</v>
      </c>
      <c r="K18" t="s">
        <v>42</v>
      </c>
      <c r="N18" t="s">
        <v>43</v>
      </c>
      <c r="O18" t="s">
        <v>39</v>
      </c>
      <c r="P18">
        <v>0</v>
      </c>
    </row>
    <row r="19" spans="1:16" x14ac:dyDescent="0.25">
      <c r="A19" t="s">
        <v>44</v>
      </c>
      <c r="B19">
        <v>73.7</v>
      </c>
      <c r="C19">
        <f>71.4-73.7</f>
        <v>-2.2999999999999972</v>
      </c>
      <c r="D19">
        <v>116</v>
      </c>
      <c r="E19">
        <f>157-116</f>
        <v>41</v>
      </c>
      <c r="J19">
        <v>12</v>
      </c>
      <c r="K19" t="s">
        <v>45</v>
      </c>
      <c r="O19" t="s">
        <v>39</v>
      </c>
      <c r="P19">
        <v>0.58299999999999996</v>
      </c>
    </row>
    <row r="20" spans="1:16" x14ac:dyDescent="0.25">
      <c r="A20" t="s">
        <v>46</v>
      </c>
      <c r="B20">
        <v>61</v>
      </c>
      <c r="C20">
        <f>59.8-61</f>
        <v>-1.2000000000000028</v>
      </c>
      <c r="D20">
        <f>2.2*38.76</f>
        <v>85.272000000000006</v>
      </c>
      <c r="E20">
        <f>3.1*38.76-D20</f>
        <v>34.883999999999986</v>
      </c>
      <c r="F20">
        <f>0.4*38.76</f>
        <v>15.504</v>
      </c>
      <c r="G20">
        <f>0.8*38.76</f>
        <v>31.007999999999999</v>
      </c>
      <c r="J20">
        <v>15</v>
      </c>
      <c r="K20" t="s">
        <v>47</v>
      </c>
      <c r="O20" t="s">
        <v>39</v>
      </c>
      <c r="P20">
        <v>6.7000000000000004E-2</v>
      </c>
    </row>
    <row r="21" spans="1:16" x14ac:dyDescent="0.25">
      <c r="A21" t="s">
        <v>48</v>
      </c>
      <c r="B21">
        <v>70.3</v>
      </c>
      <c r="C21">
        <f>68.4-70.3</f>
        <v>-1.8999999999999915</v>
      </c>
      <c r="D21">
        <v>110.9</v>
      </c>
      <c r="E21">
        <f>122.8-D21</f>
        <v>11.899999999999991</v>
      </c>
      <c r="F21">
        <v>31.3</v>
      </c>
      <c r="G21">
        <v>33.6</v>
      </c>
      <c r="J21">
        <v>42</v>
      </c>
      <c r="K21" t="s">
        <v>49</v>
      </c>
      <c r="O21" t="s">
        <v>39</v>
      </c>
      <c r="P21">
        <v>0.26200000000000001</v>
      </c>
    </row>
    <row r="22" spans="1:16" x14ac:dyDescent="0.25">
      <c r="A22" t="s">
        <v>50</v>
      </c>
      <c r="B22">
        <v>73.8</v>
      </c>
      <c r="C22">
        <f>73.3-73.8</f>
        <v>-0.5</v>
      </c>
      <c r="D22">
        <f>159-40</f>
        <v>119</v>
      </c>
      <c r="E22">
        <f>(208-40)-D22</f>
        <v>49</v>
      </c>
      <c r="F22">
        <f>SQRT(9^2+4.4^2)</f>
        <v>10.017983829094554</v>
      </c>
      <c r="G22">
        <f>SQRT(7.7^2+1^2)</f>
        <v>7.7646635471216658</v>
      </c>
      <c r="J22">
        <v>9</v>
      </c>
      <c r="K22" t="s">
        <v>42</v>
      </c>
      <c r="N22" t="s">
        <v>51</v>
      </c>
      <c r="P22">
        <v>1</v>
      </c>
    </row>
    <row r="23" spans="1:16" x14ac:dyDescent="0.25">
      <c r="A23" t="s">
        <v>52</v>
      </c>
      <c r="C23">
        <v>-2.2000000000000002</v>
      </c>
      <c r="D23">
        <f>2.87*38.76</f>
        <v>111.24119999999999</v>
      </c>
      <c r="E23">
        <f>2.99*38.76-D23</f>
        <v>4.6512000000000171</v>
      </c>
      <c r="F23">
        <f>0.8*38.76</f>
        <v>31.007999999999999</v>
      </c>
      <c r="G23">
        <f>0.8*38.76</f>
        <v>31.007999999999999</v>
      </c>
      <c r="J23">
        <v>12</v>
      </c>
      <c r="K23" t="s">
        <v>49</v>
      </c>
      <c r="N23" t="s">
        <v>54</v>
      </c>
      <c r="O23" t="s">
        <v>39</v>
      </c>
      <c r="P23">
        <v>1</v>
      </c>
    </row>
    <row r="24" spans="1:16" x14ac:dyDescent="0.25">
      <c r="A24" t="s">
        <v>53</v>
      </c>
      <c r="B24">
        <v>80.34</v>
      </c>
      <c r="C24">
        <f>78.26-B24</f>
        <v>-2.0799999999999983</v>
      </c>
      <c r="D24">
        <v>64.12</v>
      </c>
      <c r="E24">
        <f>74.8-64.12</f>
        <v>10.679999999999993</v>
      </c>
      <c r="F24">
        <v>4.21</v>
      </c>
      <c r="G24">
        <v>5.12</v>
      </c>
      <c r="J24">
        <v>8</v>
      </c>
      <c r="K24" t="s">
        <v>42</v>
      </c>
      <c r="N24" t="s">
        <v>55</v>
      </c>
      <c r="O24" t="s">
        <v>39</v>
      </c>
      <c r="P24">
        <v>1</v>
      </c>
    </row>
    <row r="25" spans="1:16" x14ac:dyDescent="0.25">
      <c r="A25" t="s">
        <v>59</v>
      </c>
      <c r="C25">
        <v>-5.4</v>
      </c>
      <c r="D25">
        <v>165.6</v>
      </c>
      <c r="E25">
        <v>-2.2000000000000002</v>
      </c>
      <c r="F25">
        <v>39.700000000000003</v>
      </c>
      <c r="G25">
        <v>19.3</v>
      </c>
      <c r="J25">
        <v>39</v>
      </c>
      <c r="K25" t="s">
        <v>49</v>
      </c>
      <c r="O25" t="s">
        <v>39</v>
      </c>
      <c r="P25">
        <v>0.39</v>
      </c>
    </row>
    <row r="26" spans="1:16" x14ac:dyDescent="0.25">
      <c r="A26" t="s">
        <v>60</v>
      </c>
      <c r="B26">
        <v>114</v>
      </c>
      <c r="C26">
        <v>-3.8</v>
      </c>
      <c r="D26">
        <v>122</v>
      </c>
      <c r="E26">
        <v>-4</v>
      </c>
      <c r="F26">
        <v>26</v>
      </c>
      <c r="G26">
        <v>35</v>
      </c>
      <c r="J26">
        <v>16</v>
      </c>
      <c r="K26" t="s">
        <v>47</v>
      </c>
      <c r="N26" t="s">
        <v>55</v>
      </c>
      <c r="O26" t="s">
        <v>39</v>
      </c>
      <c r="P26">
        <f>10/16</f>
        <v>0.625</v>
      </c>
    </row>
    <row r="27" spans="1:16" x14ac:dyDescent="0.25">
      <c r="A27" t="s">
        <v>61</v>
      </c>
      <c r="B27">
        <v>109.1</v>
      </c>
      <c r="C27">
        <v>-6.1</v>
      </c>
      <c r="D27">
        <v>125.4</v>
      </c>
      <c r="E27">
        <v>-7.7</v>
      </c>
      <c r="F27">
        <v>28.2</v>
      </c>
      <c r="G27">
        <v>30.9</v>
      </c>
      <c r="J27">
        <v>15</v>
      </c>
      <c r="K27" t="s">
        <v>49</v>
      </c>
      <c r="O27" t="s">
        <v>39</v>
      </c>
      <c r="P27">
        <v>1</v>
      </c>
    </row>
    <row r="28" spans="1:16" x14ac:dyDescent="0.25">
      <c r="A28" t="s">
        <v>56</v>
      </c>
      <c r="B28">
        <v>59.8</v>
      </c>
      <c r="C28">
        <v>0</v>
      </c>
      <c r="D28">
        <v>113.5</v>
      </c>
      <c r="E28">
        <v>16.600000000000001</v>
      </c>
      <c r="F28">
        <v>34</v>
      </c>
      <c r="G28">
        <v>23.9</v>
      </c>
      <c r="J28">
        <v>10</v>
      </c>
      <c r="K28" t="s">
        <v>42</v>
      </c>
      <c r="O28" t="s">
        <v>39</v>
      </c>
      <c r="P28">
        <v>0</v>
      </c>
    </row>
    <row r="29" spans="1:16" x14ac:dyDescent="0.25">
      <c r="A29" t="s">
        <v>57</v>
      </c>
      <c r="B29">
        <v>76.2</v>
      </c>
      <c r="C29">
        <v>-2.96</v>
      </c>
      <c r="D29">
        <v>113</v>
      </c>
      <c r="E29">
        <v>6</v>
      </c>
      <c r="F29">
        <v>30</v>
      </c>
      <c r="G29">
        <v>29</v>
      </c>
      <c r="J29">
        <v>13</v>
      </c>
      <c r="K29" t="s">
        <v>42</v>
      </c>
      <c r="O29" t="s">
        <v>39</v>
      </c>
      <c r="P29">
        <v>0</v>
      </c>
    </row>
    <row r="30" spans="1:16" x14ac:dyDescent="0.25">
      <c r="A30" t="s">
        <v>58</v>
      </c>
      <c r="B30">
        <v>96.5</v>
      </c>
      <c r="C30">
        <v>-10.1</v>
      </c>
      <c r="D30">
        <v>130</v>
      </c>
      <c r="E30">
        <v>5</v>
      </c>
      <c r="F30">
        <v>22</v>
      </c>
      <c r="G30">
        <v>31</v>
      </c>
      <c r="J30">
        <v>40</v>
      </c>
      <c r="K30" t="s">
        <v>24</v>
      </c>
      <c r="O30" t="s">
        <v>39</v>
      </c>
      <c r="P30"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Bridges</dc:creator>
  <cp:lastModifiedBy>Cody</cp:lastModifiedBy>
  <dcterms:created xsi:type="dcterms:W3CDTF">2021-06-18T16:01:06Z</dcterms:created>
  <dcterms:modified xsi:type="dcterms:W3CDTF">2021-07-26T12:59:55Z</dcterms:modified>
</cp:coreProperties>
</file>