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8460" yWindow="0" windowWidth="25600" windowHeight="18380" tabRatio="562" firstSheet="2" activeTab="4"/>
  </bookViews>
  <sheets>
    <sheet name="HPD vs CD Study Female Sac Data" sheetId="1" r:id="rId1"/>
    <sheet name="HPD vs CD Study Male Sac Da (2)" sheetId="6" r:id="rId2"/>
    <sheet name="HPD vs CD Study Male Sac Data" sheetId="2" r:id="rId3"/>
    <sheet name="HPD vs CD Study Combined" sheetId="3" r:id="rId4"/>
    <sheet name="Cohort #1-Only Right Sides" sheetId="4" r:id="rId5"/>
    <sheet name="Cohort #1 and #2" sheetId="5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2" i="1" l="1"/>
  <c r="K32" i="1"/>
  <c r="J32" i="1"/>
  <c r="E39" i="1"/>
  <c r="E38" i="1"/>
  <c r="L31" i="1"/>
  <c r="E32" i="1"/>
  <c r="K31" i="1"/>
  <c r="J31" i="1"/>
  <c r="E41" i="6"/>
  <c r="G45" i="6"/>
  <c r="G41" i="6"/>
  <c r="F45" i="6"/>
  <c r="F41" i="6"/>
  <c r="E45" i="6"/>
  <c r="G42" i="6"/>
  <c r="F42" i="6"/>
  <c r="R36" i="6"/>
  <c r="L40" i="6"/>
  <c r="T36" i="6"/>
  <c r="K40" i="6"/>
  <c r="S36" i="6"/>
  <c r="J40" i="6"/>
  <c r="G40" i="6"/>
  <c r="F40" i="6"/>
  <c r="E40" i="6"/>
  <c r="D40" i="6"/>
  <c r="R31" i="6"/>
  <c r="L39" i="6"/>
  <c r="T31" i="6"/>
  <c r="K39" i="6"/>
  <c r="S31" i="6"/>
  <c r="J39" i="6"/>
  <c r="T38" i="6"/>
  <c r="S38" i="6"/>
  <c r="T37" i="6"/>
  <c r="S37" i="6"/>
  <c r="Q36" i="6"/>
  <c r="E34" i="6"/>
  <c r="L36" i="6"/>
  <c r="G34" i="6"/>
  <c r="K36" i="6"/>
  <c r="F34" i="6"/>
  <c r="J36" i="6"/>
  <c r="L35" i="6"/>
  <c r="K35" i="6"/>
  <c r="J35" i="6"/>
  <c r="E33" i="6"/>
  <c r="L34" i="6"/>
  <c r="G33" i="6"/>
  <c r="K34" i="6"/>
  <c r="F33" i="6"/>
  <c r="J34" i="6"/>
  <c r="D33" i="6"/>
  <c r="T32" i="6"/>
  <c r="S32" i="6"/>
  <c r="Q31" i="6"/>
  <c r="G18" i="6"/>
  <c r="F18" i="6"/>
  <c r="G17" i="6"/>
  <c r="F17" i="6"/>
  <c r="G16" i="6"/>
  <c r="F16" i="6"/>
  <c r="E16" i="6"/>
  <c r="D16" i="6"/>
  <c r="S14" i="6"/>
  <c r="R14" i="6"/>
  <c r="S13" i="6"/>
  <c r="R13" i="6"/>
  <c r="S12" i="6"/>
  <c r="K13" i="6"/>
  <c r="R12" i="6"/>
  <c r="J13" i="6"/>
  <c r="Q12" i="6"/>
  <c r="P12" i="6"/>
  <c r="S7" i="6"/>
  <c r="K12" i="6"/>
  <c r="R7" i="6"/>
  <c r="J12" i="6"/>
  <c r="G10" i="6"/>
  <c r="F10" i="6"/>
  <c r="G9" i="6"/>
  <c r="F9" i="6"/>
  <c r="E9" i="6"/>
  <c r="D9" i="6"/>
  <c r="S8" i="6"/>
  <c r="R8" i="6"/>
  <c r="Q7" i="6"/>
  <c r="P7" i="6"/>
  <c r="K7" i="6"/>
  <c r="J7" i="6"/>
  <c r="K6" i="6"/>
  <c r="J6" i="6"/>
  <c r="G45" i="2"/>
  <c r="F45" i="2"/>
  <c r="E45" i="2"/>
  <c r="L36" i="2"/>
  <c r="K36" i="2"/>
  <c r="J36" i="2"/>
  <c r="L37" i="5"/>
  <c r="L36" i="5"/>
  <c r="K37" i="5"/>
  <c r="K36" i="5"/>
  <c r="J37" i="5"/>
  <c r="J36" i="5"/>
  <c r="D58" i="5"/>
  <c r="E58" i="5"/>
  <c r="G58" i="5"/>
  <c r="F58" i="5"/>
  <c r="D57" i="5"/>
  <c r="F57" i="5"/>
  <c r="G57" i="5"/>
  <c r="E57" i="5"/>
  <c r="E56" i="5"/>
  <c r="F56" i="5"/>
  <c r="G56" i="5"/>
  <c r="D56" i="5"/>
  <c r="D44" i="5"/>
  <c r="F44" i="5"/>
  <c r="G44" i="5"/>
  <c r="E44" i="5"/>
  <c r="E43" i="5"/>
  <c r="F43" i="5"/>
  <c r="G43" i="5"/>
  <c r="D43" i="5"/>
  <c r="F22" i="5"/>
  <c r="J5" i="5"/>
  <c r="F11" i="5"/>
  <c r="J4" i="5"/>
  <c r="E22" i="5"/>
  <c r="I5" i="5"/>
  <c r="E11" i="5"/>
  <c r="I4" i="5"/>
  <c r="D24" i="5"/>
  <c r="F24" i="5"/>
  <c r="E24" i="5"/>
  <c r="D23" i="5"/>
  <c r="F23" i="5"/>
  <c r="E23" i="5"/>
  <c r="D22" i="5"/>
  <c r="D12" i="5"/>
  <c r="F12" i="5"/>
  <c r="E12" i="5"/>
  <c r="D11" i="5"/>
  <c r="D40" i="4"/>
  <c r="E40" i="4"/>
  <c r="G40" i="4"/>
  <c r="F40" i="4"/>
  <c r="D39" i="4"/>
  <c r="F39" i="4"/>
  <c r="G39" i="4"/>
  <c r="E39" i="4"/>
  <c r="E38" i="4"/>
  <c r="F38" i="4"/>
  <c r="G38" i="4"/>
  <c r="D32" i="4"/>
  <c r="D38" i="4"/>
  <c r="F32" i="4"/>
  <c r="G32" i="4"/>
  <c r="F7" i="4"/>
  <c r="K4" i="4"/>
  <c r="E14" i="4"/>
  <c r="J5" i="4"/>
  <c r="E7" i="4"/>
  <c r="J4" i="4"/>
  <c r="F16" i="4"/>
  <c r="D16" i="4"/>
  <c r="E16" i="4"/>
  <c r="D15" i="4"/>
  <c r="D8" i="4"/>
  <c r="E15" i="4"/>
  <c r="F14" i="4"/>
  <c r="D14" i="4"/>
  <c r="D7" i="4"/>
  <c r="L33" i="4"/>
  <c r="K33" i="4"/>
  <c r="J33" i="4"/>
  <c r="E31" i="4"/>
  <c r="L32" i="4"/>
  <c r="G31" i="4"/>
  <c r="K32" i="4"/>
  <c r="F31" i="4"/>
  <c r="J32" i="4"/>
  <c r="E32" i="4"/>
  <c r="D31" i="4"/>
  <c r="F15" i="4"/>
  <c r="F8" i="4"/>
  <c r="E8" i="4"/>
  <c r="K5" i="4"/>
  <c r="M42" i="3"/>
  <c r="M41" i="3"/>
  <c r="L42" i="3"/>
  <c r="L41" i="3"/>
  <c r="K42" i="3"/>
  <c r="K41" i="3"/>
  <c r="S46" i="3"/>
  <c r="T46" i="3"/>
  <c r="V46" i="3"/>
  <c r="U46" i="3"/>
  <c r="S45" i="3"/>
  <c r="T45" i="3"/>
  <c r="V45" i="3"/>
  <c r="U45" i="3"/>
  <c r="T44" i="3"/>
  <c r="U44" i="3"/>
  <c r="V44" i="3"/>
  <c r="S44" i="3"/>
  <c r="S34" i="3"/>
  <c r="T34" i="3"/>
  <c r="V34" i="3"/>
  <c r="U34" i="3"/>
  <c r="T33" i="3"/>
  <c r="U33" i="3"/>
  <c r="V33" i="3"/>
  <c r="S33" i="3"/>
  <c r="M30" i="3"/>
  <c r="M29" i="3"/>
  <c r="L30" i="3"/>
  <c r="L29" i="3"/>
  <c r="K30" i="3"/>
  <c r="K29" i="3"/>
  <c r="E48" i="3"/>
  <c r="F48" i="3"/>
  <c r="H48" i="3"/>
  <c r="G48" i="3"/>
  <c r="E47" i="3"/>
  <c r="G47" i="3"/>
  <c r="H47" i="3"/>
  <c r="F47" i="3"/>
  <c r="F46" i="3"/>
  <c r="G46" i="3"/>
  <c r="H46" i="3"/>
  <c r="E46" i="3"/>
  <c r="F22" i="3"/>
  <c r="G22" i="3"/>
  <c r="H22" i="3"/>
  <c r="E22" i="3"/>
  <c r="G21" i="3"/>
  <c r="F21" i="3"/>
  <c r="E21" i="3"/>
  <c r="F36" i="3"/>
  <c r="G36" i="3"/>
  <c r="H36" i="3"/>
  <c r="E36" i="3"/>
  <c r="F35" i="3"/>
  <c r="G35" i="3"/>
  <c r="H35" i="3"/>
  <c r="E35" i="3"/>
  <c r="U19" i="3"/>
  <c r="L17" i="3"/>
  <c r="U7" i="3"/>
  <c r="L16" i="3"/>
  <c r="T19" i="3"/>
  <c r="K17" i="3"/>
  <c r="T7" i="3"/>
  <c r="K16" i="3"/>
  <c r="R21" i="3"/>
  <c r="S21" i="3"/>
  <c r="U21" i="3"/>
  <c r="T21" i="3"/>
  <c r="S20" i="3"/>
  <c r="R20" i="3"/>
  <c r="U20" i="3"/>
  <c r="T20" i="3"/>
  <c r="S19" i="3"/>
  <c r="R19" i="3"/>
  <c r="R8" i="3"/>
  <c r="S8" i="3"/>
  <c r="U8" i="3"/>
  <c r="T8" i="3"/>
  <c r="S7" i="3"/>
  <c r="R7" i="3"/>
  <c r="H21" i="3"/>
  <c r="L5" i="3"/>
  <c r="H10" i="3"/>
  <c r="L4" i="3"/>
  <c r="K5" i="3"/>
  <c r="G10" i="3"/>
  <c r="K4" i="3"/>
  <c r="F23" i="3"/>
  <c r="E23" i="3"/>
  <c r="H23" i="3"/>
  <c r="G23" i="3"/>
  <c r="G11" i="3"/>
  <c r="F10" i="3"/>
  <c r="F11" i="3"/>
  <c r="E11" i="3"/>
  <c r="H11" i="3"/>
  <c r="E10" i="3"/>
  <c r="S16" i="1"/>
  <c r="R16" i="1"/>
  <c r="R15" i="1"/>
  <c r="Q16" i="1"/>
  <c r="Q15" i="1"/>
  <c r="R8" i="1"/>
  <c r="Q8" i="1"/>
  <c r="R38" i="1"/>
  <c r="Q38" i="1"/>
  <c r="Q37" i="1"/>
  <c r="R37" i="1"/>
  <c r="R31" i="1"/>
  <c r="Q31" i="1"/>
  <c r="L36" i="1"/>
  <c r="L35" i="1"/>
  <c r="K36" i="1"/>
  <c r="K35" i="1"/>
  <c r="J36" i="1"/>
  <c r="J35" i="1"/>
  <c r="T38" i="1"/>
  <c r="S38" i="1"/>
  <c r="T37" i="1"/>
  <c r="S37" i="1"/>
  <c r="T36" i="1"/>
  <c r="S36" i="1"/>
  <c r="R36" i="1"/>
  <c r="Q36" i="1"/>
  <c r="T31" i="1"/>
  <c r="S31" i="1"/>
  <c r="S30" i="1"/>
  <c r="G39" i="1"/>
  <c r="F39" i="1"/>
  <c r="G32" i="1"/>
  <c r="F32" i="1"/>
  <c r="E31" i="1"/>
  <c r="G38" i="1"/>
  <c r="F38" i="1"/>
  <c r="G37" i="1"/>
  <c r="F37" i="1"/>
  <c r="E37" i="1"/>
  <c r="T30" i="1"/>
  <c r="R30" i="1"/>
  <c r="Q30" i="1"/>
  <c r="G31" i="1"/>
  <c r="F31" i="1"/>
  <c r="D31" i="1"/>
  <c r="G9" i="1"/>
  <c r="F9" i="1"/>
  <c r="F8" i="1"/>
  <c r="G16" i="1"/>
  <c r="G15" i="1"/>
  <c r="F15" i="1"/>
  <c r="S14" i="1"/>
  <c r="L13" i="1"/>
  <c r="S7" i="1"/>
  <c r="L12" i="1"/>
  <c r="K13" i="1"/>
  <c r="K12" i="1"/>
  <c r="K6" i="1"/>
  <c r="G8" i="1"/>
  <c r="L6" i="1"/>
  <c r="T16" i="1"/>
  <c r="T15" i="1"/>
  <c r="S15" i="1"/>
  <c r="T14" i="1"/>
  <c r="R14" i="1"/>
  <c r="Q14" i="1"/>
  <c r="T7" i="1"/>
  <c r="T8" i="1"/>
  <c r="S8" i="1"/>
  <c r="R7" i="1"/>
  <c r="Q7" i="1"/>
  <c r="L40" i="2"/>
  <c r="L39" i="2"/>
  <c r="K40" i="2"/>
  <c r="K39" i="2"/>
  <c r="J40" i="2"/>
  <c r="J39" i="2"/>
  <c r="T38" i="2"/>
  <c r="S38" i="2"/>
  <c r="T37" i="2"/>
  <c r="S37" i="2"/>
  <c r="T36" i="2"/>
  <c r="S36" i="2"/>
  <c r="R36" i="2"/>
  <c r="Q36" i="2"/>
  <c r="T32" i="2"/>
  <c r="S32" i="2"/>
  <c r="G42" i="2"/>
  <c r="F42" i="2"/>
  <c r="G41" i="2"/>
  <c r="F41" i="2"/>
  <c r="E41" i="2"/>
  <c r="F34" i="2"/>
  <c r="G34" i="2"/>
  <c r="E34" i="2"/>
  <c r="G17" i="2"/>
  <c r="F17" i="2"/>
  <c r="G10" i="2"/>
  <c r="F10" i="2"/>
  <c r="S8" i="2"/>
  <c r="R8" i="2"/>
  <c r="S13" i="2"/>
  <c r="R13" i="2"/>
  <c r="G18" i="2"/>
  <c r="F18" i="2"/>
  <c r="T31" i="2"/>
  <c r="R31" i="2"/>
  <c r="S31" i="2"/>
  <c r="Q31" i="2"/>
  <c r="S12" i="2"/>
  <c r="K13" i="2"/>
  <c r="S7" i="2"/>
  <c r="K12" i="2"/>
  <c r="G16" i="2"/>
  <c r="K7" i="2"/>
  <c r="R12" i="2"/>
  <c r="J13" i="2"/>
  <c r="R7" i="2"/>
  <c r="J12" i="2"/>
  <c r="F16" i="2"/>
  <c r="J7" i="2"/>
  <c r="S14" i="2"/>
  <c r="R14" i="2"/>
  <c r="Q12" i="2"/>
  <c r="P12" i="2"/>
  <c r="Q7" i="2"/>
  <c r="P7" i="2"/>
  <c r="G33" i="2"/>
  <c r="F33" i="2"/>
  <c r="E33" i="2"/>
  <c r="D33" i="2"/>
  <c r="G9" i="2"/>
  <c r="F9" i="2"/>
  <c r="E9" i="2"/>
  <c r="D9" i="2"/>
  <c r="G40" i="2"/>
  <c r="F40" i="2"/>
  <c r="E40" i="2"/>
  <c r="D40" i="2"/>
  <c r="L35" i="2"/>
  <c r="K35" i="2"/>
  <c r="J35" i="2"/>
  <c r="L34" i="2"/>
  <c r="K34" i="2"/>
  <c r="J34" i="2"/>
  <c r="E16" i="2"/>
  <c r="D16" i="2"/>
  <c r="K6" i="2"/>
  <c r="J6" i="2"/>
  <c r="J29" i="1"/>
  <c r="K29" i="1"/>
  <c r="J30" i="1"/>
  <c r="K30" i="1"/>
  <c r="L30" i="1"/>
  <c r="L29" i="1"/>
  <c r="D37" i="1"/>
  <c r="G14" i="1"/>
  <c r="L7" i="1"/>
  <c r="F14" i="1"/>
  <c r="K7" i="1"/>
  <c r="F16" i="1"/>
  <c r="E14" i="1"/>
  <c r="E8" i="1"/>
  <c r="D14" i="1"/>
  <c r="D8" i="1"/>
</calcChain>
</file>

<file path=xl/sharedStrings.xml><?xml version="1.0" encoding="utf-8"?>
<sst xmlns="http://schemas.openxmlformats.org/spreadsheetml/2006/main" count="482" uniqueCount="35">
  <si>
    <t>CD</t>
  </si>
  <si>
    <t>HPD</t>
  </si>
  <si>
    <t>Mouse ID#</t>
  </si>
  <si>
    <t>BG</t>
  </si>
  <si>
    <t>eWAT</t>
  </si>
  <si>
    <t>iWAT</t>
  </si>
  <si>
    <t>Cage</t>
  </si>
  <si>
    <t>pWAT</t>
  </si>
  <si>
    <t>Note: In the previous cohort, both fat pads were weighed.  In this cohort (#2) only the (mouse's) right fat pad was weighed. In females, pWAT=peri-ovarian fat, which is analogous to eWAT=epididymal fat in males.</t>
  </si>
  <si>
    <t>Averages</t>
  </si>
  <si>
    <t>SE</t>
  </si>
  <si>
    <t>p values</t>
  </si>
  <si>
    <t>FAT PADS</t>
  </si>
  <si>
    <t>MUSCLES</t>
  </si>
  <si>
    <t>Heart</t>
  </si>
  <si>
    <t>Quad</t>
  </si>
  <si>
    <t>TS</t>
  </si>
  <si>
    <t>Note: In the previous cohort, both sides of each bilateral muscle were weighed.  In this cohort (#2) only the (mouse's) right bilateral muscle was weighed and mounted for tissue sectioning (the left was tube frozen).</t>
  </si>
  <si>
    <t>weight (mg)</t>
  </si>
  <si>
    <t>Fasted: 5:15p, 7 Dec 2015</t>
  </si>
  <si>
    <t>Sacrificed: 10:00a, 8 Dec 2015</t>
  </si>
  <si>
    <t>Fasted: 5:05p, 8 Dec 2015</t>
  </si>
  <si>
    <t>Sacrificed: 9:38a, 9 Dec 2015</t>
  </si>
  <si>
    <t>Fasted animals were sacfiriced first</t>
  </si>
  <si>
    <t>Estrous Cycle</t>
  </si>
  <si>
    <t>E</t>
  </si>
  <si>
    <t>E-&gt;M</t>
  </si>
  <si>
    <t>P</t>
  </si>
  <si>
    <t>M</t>
  </si>
  <si>
    <t>P-&gt;E</t>
  </si>
  <si>
    <t>Fasted</t>
  </si>
  <si>
    <t>Fed</t>
  </si>
  <si>
    <t>Sex</t>
  </si>
  <si>
    <t>F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</si>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</sst>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0" fontId="0" fillId="0" borderId="1" xfId="0" applyBorder="1"/>
    <xf numFmtId="164" fontId="0" fillId="0" borderId="2" xfId="0" applyNumberFormat="1" applyBorder="1"/>
    <xf numFmtId="164" fontId="0" fillId="0" borderId="3" xfId="0" applyNumberFormat="1" applyBorder="1"/>
    <xf numFmtId="0" fontId="0" fillId="0" borderId="4" xfId="0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1" fontId="0" fillId="0" borderId="2" xfId="0" applyNumberFormat="1" applyBorder="1"/>
    <xf numFmtId="1" fontId="0" fillId="0" borderId="0" xfId="0" applyNumberFormat="1" applyBorder="1"/>
    <xf numFmtId="1" fontId="0" fillId="0" borderId="7" xfId="0" applyNumberFormat="1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10" xfId="0" applyNumberFormat="1" applyBorder="1"/>
    <xf numFmtId="1" fontId="0" fillId="0" borderId="10" xfId="0" applyNumberFormat="1" applyBorder="1"/>
    <xf numFmtId="164" fontId="0" fillId="0" borderId="11" xfId="0" applyNumberFormat="1" applyBorder="1"/>
    <xf numFmtId="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11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164" fontId="5" fillId="0" borderId="7" xfId="0" applyNumberFormat="1" applyFont="1" applyBorder="1"/>
    <xf numFmtId="0" fontId="1" fillId="2" borderId="7" xfId="0" applyFont="1" applyFill="1" applyBorder="1"/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0" borderId="1" xfId="0" applyFont="1" applyBorder="1"/>
    <xf numFmtId="0" fontId="5" fillId="0" borderId="2" xfId="0" applyFont="1" applyBorder="1"/>
    <xf numFmtId="164" fontId="5" fillId="0" borderId="2" xfId="0" applyNumberFormat="1" applyFont="1" applyBorder="1"/>
    <xf numFmtId="164" fontId="5" fillId="0" borderId="3" xfId="0" applyNumberFormat="1" applyFont="1" applyBorder="1"/>
    <xf numFmtId="164" fontId="5" fillId="0" borderId="8" xfId="0" applyNumberFormat="1" applyFont="1" applyBorder="1"/>
    <xf numFmtId="164" fontId="4" fillId="0" borderId="0" xfId="0" applyNumberFormat="1" applyFont="1"/>
    <xf numFmtId="164" fontId="5" fillId="0" borderId="0" xfId="0" applyNumberFormat="1" applyFont="1"/>
    <xf numFmtId="15" fontId="0" fillId="0" borderId="0" xfId="0" applyNumberFormat="1" applyBorder="1" applyAlignment="1">
      <alignment horizontal="center"/>
    </xf>
    <xf numFmtId="0" fontId="1" fillId="0" borderId="0" xfId="0" applyFont="1" applyBorder="1"/>
    <xf numFmtId="164" fontId="1" fillId="0" borderId="0" xfId="0" applyNumberFormat="1" applyFont="1" applyBorder="1"/>
    <xf numFmtId="1" fontId="1" fillId="0" borderId="0" xfId="0" applyNumberFormat="1" applyFont="1" applyBorder="1"/>
    <xf numFmtId="164" fontId="5" fillId="0" borderId="5" xfId="0" applyNumberFormat="1" applyFont="1" applyBorder="1"/>
    <xf numFmtId="164" fontId="5" fillId="0" borderId="0" xfId="0" applyNumberFormat="1" applyFont="1" applyBorder="1"/>
    <xf numFmtId="15" fontId="1" fillId="0" borderId="0" xfId="0" applyNumberFormat="1" applyFont="1" applyAlignment="1">
      <alignment horizontal="center"/>
    </xf>
  </cellXfs>
  <cellStyles count="2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HPD vs CD Fed Female Fat Pads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'HPD vs CD Study Female Sac Data'!$J$12</c:f>
              <c:strCache>
                <c:ptCount val="1"/>
                <c:pt idx="0">
                  <c:v>CD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'HPD vs CD Study Female Sac Data'!$K$10:$L$11</c:f>
              <c:strCache>
                <c:ptCount val="2"/>
                <c:pt idx="0">
                  <c:v>pWAT</c:v>
                </c:pt>
                <c:pt idx="1">
                  <c:v>iWAT</c:v>
                </c:pt>
              </c:strCache>
            </c:strRef>
          </c:cat>
          <c:val>
            <c:numRef>
              <c:f>'HPD vs CD Study Female Sac Data'!$K$12:$L$12</c:f>
              <c:numCache>
                <c:formatCode>0.0</c:formatCode>
                <c:ptCount val="2"/>
                <c:pt idx="0">
                  <c:v>235.95</c:v>
                </c:pt>
                <c:pt idx="1">
                  <c:v>235.95</c:v>
                </c:pt>
              </c:numCache>
            </c:numRef>
          </c:val>
        </c:ser>
        <c:ser>
          <c:idx val="1"/>
          <c:order val="1"/>
          <c:tx>
            <c:strRef>
              <c:f>'HPD vs CD Study Female Sac Data'!$J$13</c:f>
              <c:strCache>
                <c:ptCount val="1"/>
                <c:pt idx="0">
                  <c:v>HPD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'HPD vs CD Study Female Sac Data'!$K$10:$L$11</c:f>
              <c:strCache>
                <c:ptCount val="2"/>
                <c:pt idx="0">
                  <c:v>pWAT</c:v>
                </c:pt>
                <c:pt idx="1">
                  <c:v>iWAT</c:v>
                </c:pt>
              </c:strCache>
            </c:strRef>
          </c:cat>
          <c:val>
            <c:numRef>
              <c:f>'HPD vs CD Study Female Sac Data'!$K$13:$L$13</c:f>
              <c:numCache>
                <c:formatCode>0.0</c:formatCode>
                <c:ptCount val="2"/>
                <c:pt idx="0">
                  <c:v>215.5</c:v>
                </c:pt>
                <c:pt idx="1">
                  <c:v>215.5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1101080"/>
        <c:axId val="-2111726552"/>
      </c:barChart>
      <c:catAx>
        <c:axId val="-2111101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Fat Pads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1726552"/>
        <c:crosses val="autoZero"/>
        <c:auto val="1"/>
        <c:lblAlgn val="ctr"/>
        <c:lblOffset val="100"/>
        <c:noMultiLvlLbl val="0"/>
      </c:catAx>
      <c:valAx>
        <c:axId val="-2111726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Fat Pad Weights (mg)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2111101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HPD Cohort #2 Fed Fat Pads Weights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'HPD vs CD Study Combined'!$J$16</c:f>
              <c:strCache>
                <c:ptCount val="1"/>
                <c:pt idx="0">
                  <c:v>CD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'HPD vs CD Study Combined'!$K$14:$L$15</c:f>
              <c:strCache>
                <c:ptCount val="2"/>
                <c:pt idx="0">
                  <c:v>eWAT</c:v>
                </c:pt>
                <c:pt idx="1">
                  <c:v>iWAT</c:v>
                </c:pt>
              </c:strCache>
            </c:strRef>
          </c:cat>
          <c:val>
            <c:numRef>
              <c:f>'HPD vs CD Study Combined'!$K$16:$L$16</c:f>
              <c:numCache>
                <c:formatCode>0.0</c:formatCode>
                <c:ptCount val="2"/>
                <c:pt idx="0">
                  <c:v>295.175</c:v>
                </c:pt>
                <c:pt idx="1">
                  <c:v>198.525</c:v>
                </c:pt>
              </c:numCache>
            </c:numRef>
          </c:val>
        </c:ser>
        <c:ser>
          <c:idx val="1"/>
          <c:order val="1"/>
          <c:tx>
            <c:strRef>
              <c:f>'HPD vs CD Study Combined'!$J$17</c:f>
              <c:strCache>
                <c:ptCount val="1"/>
                <c:pt idx="0">
                  <c:v>HPD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'HPD vs CD Study Combined'!$K$14:$L$15</c:f>
              <c:strCache>
                <c:ptCount val="2"/>
                <c:pt idx="0">
                  <c:v>eWAT</c:v>
                </c:pt>
                <c:pt idx="1">
                  <c:v>iWAT</c:v>
                </c:pt>
              </c:strCache>
            </c:strRef>
          </c:cat>
          <c:val>
            <c:numRef>
              <c:f>'HPD vs CD Study Combined'!$K$17:$L$17</c:f>
              <c:numCache>
                <c:formatCode>0.0</c:formatCode>
                <c:ptCount val="2"/>
                <c:pt idx="0">
                  <c:v>223.6</c:v>
                </c:pt>
                <c:pt idx="1">
                  <c:v>194.68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2347544"/>
        <c:axId val="-2093958472"/>
      </c:barChart>
      <c:catAx>
        <c:axId val="-209234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Fat Pads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93958472"/>
        <c:crosses val="autoZero"/>
        <c:auto val="1"/>
        <c:lblAlgn val="ctr"/>
        <c:lblOffset val="100"/>
        <c:noMultiLvlLbl val="0"/>
      </c:catAx>
      <c:valAx>
        <c:axId val="-2093958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Fat Pad Weights (mg)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2092347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HPD Cohort #2 Fasted Muscles Weights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'HPD vs CD Study Combined'!$J$29</c:f>
              <c:strCache>
                <c:ptCount val="1"/>
                <c:pt idx="0">
                  <c:v>CD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'HPD vs CD Study Combined'!$K$27:$M$28</c:f>
              <c:strCache>
                <c:ptCount val="3"/>
                <c:pt idx="0">
                  <c:v>Quad</c:v>
                </c:pt>
                <c:pt idx="1">
                  <c:v>TS</c:v>
                </c:pt>
                <c:pt idx="2">
                  <c:v>Heart</c:v>
                </c:pt>
              </c:strCache>
            </c:strRef>
          </c:cat>
          <c:val>
            <c:numRef>
              <c:f>'HPD vs CD Study Combined'!$K$29:$M$29</c:f>
              <c:numCache>
                <c:formatCode>0.0</c:formatCode>
                <c:ptCount val="3"/>
                <c:pt idx="0">
                  <c:v>205.7142857142857</c:v>
                </c:pt>
                <c:pt idx="1">
                  <c:v>148.6285714285714</c:v>
                </c:pt>
                <c:pt idx="2">
                  <c:v>119.4857142857143</c:v>
                </c:pt>
              </c:numCache>
            </c:numRef>
          </c:val>
        </c:ser>
        <c:ser>
          <c:idx val="1"/>
          <c:order val="1"/>
          <c:tx>
            <c:strRef>
              <c:f>'HPD vs CD Study Combined'!$J$30</c:f>
              <c:strCache>
                <c:ptCount val="1"/>
                <c:pt idx="0">
                  <c:v>HPD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'HPD vs CD Study Combined'!$K$27:$M$28</c:f>
              <c:strCache>
                <c:ptCount val="3"/>
                <c:pt idx="0">
                  <c:v>Quad</c:v>
                </c:pt>
                <c:pt idx="1">
                  <c:v>TS</c:v>
                </c:pt>
                <c:pt idx="2">
                  <c:v>Heart</c:v>
                </c:pt>
              </c:strCache>
            </c:strRef>
          </c:cat>
          <c:val>
            <c:numRef>
              <c:f>'HPD vs CD Study Combined'!$K$30:$M$30</c:f>
              <c:numCache>
                <c:formatCode>0.0</c:formatCode>
                <c:ptCount val="3"/>
                <c:pt idx="0">
                  <c:v>221.7428571428572</c:v>
                </c:pt>
                <c:pt idx="1">
                  <c:v>221.7428571428572</c:v>
                </c:pt>
                <c:pt idx="2">
                  <c:v>116.0714285714286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364200"/>
        <c:axId val="-2113753208"/>
      </c:barChart>
      <c:catAx>
        <c:axId val="-2106364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Muscles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3753208"/>
        <c:crosses val="autoZero"/>
        <c:auto val="1"/>
        <c:lblAlgn val="ctr"/>
        <c:lblOffset val="100"/>
        <c:noMultiLvlLbl val="0"/>
      </c:catAx>
      <c:valAx>
        <c:axId val="-2113753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Muscle</a:t>
                </a:r>
                <a:r>
                  <a:rPr lang="en-US" baseline="0"/>
                  <a:t> </a:t>
                </a:r>
                <a:r>
                  <a:rPr lang="en-US"/>
                  <a:t> Weights (mg)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2106364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HPD Cohort #2 Fasted Muscles Weights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'HPD vs CD Study Combined'!$J$41</c:f>
              <c:strCache>
                <c:ptCount val="1"/>
                <c:pt idx="0">
                  <c:v>CD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'HPD vs CD Study Combined'!$K$39:$M$40</c:f>
              <c:strCache>
                <c:ptCount val="3"/>
                <c:pt idx="0">
                  <c:v>Quad</c:v>
                </c:pt>
                <c:pt idx="1">
                  <c:v>TS</c:v>
                </c:pt>
                <c:pt idx="2">
                  <c:v>Heart</c:v>
                </c:pt>
              </c:strCache>
            </c:strRef>
          </c:cat>
          <c:val>
            <c:numRef>
              <c:f>'HPD vs CD Study Combined'!$K$41:$M$41</c:f>
              <c:numCache>
                <c:formatCode>0.0</c:formatCode>
                <c:ptCount val="3"/>
                <c:pt idx="0">
                  <c:v>226.9</c:v>
                </c:pt>
                <c:pt idx="1">
                  <c:v>164.35</c:v>
                </c:pt>
                <c:pt idx="2">
                  <c:v>116.925</c:v>
                </c:pt>
              </c:numCache>
            </c:numRef>
          </c:val>
        </c:ser>
        <c:ser>
          <c:idx val="1"/>
          <c:order val="1"/>
          <c:tx>
            <c:strRef>
              <c:f>'HPD vs CD Study Combined'!$J$42</c:f>
              <c:strCache>
                <c:ptCount val="1"/>
                <c:pt idx="0">
                  <c:v>HPD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'HPD vs CD Study Combined'!$K$39:$M$40</c:f>
              <c:strCache>
                <c:ptCount val="3"/>
                <c:pt idx="0">
                  <c:v>Quad</c:v>
                </c:pt>
                <c:pt idx="1">
                  <c:v>TS</c:v>
                </c:pt>
                <c:pt idx="2">
                  <c:v>Heart</c:v>
                </c:pt>
              </c:strCache>
            </c:strRef>
          </c:cat>
          <c:val>
            <c:numRef>
              <c:f>'HPD vs CD Study Combined'!$K$42:$M$42</c:f>
              <c:numCache>
                <c:formatCode>0.0</c:formatCode>
                <c:ptCount val="3"/>
                <c:pt idx="0">
                  <c:v>201.78</c:v>
                </c:pt>
                <c:pt idx="1">
                  <c:v>138.5</c:v>
                </c:pt>
                <c:pt idx="2">
                  <c:v>108.88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464664"/>
        <c:axId val="-2106465064"/>
      </c:barChart>
      <c:catAx>
        <c:axId val="-2106464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Muscles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06465064"/>
        <c:crosses val="autoZero"/>
        <c:auto val="1"/>
        <c:lblAlgn val="ctr"/>
        <c:lblOffset val="100"/>
        <c:noMultiLvlLbl val="0"/>
      </c:catAx>
      <c:valAx>
        <c:axId val="-2106465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Muscle  Weights (mg)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2106464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HPD</a:t>
            </a:r>
            <a:r>
              <a:rPr lang="en-US" baseline="0"/>
              <a:t> Cohort #1 Fasted Fat Pad Weights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'Cohort #1-Only Right Sides'!$I$4</c:f>
              <c:strCache>
                <c:ptCount val="1"/>
                <c:pt idx="0">
                  <c:v>CD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'Cohort #1-Only Right Sides'!$E$8:$F$8</c:f>
                <c:numCache>
                  <c:formatCode>General</c:formatCode>
                  <c:ptCount val="2"/>
                  <c:pt idx="0">
                    <c:v>228.7184163077677</c:v>
                  </c:pt>
                  <c:pt idx="1">
                    <c:v>108.4703454098554</c:v>
                  </c:pt>
                </c:numCache>
              </c:numRef>
            </c:plus>
            <c:minus>
              <c:numRef>
                <c:f>'Cohort #1-Only Right Sides'!$E$8:$F$8</c:f>
                <c:numCache>
                  <c:formatCode>General</c:formatCode>
                  <c:ptCount val="2"/>
                  <c:pt idx="0">
                    <c:v>228.7184163077677</c:v>
                  </c:pt>
                  <c:pt idx="1">
                    <c:v>108.4703454098554</c:v>
                  </c:pt>
                </c:numCache>
              </c:numRef>
            </c:minus>
          </c:errBars>
          <c:cat>
            <c:strRef>
              <c:f>'Cohort #1-Only Right Sides'!$J$2:$K$3</c:f>
              <c:strCache>
                <c:ptCount val="2"/>
                <c:pt idx="0">
                  <c:v>eWAT</c:v>
                </c:pt>
                <c:pt idx="1">
                  <c:v>iWAT</c:v>
                </c:pt>
              </c:strCache>
            </c:strRef>
          </c:cat>
          <c:val>
            <c:numRef>
              <c:f>'Cohort #1-Only Right Sides'!$J$4:$K$4</c:f>
              <c:numCache>
                <c:formatCode>0.0</c:formatCode>
                <c:ptCount val="2"/>
                <c:pt idx="0">
                  <c:v>762.525</c:v>
                </c:pt>
                <c:pt idx="1">
                  <c:v>421.15</c:v>
                </c:pt>
              </c:numCache>
            </c:numRef>
          </c:val>
        </c:ser>
        <c:ser>
          <c:idx val="1"/>
          <c:order val="1"/>
          <c:tx>
            <c:strRef>
              <c:f>'Cohort #1-Only Right Sides'!$I$5</c:f>
              <c:strCache>
                <c:ptCount val="1"/>
                <c:pt idx="0">
                  <c:v>HPD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'Cohort #1-Only Right Sides'!$E$15:$F$15</c:f>
                <c:numCache>
                  <c:formatCode>General</c:formatCode>
                  <c:ptCount val="2"/>
                  <c:pt idx="0">
                    <c:v>40.01558810846926</c:v>
                  </c:pt>
                  <c:pt idx="1">
                    <c:v>71.24026249249786</c:v>
                  </c:pt>
                </c:numCache>
              </c:numRef>
            </c:plus>
            <c:minus>
              <c:numRef>
                <c:f>'Cohort #1-Only Right Sides'!$E$15:$F$15</c:f>
                <c:numCache>
                  <c:formatCode>General</c:formatCode>
                  <c:ptCount val="2"/>
                  <c:pt idx="0">
                    <c:v>40.01558810846926</c:v>
                  </c:pt>
                  <c:pt idx="1">
                    <c:v>71.24026249249786</c:v>
                  </c:pt>
                </c:numCache>
              </c:numRef>
            </c:minus>
          </c:errBars>
          <c:cat>
            <c:strRef>
              <c:f>'Cohort #1-Only Right Sides'!$J$2:$K$3</c:f>
              <c:strCache>
                <c:ptCount val="2"/>
                <c:pt idx="0">
                  <c:v>eWAT</c:v>
                </c:pt>
                <c:pt idx="1">
                  <c:v>iWAT</c:v>
                </c:pt>
              </c:strCache>
            </c:strRef>
          </c:cat>
          <c:val>
            <c:numRef>
              <c:f>'Cohort #1-Only Right Sides'!$J$5:$K$5</c:f>
              <c:numCache>
                <c:formatCode>General</c:formatCode>
                <c:ptCount val="2"/>
                <c:pt idx="0" formatCode="0.0">
                  <c:v>215.625</c:v>
                </c:pt>
                <c:pt idx="1">
                  <c:v>255.6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426760"/>
        <c:axId val="-2091660536"/>
      </c:barChart>
      <c:catAx>
        <c:axId val="-2096426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Fat Pads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91660536"/>
        <c:crosses val="autoZero"/>
        <c:auto val="1"/>
        <c:lblAlgn val="ctr"/>
        <c:lblOffset val="100"/>
        <c:noMultiLvlLbl val="0"/>
      </c:catAx>
      <c:valAx>
        <c:axId val="-2091660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Fat Pad Weights</a:t>
                </a:r>
                <a:r>
                  <a:rPr lang="en-US" baseline="0"/>
                  <a:t> (mg)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2096426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HPD Cohort</a:t>
            </a:r>
            <a:r>
              <a:rPr lang="en-US" baseline="0"/>
              <a:t> #1 Fasted Muscle Weights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'Cohort #1-Only Right Sides'!$I$32</c:f>
              <c:strCache>
                <c:ptCount val="1"/>
                <c:pt idx="0">
                  <c:v>CD</c:v>
                </c:pt>
              </c:strCache>
            </c:strRef>
          </c:tx>
          <c:invertIfNegative val="0"/>
          <c:cat>
            <c:strRef>
              <c:f>'Cohort #1-Only Right Sides'!$J$31:$L$31</c:f>
              <c:strCache>
                <c:ptCount val="3"/>
                <c:pt idx="0">
                  <c:v>Quad</c:v>
                </c:pt>
                <c:pt idx="1">
                  <c:v>TS</c:v>
                </c:pt>
                <c:pt idx="2">
                  <c:v>Heart</c:v>
                </c:pt>
              </c:strCache>
            </c:strRef>
          </c:cat>
          <c:val>
            <c:numRef>
              <c:f>'Cohort #1-Only Right Sides'!$J$32:$L$32</c:f>
              <c:numCache>
                <c:formatCode>0.0</c:formatCode>
                <c:ptCount val="3"/>
                <c:pt idx="0">
                  <c:v>241.025</c:v>
                </c:pt>
                <c:pt idx="1">
                  <c:v>173.25</c:v>
                </c:pt>
                <c:pt idx="2">
                  <c:v>126.425</c:v>
                </c:pt>
              </c:numCache>
            </c:numRef>
          </c:val>
        </c:ser>
        <c:ser>
          <c:idx val="1"/>
          <c:order val="1"/>
          <c:tx>
            <c:strRef>
              <c:f>'Cohort #1-Only Right Sides'!$I$33</c:f>
              <c:strCache>
                <c:ptCount val="1"/>
                <c:pt idx="0">
                  <c:v>HPD</c:v>
                </c:pt>
              </c:strCache>
            </c:strRef>
          </c:tx>
          <c:invertIfNegative val="0"/>
          <c:cat>
            <c:strRef>
              <c:f>'Cohort #1-Only Right Sides'!$J$31:$L$31</c:f>
              <c:strCache>
                <c:ptCount val="3"/>
                <c:pt idx="0">
                  <c:v>Quad</c:v>
                </c:pt>
                <c:pt idx="1">
                  <c:v>TS</c:v>
                </c:pt>
                <c:pt idx="2">
                  <c:v>Heart</c:v>
                </c:pt>
              </c:strCache>
            </c:strRef>
          </c:cat>
          <c:val>
            <c:numRef>
              <c:f>'Cohort #1-Only Right Sides'!$J$33:$L$33</c:f>
              <c:numCache>
                <c:formatCode>General</c:formatCode>
                <c:ptCount val="3"/>
                <c:pt idx="0">
                  <c:v>264.9</c:v>
                </c:pt>
                <c:pt idx="1">
                  <c:v>191.775</c:v>
                </c:pt>
                <c:pt idx="2">
                  <c:v>135.375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0381176"/>
        <c:axId val="-2090379768"/>
      </c:barChart>
      <c:catAx>
        <c:axId val="-2090381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Muscles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90379768"/>
        <c:crosses val="autoZero"/>
        <c:auto val="1"/>
        <c:lblAlgn val="ctr"/>
        <c:lblOffset val="100"/>
        <c:noMultiLvlLbl val="0"/>
      </c:catAx>
      <c:valAx>
        <c:axId val="-2090379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Muscles Weights (mg)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2090381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HPD Cohorts #1 and #2 Fat Pad Weights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'Cohort #1 and #2'!$H$4</c:f>
              <c:strCache>
                <c:ptCount val="1"/>
                <c:pt idx="0">
                  <c:v>CD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'Cohort #1 and #2'!$E$12:$F$12</c:f>
                <c:numCache>
                  <c:formatCode>General</c:formatCode>
                  <c:ptCount val="2"/>
                  <c:pt idx="0">
                    <c:v>134.6965683059255</c:v>
                  </c:pt>
                  <c:pt idx="1">
                    <c:v>63.08228169139775</c:v>
                  </c:pt>
                </c:numCache>
              </c:numRef>
            </c:plus>
            <c:minus>
              <c:numRef>
                <c:f>'Cohort #1 and #2'!$E$12:$F$12</c:f>
                <c:numCache>
                  <c:formatCode>General</c:formatCode>
                  <c:ptCount val="2"/>
                  <c:pt idx="0">
                    <c:v>134.6965683059255</c:v>
                  </c:pt>
                  <c:pt idx="1">
                    <c:v>63.08228169139775</c:v>
                  </c:pt>
                </c:numCache>
              </c:numRef>
            </c:minus>
          </c:errBars>
          <c:cat>
            <c:strRef>
              <c:f>'Cohort #1 and #2'!$I$2:$J$3</c:f>
              <c:strCache>
                <c:ptCount val="2"/>
                <c:pt idx="0">
                  <c:v>eWAT</c:v>
                </c:pt>
                <c:pt idx="1">
                  <c:v>iWAT</c:v>
                </c:pt>
              </c:strCache>
            </c:strRef>
          </c:cat>
          <c:val>
            <c:numRef>
              <c:f>'Cohort #1 and #2'!$I$4:$J$4</c:f>
              <c:numCache>
                <c:formatCode>0.0</c:formatCode>
                <c:ptCount val="2"/>
                <c:pt idx="0">
                  <c:v>571.6875</c:v>
                </c:pt>
                <c:pt idx="1">
                  <c:v>348.6375</c:v>
                </c:pt>
              </c:numCache>
            </c:numRef>
          </c:val>
        </c:ser>
        <c:ser>
          <c:idx val="1"/>
          <c:order val="1"/>
          <c:tx>
            <c:strRef>
              <c:f>'Cohort #1 and #2'!$H$5</c:f>
              <c:strCache>
                <c:ptCount val="1"/>
                <c:pt idx="0">
                  <c:v>HPD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'Cohort #1 and #2'!$E$23:$F$23</c:f>
                <c:numCache>
                  <c:formatCode>General</c:formatCode>
                  <c:ptCount val="2"/>
                  <c:pt idx="0">
                    <c:v>26.19635164074788</c:v>
                  </c:pt>
                  <c:pt idx="1">
                    <c:v>40.74827970733417</c:v>
                  </c:pt>
                </c:numCache>
              </c:numRef>
            </c:plus>
            <c:minus>
              <c:numRef>
                <c:f>'Cohort #1 and #2'!$E$23:$F$23</c:f>
                <c:numCache>
                  <c:formatCode>General</c:formatCode>
                  <c:ptCount val="2"/>
                  <c:pt idx="0">
                    <c:v>26.19635164074788</c:v>
                  </c:pt>
                  <c:pt idx="1">
                    <c:v>40.74827970733417</c:v>
                  </c:pt>
                </c:numCache>
              </c:numRef>
            </c:minus>
          </c:errBars>
          <c:cat>
            <c:strRef>
              <c:f>'Cohort #1 and #2'!$I$2:$J$3</c:f>
              <c:strCache>
                <c:ptCount val="2"/>
                <c:pt idx="0">
                  <c:v>eWAT</c:v>
                </c:pt>
                <c:pt idx="1">
                  <c:v>iWAT</c:v>
                </c:pt>
              </c:strCache>
            </c:strRef>
          </c:cat>
          <c:val>
            <c:numRef>
              <c:f>'Cohort #1 and #2'!$I$5:$J$5</c:f>
              <c:numCache>
                <c:formatCode>0.0</c:formatCode>
                <c:ptCount val="2"/>
                <c:pt idx="0">
                  <c:v>215.625</c:v>
                </c:pt>
                <c:pt idx="1">
                  <c:v>213.1125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1325624"/>
        <c:axId val="-2091721992"/>
      </c:barChart>
      <c:catAx>
        <c:axId val="-2111325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Fat Pads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91721992"/>
        <c:crosses val="autoZero"/>
        <c:auto val="1"/>
        <c:lblAlgn val="ctr"/>
        <c:lblOffset val="100"/>
        <c:noMultiLvlLbl val="0"/>
      </c:catAx>
      <c:valAx>
        <c:axId val="-2091721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Fat Pad Weights (mg)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2111325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HPD</a:t>
            </a:r>
            <a:r>
              <a:rPr lang="en-US" baseline="0"/>
              <a:t> Cohorts #1 and #2 Muscle Weights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'Cohort #1 and #2'!$I$36</c:f>
              <c:strCache>
                <c:ptCount val="1"/>
                <c:pt idx="0">
                  <c:v>CD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'Cohort #1 and #2'!$E$44:$G$44</c:f>
                <c:numCache>
                  <c:formatCode>General</c:formatCode>
                  <c:ptCount val="3"/>
                  <c:pt idx="0">
                    <c:v>3.327482961209998</c:v>
                  </c:pt>
                  <c:pt idx="1">
                    <c:v>6.216939345162423</c:v>
                  </c:pt>
                  <c:pt idx="2">
                    <c:v>3.337556848097981</c:v>
                  </c:pt>
                </c:numCache>
              </c:numRef>
            </c:plus>
            <c:minus>
              <c:numRef>
                <c:f>'Cohort #1 and #2'!$E$44:$G$44</c:f>
                <c:numCache>
                  <c:formatCode>General</c:formatCode>
                  <c:ptCount val="3"/>
                  <c:pt idx="0">
                    <c:v>3.327482961209998</c:v>
                  </c:pt>
                  <c:pt idx="1">
                    <c:v>6.216939345162423</c:v>
                  </c:pt>
                  <c:pt idx="2">
                    <c:v>3.337556848097981</c:v>
                  </c:pt>
                </c:numCache>
              </c:numRef>
            </c:minus>
          </c:errBars>
          <c:cat>
            <c:strRef>
              <c:f>'Cohort #1 and #2'!$J$35:$L$35</c:f>
              <c:strCache>
                <c:ptCount val="3"/>
                <c:pt idx="0">
                  <c:v>Quad</c:v>
                </c:pt>
                <c:pt idx="1">
                  <c:v>TS</c:v>
                </c:pt>
                <c:pt idx="2">
                  <c:v>Heart</c:v>
                </c:pt>
              </c:strCache>
            </c:strRef>
          </c:cat>
          <c:val>
            <c:numRef>
              <c:f>'Cohort #1 and #2'!$J$36:$L$36</c:f>
              <c:numCache>
                <c:formatCode>0.0</c:formatCode>
                <c:ptCount val="3"/>
                <c:pt idx="0">
                  <c:v>240.9375</c:v>
                </c:pt>
                <c:pt idx="1">
                  <c:v>174.15</c:v>
                </c:pt>
                <c:pt idx="2">
                  <c:v>128.55</c:v>
                </c:pt>
              </c:numCache>
            </c:numRef>
          </c:val>
        </c:ser>
        <c:ser>
          <c:idx val="1"/>
          <c:order val="1"/>
          <c:tx>
            <c:strRef>
              <c:f>'Cohort #1 and #2'!$I$37</c:f>
              <c:strCache>
                <c:ptCount val="1"/>
                <c:pt idx="0">
                  <c:v>HPD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'Cohort #1 and #2'!$E$57:$G$57</c:f>
                <c:numCache>
                  <c:formatCode>General</c:formatCode>
                  <c:ptCount val="3"/>
                  <c:pt idx="0">
                    <c:v>2.655452611407059</c:v>
                  </c:pt>
                  <c:pt idx="1">
                    <c:v>5.677947236583709</c:v>
                  </c:pt>
                  <c:pt idx="2">
                    <c:v>4.374783157891534</c:v>
                  </c:pt>
                </c:numCache>
              </c:numRef>
            </c:plus>
            <c:minus>
              <c:numRef>
                <c:f>'Cohort #1 and #2'!$E$57:$G$57</c:f>
                <c:numCache>
                  <c:formatCode>General</c:formatCode>
                  <c:ptCount val="3"/>
                  <c:pt idx="0">
                    <c:v>2.655452611407059</c:v>
                  </c:pt>
                  <c:pt idx="1">
                    <c:v>5.677947236583709</c:v>
                  </c:pt>
                  <c:pt idx="2">
                    <c:v>4.374783157891534</c:v>
                  </c:pt>
                </c:numCache>
              </c:numRef>
            </c:minus>
          </c:errBars>
          <c:cat>
            <c:strRef>
              <c:f>'Cohort #1 and #2'!$J$35:$L$35</c:f>
              <c:strCache>
                <c:ptCount val="3"/>
                <c:pt idx="0">
                  <c:v>Quad</c:v>
                </c:pt>
                <c:pt idx="1">
                  <c:v>TS</c:v>
                </c:pt>
                <c:pt idx="2">
                  <c:v>Heart</c:v>
                </c:pt>
              </c:strCache>
            </c:strRef>
          </c:cat>
          <c:val>
            <c:numRef>
              <c:f>'Cohort #1 and #2'!$J$37:$L$37</c:f>
              <c:numCache>
                <c:formatCode>0.0</c:formatCode>
                <c:ptCount val="3"/>
                <c:pt idx="0">
                  <c:v>256.3124999999999</c:v>
                </c:pt>
                <c:pt idx="1">
                  <c:v>183.1875</c:v>
                </c:pt>
                <c:pt idx="2">
                  <c:v>131.75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1293016"/>
        <c:axId val="-2108414840"/>
      </c:barChart>
      <c:catAx>
        <c:axId val="-2091293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Muscles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08414840"/>
        <c:crosses val="autoZero"/>
        <c:auto val="1"/>
        <c:lblAlgn val="ctr"/>
        <c:lblOffset val="100"/>
        <c:noMultiLvlLbl val="0"/>
      </c:catAx>
      <c:valAx>
        <c:axId val="-2108414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Muscle Weights (mg)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2091293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HPD vs CD Fasted Female Fat Pads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'HPD vs CD Study Female Sac Data'!$J$6</c:f>
              <c:strCache>
                <c:ptCount val="1"/>
                <c:pt idx="0">
                  <c:v>CD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'HPD vs CD Study Female Sac Data'!$F$9:$G$9</c:f>
                <c:numCache>
                  <c:formatCode>General</c:formatCode>
                  <c:ptCount val="2"/>
                  <c:pt idx="0">
                    <c:v>44.15511798698367</c:v>
                  </c:pt>
                  <c:pt idx="1">
                    <c:v>18.09570237499621</c:v>
                  </c:pt>
                </c:numCache>
              </c:numRef>
            </c:plus>
            <c:minus>
              <c:numRef>
                <c:f>'HPD vs CD Study Female Sac Data'!$F$9:$G$9</c:f>
                <c:numCache>
                  <c:formatCode>General</c:formatCode>
                  <c:ptCount val="2"/>
                  <c:pt idx="0">
                    <c:v>44.15511798698367</c:v>
                  </c:pt>
                  <c:pt idx="1">
                    <c:v>18.09570237499621</c:v>
                  </c:pt>
                </c:numCache>
              </c:numRef>
            </c:minus>
          </c:errBars>
          <c:cat>
            <c:strRef>
              <c:f>'HPD vs CD Study Female Sac Data'!$K$5:$L$5</c:f>
              <c:strCache>
                <c:ptCount val="2"/>
                <c:pt idx="0">
                  <c:v>pWAT</c:v>
                </c:pt>
                <c:pt idx="1">
                  <c:v>iWAT</c:v>
                </c:pt>
              </c:strCache>
            </c:strRef>
          </c:cat>
          <c:val>
            <c:numRef>
              <c:f>'HPD vs CD Study Female Sac Data'!$K$6:$L$6</c:f>
              <c:numCache>
                <c:formatCode>0.0</c:formatCode>
                <c:ptCount val="2"/>
                <c:pt idx="0">
                  <c:v>157.8666666666666</c:v>
                </c:pt>
                <c:pt idx="1">
                  <c:v>114.0666666666667</c:v>
                </c:pt>
              </c:numCache>
            </c:numRef>
          </c:val>
        </c:ser>
        <c:ser>
          <c:idx val="1"/>
          <c:order val="1"/>
          <c:tx>
            <c:strRef>
              <c:f>'HPD vs CD Study Female Sac Data'!$J$7</c:f>
              <c:strCache>
                <c:ptCount val="1"/>
                <c:pt idx="0">
                  <c:v>HPD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'HPD vs CD Study Female Sac Data'!$F$15:$G$15</c:f>
                <c:numCache>
                  <c:formatCode>General</c:formatCode>
                  <c:ptCount val="2"/>
                  <c:pt idx="0">
                    <c:v>6.882102391953594</c:v>
                  </c:pt>
                  <c:pt idx="1">
                    <c:v>48.38120617668719</c:v>
                  </c:pt>
                </c:numCache>
              </c:numRef>
            </c:plus>
            <c:minus>
              <c:numRef>
                <c:f>'HPD vs CD Study Female Sac Data'!$F$15:$G$15</c:f>
                <c:numCache>
                  <c:formatCode>General</c:formatCode>
                  <c:ptCount val="2"/>
                  <c:pt idx="0">
                    <c:v>6.882102391953594</c:v>
                  </c:pt>
                  <c:pt idx="1">
                    <c:v>48.38120617668719</c:v>
                  </c:pt>
                </c:numCache>
              </c:numRef>
            </c:minus>
          </c:errBars>
          <c:cat>
            <c:strRef>
              <c:f>'HPD vs CD Study Female Sac Data'!$K$5:$L$5</c:f>
              <c:strCache>
                <c:ptCount val="2"/>
                <c:pt idx="0">
                  <c:v>pWAT</c:v>
                </c:pt>
                <c:pt idx="1">
                  <c:v>iWAT</c:v>
                </c:pt>
              </c:strCache>
            </c:strRef>
          </c:cat>
          <c:val>
            <c:numRef>
              <c:f>'HPD vs CD Study Female Sac Data'!$K$7:$L$7</c:f>
              <c:numCache>
                <c:formatCode>General</c:formatCode>
                <c:ptCount val="2"/>
                <c:pt idx="0">
                  <c:v>153.0</c:v>
                </c:pt>
                <c:pt idx="1">
                  <c:v>229.9666666666667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2774648"/>
        <c:axId val="-2108839768"/>
      </c:barChart>
      <c:catAx>
        <c:axId val="-2112774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Fat Pads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08839768"/>
        <c:crosses val="autoZero"/>
        <c:auto val="1"/>
        <c:lblAlgn val="ctr"/>
        <c:lblOffset val="100"/>
        <c:noMultiLvlLbl val="0"/>
      </c:catAx>
      <c:valAx>
        <c:axId val="-2108839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Fat Pad Weights (mg)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2112774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HPD vs CD Fasted</a:t>
            </a:r>
            <a:r>
              <a:rPr lang="en-US" baseline="0"/>
              <a:t> Female Muscles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'HPD vs CD Study Female Sac Data'!$I$29</c:f>
              <c:strCache>
                <c:ptCount val="1"/>
                <c:pt idx="0">
                  <c:v>CD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'HPD vs CD Study Female Sac Data'!$J$31:$L$31</c:f>
                <c:numCache>
                  <c:formatCode>General</c:formatCode>
                  <c:ptCount val="3"/>
                  <c:pt idx="0">
                    <c:v>13.23446678605188</c:v>
                  </c:pt>
                  <c:pt idx="1">
                    <c:v>6.700248751601192</c:v>
                  </c:pt>
                  <c:pt idx="2">
                    <c:v>8.57638877642826</c:v>
                  </c:pt>
                </c:numCache>
              </c:numRef>
            </c:plus>
            <c:minus>
              <c:numRef>
                <c:f>'HPD vs CD Study Female Sac Data'!$J$31:$L$31</c:f>
                <c:numCache>
                  <c:formatCode>General</c:formatCode>
                  <c:ptCount val="3"/>
                  <c:pt idx="0">
                    <c:v>13.23446678605188</c:v>
                  </c:pt>
                  <c:pt idx="1">
                    <c:v>6.700248751601192</c:v>
                  </c:pt>
                  <c:pt idx="2">
                    <c:v>8.57638877642826</c:v>
                  </c:pt>
                </c:numCache>
              </c:numRef>
            </c:minus>
          </c:errBars>
          <c:cat>
            <c:strRef>
              <c:f>'HPD vs CD Study Female Sac Data'!$J$28:$L$28</c:f>
              <c:strCache>
                <c:ptCount val="3"/>
                <c:pt idx="0">
                  <c:v>Quad</c:v>
                </c:pt>
                <c:pt idx="1">
                  <c:v>TS</c:v>
                </c:pt>
                <c:pt idx="2">
                  <c:v>Heart</c:v>
                </c:pt>
              </c:strCache>
            </c:strRef>
          </c:cat>
          <c:val>
            <c:numRef>
              <c:f>'HPD vs CD Study Female Sac Data'!$J$29:$L$29</c:f>
              <c:numCache>
                <c:formatCode>0.0</c:formatCode>
                <c:ptCount val="3"/>
                <c:pt idx="0">
                  <c:v>158.8666666666667</c:v>
                </c:pt>
                <c:pt idx="1">
                  <c:v>113.4</c:v>
                </c:pt>
                <c:pt idx="2">
                  <c:v>104.5666666666667</c:v>
                </c:pt>
              </c:numCache>
            </c:numRef>
          </c:val>
        </c:ser>
        <c:ser>
          <c:idx val="1"/>
          <c:order val="1"/>
          <c:tx>
            <c:strRef>
              <c:f>'HPD vs CD Study Female Sac Data'!$I$30</c:f>
              <c:strCache>
                <c:ptCount val="1"/>
                <c:pt idx="0">
                  <c:v>HPD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'HPD vs CD Study Female Sac Data'!$J$32:$L$32</c:f>
                <c:numCache>
                  <c:formatCode>General</c:formatCode>
                  <c:ptCount val="3"/>
                  <c:pt idx="0">
                    <c:v>6.121274377121155</c:v>
                  </c:pt>
                  <c:pt idx="1">
                    <c:v>5.491306260303138</c:v>
                  </c:pt>
                  <c:pt idx="2">
                    <c:v>3.177000681985028</c:v>
                  </c:pt>
                </c:numCache>
              </c:numRef>
            </c:plus>
            <c:minus>
              <c:numRef>
                <c:f>'HPD vs CD Study Female Sac Data'!$J$32:$L$32</c:f>
                <c:numCache>
                  <c:formatCode>General</c:formatCode>
                  <c:ptCount val="3"/>
                  <c:pt idx="0">
                    <c:v>6.121274377121155</c:v>
                  </c:pt>
                  <c:pt idx="1">
                    <c:v>5.491306260303138</c:v>
                  </c:pt>
                  <c:pt idx="2">
                    <c:v>3.177000681985028</c:v>
                  </c:pt>
                </c:numCache>
              </c:numRef>
            </c:minus>
          </c:errBars>
          <c:cat>
            <c:strRef>
              <c:f>'HPD vs CD Study Female Sac Data'!$J$28:$L$28</c:f>
              <c:strCache>
                <c:ptCount val="3"/>
                <c:pt idx="0">
                  <c:v>Quad</c:v>
                </c:pt>
                <c:pt idx="1">
                  <c:v>TS</c:v>
                </c:pt>
                <c:pt idx="2">
                  <c:v>Heart</c:v>
                </c:pt>
              </c:strCache>
            </c:strRef>
          </c:cat>
          <c:val>
            <c:numRef>
              <c:f>'HPD vs CD Study Female Sac Data'!$J$30:$L$30</c:f>
              <c:numCache>
                <c:formatCode>General</c:formatCode>
                <c:ptCount val="3"/>
                <c:pt idx="0">
                  <c:v>187.1</c:v>
                </c:pt>
                <c:pt idx="1">
                  <c:v>130.8333333333333</c:v>
                </c:pt>
                <c:pt idx="2">
                  <c:v>100.0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3544920"/>
        <c:axId val="-2113541832"/>
      </c:barChart>
      <c:catAx>
        <c:axId val="-2113544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Muscles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3541832"/>
        <c:crosses val="autoZero"/>
        <c:auto val="1"/>
        <c:lblAlgn val="ctr"/>
        <c:lblOffset val="100"/>
        <c:noMultiLvlLbl val="0"/>
      </c:catAx>
      <c:valAx>
        <c:axId val="-2113541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Muscle</a:t>
                </a:r>
                <a:r>
                  <a:rPr lang="en-US" baseline="0"/>
                  <a:t> Weights (mg)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2113544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HPD vs CD Fed Female Muscles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'HPD vs CD Study Female Sac Data'!$I$35</c:f>
              <c:strCache>
                <c:ptCount val="1"/>
                <c:pt idx="0">
                  <c:v>CD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'HPD vs CD Study Female Sac Data'!$J$34:$L$34</c:f>
              <c:strCache>
                <c:ptCount val="3"/>
                <c:pt idx="0">
                  <c:v>Quad</c:v>
                </c:pt>
                <c:pt idx="1">
                  <c:v>TS</c:v>
                </c:pt>
                <c:pt idx="2">
                  <c:v>Heart</c:v>
                </c:pt>
              </c:strCache>
            </c:strRef>
          </c:cat>
          <c:val>
            <c:numRef>
              <c:f>'HPD vs CD Study Female Sac Data'!$J$35:$L$35</c:f>
              <c:numCache>
                <c:formatCode>0.0</c:formatCode>
                <c:ptCount val="3"/>
                <c:pt idx="0">
                  <c:v>185.65</c:v>
                </c:pt>
                <c:pt idx="1">
                  <c:v>136.7</c:v>
                </c:pt>
                <c:pt idx="2">
                  <c:v>94.1</c:v>
                </c:pt>
              </c:numCache>
            </c:numRef>
          </c:val>
        </c:ser>
        <c:ser>
          <c:idx val="1"/>
          <c:order val="1"/>
          <c:tx>
            <c:strRef>
              <c:f>'HPD vs CD Study Female Sac Data'!$I$36</c:f>
              <c:strCache>
                <c:ptCount val="1"/>
                <c:pt idx="0">
                  <c:v>HPD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'HPD vs CD Study Female Sac Data'!$J$34:$L$34</c:f>
              <c:strCache>
                <c:ptCount val="3"/>
                <c:pt idx="0">
                  <c:v>Quad</c:v>
                </c:pt>
                <c:pt idx="1">
                  <c:v>TS</c:v>
                </c:pt>
                <c:pt idx="2">
                  <c:v>Heart</c:v>
                </c:pt>
              </c:strCache>
            </c:strRef>
          </c:cat>
          <c:val>
            <c:numRef>
              <c:f>'HPD vs CD Study Female Sac Data'!$J$36:$L$36</c:f>
              <c:numCache>
                <c:formatCode>0.0</c:formatCode>
                <c:ptCount val="3"/>
                <c:pt idx="0">
                  <c:v>194.3666666666666</c:v>
                </c:pt>
                <c:pt idx="1">
                  <c:v>130.6</c:v>
                </c:pt>
                <c:pt idx="2">
                  <c:v>98.7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9257096"/>
        <c:axId val="-2109254392"/>
      </c:barChart>
      <c:catAx>
        <c:axId val="-2109257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Muscles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09254392"/>
        <c:crosses val="autoZero"/>
        <c:auto val="1"/>
        <c:lblAlgn val="ctr"/>
        <c:lblOffset val="100"/>
        <c:noMultiLvlLbl val="0"/>
      </c:catAx>
      <c:valAx>
        <c:axId val="-2109254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Muscle</a:t>
                </a:r>
                <a:r>
                  <a:rPr lang="en-US" baseline="0"/>
                  <a:t> Weights (mg)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2109257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HPD vs CD</a:t>
            </a:r>
            <a:r>
              <a:rPr lang="en-US" baseline="0"/>
              <a:t> Fasted Males Fat Pads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'HPD vs CD Study Male Sac Data'!$I$6</c:f>
              <c:strCache>
                <c:ptCount val="1"/>
                <c:pt idx="0">
                  <c:v>CD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'HPD vs CD Study Male Sac Data'!$F$10:$G$10</c:f>
                <c:numCache>
                  <c:formatCode>General</c:formatCode>
                  <c:ptCount val="2"/>
                  <c:pt idx="0">
                    <c:v>89.87041133394976</c:v>
                  </c:pt>
                  <c:pt idx="1">
                    <c:v>57.43885698433304</c:v>
                  </c:pt>
                </c:numCache>
              </c:numRef>
            </c:plus>
            <c:minus>
              <c:numRef>
                <c:f>'HPD vs CD Study Male Sac Data'!$F$10:$G$10</c:f>
                <c:numCache>
                  <c:formatCode>General</c:formatCode>
                  <c:ptCount val="2"/>
                  <c:pt idx="0">
                    <c:v>89.87041133394976</c:v>
                  </c:pt>
                  <c:pt idx="1">
                    <c:v>57.43885698433304</c:v>
                  </c:pt>
                </c:numCache>
              </c:numRef>
            </c:minus>
          </c:errBars>
          <c:cat>
            <c:strRef>
              <c:f>'HPD vs CD Study Male Sac Data'!$J$5:$K$5</c:f>
              <c:strCache>
                <c:ptCount val="2"/>
                <c:pt idx="0">
                  <c:v>eWAT</c:v>
                </c:pt>
                <c:pt idx="1">
                  <c:v>iWAT</c:v>
                </c:pt>
              </c:strCache>
            </c:strRef>
          </c:cat>
          <c:val>
            <c:numRef>
              <c:f>'HPD vs CD Study Male Sac Data'!$J$6:$K$6</c:f>
              <c:numCache>
                <c:formatCode>0.0</c:formatCode>
                <c:ptCount val="2"/>
                <c:pt idx="0">
                  <c:v>380.85</c:v>
                </c:pt>
                <c:pt idx="1">
                  <c:v>276.125</c:v>
                </c:pt>
              </c:numCache>
            </c:numRef>
          </c:val>
        </c:ser>
        <c:ser>
          <c:idx val="1"/>
          <c:order val="1"/>
          <c:tx>
            <c:strRef>
              <c:f>'HPD vs CD Study Male Sac Data'!$I$7</c:f>
              <c:strCache>
                <c:ptCount val="1"/>
                <c:pt idx="0">
                  <c:v>HPD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'HPD vs CD Study Male Sac Data'!$F$17:$G$17</c:f>
                <c:numCache>
                  <c:formatCode>General</c:formatCode>
                  <c:ptCount val="2"/>
                  <c:pt idx="0">
                    <c:v>40.01558810846926</c:v>
                  </c:pt>
                  <c:pt idx="1">
                    <c:v>38.34063064600441</c:v>
                  </c:pt>
                </c:numCache>
              </c:numRef>
            </c:plus>
            <c:minus>
              <c:numRef>
                <c:f>'HPD vs CD Study Male Sac Data'!$F$17:$G$17</c:f>
                <c:numCache>
                  <c:formatCode>General</c:formatCode>
                  <c:ptCount val="2"/>
                  <c:pt idx="0">
                    <c:v>40.01558810846926</c:v>
                  </c:pt>
                  <c:pt idx="1">
                    <c:v>38.34063064600441</c:v>
                  </c:pt>
                </c:numCache>
              </c:numRef>
            </c:minus>
          </c:errBars>
          <c:cat>
            <c:strRef>
              <c:f>'HPD vs CD Study Male Sac Data'!$J$5:$K$5</c:f>
              <c:strCache>
                <c:ptCount val="2"/>
                <c:pt idx="0">
                  <c:v>eWAT</c:v>
                </c:pt>
                <c:pt idx="1">
                  <c:v>iWAT</c:v>
                </c:pt>
              </c:strCache>
            </c:strRef>
          </c:cat>
          <c:val>
            <c:numRef>
              <c:f>'HPD vs CD Study Male Sac Data'!$J$7:$K$7</c:f>
              <c:numCache>
                <c:formatCode>General</c:formatCode>
                <c:ptCount val="2"/>
                <c:pt idx="0">
                  <c:v>215.625</c:v>
                </c:pt>
                <c:pt idx="1">
                  <c:v>170.625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738104"/>
        <c:axId val="2124702792"/>
      </c:barChart>
      <c:catAx>
        <c:axId val="2124738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Fat Pads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4702792"/>
        <c:crosses val="autoZero"/>
        <c:auto val="1"/>
        <c:lblAlgn val="ctr"/>
        <c:lblOffset val="100"/>
        <c:noMultiLvlLbl val="0"/>
      </c:catAx>
      <c:valAx>
        <c:axId val="2124702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Fat Pad Weights (mg)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124738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HPD vs</a:t>
            </a:r>
            <a:r>
              <a:rPr lang="en-US" baseline="0"/>
              <a:t> CD Fed Males Fat Pads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'HPD vs CD Study Male Sac Data'!$I$12</c:f>
              <c:strCache>
                <c:ptCount val="1"/>
                <c:pt idx="0">
                  <c:v>CD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'HPD vs CD Study Male Sac Data'!$J$10:$K$11</c:f>
              <c:strCache>
                <c:ptCount val="2"/>
                <c:pt idx="0">
                  <c:v>eWAT</c:v>
                </c:pt>
                <c:pt idx="1">
                  <c:v>iWAT</c:v>
                </c:pt>
              </c:strCache>
            </c:strRef>
          </c:cat>
          <c:val>
            <c:numRef>
              <c:f>'HPD vs CD Study Male Sac Data'!$J$12:$K$12</c:f>
              <c:numCache>
                <c:formatCode>0.0</c:formatCode>
                <c:ptCount val="2"/>
                <c:pt idx="0">
                  <c:v>354.4</c:v>
                </c:pt>
                <c:pt idx="1">
                  <c:v>202.3</c:v>
                </c:pt>
              </c:numCache>
            </c:numRef>
          </c:val>
        </c:ser>
        <c:ser>
          <c:idx val="1"/>
          <c:order val="1"/>
          <c:tx>
            <c:strRef>
              <c:f>'HPD vs CD Study Male Sac Data'!$I$13</c:f>
              <c:strCache>
                <c:ptCount val="1"/>
                <c:pt idx="0">
                  <c:v>HPD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'HPD vs CD Study Male Sac Data'!$J$10:$K$11</c:f>
              <c:strCache>
                <c:ptCount val="2"/>
                <c:pt idx="0">
                  <c:v>eWAT</c:v>
                </c:pt>
                <c:pt idx="1">
                  <c:v>iWAT</c:v>
                </c:pt>
              </c:strCache>
            </c:strRef>
          </c:cat>
          <c:val>
            <c:numRef>
              <c:f>'HPD vs CD Study Male Sac Data'!$J$13:$K$13</c:f>
              <c:numCache>
                <c:formatCode>General</c:formatCode>
                <c:ptCount val="2"/>
                <c:pt idx="0">
                  <c:v>235.75</c:v>
                </c:pt>
                <c:pt idx="1">
                  <c:v>183.4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474328"/>
        <c:axId val="2124302456"/>
      </c:barChart>
      <c:catAx>
        <c:axId val="2142474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Fat Pads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4302456"/>
        <c:crosses val="autoZero"/>
        <c:auto val="1"/>
        <c:lblAlgn val="ctr"/>
        <c:lblOffset val="100"/>
        <c:noMultiLvlLbl val="0"/>
      </c:catAx>
      <c:valAx>
        <c:axId val="2124302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Fat Pad Weights (mg)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142474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HPD vs CD Fasted Males Muscle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'HPD vs CD Study Male Sac Data'!$I$34</c:f>
              <c:strCache>
                <c:ptCount val="1"/>
                <c:pt idx="0">
                  <c:v>CD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'HPD vs CD Study Male Sac Data'!$J$36:$L$36</c:f>
                <c:numCache>
                  <c:formatCode>General</c:formatCode>
                  <c:ptCount val="3"/>
                  <c:pt idx="0">
                    <c:v>2.875905654456236</c:v>
                  </c:pt>
                  <c:pt idx="1">
                    <c:v>6.118346726581185</c:v>
                  </c:pt>
                  <c:pt idx="2">
                    <c:v>6.824755795386871</c:v>
                  </c:pt>
                </c:numCache>
              </c:numRef>
            </c:plus>
            <c:minus>
              <c:numRef>
                <c:f>'HPD vs CD Study Male Sac Data'!$J$36:$L$36</c:f>
                <c:numCache>
                  <c:formatCode>General</c:formatCode>
                  <c:ptCount val="3"/>
                  <c:pt idx="0">
                    <c:v>2.875905654456236</c:v>
                  </c:pt>
                  <c:pt idx="1">
                    <c:v>6.118346726581185</c:v>
                  </c:pt>
                  <c:pt idx="2">
                    <c:v>6.824755795386871</c:v>
                  </c:pt>
                </c:numCache>
              </c:numRef>
            </c:minus>
          </c:errBars>
          <c:cat>
            <c:strRef>
              <c:f>'HPD vs CD Study Male Sac Data'!$J$33:$L$33</c:f>
              <c:strCache>
                <c:ptCount val="3"/>
                <c:pt idx="0">
                  <c:v>Quad</c:v>
                </c:pt>
                <c:pt idx="1">
                  <c:v>TS</c:v>
                </c:pt>
                <c:pt idx="2">
                  <c:v>Heart</c:v>
                </c:pt>
              </c:strCache>
            </c:strRef>
          </c:cat>
          <c:val>
            <c:numRef>
              <c:f>'HPD vs CD Study Male Sac Data'!$J$34:$L$34</c:f>
              <c:numCache>
                <c:formatCode>0.0</c:formatCode>
                <c:ptCount val="3"/>
                <c:pt idx="0">
                  <c:v>240.85</c:v>
                </c:pt>
                <c:pt idx="1">
                  <c:v>175.05</c:v>
                </c:pt>
                <c:pt idx="2">
                  <c:v>130.675</c:v>
                </c:pt>
              </c:numCache>
            </c:numRef>
          </c:val>
        </c:ser>
        <c:ser>
          <c:idx val="1"/>
          <c:order val="1"/>
          <c:tx>
            <c:strRef>
              <c:f>'HPD vs CD Study Male Sac Data'!$I$35</c:f>
              <c:strCache>
                <c:ptCount val="1"/>
                <c:pt idx="0">
                  <c:v>HPD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'HPD vs CD Study Male Sac Data'!$E$45:$G$45</c:f>
                <c:numCache>
                  <c:formatCode>General</c:formatCode>
                  <c:ptCount val="3"/>
                  <c:pt idx="0">
                    <c:v>9.506171241181525</c:v>
                  </c:pt>
                  <c:pt idx="1">
                    <c:v>2.292378677269532</c:v>
                  </c:pt>
                  <c:pt idx="2">
                    <c:v>2.759038177819704</c:v>
                  </c:pt>
                </c:numCache>
              </c:numRef>
            </c:plus>
            <c:minus>
              <c:numRef>
                <c:f>'HPD vs CD Study Male Sac Data'!$E$45:$G$45</c:f>
                <c:numCache>
                  <c:formatCode>General</c:formatCode>
                  <c:ptCount val="3"/>
                  <c:pt idx="0">
                    <c:v>9.506171241181525</c:v>
                  </c:pt>
                  <c:pt idx="1">
                    <c:v>2.292378677269532</c:v>
                  </c:pt>
                  <c:pt idx="2">
                    <c:v>2.759038177819704</c:v>
                  </c:pt>
                </c:numCache>
              </c:numRef>
            </c:minus>
          </c:errBars>
          <c:cat>
            <c:strRef>
              <c:f>'HPD vs CD Study Male Sac Data'!$J$33:$L$33</c:f>
              <c:strCache>
                <c:ptCount val="3"/>
                <c:pt idx="0">
                  <c:v>Quad</c:v>
                </c:pt>
                <c:pt idx="1">
                  <c:v>TS</c:v>
                </c:pt>
                <c:pt idx="2">
                  <c:v>Heart</c:v>
                </c:pt>
              </c:strCache>
            </c:strRef>
          </c:cat>
          <c:val>
            <c:numRef>
              <c:f>'HPD vs CD Study Male Sac Data'!$J$35:$L$35</c:f>
              <c:numCache>
                <c:formatCode>General</c:formatCode>
                <c:ptCount val="3"/>
                <c:pt idx="0">
                  <c:v>247.725</c:v>
                </c:pt>
                <c:pt idx="1">
                  <c:v>174.6</c:v>
                </c:pt>
                <c:pt idx="2">
                  <c:v>128.125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396152"/>
        <c:axId val="2137442552"/>
      </c:barChart>
      <c:catAx>
        <c:axId val="2137396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Muscles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7442552"/>
        <c:crosses val="autoZero"/>
        <c:auto val="1"/>
        <c:lblAlgn val="ctr"/>
        <c:lblOffset val="100"/>
        <c:noMultiLvlLbl val="0"/>
      </c:catAx>
      <c:valAx>
        <c:axId val="2137442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Muscle Weights (mg)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137396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HPD vs CD Fed Males Muscles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'HPD vs CD Study Male Sac Data'!$I$39</c:f>
              <c:strCache>
                <c:ptCount val="1"/>
                <c:pt idx="0">
                  <c:v>CD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'HPD vs CD Study Male Sac Data'!$J$38:$L$38</c:f>
              <c:strCache>
                <c:ptCount val="3"/>
                <c:pt idx="0">
                  <c:v>Quad</c:v>
                </c:pt>
                <c:pt idx="1">
                  <c:v>TS</c:v>
                </c:pt>
                <c:pt idx="2">
                  <c:v>Heart</c:v>
                </c:pt>
              </c:strCache>
            </c:strRef>
          </c:cat>
          <c:val>
            <c:numRef>
              <c:f>'HPD vs CD Study Male Sac Data'!$J$39:$L$39</c:f>
              <c:numCache>
                <c:formatCode>0.0</c:formatCode>
                <c:ptCount val="3"/>
                <c:pt idx="0">
                  <c:v>268.15</c:v>
                </c:pt>
                <c:pt idx="1">
                  <c:v>192.0</c:v>
                </c:pt>
                <c:pt idx="2">
                  <c:v>139.75</c:v>
                </c:pt>
              </c:numCache>
            </c:numRef>
          </c:val>
        </c:ser>
        <c:ser>
          <c:idx val="1"/>
          <c:order val="1"/>
          <c:tx>
            <c:strRef>
              <c:f>'HPD vs CD Study Male Sac Data'!$I$40</c:f>
              <c:strCache>
                <c:ptCount val="1"/>
                <c:pt idx="0">
                  <c:v>HPD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'HPD vs CD Study Male Sac Data'!$J$38:$L$38</c:f>
              <c:strCache>
                <c:ptCount val="3"/>
                <c:pt idx="0">
                  <c:v>Quad</c:v>
                </c:pt>
                <c:pt idx="1">
                  <c:v>TS</c:v>
                </c:pt>
                <c:pt idx="2">
                  <c:v>Heart</c:v>
                </c:pt>
              </c:strCache>
            </c:strRef>
          </c:cat>
          <c:val>
            <c:numRef>
              <c:f>'HPD vs CD Study Male Sac Data'!$J$40:$L$40</c:f>
              <c:numCache>
                <c:formatCode>0.0</c:formatCode>
                <c:ptCount val="3"/>
                <c:pt idx="0">
                  <c:v>212.9</c:v>
                </c:pt>
                <c:pt idx="1">
                  <c:v>150.35</c:v>
                </c:pt>
                <c:pt idx="2" formatCode="0">
                  <c:v>124.15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297192"/>
        <c:axId val="2147299464"/>
      </c:barChart>
      <c:catAx>
        <c:axId val="2147297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Muscles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47299464"/>
        <c:crosses val="autoZero"/>
        <c:auto val="1"/>
        <c:lblAlgn val="ctr"/>
        <c:lblOffset val="100"/>
        <c:noMultiLvlLbl val="0"/>
      </c:catAx>
      <c:valAx>
        <c:axId val="2147299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Muscle Weights (mg)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147297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HPD Cohort #2 Fasted Fat Pads Weights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'HPD vs CD Study Combined'!$J$4</c:f>
              <c:strCache>
                <c:ptCount val="1"/>
                <c:pt idx="0">
                  <c:v>CD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'HPD vs CD Study Combined'!$K$2:$L$3</c:f>
              <c:strCache>
                <c:ptCount val="2"/>
                <c:pt idx="0">
                  <c:v>eWAT</c:v>
                </c:pt>
                <c:pt idx="1">
                  <c:v>iWAT</c:v>
                </c:pt>
              </c:strCache>
            </c:strRef>
          </c:cat>
          <c:val>
            <c:numRef>
              <c:f>'HPD vs CD Study Combined'!$K$4:$L$4</c:f>
              <c:numCache>
                <c:formatCode>0.0</c:formatCode>
                <c:ptCount val="2"/>
                <c:pt idx="0">
                  <c:v>285.2857142857143</c:v>
                </c:pt>
                <c:pt idx="1">
                  <c:v>206.6714285714286</c:v>
                </c:pt>
              </c:numCache>
            </c:numRef>
          </c:val>
        </c:ser>
        <c:ser>
          <c:idx val="1"/>
          <c:order val="1"/>
          <c:tx>
            <c:strRef>
              <c:f>'HPD vs CD Study Combined'!$J$5</c:f>
              <c:strCache>
                <c:ptCount val="1"/>
                <c:pt idx="0">
                  <c:v>HPD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'HPD vs CD Study Combined'!$K$2:$L$3</c:f>
              <c:strCache>
                <c:ptCount val="2"/>
                <c:pt idx="0">
                  <c:v>eWAT</c:v>
                </c:pt>
                <c:pt idx="1">
                  <c:v>iWAT</c:v>
                </c:pt>
              </c:strCache>
            </c:strRef>
          </c:cat>
          <c:val>
            <c:numRef>
              <c:f>'HPD vs CD Study Combined'!$K$5:$L$5</c:f>
              <c:numCache>
                <c:formatCode>0.0</c:formatCode>
                <c:ptCount val="2"/>
                <c:pt idx="0">
                  <c:v>188.7857142857143</c:v>
                </c:pt>
                <c:pt idx="1">
                  <c:v>196.0571428571429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1143160"/>
        <c:axId val="2126519512"/>
      </c:barChart>
      <c:catAx>
        <c:axId val="-2091143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Fat Pads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6519512"/>
        <c:crosses val="autoZero"/>
        <c:auto val="1"/>
        <c:lblAlgn val="ctr"/>
        <c:lblOffset val="100"/>
        <c:noMultiLvlLbl val="0"/>
      </c:catAx>
      <c:valAx>
        <c:axId val="2126519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Fat Pad Weights</a:t>
                </a:r>
                <a:r>
                  <a:rPr lang="en-US" baseline="0"/>
                  <a:t> (mg)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2091143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749300</xdr:colOff>
      <xdr:row>6</xdr:row>
      <xdr:rowOff>127000</xdr:rowOff>
    </xdr:from>
    <xdr:to>
      <xdr:col>18</xdr:col>
      <xdr:colOff>368300</xdr:colOff>
      <xdr:row>21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177800</xdr:colOff>
      <xdr:row>9</xdr:row>
      <xdr:rowOff>165100</xdr:rowOff>
    </xdr:from>
    <xdr:to>
      <xdr:col>11</xdr:col>
      <xdr:colOff>431800</xdr:colOff>
      <xdr:row>24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40</xdr:row>
      <xdr:rowOff>101600</xdr:rowOff>
    </xdr:from>
    <xdr:to>
      <xdr:col>7</xdr:col>
      <xdr:colOff>558800</xdr:colOff>
      <xdr:row>54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596900</xdr:colOff>
      <xdr:row>39</xdr:row>
      <xdr:rowOff>152400</xdr:rowOff>
    </xdr:from>
    <xdr:to>
      <xdr:col>17</xdr:col>
      <xdr:colOff>215900</xdr:colOff>
      <xdr:row>54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2</xdr:row>
      <xdr:rowOff>101600</xdr:rowOff>
    </xdr:from>
    <xdr:to>
      <xdr:col>13</xdr:col>
      <xdr:colOff>266700</xdr:colOff>
      <xdr:row>16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571500</xdr:colOff>
      <xdr:row>6</xdr:row>
      <xdr:rowOff>25400</xdr:rowOff>
    </xdr:from>
    <xdr:to>
      <xdr:col>19</xdr:col>
      <xdr:colOff>190500</xdr:colOff>
      <xdr:row>20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20</xdr:row>
      <xdr:rowOff>0</xdr:rowOff>
    </xdr:from>
    <xdr:to>
      <xdr:col>11</xdr:col>
      <xdr:colOff>114300</xdr:colOff>
      <xdr:row>34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698500</xdr:colOff>
      <xdr:row>41</xdr:row>
      <xdr:rowOff>88900</xdr:rowOff>
    </xdr:from>
    <xdr:to>
      <xdr:col>19</xdr:col>
      <xdr:colOff>317500</xdr:colOff>
      <xdr:row>55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8</xdr:row>
      <xdr:rowOff>25400</xdr:rowOff>
    </xdr:from>
    <xdr:to>
      <xdr:col>8</xdr:col>
      <xdr:colOff>381000</xdr:colOff>
      <xdr:row>22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431800</xdr:colOff>
      <xdr:row>7</xdr:row>
      <xdr:rowOff>177800</xdr:rowOff>
    </xdr:from>
    <xdr:to>
      <xdr:col>20</xdr:col>
      <xdr:colOff>50800</xdr:colOff>
      <xdr:row>22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355600</xdr:colOff>
      <xdr:row>31</xdr:row>
      <xdr:rowOff>25400</xdr:rowOff>
    </xdr:from>
    <xdr:to>
      <xdr:col>7</xdr:col>
      <xdr:colOff>800100</xdr:colOff>
      <xdr:row>45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812800</xdr:colOff>
      <xdr:row>31</xdr:row>
      <xdr:rowOff>88900</xdr:rowOff>
    </xdr:from>
    <xdr:to>
      <xdr:col>20</xdr:col>
      <xdr:colOff>431800</xdr:colOff>
      <xdr:row>45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6</xdr:row>
      <xdr:rowOff>114300</xdr:rowOff>
    </xdr:from>
    <xdr:to>
      <xdr:col>12</xdr:col>
      <xdr:colOff>330200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800100</xdr:colOff>
      <xdr:row>32</xdr:row>
      <xdr:rowOff>127000</xdr:rowOff>
    </xdr:from>
    <xdr:to>
      <xdr:col>12</xdr:col>
      <xdr:colOff>419100</xdr:colOff>
      <xdr:row>47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431800</xdr:colOff>
      <xdr:row>0</xdr:row>
      <xdr:rowOff>177800</xdr:rowOff>
    </xdr:from>
    <xdr:to>
      <xdr:col>18</xdr:col>
      <xdr:colOff>482600</xdr:colOff>
      <xdr:row>24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469900</xdr:colOff>
      <xdr:row>37</xdr:row>
      <xdr:rowOff>152400</xdr:rowOff>
    </xdr:from>
    <xdr:to>
      <xdr:col>18</xdr:col>
      <xdr:colOff>482600</xdr:colOff>
      <xdr:row>62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opLeftCell="A22" workbookViewId="0">
      <selection activeCell="I43" sqref="I43"/>
    </sheetView>
  </sheetViews>
  <sheetFormatPr baseColWidth="10" defaultRowHeight="15" x14ac:dyDescent="0"/>
  <cols>
    <col min="2" max="2" width="13.5" customWidth="1"/>
    <col min="8" max="8" width="13.33203125" customWidth="1"/>
  </cols>
  <sheetData>
    <row r="1" spans="1:21">
      <c r="A1" s="2">
        <v>42346</v>
      </c>
      <c r="B1" t="s">
        <v>19</v>
      </c>
      <c r="E1" s="1" t="s">
        <v>23</v>
      </c>
    </row>
    <row r="2" spans="1:21">
      <c r="A2" s="2"/>
      <c r="B2" t="s">
        <v>20</v>
      </c>
    </row>
    <row r="3" spans="1:21">
      <c r="A3" s="1" t="s">
        <v>12</v>
      </c>
      <c r="B3" s="1" t="s">
        <v>30</v>
      </c>
      <c r="N3" s="1" t="s">
        <v>12</v>
      </c>
      <c r="O3" s="1" t="s">
        <v>31</v>
      </c>
    </row>
    <row r="4" spans="1:21" s="3" customFormat="1">
      <c r="B4" s="2" t="s">
        <v>6</v>
      </c>
      <c r="C4" s="3" t="s">
        <v>2</v>
      </c>
      <c r="D4" s="3" t="s">
        <v>18</v>
      </c>
      <c r="E4" s="3" t="s">
        <v>3</v>
      </c>
      <c r="F4" s="3" t="s">
        <v>7</v>
      </c>
      <c r="G4" s="3" t="s">
        <v>5</v>
      </c>
      <c r="H4" s="3" t="s">
        <v>24</v>
      </c>
      <c r="J4" s="32" t="s">
        <v>30</v>
      </c>
      <c r="O4" s="2" t="s">
        <v>6</v>
      </c>
      <c r="P4" s="3" t="s">
        <v>2</v>
      </c>
      <c r="Q4" s="3" t="s">
        <v>18</v>
      </c>
      <c r="R4" s="3" t="s">
        <v>3</v>
      </c>
      <c r="S4" s="3" t="s">
        <v>7</v>
      </c>
      <c r="T4" s="3" t="s">
        <v>5</v>
      </c>
      <c r="U4" s="3" t="s">
        <v>24</v>
      </c>
    </row>
    <row r="5" spans="1:21">
      <c r="A5" t="s">
        <v>0</v>
      </c>
      <c r="B5" s="7">
        <v>1</v>
      </c>
      <c r="C5" s="17">
        <v>4428</v>
      </c>
      <c r="D5" s="8">
        <v>19.8</v>
      </c>
      <c r="E5" s="8">
        <v>175</v>
      </c>
      <c r="F5" s="8">
        <v>144.9</v>
      </c>
      <c r="G5" s="8">
        <v>106.5</v>
      </c>
      <c r="H5" s="22" t="s">
        <v>25</v>
      </c>
      <c r="K5" t="s">
        <v>7</v>
      </c>
      <c r="L5" t="s">
        <v>5</v>
      </c>
      <c r="N5" t="s">
        <v>0</v>
      </c>
      <c r="O5" s="25">
        <v>1</v>
      </c>
      <c r="P5" s="26">
        <v>4521</v>
      </c>
      <c r="Q5" s="27">
        <v>22.4</v>
      </c>
      <c r="R5" s="27">
        <v>117</v>
      </c>
      <c r="S5" s="27">
        <v>152.9</v>
      </c>
      <c r="T5" s="27">
        <v>174.6</v>
      </c>
      <c r="U5" s="33" t="s">
        <v>26</v>
      </c>
    </row>
    <row r="6" spans="1:21">
      <c r="B6" s="10"/>
      <c r="C6" s="16">
        <v>4520</v>
      </c>
      <c r="D6" s="11">
        <v>23.1</v>
      </c>
      <c r="E6" s="11">
        <v>202</v>
      </c>
      <c r="F6" s="11">
        <v>240</v>
      </c>
      <c r="G6" s="11">
        <v>148.5</v>
      </c>
      <c r="H6" s="23" t="s">
        <v>26</v>
      </c>
      <c r="J6" t="s">
        <v>0</v>
      </c>
      <c r="K6" s="5">
        <f>F8</f>
        <v>157.86666666666665</v>
      </c>
      <c r="L6" s="5">
        <f>G8</f>
        <v>114.06666666666666</v>
      </c>
      <c r="O6" s="25">
        <v>4</v>
      </c>
      <c r="P6" s="26">
        <v>4430</v>
      </c>
      <c r="Q6" s="27">
        <v>24.6</v>
      </c>
      <c r="R6" s="27">
        <v>142</v>
      </c>
      <c r="S6" s="27">
        <v>319</v>
      </c>
      <c r="T6" s="27">
        <v>214.9</v>
      </c>
      <c r="U6" s="33" t="s">
        <v>25</v>
      </c>
    </row>
    <row r="7" spans="1:21">
      <c r="B7" s="13">
        <v>4</v>
      </c>
      <c r="C7" s="18">
        <v>4431</v>
      </c>
      <c r="D7" s="14">
        <v>21.1</v>
      </c>
      <c r="E7" s="14">
        <v>102</v>
      </c>
      <c r="F7" s="14">
        <v>88.7</v>
      </c>
      <c r="G7" s="14">
        <v>87.2</v>
      </c>
      <c r="H7" s="24" t="s">
        <v>27</v>
      </c>
      <c r="J7" t="s">
        <v>1</v>
      </c>
      <c r="K7">
        <f>F14</f>
        <v>153</v>
      </c>
      <c r="L7">
        <f>G14</f>
        <v>229.96666666666667</v>
      </c>
      <c r="N7" t="s">
        <v>9</v>
      </c>
      <c r="Q7" s="6">
        <f>AVERAGE(Q5:Q6)</f>
        <v>23.5</v>
      </c>
      <c r="R7" s="6">
        <f>AVERAGE(R5:R6)</f>
        <v>129.5</v>
      </c>
      <c r="S7" s="6">
        <f>AVERAGE(S5:S6)</f>
        <v>235.95</v>
      </c>
      <c r="T7" s="6">
        <f>AVERAGE(T5:T6)</f>
        <v>194.75</v>
      </c>
    </row>
    <row r="8" spans="1:21">
      <c r="A8" t="s">
        <v>9</v>
      </c>
      <c r="D8" s="6">
        <f>AVERAGE(D5:D7)</f>
        <v>21.333333333333332</v>
      </c>
      <c r="E8" s="6">
        <f>AVERAGE(E5:E7)</f>
        <v>159.66666666666666</v>
      </c>
      <c r="F8" s="6">
        <f>AVERAGE(F5:F7)</f>
        <v>157.86666666666665</v>
      </c>
      <c r="G8" s="6">
        <f>AVERAGE(G5:G7)</f>
        <v>114.06666666666666</v>
      </c>
      <c r="N8" t="s">
        <v>10</v>
      </c>
      <c r="Q8" s="5">
        <f>STDEV(Q5:Q6)/SQRT(2)</f>
        <v>1.1000000000000014</v>
      </c>
      <c r="R8" s="5">
        <f>STDEV(R5:R6)/SQRT(2)</f>
        <v>12.5</v>
      </c>
      <c r="S8" s="5">
        <f>STDEV(S5:S6)/SQRT(2)</f>
        <v>83.050000000000026</v>
      </c>
      <c r="T8" s="5">
        <f>STDEV(T5:T6)/SQRT(2)</f>
        <v>20.149999999999977</v>
      </c>
    </row>
    <row r="9" spans="1:21">
      <c r="A9" t="s">
        <v>10</v>
      </c>
      <c r="D9" s="5"/>
      <c r="E9" s="5"/>
      <c r="F9" s="5">
        <f>STDEV(F5:F7)/SQRT(3)</f>
        <v>44.155117986983669</v>
      </c>
      <c r="G9" s="5">
        <f>STDEV(G5:G7)/SQRT(3)</f>
        <v>18.095702374996215</v>
      </c>
    </row>
    <row r="10" spans="1:21">
      <c r="D10" s="5"/>
      <c r="E10" s="5"/>
      <c r="F10" s="5"/>
      <c r="G10" s="5"/>
      <c r="J10" s="1" t="s">
        <v>31</v>
      </c>
    </row>
    <row r="11" spans="1:21">
      <c r="A11" t="s">
        <v>1</v>
      </c>
      <c r="B11" s="25">
        <v>2</v>
      </c>
      <c r="C11" s="26">
        <v>4426</v>
      </c>
      <c r="D11" s="27">
        <v>21.9</v>
      </c>
      <c r="E11" s="27"/>
      <c r="F11" s="27">
        <v>164.5</v>
      </c>
      <c r="G11" s="29">
        <v>305.8</v>
      </c>
      <c r="H11" s="33" t="s">
        <v>25</v>
      </c>
      <c r="K11" t="s">
        <v>7</v>
      </c>
      <c r="L11" t="s">
        <v>5</v>
      </c>
      <c r="N11" t="s">
        <v>1</v>
      </c>
      <c r="O11" s="7">
        <v>2</v>
      </c>
      <c r="P11" s="17">
        <v>4522</v>
      </c>
      <c r="Q11" s="8">
        <v>22.7</v>
      </c>
      <c r="R11" s="8">
        <v>160</v>
      </c>
      <c r="S11" s="8">
        <v>171.6</v>
      </c>
      <c r="T11" s="9">
        <v>155.80000000000001</v>
      </c>
      <c r="U11" s="22" t="s">
        <v>27</v>
      </c>
    </row>
    <row r="12" spans="1:21">
      <c r="B12" s="7">
        <v>3</v>
      </c>
      <c r="C12" s="17">
        <v>4429</v>
      </c>
      <c r="D12" s="8">
        <v>22.6</v>
      </c>
      <c r="E12" s="8">
        <v>116</v>
      </c>
      <c r="F12" s="8">
        <v>153.80000000000001</v>
      </c>
      <c r="G12" s="8">
        <v>244.1</v>
      </c>
      <c r="H12" s="22" t="s">
        <v>28</v>
      </c>
      <c r="J12" t="s">
        <v>0</v>
      </c>
      <c r="K12" s="5">
        <f>S7</f>
        <v>235.95</v>
      </c>
      <c r="L12" s="5">
        <f>S7</f>
        <v>235.95</v>
      </c>
      <c r="O12" s="10"/>
      <c r="P12" s="16">
        <v>4523</v>
      </c>
      <c r="Q12" s="11">
        <v>23.7</v>
      </c>
      <c r="R12" s="11">
        <v>193</v>
      </c>
      <c r="S12" s="11">
        <v>191.6</v>
      </c>
      <c r="T12" s="12">
        <v>191.4</v>
      </c>
      <c r="U12" s="23" t="s">
        <v>26</v>
      </c>
    </row>
    <row r="13" spans="1:21">
      <c r="B13" s="13"/>
      <c r="C13" s="18">
        <v>4432</v>
      </c>
      <c r="D13" s="14">
        <v>21.9</v>
      </c>
      <c r="E13" s="14">
        <v>96</v>
      </c>
      <c r="F13" s="14">
        <v>140.69999999999999</v>
      </c>
      <c r="G13" s="14">
        <v>140</v>
      </c>
      <c r="H13" s="24" t="s">
        <v>29</v>
      </c>
      <c r="J13" t="s">
        <v>1</v>
      </c>
      <c r="K13" s="5">
        <f>S14</f>
        <v>215.5</v>
      </c>
      <c r="L13" s="5">
        <f>S14</f>
        <v>215.5</v>
      </c>
      <c r="O13" s="25">
        <v>3</v>
      </c>
      <c r="P13" s="26">
        <v>4427</v>
      </c>
      <c r="Q13" s="27">
        <v>26.8</v>
      </c>
      <c r="R13" s="27"/>
      <c r="S13" s="27">
        <v>283.3</v>
      </c>
      <c r="T13" s="27">
        <v>259.39999999999998</v>
      </c>
      <c r="U13" s="33" t="s">
        <v>28</v>
      </c>
    </row>
    <row r="14" spans="1:21">
      <c r="A14" t="s">
        <v>9</v>
      </c>
      <c r="D14" s="1">
        <f>AVERAGE(D11:D13)</f>
        <v>22.133333333333336</v>
      </c>
      <c r="E14" s="1">
        <f>AVERAGE(E11:E13)</f>
        <v>106</v>
      </c>
      <c r="F14" s="1">
        <f>AVERAGE(F11:F13)</f>
        <v>153</v>
      </c>
      <c r="G14" s="1">
        <f>AVERAGE(G11:G13)</f>
        <v>229.96666666666667</v>
      </c>
      <c r="N14" t="s">
        <v>9</v>
      </c>
      <c r="Q14" s="6">
        <f>AVERAGE(Q11:Q13)</f>
        <v>24.400000000000002</v>
      </c>
      <c r="R14" s="6">
        <f>AVERAGE(R11:R13)</f>
        <v>176.5</v>
      </c>
      <c r="S14" s="6">
        <f>AVERAGE(S11:S13)</f>
        <v>215.5</v>
      </c>
      <c r="T14" s="6">
        <f>AVERAGE(T11:T13)</f>
        <v>202.20000000000002</v>
      </c>
    </row>
    <row r="15" spans="1:21">
      <c r="A15" t="s">
        <v>10</v>
      </c>
      <c r="F15">
        <f>STDEV(F11:F13)/SQRT(3)</f>
        <v>6.8821023919535946</v>
      </c>
      <c r="G15">
        <f>STDEV(G11:G13)/SQRT(3)</f>
        <v>48.381206176687186</v>
      </c>
      <c r="N15" t="s">
        <v>10</v>
      </c>
      <c r="Q15">
        <f>STDEV(Q11:Q13)/SQRT(3)</f>
        <v>1.2342339054382419</v>
      </c>
      <c r="R15">
        <f>STDEV(R11:R13)/SQRT(3)</f>
        <v>13.47219358530748</v>
      </c>
      <c r="S15">
        <f>STDEV(S11:S13)/SQRT(3)</f>
        <v>34.38812779628072</v>
      </c>
      <c r="T15">
        <f>STDEV(T11:T13)/SQRT(3)</f>
        <v>30.390349345365031</v>
      </c>
    </row>
    <row r="16" spans="1:21">
      <c r="A16" t="s">
        <v>11</v>
      </c>
      <c r="F16">
        <f>TTEST(F5:F7, F11:F13, 2, 3)</f>
        <v>0.92281123037958546</v>
      </c>
      <c r="G16">
        <f>TTEST(G5:G7, G11:G13, 2, 3)</f>
        <v>0.12620238027327016</v>
      </c>
      <c r="N16" t="s">
        <v>11</v>
      </c>
      <c r="Q16">
        <f>TTEST(Q5:Q6, Q11:Q13, 2, 3)</f>
        <v>0.62591238774996327</v>
      </c>
      <c r="R16">
        <f>TTEST(R5:R6, R11:R13, 2, 3)</f>
        <v>0.16038967346206556</v>
      </c>
      <c r="S16">
        <f>TTEST(S5:S6, S11:S13, 2, 3)</f>
        <v>0.84958241783776667</v>
      </c>
      <c r="T16">
        <f>TTEST(T5:T6, T11:T13, 2, 3)</f>
        <v>0.85122707767941475</v>
      </c>
    </row>
    <row r="24" spans="1:20">
      <c r="A24" t="s">
        <v>8</v>
      </c>
    </row>
    <row r="26" spans="1:20">
      <c r="A26" s="1" t="s">
        <v>13</v>
      </c>
      <c r="B26" s="1" t="s">
        <v>30</v>
      </c>
      <c r="N26" s="1" t="s">
        <v>13</v>
      </c>
      <c r="O26" s="1" t="s">
        <v>31</v>
      </c>
    </row>
    <row r="27" spans="1:20">
      <c r="A27" s="3"/>
      <c r="B27" s="2" t="s">
        <v>6</v>
      </c>
      <c r="C27" s="3" t="s">
        <v>2</v>
      </c>
      <c r="D27" s="3" t="s">
        <v>18</v>
      </c>
      <c r="E27" s="3" t="s">
        <v>14</v>
      </c>
      <c r="F27" s="3" t="s">
        <v>15</v>
      </c>
      <c r="G27" s="3" t="s">
        <v>16</v>
      </c>
      <c r="I27" s="1" t="s">
        <v>30</v>
      </c>
      <c r="N27" s="3"/>
      <c r="O27" s="2" t="s">
        <v>6</v>
      </c>
      <c r="P27" s="3" t="s">
        <v>2</v>
      </c>
      <c r="Q27" s="3" t="s">
        <v>18</v>
      </c>
      <c r="R27" s="3" t="s">
        <v>14</v>
      </c>
      <c r="S27" s="3" t="s">
        <v>15</v>
      </c>
      <c r="T27" s="3" t="s">
        <v>16</v>
      </c>
    </row>
    <row r="28" spans="1:20">
      <c r="A28" t="s">
        <v>0</v>
      </c>
      <c r="B28" s="7">
        <v>1</v>
      </c>
      <c r="C28" s="17">
        <v>4428</v>
      </c>
      <c r="D28" s="8">
        <v>19.8</v>
      </c>
      <c r="E28" s="8">
        <v>89.5</v>
      </c>
      <c r="F28" s="8">
        <v>172.4</v>
      </c>
      <c r="G28" s="9">
        <v>120.2</v>
      </c>
      <c r="J28" t="s">
        <v>15</v>
      </c>
      <c r="K28" t="s">
        <v>16</v>
      </c>
      <c r="L28" t="s">
        <v>14</v>
      </c>
      <c r="N28" t="s">
        <v>0</v>
      </c>
      <c r="O28" s="25">
        <v>1</v>
      </c>
      <c r="P28" s="26">
        <v>4521</v>
      </c>
      <c r="Q28" s="27">
        <v>22.4</v>
      </c>
      <c r="R28" s="27">
        <v>98.1</v>
      </c>
      <c r="S28" s="27">
        <v>176.5</v>
      </c>
      <c r="T28" s="29">
        <v>131.6</v>
      </c>
    </row>
    <row r="29" spans="1:20">
      <c r="B29" s="13"/>
      <c r="C29" s="18">
        <v>4520</v>
      </c>
      <c r="D29" s="14">
        <v>23.1</v>
      </c>
      <c r="E29" s="14">
        <v>105</v>
      </c>
      <c r="F29" s="14">
        <v>171.8</v>
      </c>
      <c r="G29" s="15">
        <v>120</v>
      </c>
      <c r="I29" t="s">
        <v>0</v>
      </c>
      <c r="J29" s="5">
        <f>F31</f>
        <v>158.86666666666667</v>
      </c>
      <c r="K29" s="5">
        <f>G31</f>
        <v>113.39999999999999</v>
      </c>
      <c r="L29" s="5">
        <f>E31</f>
        <v>104.56666666666666</v>
      </c>
      <c r="O29" s="25">
        <v>4</v>
      </c>
      <c r="P29" s="26">
        <v>4430</v>
      </c>
      <c r="Q29" s="27">
        <v>24.6</v>
      </c>
      <c r="R29" s="27">
        <v>90.1</v>
      </c>
      <c r="S29" s="27">
        <v>194.8</v>
      </c>
      <c r="T29" s="29">
        <v>141.80000000000001</v>
      </c>
    </row>
    <row r="30" spans="1:20">
      <c r="B30" s="13">
        <v>4</v>
      </c>
      <c r="C30" s="18">
        <v>4431</v>
      </c>
      <c r="D30" s="14">
        <v>21.1</v>
      </c>
      <c r="E30" s="14">
        <v>119.2</v>
      </c>
      <c r="F30" s="14">
        <v>132.4</v>
      </c>
      <c r="G30" s="15">
        <v>100</v>
      </c>
      <c r="I30" t="s">
        <v>1</v>
      </c>
      <c r="J30">
        <f>F37</f>
        <v>187.1</v>
      </c>
      <c r="K30">
        <f>G37</f>
        <v>130.83333333333334</v>
      </c>
      <c r="L30">
        <f>E37</f>
        <v>100</v>
      </c>
      <c r="N30" t="s">
        <v>9</v>
      </c>
      <c r="Q30" s="6">
        <f>AVERAGE(Q28:Q29)</f>
        <v>23.5</v>
      </c>
      <c r="R30" s="6">
        <f>AVERAGE(R28:R29)</f>
        <v>94.1</v>
      </c>
      <c r="S30" s="6">
        <f>AVERAGE(S28:S29)</f>
        <v>185.65</v>
      </c>
      <c r="T30" s="6">
        <f>AVERAGE(T28:T29)</f>
        <v>136.69999999999999</v>
      </c>
    </row>
    <row r="31" spans="1:20">
      <c r="A31" t="s">
        <v>9</v>
      </c>
      <c r="D31" s="6">
        <f>AVERAGE(D28:D30)</f>
        <v>21.333333333333332</v>
      </c>
      <c r="E31" s="6">
        <f>AVERAGE(E28:E30)</f>
        <v>104.56666666666666</v>
      </c>
      <c r="F31" s="6">
        <f>AVERAGE(F28:F30)</f>
        <v>158.86666666666667</v>
      </c>
      <c r="G31" s="6">
        <f>AVERAGE(G28:G30)</f>
        <v>113.39999999999999</v>
      </c>
      <c r="J31" s="5">
        <f>F32</f>
        <v>13.234466786051881</v>
      </c>
      <c r="K31" s="5">
        <f>G32</f>
        <v>6.700248751601193</v>
      </c>
      <c r="L31" s="5">
        <f>E32</f>
        <v>8.57638877642826</v>
      </c>
      <c r="N31" t="s">
        <v>10</v>
      </c>
      <c r="Q31" s="5">
        <f>STDEV(Q28:Q29)/SQRT(2)</f>
        <v>1.1000000000000014</v>
      </c>
      <c r="R31" s="5">
        <f>STDEV(R28:R29)/SQRT(2)</f>
        <v>4</v>
      </c>
      <c r="S31" s="5">
        <f>STDEV(S28:S29)/SQRT(2)</f>
        <v>9.1500000000000057</v>
      </c>
      <c r="T31" s="5">
        <f>STDEV(T28:T29)/SQRT(2)</f>
        <v>5.1000000000000085</v>
      </c>
    </row>
    <row r="32" spans="1:20">
      <c r="A32" t="s">
        <v>10</v>
      </c>
      <c r="D32" s="5"/>
      <c r="E32" s="5">
        <f>STDEV(E28:E30)/SQRT(3)</f>
        <v>8.57638877642826</v>
      </c>
      <c r="F32" s="5">
        <f>STDEV(F28:F30)/SQRT(3)</f>
        <v>13.234466786051881</v>
      </c>
      <c r="G32" s="5">
        <f>STDEV(G28:G30)/SQRT(3)</f>
        <v>6.700248751601193</v>
      </c>
      <c r="J32">
        <f>F38</f>
        <v>6.1212743771211553</v>
      </c>
      <c r="K32">
        <f>G38</f>
        <v>5.4913062603031388</v>
      </c>
      <c r="L32">
        <f>E38</f>
        <v>3.1770006819850281</v>
      </c>
      <c r="Q32" s="5"/>
      <c r="R32" s="5"/>
      <c r="S32" s="5"/>
      <c r="T32" s="5"/>
    </row>
    <row r="33" spans="1:20">
      <c r="D33" s="5"/>
      <c r="E33" s="5"/>
      <c r="F33" s="5"/>
      <c r="G33" s="5"/>
      <c r="I33" s="1" t="s">
        <v>31</v>
      </c>
      <c r="N33" t="s">
        <v>1</v>
      </c>
      <c r="O33" s="7">
        <v>2</v>
      </c>
      <c r="P33" s="17">
        <v>4522</v>
      </c>
      <c r="Q33" s="8">
        <v>22.7</v>
      </c>
      <c r="R33" s="8">
        <v>95</v>
      </c>
      <c r="S33" s="8">
        <v>187.8</v>
      </c>
      <c r="T33" s="9">
        <v>132.5</v>
      </c>
    </row>
    <row r="34" spans="1:20">
      <c r="A34" t="s">
        <v>1</v>
      </c>
      <c r="B34" s="25">
        <v>2</v>
      </c>
      <c r="C34" s="26">
        <v>4426</v>
      </c>
      <c r="D34" s="27">
        <v>21.9</v>
      </c>
      <c r="E34" s="27">
        <v>105.4</v>
      </c>
      <c r="F34" s="27">
        <v>179</v>
      </c>
      <c r="G34" s="29">
        <v>121.6</v>
      </c>
      <c r="J34" t="s">
        <v>15</v>
      </c>
      <c r="K34" t="s">
        <v>16</v>
      </c>
      <c r="L34" t="s">
        <v>14</v>
      </c>
      <c r="O34" s="10"/>
      <c r="P34" s="16">
        <v>4523</v>
      </c>
      <c r="Q34" s="11">
        <v>23.7</v>
      </c>
      <c r="R34" s="11">
        <v>96.9</v>
      </c>
      <c r="S34" s="11">
        <v>199.6</v>
      </c>
      <c r="T34" s="12">
        <v>118</v>
      </c>
    </row>
    <row r="35" spans="1:20">
      <c r="B35" s="10">
        <v>3</v>
      </c>
      <c r="C35" s="16">
        <v>4429</v>
      </c>
      <c r="D35" s="11">
        <v>22.6</v>
      </c>
      <c r="E35" s="11">
        <v>94.4</v>
      </c>
      <c r="F35" s="11">
        <v>199.1</v>
      </c>
      <c r="G35" s="12">
        <v>140.6</v>
      </c>
      <c r="I35" t="s">
        <v>0</v>
      </c>
      <c r="J35" s="5">
        <f>S30</f>
        <v>185.65</v>
      </c>
      <c r="K35" s="5">
        <f>T30</f>
        <v>136.69999999999999</v>
      </c>
      <c r="L35" s="5">
        <f>R30</f>
        <v>94.1</v>
      </c>
      <c r="M35" s="5"/>
      <c r="O35" s="25">
        <v>3</v>
      </c>
      <c r="P35" s="26">
        <v>4427</v>
      </c>
      <c r="Q35" s="27">
        <v>26.8</v>
      </c>
      <c r="R35" s="27">
        <v>104.2</v>
      </c>
      <c r="S35" s="27">
        <v>195.7</v>
      </c>
      <c r="T35" s="29">
        <v>141.30000000000001</v>
      </c>
    </row>
    <row r="36" spans="1:20">
      <c r="B36" s="13"/>
      <c r="C36" s="18">
        <v>4432</v>
      </c>
      <c r="D36" s="14">
        <v>21.9</v>
      </c>
      <c r="E36" s="14">
        <v>100.2</v>
      </c>
      <c r="F36" s="14">
        <v>183.2</v>
      </c>
      <c r="G36" s="15">
        <v>130.30000000000001</v>
      </c>
      <c r="I36" t="s">
        <v>1</v>
      </c>
      <c r="J36" s="5">
        <f>S36</f>
        <v>194.36666666666665</v>
      </c>
      <c r="K36" s="5">
        <f>T36</f>
        <v>130.6</v>
      </c>
      <c r="L36" s="5">
        <f>R36</f>
        <v>98.7</v>
      </c>
      <c r="N36" t="s">
        <v>9</v>
      </c>
      <c r="Q36" s="6">
        <f>AVERAGE(Q33:Q35)</f>
        <v>24.400000000000002</v>
      </c>
      <c r="R36" s="6">
        <f>AVERAGE(R33:R35)</f>
        <v>98.7</v>
      </c>
      <c r="S36" s="6">
        <f>AVERAGE(S33:S35)</f>
        <v>194.36666666666665</v>
      </c>
      <c r="T36" s="6">
        <f>AVERAGE(T33:T35)</f>
        <v>130.6</v>
      </c>
    </row>
    <row r="37" spans="1:20">
      <c r="A37" t="s">
        <v>9</v>
      </c>
      <c r="D37" s="1">
        <f>AVERAGE(D34:D36)</f>
        <v>22.133333333333336</v>
      </c>
      <c r="E37" s="6">
        <f>AVERAGE(E34:E36)</f>
        <v>100</v>
      </c>
      <c r="F37" s="6">
        <f>AVERAGE(F34:F36)</f>
        <v>187.1</v>
      </c>
      <c r="G37" s="6">
        <f>AVERAGE(G34:G36)</f>
        <v>130.83333333333334</v>
      </c>
      <c r="N37" t="s">
        <v>10</v>
      </c>
      <c r="Q37">
        <f>STDEV(Q33:Q35)/SQRT(3)</f>
        <v>1.2342339054382419</v>
      </c>
      <c r="R37">
        <f>STDEV(R33:R35)/SQRT(3)</f>
        <v>2.8041635710730812</v>
      </c>
      <c r="S37">
        <f>STDEV(S33:S35)/SQRT(3)</f>
        <v>3.4709908927823103</v>
      </c>
      <c r="T37">
        <f>STDEV(T33:T35)/SQRT(3)</f>
        <v>6.792888438163355</v>
      </c>
    </row>
    <row r="38" spans="1:20">
      <c r="A38" t="s">
        <v>10</v>
      </c>
      <c r="E38">
        <f>STDEV(E34:E36)/SQRT(3)</f>
        <v>3.1770006819850281</v>
      </c>
      <c r="F38">
        <f>STDEV(F34:F36)/SQRT(3)</f>
        <v>6.1212743771211553</v>
      </c>
      <c r="G38">
        <f>STDEV(G34:G36)/SQRT(3)</f>
        <v>5.4913062603031388</v>
      </c>
      <c r="N38" t="s">
        <v>11</v>
      </c>
      <c r="Q38">
        <f>TTEST(Q28:Q29, Q33:Q35, 2, 3)</f>
        <v>0.62591238774996327</v>
      </c>
      <c r="R38">
        <f>TTEST(R28:R29, R33:R35, 2, 3)</f>
        <v>0.44642346234573771</v>
      </c>
      <c r="S38">
        <f>TTEST(S28:S29, S33:S35, 2, 3)</f>
        <v>0.50758415833050818</v>
      </c>
      <c r="T38">
        <f>TTEST(T28:T29, T33:T35, 2, 3)</f>
        <v>0.52470985388489755</v>
      </c>
    </row>
    <row r="39" spans="1:20">
      <c r="A39" t="s">
        <v>11</v>
      </c>
      <c r="E39">
        <f>TTEST(E28:E30, E34:E36, 2, 3)</f>
        <v>0.65755691019149998</v>
      </c>
      <c r="F39">
        <f>TTEST(F28:F30, F34:F36, 2, 3)</f>
        <v>0.15415345716675835</v>
      </c>
      <c r="G39">
        <f>TTEST(G28:G30, G34:G36, 2, 3)</f>
        <v>0.11719785518126295</v>
      </c>
    </row>
    <row r="52" spans="1:1">
      <c r="A52" t="s">
        <v>17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G46" sqref="G46"/>
    </sheetView>
  </sheetViews>
  <sheetFormatPr baseColWidth="10" defaultRowHeight="15" x14ac:dyDescent="0"/>
  <sheetData>
    <row r="1" spans="1:19">
      <c r="A1" s="2">
        <v>42347</v>
      </c>
      <c r="B1" t="s">
        <v>21</v>
      </c>
      <c r="E1" s="1" t="s">
        <v>23</v>
      </c>
    </row>
    <row r="2" spans="1:19">
      <c r="A2" s="2"/>
      <c r="B2" t="s">
        <v>22</v>
      </c>
    </row>
    <row r="3" spans="1:19">
      <c r="A3" s="1" t="s">
        <v>12</v>
      </c>
      <c r="B3" s="1" t="s">
        <v>30</v>
      </c>
      <c r="N3" s="1" t="s">
        <v>31</v>
      </c>
    </row>
    <row r="4" spans="1:19" s="3" customFormat="1">
      <c r="B4" s="2" t="s">
        <v>6</v>
      </c>
      <c r="C4" s="3" t="s">
        <v>2</v>
      </c>
      <c r="D4" s="3" t="s">
        <v>18</v>
      </c>
      <c r="E4" s="3" t="s">
        <v>3</v>
      </c>
      <c r="F4" s="3" t="s">
        <v>4</v>
      </c>
      <c r="G4" s="3" t="s">
        <v>5</v>
      </c>
      <c r="I4" s="32" t="s">
        <v>30</v>
      </c>
      <c r="N4" s="2" t="s">
        <v>6</v>
      </c>
      <c r="O4" s="3" t="s">
        <v>2</v>
      </c>
      <c r="P4" s="3" t="s">
        <v>18</v>
      </c>
      <c r="Q4" s="3" t="s">
        <v>3</v>
      </c>
      <c r="R4" s="3" t="s">
        <v>4</v>
      </c>
      <c r="S4" s="3" t="s">
        <v>5</v>
      </c>
    </row>
    <row r="5" spans="1:19">
      <c r="A5" t="s">
        <v>0</v>
      </c>
      <c r="B5" s="7">
        <v>5</v>
      </c>
      <c r="C5" s="17">
        <v>4439</v>
      </c>
      <c r="D5" s="8">
        <v>27.9</v>
      </c>
      <c r="E5" s="19">
        <v>112</v>
      </c>
      <c r="F5" s="8">
        <v>138.19999999999999</v>
      </c>
      <c r="G5" s="9">
        <v>108.5</v>
      </c>
      <c r="J5" t="s">
        <v>4</v>
      </c>
      <c r="K5" t="s">
        <v>5</v>
      </c>
      <c r="M5" t="s">
        <v>0</v>
      </c>
      <c r="N5" s="7">
        <v>5</v>
      </c>
      <c r="O5" s="17">
        <v>4440</v>
      </c>
      <c r="P5" s="8">
        <v>35.799999999999997</v>
      </c>
      <c r="Q5" s="19">
        <v>184</v>
      </c>
      <c r="R5" s="8">
        <v>503.2</v>
      </c>
      <c r="S5" s="9">
        <v>268.60000000000002</v>
      </c>
    </row>
    <row r="6" spans="1:19">
      <c r="B6" s="7">
        <v>7</v>
      </c>
      <c r="C6" s="17">
        <v>4442</v>
      </c>
      <c r="D6" s="8">
        <v>34.6</v>
      </c>
      <c r="E6" s="19">
        <v>111</v>
      </c>
      <c r="F6" s="8">
        <v>491.2</v>
      </c>
      <c r="G6" s="9">
        <v>332.8</v>
      </c>
      <c r="I6" t="s">
        <v>0</v>
      </c>
      <c r="J6" s="5">
        <f>F9</f>
        <v>380.85</v>
      </c>
      <c r="K6" s="5">
        <f>G9</f>
        <v>276.125</v>
      </c>
      <c r="N6" s="13"/>
      <c r="O6" s="18">
        <v>4448</v>
      </c>
      <c r="P6" s="14">
        <v>30.6</v>
      </c>
      <c r="Q6" s="21">
        <v>155</v>
      </c>
      <c r="R6" s="14">
        <v>205.6</v>
      </c>
      <c r="S6" s="15">
        <v>136</v>
      </c>
    </row>
    <row r="7" spans="1:19">
      <c r="B7" s="10"/>
      <c r="C7" s="16">
        <v>4443</v>
      </c>
      <c r="D7" s="11">
        <v>30.7</v>
      </c>
      <c r="E7" s="20">
        <v>133</v>
      </c>
      <c r="F7" s="11">
        <v>539.5</v>
      </c>
      <c r="G7" s="12">
        <v>364.2</v>
      </c>
      <c r="I7" t="s">
        <v>1</v>
      </c>
      <c r="J7">
        <f>F16</f>
        <v>215.625</v>
      </c>
      <c r="K7">
        <f>G16</f>
        <v>170.625</v>
      </c>
      <c r="M7" t="s">
        <v>9</v>
      </c>
      <c r="P7" s="6">
        <f>AVERAGE(P5:P6)</f>
        <v>33.200000000000003</v>
      </c>
      <c r="Q7" s="4">
        <f>AVERAGE(Q5:Q6)</f>
        <v>169.5</v>
      </c>
      <c r="R7" s="6">
        <f>AVERAGE(R5:R6)</f>
        <v>354.4</v>
      </c>
      <c r="S7" s="6">
        <f>AVERAGE(S5:S6)</f>
        <v>202.3</v>
      </c>
    </row>
    <row r="8" spans="1:19">
      <c r="B8" s="13"/>
      <c r="C8" s="18">
        <v>4447</v>
      </c>
      <c r="D8" s="14">
        <v>30.5</v>
      </c>
      <c r="E8" s="21">
        <v>123</v>
      </c>
      <c r="F8" s="14">
        <v>354.5</v>
      </c>
      <c r="G8" s="15">
        <v>299</v>
      </c>
      <c r="M8" t="s">
        <v>10</v>
      </c>
      <c r="P8" s="5"/>
      <c r="Q8" s="5"/>
      <c r="R8" s="5">
        <f>STDEV(R5:R6)/SQRT(2)</f>
        <v>148.80000000000001</v>
      </c>
      <c r="S8" s="5">
        <f>STDEV(S5:S6)/SQRT(2)</f>
        <v>66.299999999999955</v>
      </c>
    </row>
    <row r="9" spans="1:19">
      <c r="A9" t="s">
        <v>9</v>
      </c>
      <c r="D9" s="6">
        <f>AVERAGE(D5:D8)</f>
        <v>30.925000000000001</v>
      </c>
      <c r="E9" s="4">
        <f>AVERAGE(E5:E8)</f>
        <v>119.75</v>
      </c>
      <c r="F9" s="6">
        <f>AVERAGE(F5:F8)</f>
        <v>380.85</v>
      </c>
      <c r="G9" s="6">
        <f>AVERAGE(G5:G8)</f>
        <v>276.125</v>
      </c>
      <c r="P9" s="5"/>
      <c r="Q9" s="5"/>
      <c r="R9" s="5"/>
      <c r="S9" s="5"/>
    </row>
    <row r="10" spans="1:19">
      <c r="A10" t="s">
        <v>10</v>
      </c>
      <c r="D10" s="5"/>
      <c r="E10" s="5"/>
      <c r="F10" s="5">
        <f>STDEV(F5:F8)/SQRT(4)</f>
        <v>89.870411333949761</v>
      </c>
      <c r="G10" s="5">
        <f>STDEV(G5:G8)/SQRT(4)</f>
        <v>57.438856984333043</v>
      </c>
      <c r="I10" s="32" t="s">
        <v>31</v>
      </c>
      <c r="M10" t="s">
        <v>1</v>
      </c>
      <c r="N10" s="7">
        <v>8</v>
      </c>
      <c r="O10" s="17">
        <v>4441</v>
      </c>
      <c r="P10" s="8">
        <v>25.5</v>
      </c>
      <c r="Q10" s="19">
        <v>172</v>
      </c>
      <c r="R10" s="8">
        <v>228.2</v>
      </c>
      <c r="S10" s="9">
        <v>197</v>
      </c>
    </row>
    <row r="11" spans="1:19">
      <c r="D11" s="5"/>
      <c r="E11" s="5"/>
      <c r="F11" s="5"/>
      <c r="G11" s="5"/>
      <c r="J11" t="s">
        <v>4</v>
      </c>
      <c r="K11" t="s">
        <v>5</v>
      </c>
      <c r="N11" s="13"/>
      <c r="O11" s="18">
        <v>4445</v>
      </c>
      <c r="P11" s="14">
        <v>29.9</v>
      </c>
      <c r="Q11" s="21">
        <v>179</v>
      </c>
      <c r="R11" s="14">
        <v>243.3</v>
      </c>
      <c r="S11" s="15">
        <v>169.8</v>
      </c>
    </row>
    <row r="12" spans="1:19">
      <c r="A12" t="s">
        <v>1</v>
      </c>
      <c r="B12" s="7">
        <v>6</v>
      </c>
      <c r="C12" s="17">
        <v>4438</v>
      </c>
      <c r="D12" s="8">
        <v>29.2</v>
      </c>
      <c r="E12" s="19">
        <v>137</v>
      </c>
      <c r="F12" s="8">
        <v>277.2</v>
      </c>
      <c r="G12" s="9">
        <v>228.8</v>
      </c>
      <c r="I12" t="s">
        <v>0</v>
      </c>
      <c r="J12" s="5">
        <f>R7</f>
        <v>354.4</v>
      </c>
      <c r="K12" s="5">
        <f>S7</f>
        <v>202.3</v>
      </c>
      <c r="M12" t="s">
        <v>9</v>
      </c>
      <c r="P12" s="1">
        <f>AVERAGE(P10:P11)</f>
        <v>27.7</v>
      </c>
      <c r="Q12" s="4">
        <f>AVERAGE(Q10:Q11)</f>
        <v>175.5</v>
      </c>
      <c r="R12" s="1">
        <f>AVERAGE(R10:R11)</f>
        <v>235.75</v>
      </c>
      <c r="S12" s="1">
        <f>AVERAGE(S10:S11)</f>
        <v>183.4</v>
      </c>
    </row>
    <row r="13" spans="1:19">
      <c r="B13" s="10"/>
      <c r="C13" s="16">
        <v>4444</v>
      </c>
      <c r="D13" s="11">
        <v>28.2</v>
      </c>
      <c r="E13" s="20">
        <v>125</v>
      </c>
      <c r="F13" s="11">
        <v>170.5</v>
      </c>
      <c r="G13" s="12">
        <v>131.80000000000001</v>
      </c>
      <c r="I13" t="s">
        <v>1</v>
      </c>
      <c r="J13">
        <f>R12</f>
        <v>235.75</v>
      </c>
      <c r="K13">
        <f>S12</f>
        <v>183.4</v>
      </c>
      <c r="M13" t="s">
        <v>10</v>
      </c>
      <c r="R13">
        <f>STDEV(R10:R11)/SQRT(2)</f>
        <v>7.5500000000000114</v>
      </c>
      <c r="S13">
        <f>STDEV(S10:S11)/SQRT(2)</f>
        <v>13.599999999999993</v>
      </c>
    </row>
    <row r="14" spans="1:19">
      <c r="B14" s="13"/>
      <c r="C14" s="18">
        <v>4446</v>
      </c>
      <c r="D14" s="14">
        <v>28.8</v>
      </c>
      <c r="E14" s="21">
        <v>107</v>
      </c>
      <c r="F14" s="14">
        <v>126</v>
      </c>
      <c r="G14" s="15">
        <v>81.7</v>
      </c>
      <c r="M14" t="s">
        <v>11</v>
      </c>
      <c r="R14">
        <f>TTEST(R5:R6, R10:R11, 2, 3)</f>
        <v>0.57131131390084677</v>
      </c>
      <c r="S14">
        <f>TTEST(S5:S6, S10:S11, 2, 3)</f>
        <v>0.82382689644519791</v>
      </c>
    </row>
    <row r="15" spans="1:19">
      <c r="B15" s="25">
        <v>8</v>
      </c>
      <c r="C15" s="26">
        <v>4437</v>
      </c>
      <c r="D15" s="27">
        <v>28.4</v>
      </c>
      <c r="E15" s="28">
        <v>86</v>
      </c>
      <c r="F15" s="27">
        <v>288.8</v>
      </c>
      <c r="G15" s="29">
        <v>240.2</v>
      </c>
    </row>
    <row r="16" spans="1:19">
      <c r="A16" t="s">
        <v>9</v>
      </c>
      <c r="D16" s="1">
        <f>AVERAGE(D12:D15)</f>
        <v>28.65</v>
      </c>
      <c r="E16" s="4">
        <f>AVERAGE(E12:E15)</f>
        <v>113.75</v>
      </c>
      <c r="F16" s="1">
        <f>AVERAGE(F12:F15)</f>
        <v>215.625</v>
      </c>
      <c r="G16" s="1">
        <f>AVERAGE(G12:G15)</f>
        <v>170.625</v>
      </c>
    </row>
    <row r="17" spans="1:20">
      <c r="A17" t="s">
        <v>10</v>
      </c>
      <c r="F17">
        <f>STDEV(F12:F15)/SQRT(4)</f>
        <v>40.01558810846926</v>
      </c>
      <c r="G17">
        <f>STDEV(G12:G15)/SQRT(4)</f>
        <v>38.340630646004406</v>
      </c>
    </row>
    <row r="18" spans="1:20">
      <c r="A18" t="s">
        <v>11</v>
      </c>
      <c r="F18">
        <f>TTEST(F5:F8, F12:F15, 2, 3)</f>
        <v>0.16585383369244175</v>
      </c>
      <c r="G18">
        <f>TTEST(G5:G8, G12:G15, 2, 3)</f>
        <v>0.18458912835162503</v>
      </c>
    </row>
    <row r="26" spans="1:20">
      <c r="A26" t="s">
        <v>8</v>
      </c>
    </row>
    <row r="27" spans="1:20">
      <c r="A27" s="1" t="s">
        <v>13</v>
      </c>
      <c r="B27" s="1" t="s">
        <v>30</v>
      </c>
      <c r="O27" s="1" t="s">
        <v>31</v>
      </c>
    </row>
    <row r="28" spans="1:20">
      <c r="B28" s="2" t="s">
        <v>6</v>
      </c>
      <c r="C28" s="3" t="s">
        <v>2</v>
      </c>
      <c r="D28" s="3" t="s">
        <v>18</v>
      </c>
      <c r="E28" s="3" t="s">
        <v>14</v>
      </c>
      <c r="F28" s="3" t="s">
        <v>15</v>
      </c>
      <c r="G28" s="3" t="s">
        <v>16</v>
      </c>
      <c r="N28" s="3"/>
      <c r="O28" s="2" t="s">
        <v>6</v>
      </c>
      <c r="P28" s="3" t="s">
        <v>2</v>
      </c>
      <c r="Q28" s="3" t="s">
        <v>18</v>
      </c>
      <c r="R28" s="3" t="s">
        <v>14</v>
      </c>
      <c r="S28" s="3" t="s">
        <v>15</v>
      </c>
      <c r="T28" s="3" t="s">
        <v>16</v>
      </c>
    </row>
    <row r="29" spans="1:20">
      <c r="A29" t="s">
        <v>0</v>
      </c>
      <c r="B29" s="7">
        <v>5</v>
      </c>
      <c r="C29" s="17">
        <v>4439</v>
      </c>
      <c r="D29" s="8">
        <v>27.9</v>
      </c>
      <c r="E29" s="8">
        <v>132.4</v>
      </c>
      <c r="F29" s="8">
        <v>237.9</v>
      </c>
      <c r="G29" s="9">
        <v>174.9</v>
      </c>
      <c r="N29" t="s">
        <v>34</v>
      </c>
      <c r="O29" s="7">
        <v>5</v>
      </c>
      <c r="P29" s="17">
        <v>4440</v>
      </c>
      <c r="Q29" s="8">
        <v>35.799999999999997</v>
      </c>
      <c r="R29" s="8">
        <v>142.30000000000001</v>
      </c>
      <c r="S29" s="8">
        <v>270.39999999999998</v>
      </c>
      <c r="T29" s="9">
        <v>201.1</v>
      </c>
    </row>
    <row r="30" spans="1:20">
      <c r="B30" s="7">
        <v>7</v>
      </c>
      <c r="C30" s="17">
        <v>4442</v>
      </c>
      <c r="D30" s="8">
        <v>34.6</v>
      </c>
      <c r="E30" s="8">
        <v>145.9</v>
      </c>
      <c r="F30" s="8">
        <v>245.3</v>
      </c>
      <c r="G30" s="9">
        <v>186.4</v>
      </c>
      <c r="O30" s="13"/>
      <c r="P30" s="18">
        <v>4448</v>
      </c>
      <c r="Q30" s="14">
        <v>30.6</v>
      </c>
      <c r="R30" s="14">
        <v>137.19999999999999</v>
      </c>
      <c r="S30" s="14">
        <v>265.89999999999998</v>
      </c>
      <c r="T30" s="15">
        <v>182.9</v>
      </c>
    </row>
    <row r="31" spans="1:20">
      <c r="B31" s="10"/>
      <c r="C31" s="16">
        <v>4443</v>
      </c>
      <c r="D31" s="11">
        <v>30.7</v>
      </c>
      <c r="E31" s="11">
        <v>112.7</v>
      </c>
      <c r="F31" s="11">
        <v>234.2</v>
      </c>
      <c r="G31" s="12">
        <v>158.1</v>
      </c>
      <c r="N31" t="s">
        <v>9</v>
      </c>
      <c r="Q31" s="6">
        <f>AVERAGE(Q29:Q30)</f>
        <v>33.200000000000003</v>
      </c>
      <c r="R31" s="6">
        <f t="shared" ref="R31:S31" si="0">AVERAGE(R29:R30)</f>
        <v>139.75</v>
      </c>
      <c r="S31" s="6">
        <f t="shared" si="0"/>
        <v>268.14999999999998</v>
      </c>
      <c r="T31" s="6">
        <f>AVERAGE(T29:T30)</f>
        <v>192</v>
      </c>
    </row>
    <row r="32" spans="1:20">
      <c r="B32" s="13"/>
      <c r="C32" s="18">
        <v>4447</v>
      </c>
      <c r="D32" s="14">
        <v>30.5</v>
      </c>
      <c r="E32" s="14">
        <v>131.69999999999999</v>
      </c>
      <c r="F32" s="14">
        <v>246</v>
      </c>
      <c r="G32" s="15">
        <v>180.8</v>
      </c>
      <c r="I32" s="32" t="s">
        <v>30</v>
      </c>
      <c r="N32" t="s">
        <v>10</v>
      </c>
      <c r="Q32" s="5"/>
      <c r="R32" s="5"/>
      <c r="S32" s="5">
        <f>STDEV(S29:S30)/SQRT(2)</f>
        <v>2.25</v>
      </c>
      <c r="T32" s="5">
        <f>STDEV(T29:T30)/SQRT(2)</f>
        <v>9.0999999999999943</v>
      </c>
    </row>
    <row r="33" spans="1:20">
      <c r="A33" t="s">
        <v>9</v>
      </c>
      <c r="D33" s="6">
        <f>AVERAGE(D29:D32)</f>
        <v>30.925000000000001</v>
      </c>
      <c r="E33" s="6">
        <f>AVERAGE(E29:E32)</f>
        <v>130.67500000000001</v>
      </c>
      <c r="F33" s="6">
        <f>AVERAGE(F29:F32)</f>
        <v>240.85000000000002</v>
      </c>
      <c r="G33" s="6">
        <f>AVERAGE(G29:G32)</f>
        <v>175.05</v>
      </c>
      <c r="J33" t="s">
        <v>15</v>
      </c>
      <c r="K33" t="s">
        <v>16</v>
      </c>
      <c r="L33" t="s">
        <v>14</v>
      </c>
      <c r="Q33" s="5"/>
      <c r="R33" s="5"/>
      <c r="S33" s="5"/>
      <c r="T33" s="5"/>
    </row>
    <row r="34" spans="1:20">
      <c r="A34" t="s">
        <v>10</v>
      </c>
      <c r="D34" s="5"/>
      <c r="E34" s="5">
        <f>STDEV(E29:E32)/SQRT(4)</f>
        <v>6.8247557953868707</v>
      </c>
      <c r="F34" s="5">
        <f>STDEV(F29:F32)/SQRT(4)</f>
        <v>2.8759056544562362</v>
      </c>
      <c r="G34" s="5">
        <f>STDEV(G29:G32)/SQRT(4)</f>
        <v>6.1183467265811853</v>
      </c>
      <c r="I34" t="s">
        <v>0</v>
      </c>
      <c r="J34" s="5">
        <f>F33</f>
        <v>240.85000000000002</v>
      </c>
      <c r="K34" s="5">
        <f>G33</f>
        <v>175.05</v>
      </c>
      <c r="L34" s="5">
        <f>E33</f>
        <v>130.67500000000001</v>
      </c>
      <c r="N34" t="s">
        <v>1</v>
      </c>
      <c r="O34" s="7">
        <v>8</v>
      </c>
      <c r="P34" s="17">
        <v>4441</v>
      </c>
      <c r="Q34" s="8">
        <v>25.5</v>
      </c>
      <c r="R34" s="8">
        <v>122.1</v>
      </c>
      <c r="S34" s="8">
        <v>197.4</v>
      </c>
      <c r="T34" s="9">
        <v>148.1</v>
      </c>
    </row>
    <row r="35" spans="1:20">
      <c r="D35" s="5"/>
      <c r="E35" s="5"/>
      <c r="F35" s="5"/>
      <c r="G35" s="5"/>
      <c r="I35" t="s">
        <v>1</v>
      </c>
      <c r="J35">
        <f>F40</f>
        <v>247.72500000000002</v>
      </c>
      <c r="K35">
        <f>G40</f>
        <v>174.6</v>
      </c>
      <c r="L35">
        <f>E40</f>
        <v>128.125</v>
      </c>
      <c r="O35" s="13"/>
      <c r="P35" s="18">
        <v>4445</v>
      </c>
      <c r="Q35" s="14">
        <v>29.9</v>
      </c>
      <c r="R35" s="14">
        <v>126.2</v>
      </c>
      <c r="S35" s="14">
        <v>228.4</v>
      </c>
      <c r="T35" s="15">
        <v>152.6</v>
      </c>
    </row>
    <row r="36" spans="1:20">
      <c r="A36" t="s">
        <v>1</v>
      </c>
      <c r="B36" s="7">
        <v>6</v>
      </c>
      <c r="C36" s="17">
        <v>4438</v>
      </c>
      <c r="D36" s="8">
        <v>29.2</v>
      </c>
      <c r="E36" s="8">
        <v>132.19999999999999</v>
      </c>
      <c r="F36" s="8">
        <v>252.6</v>
      </c>
      <c r="G36" s="9">
        <v>179.6</v>
      </c>
      <c r="J36" s="5">
        <f>F34</f>
        <v>2.8759056544562362</v>
      </c>
      <c r="K36" s="5">
        <f>G34</f>
        <v>6.1183467265811853</v>
      </c>
      <c r="L36" s="5">
        <f>E34</f>
        <v>6.8247557953868707</v>
      </c>
      <c r="N36" t="s">
        <v>9</v>
      </c>
      <c r="Q36" s="6">
        <f>AVERAGE(Q34:Q35)</f>
        <v>27.7</v>
      </c>
      <c r="R36" s="4">
        <f>AVERAGE(R34:R35)</f>
        <v>124.15</v>
      </c>
      <c r="S36" s="6">
        <f>AVERAGE(S34:S35)</f>
        <v>212.9</v>
      </c>
      <c r="T36" s="6">
        <f>AVERAGE(T34:T35)</f>
        <v>150.35</v>
      </c>
    </row>
    <row r="37" spans="1:20">
      <c r="B37" s="10"/>
      <c r="C37" s="16">
        <v>4444</v>
      </c>
      <c r="D37" s="11">
        <v>28.2</v>
      </c>
      <c r="E37" s="11">
        <v>128.19999999999999</v>
      </c>
      <c r="F37" s="11">
        <v>220.1</v>
      </c>
      <c r="G37" s="12">
        <v>169.2</v>
      </c>
      <c r="I37" s="32" t="s">
        <v>31</v>
      </c>
      <c r="N37" t="s">
        <v>10</v>
      </c>
      <c r="S37">
        <f>STDEV(S34:S35)/SQRT(2)</f>
        <v>15.499999999999998</v>
      </c>
      <c r="T37">
        <f>STDEV(T34:T35)/SQRT(2)</f>
        <v>2.25</v>
      </c>
    </row>
    <row r="38" spans="1:20">
      <c r="B38" s="13"/>
      <c r="C38" s="18">
        <v>4446</v>
      </c>
      <c r="D38" s="14">
        <v>28.8</v>
      </c>
      <c r="E38" s="14">
        <v>131.80000000000001</v>
      </c>
      <c r="F38" s="14">
        <v>263.5</v>
      </c>
      <c r="G38" s="15">
        <v>172.7</v>
      </c>
      <c r="J38" t="s">
        <v>15</v>
      </c>
      <c r="K38" t="s">
        <v>16</v>
      </c>
      <c r="L38" t="s">
        <v>14</v>
      </c>
      <c r="N38" t="s">
        <v>11</v>
      </c>
      <c r="S38">
        <f>TTEST(S29:S30,S34:S35, 2, 3)</f>
        <v>0.16782442811586856</v>
      </c>
      <c r="T38">
        <f>TTEST(T29:T30,T34:T35, 2, 3)</f>
        <v>0.12034480310249288</v>
      </c>
    </row>
    <row r="39" spans="1:20">
      <c r="B39" s="25">
        <v>8</v>
      </c>
      <c r="C39" s="26">
        <v>4437</v>
      </c>
      <c r="D39" s="27">
        <v>28.4</v>
      </c>
      <c r="E39" s="27">
        <v>120.3</v>
      </c>
      <c r="F39" s="27">
        <v>254.7</v>
      </c>
      <c r="G39" s="29">
        <v>176.9</v>
      </c>
      <c r="I39" t="s">
        <v>0</v>
      </c>
      <c r="J39" s="5">
        <f>S31</f>
        <v>268.14999999999998</v>
      </c>
      <c r="K39" s="5">
        <f>T31</f>
        <v>192</v>
      </c>
      <c r="L39" s="5">
        <f>R31</f>
        <v>139.75</v>
      </c>
    </row>
    <row r="40" spans="1:20">
      <c r="A40" t="s">
        <v>9</v>
      </c>
      <c r="D40" s="1">
        <f>AVERAGE(D36:D39)</f>
        <v>28.65</v>
      </c>
      <c r="E40" s="6">
        <f>AVERAGE(E36:E39)</f>
        <v>128.125</v>
      </c>
      <c r="F40" s="1">
        <f>AVERAGE(F36:F39)</f>
        <v>247.72500000000002</v>
      </c>
      <c r="G40" s="1">
        <f>AVERAGE(G36:G39)</f>
        <v>174.6</v>
      </c>
      <c r="I40" t="s">
        <v>1</v>
      </c>
      <c r="J40" s="5">
        <f>S36</f>
        <v>212.9</v>
      </c>
      <c r="K40" s="5">
        <f>T36</f>
        <v>150.35</v>
      </c>
      <c r="L40" s="30">
        <f>R36</f>
        <v>124.15</v>
      </c>
    </row>
    <row r="41" spans="1:20">
      <c r="A41" t="s">
        <v>10</v>
      </c>
      <c r="E41">
        <f>STDEV(E36:E39)/SQRT(4)</f>
        <v>2.7590381778197037</v>
      </c>
      <c r="F41">
        <f>STDEV(F36:F39)/SQRT(4)</f>
        <v>9.5061712411815247</v>
      </c>
      <c r="G41">
        <f>STDEV(G36:G39)/SQRT(4)</f>
        <v>2.2923786772695323</v>
      </c>
    </row>
    <row r="42" spans="1:20">
      <c r="A42" t="s">
        <v>11</v>
      </c>
      <c r="F42">
        <f>TTEST(F29:F32, F36:F39, 2, 3)</f>
        <v>0.53144373533249567</v>
      </c>
      <c r="G42">
        <f>TTEST(G29:G32, G36:G39, 2, 3)</f>
        <v>0.94853833136406229</v>
      </c>
    </row>
    <row r="45" spans="1:20">
      <c r="E45">
        <f>F41</f>
        <v>9.5061712411815247</v>
      </c>
      <c r="F45">
        <f>G41</f>
        <v>2.2923786772695323</v>
      </c>
      <c r="G45">
        <f>E41</f>
        <v>2.7590381778197037</v>
      </c>
    </row>
    <row r="57" spans="1:1">
      <c r="A57" t="s">
        <v>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I41" sqref="I41"/>
    </sheetView>
  </sheetViews>
  <sheetFormatPr baseColWidth="10" defaultRowHeight="15" x14ac:dyDescent="0"/>
  <sheetData>
    <row r="1" spans="1:19">
      <c r="A1" s="2">
        <v>42347</v>
      </c>
      <c r="B1" t="s">
        <v>21</v>
      </c>
      <c r="E1" s="1" t="s">
        <v>23</v>
      </c>
    </row>
    <row r="2" spans="1:19">
      <c r="A2" s="2"/>
      <c r="B2" t="s">
        <v>22</v>
      </c>
    </row>
    <row r="3" spans="1:19">
      <c r="A3" s="1" t="s">
        <v>12</v>
      </c>
      <c r="B3" s="1" t="s">
        <v>30</v>
      </c>
      <c r="N3" s="1" t="s">
        <v>31</v>
      </c>
    </row>
    <row r="4" spans="1:19" s="3" customFormat="1">
      <c r="B4" s="2" t="s">
        <v>6</v>
      </c>
      <c r="C4" s="3" t="s">
        <v>2</v>
      </c>
      <c r="D4" s="3" t="s">
        <v>18</v>
      </c>
      <c r="E4" s="3" t="s">
        <v>3</v>
      </c>
      <c r="F4" s="3" t="s">
        <v>4</v>
      </c>
      <c r="G4" s="3" t="s">
        <v>5</v>
      </c>
      <c r="I4" s="32" t="s">
        <v>30</v>
      </c>
      <c r="N4" s="2" t="s">
        <v>6</v>
      </c>
      <c r="O4" s="3" t="s">
        <v>2</v>
      </c>
      <c r="P4" s="3" t="s">
        <v>18</v>
      </c>
      <c r="Q4" s="3" t="s">
        <v>3</v>
      </c>
      <c r="R4" s="3" t="s">
        <v>4</v>
      </c>
      <c r="S4" s="3" t="s">
        <v>5</v>
      </c>
    </row>
    <row r="5" spans="1:19">
      <c r="A5" t="s">
        <v>0</v>
      </c>
      <c r="B5" s="7">
        <v>5</v>
      </c>
      <c r="C5" s="17">
        <v>4439</v>
      </c>
      <c r="D5" s="8">
        <v>27.9</v>
      </c>
      <c r="E5" s="19">
        <v>112</v>
      </c>
      <c r="F5" s="8">
        <v>138.19999999999999</v>
      </c>
      <c r="G5" s="9">
        <v>108.5</v>
      </c>
      <c r="J5" t="s">
        <v>4</v>
      </c>
      <c r="K5" t="s">
        <v>5</v>
      </c>
      <c r="M5" t="s">
        <v>0</v>
      </c>
      <c r="N5" s="7">
        <v>5</v>
      </c>
      <c r="O5" s="17">
        <v>4440</v>
      </c>
      <c r="P5" s="8">
        <v>35.799999999999997</v>
      </c>
      <c r="Q5" s="19">
        <v>184</v>
      </c>
      <c r="R5" s="8">
        <v>503.2</v>
      </c>
      <c r="S5" s="9">
        <v>268.60000000000002</v>
      </c>
    </row>
    <row r="6" spans="1:19">
      <c r="B6" s="7">
        <v>7</v>
      </c>
      <c r="C6" s="17">
        <v>4442</v>
      </c>
      <c r="D6" s="8">
        <v>34.6</v>
      </c>
      <c r="E6" s="19">
        <v>111</v>
      </c>
      <c r="F6" s="8">
        <v>491.2</v>
      </c>
      <c r="G6" s="9">
        <v>332.8</v>
      </c>
      <c r="I6" t="s">
        <v>0</v>
      </c>
      <c r="J6" s="5">
        <f>F9</f>
        <v>380.85</v>
      </c>
      <c r="K6" s="5">
        <f>G9</f>
        <v>276.125</v>
      </c>
      <c r="N6" s="13"/>
      <c r="O6" s="18">
        <v>4448</v>
      </c>
      <c r="P6" s="14">
        <v>30.6</v>
      </c>
      <c r="Q6" s="21">
        <v>155</v>
      </c>
      <c r="R6" s="14">
        <v>205.6</v>
      </c>
      <c r="S6" s="15">
        <v>136</v>
      </c>
    </row>
    <row r="7" spans="1:19">
      <c r="B7" s="10"/>
      <c r="C7" s="16">
        <v>4443</v>
      </c>
      <c r="D7" s="11">
        <v>30.7</v>
      </c>
      <c r="E7" s="20">
        <v>133</v>
      </c>
      <c r="F7" s="11">
        <v>539.5</v>
      </c>
      <c r="G7" s="12">
        <v>364.2</v>
      </c>
      <c r="I7" t="s">
        <v>1</v>
      </c>
      <c r="J7">
        <f>F16</f>
        <v>215.625</v>
      </c>
      <c r="K7">
        <f>G16</f>
        <v>170.625</v>
      </c>
      <c r="M7" t="s">
        <v>9</v>
      </c>
      <c r="P7" s="6">
        <f>AVERAGE(P5:P6)</f>
        <v>33.200000000000003</v>
      </c>
      <c r="Q7" s="4">
        <f>AVERAGE(Q5:Q6)</f>
        <v>169.5</v>
      </c>
      <c r="R7" s="6">
        <f>AVERAGE(R5:R6)</f>
        <v>354.4</v>
      </c>
      <c r="S7" s="6">
        <f>AVERAGE(S5:S6)</f>
        <v>202.3</v>
      </c>
    </row>
    <row r="8" spans="1:19">
      <c r="B8" s="13"/>
      <c r="C8" s="18">
        <v>4447</v>
      </c>
      <c r="D8" s="14">
        <v>30.5</v>
      </c>
      <c r="E8" s="21">
        <v>123</v>
      </c>
      <c r="F8" s="14">
        <v>354.5</v>
      </c>
      <c r="G8" s="15">
        <v>299</v>
      </c>
      <c r="M8" t="s">
        <v>10</v>
      </c>
      <c r="P8" s="5"/>
      <c r="Q8" s="5"/>
      <c r="R8" s="5">
        <f>STDEV(R5:R6)/SQRT(2)</f>
        <v>148.80000000000001</v>
      </c>
      <c r="S8" s="5">
        <f>STDEV(S5:S6)/SQRT(2)</f>
        <v>66.299999999999955</v>
      </c>
    </row>
    <row r="9" spans="1:19">
      <c r="A9" t="s">
        <v>9</v>
      </c>
      <c r="D9" s="6">
        <f>AVERAGE(D5:D8)</f>
        <v>30.925000000000001</v>
      </c>
      <c r="E9" s="4">
        <f>AVERAGE(E5:E8)</f>
        <v>119.75</v>
      </c>
      <c r="F9" s="6">
        <f>AVERAGE(F5:F8)</f>
        <v>380.85</v>
      </c>
      <c r="G9" s="6">
        <f>AVERAGE(G5:G8)</f>
        <v>276.125</v>
      </c>
      <c r="P9" s="5"/>
      <c r="Q9" s="5"/>
      <c r="R9" s="5"/>
      <c r="S9" s="5"/>
    </row>
    <row r="10" spans="1:19">
      <c r="A10" t="s">
        <v>10</v>
      </c>
      <c r="D10" s="5"/>
      <c r="E10" s="5"/>
      <c r="F10" s="5">
        <f>STDEV(F5:F8)/SQRT(4)</f>
        <v>89.870411333949761</v>
      </c>
      <c r="G10" s="5">
        <f>STDEV(G5:G8)/SQRT(4)</f>
        <v>57.438856984333043</v>
      </c>
      <c r="I10" s="32" t="s">
        <v>31</v>
      </c>
      <c r="M10" t="s">
        <v>1</v>
      </c>
      <c r="N10" s="7">
        <v>8</v>
      </c>
      <c r="O10" s="17">
        <v>4441</v>
      </c>
      <c r="P10" s="8">
        <v>25.5</v>
      </c>
      <c r="Q10" s="19">
        <v>172</v>
      </c>
      <c r="R10" s="8">
        <v>228.2</v>
      </c>
      <c r="S10" s="9">
        <v>197</v>
      </c>
    </row>
    <row r="11" spans="1:19">
      <c r="D11" s="5"/>
      <c r="E11" s="5"/>
      <c r="F11" s="5"/>
      <c r="G11" s="5"/>
      <c r="J11" t="s">
        <v>4</v>
      </c>
      <c r="K11" t="s">
        <v>5</v>
      </c>
      <c r="N11" s="13"/>
      <c r="O11" s="18">
        <v>4445</v>
      </c>
      <c r="P11" s="14">
        <v>29.9</v>
      </c>
      <c r="Q11" s="21">
        <v>179</v>
      </c>
      <c r="R11" s="14">
        <v>243.3</v>
      </c>
      <c r="S11" s="15">
        <v>169.8</v>
      </c>
    </row>
    <row r="12" spans="1:19">
      <c r="A12" t="s">
        <v>1</v>
      </c>
      <c r="B12" s="7">
        <v>6</v>
      </c>
      <c r="C12" s="17">
        <v>4438</v>
      </c>
      <c r="D12" s="8">
        <v>29.2</v>
      </c>
      <c r="E12" s="19">
        <v>137</v>
      </c>
      <c r="F12" s="8">
        <v>277.2</v>
      </c>
      <c r="G12" s="9">
        <v>228.8</v>
      </c>
      <c r="I12" t="s">
        <v>0</v>
      </c>
      <c r="J12" s="5">
        <f>R7</f>
        <v>354.4</v>
      </c>
      <c r="K12" s="5">
        <f>S7</f>
        <v>202.3</v>
      </c>
      <c r="M12" t="s">
        <v>9</v>
      </c>
      <c r="P12" s="1">
        <f>AVERAGE(P10:P11)</f>
        <v>27.7</v>
      </c>
      <c r="Q12" s="4">
        <f>AVERAGE(Q10:Q11)</f>
        <v>175.5</v>
      </c>
      <c r="R12" s="1">
        <f>AVERAGE(R10:R11)</f>
        <v>235.75</v>
      </c>
      <c r="S12" s="1">
        <f>AVERAGE(S10:S11)</f>
        <v>183.4</v>
      </c>
    </row>
    <row r="13" spans="1:19">
      <c r="B13" s="10"/>
      <c r="C13" s="16">
        <v>4444</v>
      </c>
      <c r="D13" s="11">
        <v>28.2</v>
      </c>
      <c r="E13" s="20">
        <v>125</v>
      </c>
      <c r="F13" s="11">
        <v>170.5</v>
      </c>
      <c r="G13" s="12">
        <v>131.80000000000001</v>
      </c>
      <c r="I13" t="s">
        <v>1</v>
      </c>
      <c r="J13">
        <f>R12</f>
        <v>235.75</v>
      </c>
      <c r="K13">
        <f>S12</f>
        <v>183.4</v>
      </c>
      <c r="M13" t="s">
        <v>10</v>
      </c>
      <c r="R13">
        <f>STDEV(R10:R11)/SQRT(2)</f>
        <v>7.5500000000000114</v>
      </c>
      <c r="S13">
        <f>STDEV(S10:S11)/SQRT(2)</f>
        <v>13.599999999999993</v>
      </c>
    </row>
    <row r="14" spans="1:19">
      <c r="B14" s="13"/>
      <c r="C14" s="18">
        <v>4446</v>
      </c>
      <c r="D14" s="14">
        <v>28.8</v>
      </c>
      <c r="E14" s="21">
        <v>107</v>
      </c>
      <c r="F14" s="14">
        <v>126</v>
      </c>
      <c r="G14" s="15">
        <v>81.7</v>
      </c>
      <c r="M14" t="s">
        <v>11</v>
      </c>
      <c r="R14">
        <f>TTEST(R5:R6, R10:R11, 2, 3)</f>
        <v>0.57131131390084677</v>
      </c>
      <c r="S14">
        <f>TTEST(S5:S6, S10:S11, 2, 3)</f>
        <v>0.82382689644519791</v>
      </c>
    </row>
    <row r="15" spans="1:19">
      <c r="B15" s="25">
        <v>8</v>
      </c>
      <c r="C15" s="26">
        <v>4437</v>
      </c>
      <c r="D15" s="27">
        <v>28.4</v>
      </c>
      <c r="E15" s="28">
        <v>86</v>
      </c>
      <c r="F15" s="27">
        <v>288.8</v>
      </c>
      <c r="G15" s="29">
        <v>240.2</v>
      </c>
    </row>
    <row r="16" spans="1:19">
      <c r="A16" t="s">
        <v>9</v>
      </c>
      <c r="D16" s="1">
        <f>AVERAGE(D12:D15)</f>
        <v>28.65</v>
      </c>
      <c r="E16" s="4">
        <f>AVERAGE(E12:E15)</f>
        <v>113.75</v>
      </c>
      <c r="F16" s="1">
        <f>AVERAGE(F12:F15)</f>
        <v>215.625</v>
      </c>
      <c r="G16" s="1">
        <f>AVERAGE(G12:G15)</f>
        <v>170.625</v>
      </c>
    </row>
    <row r="17" spans="1:20">
      <c r="A17" t="s">
        <v>10</v>
      </c>
      <c r="F17">
        <f>STDEV(F12:F15)/SQRT(4)</f>
        <v>40.01558810846926</v>
      </c>
      <c r="G17">
        <f>STDEV(G12:G15)/SQRT(4)</f>
        <v>38.340630646004406</v>
      </c>
    </row>
    <row r="18" spans="1:20">
      <c r="A18" t="s">
        <v>11</v>
      </c>
      <c r="F18">
        <f>TTEST(F5:F8, F12:F15, 2, 3)</f>
        <v>0.16585383369244175</v>
      </c>
      <c r="G18">
        <f>TTEST(G5:G8, G12:G15, 2, 3)</f>
        <v>0.18458912835162503</v>
      </c>
    </row>
    <row r="26" spans="1:20">
      <c r="A26" t="s">
        <v>8</v>
      </c>
    </row>
    <row r="27" spans="1:20">
      <c r="A27" s="1" t="s">
        <v>13</v>
      </c>
      <c r="B27" s="1" t="s">
        <v>30</v>
      </c>
      <c r="O27" s="1" t="s">
        <v>31</v>
      </c>
    </row>
    <row r="28" spans="1:20">
      <c r="B28" s="2" t="s">
        <v>6</v>
      </c>
      <c r="C28" s="3" t="s">
        <v>2</v>
      </c>
      <c r="D28" s="3" t="s">
        <v>18</v>
      </c>
      <c r="E28" s="3" t="s">
        <v>14</v>
      </c>
      <c r="F28" s="3" t="s">
        <v>15</v>
      </c>
      <c r="G28" s="3" t="s">
        <v>16</v>
      </c>
      <c r="N28" s="3"/>
      <c r="O28" s="2" t="s">
        <v>6</v>
      </c>
      <c r="P28" s="3" t="s">
        <v>2</v>
      </c>
      <c r="Q28" s="3" t="s">
        <v>18</v>
      </c>
      <c r="R28" s="3" t="s">
        <v>14</v>
      </c>
      <c r="S28" s="3" t="s">
        <v>15</v>
      </c>
      <c r="T28" s="3" t="s">
        <v>16</v>
      </c>
    </row>
    <row r="29" spans="1:20">
      <c r="A29" t="s">
        <v>0</v>
      </c>
      <c r="B29" s="7">
        <v>5</v>
      </c>
      <c r="C29" s="17">
        <v>4439</v>
      </c>
      <c r="D29" s="8">
        <v>27.9</v>
      </c>
      <c r="E29" s="8">
        <v>132.4</v>
      </c>
      <c r="F29" s="8">
        <v>237.9</v>
      </c>
      <c r="G29" s="9">
        <v>174.9</v>
      </c>
      <c r="N29" t="s">
        <v>34</v>
      </c>
      <c r="O29" s="7">
        <v>5</v>
      </c>
      <c r="P29" s="17">
        <v>4440</v>
      </c>
      <c r="Q29" s="8">
        <v>35.799999999999997</v>
      </c>
      <c r="R29" s="8">
        <v>142.30000000000001</v>
      </c>
      <c r="S29" s="8">
        <v>270.39999999999998</v>
      </c>
      <c r="T29" s="9">
        <v>201.1</v>
      </c>
    </row>
    <row r="30" spans="1:20">
      <c r="B30" s="7">
        <v>7</v>
      </c>
      <c r="C30" s="17">
        <v>4442</v>
      </c>
      <c r="D30" s="8">
        <v>34.6</v>
      </c>
      <c r="E30" s="8">
        <v>145.9</v>
      </c>
      <c r="F30" s="8">
        <v>245.3</v>
      </c>
      <c r="G30" s="9">
        <v>186.4</v>
      </c>
      <c r="O30" s="13"/>
      <c r="P30" s="18">
        <v>4448</v>
      </c>
      <c r="Q30" s="14">
        <v>30.6</v>
      </c>
      <c r="R30" s="14">
        <v>137.19999999999999</v>
      </c>
      <c r="S30" s="14">
        <v>265.89999999999998</v>
      </c>
      <c r="T30" s="15">
        <v>182.9</v>
      </c>
    </row>
    <row r="31" spans="1:20">
      <c r="B31" s="10"/>
      <c r="C31" s="16">
        <v>4443</v>
      </c>
      <c r="D31" s="11">
        <v>30.7</v>
      </c>
      <c r="E31" s="11">
        <v>112.7</v>
      </c>
      <c r="F31" s="11">
        <v>234.2</v>
      </c>
      <c r="G31" s="12">
        <v>158.1</v>
      </c>
      <c r="N31" t="s">
        <v>9</v>
      </c>
      <c r="Q31" s="6">
        <f>AVERAGE(Q29:Q30)</f>
        <v>33.200000000000003</v>
      </c>
      <c r="R31" s="6">
        <f t="shared" ref="R31:S31" si="0">AVERAGE(R29:R30)</f>
        <v>139.75</v>
      </c>
      <c r="S31" s="6">
        <f t="shared" si="0"/>
        <v>268.14999999999998</v>
      </c>
      <c r="T31" s="6">
        <f>AVERAGE(T29:T30)</f>
        <v>192</v>
      </c>
    </row>
    <row r="32" spans="1:20">
      <c r="B32" s="13"/>
      <c r="C32" s="18">
        <v>4447</v>
      </c>
      <c r="D32" s="14">
        <v>30.5</v>
      </c>
      <c r="E32" s="14">
        <v>131.69999999999999</v>
      </c>
      <c r="F32" s="14">
        <v>246</v>
      </c>
      <c r="G32" s="15">
        <v>180.8</v>
      </c>
      <c r="I32" s="32" t="s">
        <v>30</v>
      </c>
      <c r="N32" t="s">
        <v>10</v>
      </c>
      <c r="Q32" s="5"/>
      <c r="R32" s="5"/>
      <c r="S32" s="5">
        <f>STDEV(S29:S30)/SQRT(2)</f>
        <v>2.25</v>
      </c>
      <c r="T32" s="5">
        <f>STDEV(T29:T30)/SQRT(2)</f>
        <v>9.0999999999999943</v>
      </c>
    </row>
    <row r="33" spans="1:20">
      <c r="A33" t="s">
        <v>9</v>
      </c>
      <c r="D33" s="6">
        <f>AVERAGE(D29:D32)</f>
        <v>30.925000000000001</v>
      </c>
      <c r="E33" s="6">
        <f>AVERAGE(E29:E32)</f>
        <v>130.67500000000001</v>
      </c>
      <c r="F33" s="6">
        <f>AVERAGE(F29:F32)</f>
        <v>240.85000000000002</v>
      </c>
      <c r="G33" s="6">
        <f>AVERAGE(G29:G32)</f>
        <v>175.05</v>
      </c>
      <c r="J33" t="s">
        <v>15</v>
      </c>
      <c r="K33" t="s">
        <v>16</v>
      </c>
      <c r="L33" t="s">
        <v>14</v>
      </c>
      <c r="Q33" s="5"/>
      <c r="R33" s="5"/>
      <c r="S33" s="5"/>
      <c r="T33" s="5"/>
    </row>
    <row r="34" spans="1:20">
      <c r="A34" t="s">
        <v>10</v>
      </c>
      <c r="D34" s="5"/>
      <c r="E34" s="5">
        <f>STDEV(E29:E32)/SQRT(4)</f>
        <v>6.8247557953868707</v>
      </c>
      <c r="F34" s="5">
        <f>STDEV(F29:F32)/SQRT(4)</f>
        <v>2.8759056544562362</v>
      </c>
      <c r="G34" s="5">
        <f>STDEV(G29:G32)/SQRT(4)</f>
        <v>6.1183467265811853</v>
      </c>
      <c r="I34" t="s">
        <v>0</v>
      </c>
      <c r="J34" s="5">
        <f>F33</f>
        <v>240.85000000000002</v>
      </c>
      <c r="K34" s="5">
        <f>G33</f>
        <v>175.05</v>
      </c>
      <c r="L34" s="5">
        <f>E33</f>
        <v>130.67500000000001</v>
      </c>
      <c r="N34" t="s">
        <v>1</v>
      </c>
      <c r="O34" s="7">
        <v>8</v>
      </c>
      <c r="P34" s="17">
        <v>4441</v>
      </c>
      <c r="Q34" s="8">
        <v>25.5</v>
      </c>
      <c r="R34" s="8">
        <v>122.1</v>
      </c>
      <c r="S34" s="8">
        <v>197.4</v>
      </c>
      <c r="T34" s="9">
        <v>148.1</v>
      </c>
    </row>
    <row r="35" spans="1:20">
      <c r="D35" s="5"/>
      <c r="E35" s="5"/>
      <c r="F35" s="5"/>
      <c r="G35" s="5"/>
      <c r="I35" t="s">
        <v>1</v>
      </c>
      <c r="J35">
        <f>F40</f>
        <v>247.72500000000002</v>
      </c>
      <c r="K35">
        <f>G40</f>
        <v>174.6</v>
      </c>
      <c r="L35">
        <f>E40</f>
        <v>128.125</v>
      </c>
      <c r="O35" s="13"/>
      <c r="P35" s="18">
        <v>4445</v>
      </c>
      <c r="Q35" s="14">
        <v>29.9</v>
      </c>
      <c r="R35" s="14">
        <v>126.2</v>
      </c>
      <c r="S35" s="14">
        <v>228.4</v>
      </c>
      <c r="T35" s="15">
        <v>152.6</v>
      </c>
    </row>
    <row r="36" spans="1:20">
      <c r="A36" t="s">
        <v>1</v>
      </c>
      <c r="B36" s="7">
        <v>6</v>
      </c>
      <c r="C36" s="17">
        <v>4438</v>
      </c>
      <c r="D36" s="8">
        <v>29.2</v>
      </c>
      <c r="E36" s="8">
        <v>132.19999999999999</v>
      </c>
      <c r="F36" s="8">
        <v>252.6</v>
      </c>
      <c r="G36" s="9">
        <v>179.6</v>
      </c>
      <c r="J36" s="5">
        <f>F34</f>
        <v>2.8759056544562362</v>
      </c>
      <c r="K36" s="5">
        <f>G34</f>
        <v>6.1183467265811853</v>
      </c>
      <c r="L36" s="5">
        <f>E34</f>
        <v>6.8247557953868707</v>
      </c>
      <c r="N36" t="s">
        <v>9</v>
      </c>
      <c r="Q36" s="6">
        <f>AVERAGE(Q34:Q35)</f>
        <v>27.7</v>
      </c>
      <c r="R36" s="4">
        <f>AVERAGE(R34:R35)</f>
        <v>124.15</v>
      </c>
      <c r="S36" s="6">
        <f>AVERAGE(S34:S35)</f>
        <v>212.9</v>
      </c>
      <c r="T36" s="6">
        <f>AVERAGE(T34:T35)</f>
        <v>150.35</v>
      </c>
    </row>
    <row r="37" spans="1:20">
      <c r="B37" s="10"/>
      <c r="C37" s="16">
        <v>4444</v>
      </c>
      <c r="D37" s="11">
        <v>28.2</v>
      </c>
      <c r="E37" s="11">
        <v>128.19999999999999</v>
      </c>
      <c r="F37" s="11">
        <v>220.1</v>
      </c>
      <c r="G37" s="12">
        <v>169.2</v>
      </c>
      <c r="I37" s="32" t="s">
        <v>31</v>
      </c>
      <c r="N37" t="s">
        <v>10</v>
      </c>
      <c r="S37">
        <f>STDEV(S34:S35)/SQRT(2)</f>
        <v>15.499999999999998</v>
      </c>
      <c r="T37">
        <f>STDEV(T34:T35)/SQRT(2)</f>
        <v>2.25</v>
      </c>
    </row>
    <row r="38" spans="1:20">
      <c r="B38" s="13"/>
      <c r="C38" s="18">
        <v>4446</v>
      </c>
      <c r="D38" s="14">
        <v>28.8</v>
      </c>
      <c r="E38" s="14">
        <v>131.80000000000001</v>
      </c>
      <c r="F38" s="14">
        <v>263.5</v>
      </c>
      <c r="G38" s="15">
        <v>172.7</v>
      </c>
      <c r="J38" t="s">
        <v>15</v>
      </c>
      <c r="K38" t="s">
        <v>16</v>
      </c>
      <c r="L38" t="s">
        <v>14</v>
      </c>
      <c r="N38" t="s">
        <v>11</v>
      </c>
      <c r="S38">
        <f>TTEST(S29:S30,S34:S35, 2, 3)</f>
        <v>0.16782442811586856</v>
      </c>
      <c r="T38">
        <f>TTEST(T29:T30,T34:T35, 2, 3)</f>
        <v>0.12034480310249288</v>
      </c>
    </row>
    <row r="39" spans="1:20">
      <c r="B39" s="25">
        <v>8</v>
      </c>
      <c r="C39" s="26">
        <v>4437</v>
      </c>
      <c r="D39" s="27">
        <v>28.4</v>
      </c>
      <c r="E39" s="27">
        <v>120.3</v>
      </c>
      <c r="F39" s="27">
        <v>254.7</v>
      </c>
      <c r="G39" s="29">
        <v>176.9</v>
      </c>
      <c r="I39" t="s">
        <v>0</v>
      </c>
      <c r="J39" s="5">
        <f>S31</f>
        <v>268.14999999999998</v>
      </c>
      <c r="K39" s="5">
        <f>T31</f>
        <v>192</v>
      </c>
      <c r="L39" s="5">
        <f>R31</f>
        <v>139.75</v>
      </c>
    </row>
    <row r="40" spans="1:20">
      <c r="A40" t="s">
        <v>9</v>
      </c>
      <c r="D40" s="1">
        <f>AVERAGE(D36:D39)</f>
        <v>28.65</v>
      </c>
      <c r="E40" s="6">
        <f>AVERAGE(E36:E39)</f>
        <v>128.125</v>
      </c>
      <c r="F40" s="1">
        <f>AVERAGE(F36:F39)</f>
        <v>247.72500000000002</v>
      </c>
      <c r="G40" s="1">
        <f>AVERAGE(G36:G39)</f>
        <v>174.6</v>
      </c>
      <c r="I40" t="s">
        <v>1</v>
      </c>
      <c r="J40" s="5">
        <f>S36</f>
        <v>212.9</v>
      </c>
      <c r="K40" s="5">
        <f>T36</f>
        <v>150.35</v>
      </c>
      <c r="L40" s="30">
        <f>R36</f>
        <v>124.15</v>
      </c>
    </row>
    <row r="41" spans="1:20">
      <c r="A41" t="s">
        <v>10</v>
      </c>
      <c r="E41">
        <f>STDEV(E36:E39)/SQRT(4)</f>
        <v>2.7590381778197037</v>
      </c>
      <c r="F41">
        <f>STDEV(F36:F39)/SQRT(4)</f>
        <v>9.5061712411815247</v>
      </c>
      <c r="G41">
        <f>STDEV(G36:G39)/SQRT(4)</f>
        <v>2.2923786772695323</v>
      </c>
    </row>
    <row r="42" spans="1:20">
      <c r="A42" t="s">
        <v>11</v>
      </c>
      <c r="F42">
        <f>TTEST(F29:F32, F36:F39, 2, 3)</f>
        <v>0.53144373533249567</v>
      </c>
      <c r="G42">
        <f>TTEST(G29:G32, G36:G39, 2, 3)</f>
        <v>0.94853833136406229</v>
      </c>
    </row>
    <row r="45" spans="1:20">
      <c r="E45">
        <f>F41</f>
        <v>9.5061712411815247</v>
      </c>
      <c r="F45">
        <f>G41</f>
        <v>2.2923786772695323</v>
      </c>
      <c r="G45">
        <f>E41</f>
        <v>2.7590381778197037</v>
      </c>
    </row>
    <row r="57" spans="1:1">
      <c r="A57" t="s">
        <v>17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opLeftCell="B1" workbookViewId="0">
      <selection activeCell="K34" sqref="K34"/>
    </sheetView>
  </sheetViews>
  <sheetFormatPr baseColWidth="10" defaultRowHeight="15" x14ac:dyDescent="0"/>
  <cols>
    <col min="1" max="1" width="10.83203125" style="1"/>
    <col min="3" max="3" width="10.83203125" style="3"/>
    <col min="14" max="14" width="10.83203125" style="1"/>
  </cols>
  <sheetData>
    <row r="1" spans="1:21">
      <c r="A1" s="1" t="s">
        <v>12</v>
      </c>
      <c r="B1" s="1" t="s">
        <v>30</v>
      </c>
      <c r="C1" s="31"/>
      <c r="N1" s="1" t="s">
        <v>12</v>
      </c>
      <c r="O1" s="1" t="s">
        <v>31</v>
      </c>
      <c r="P1" s="42"/>
    </row>
    <row r="2" spans="1:21">
      <c r="A2" s="31"/>
      <c r="B2" s="2" t="s">
        <v>6</v>
      </c>
      <c r="C2" s="2" t="s">
        <v>32</v>
      </c>
      <c r="D2" s="3" t="s">
        <v>2</v>
      </c>
      <c r="E2" s="3" t="s">
        <v>18</v>
      </c>
      <c r="F2" s="3" t="s">
        <v>3</v>
      </c>
      <c r="G2" s="3" t="s">
        <v>4</v>
      </c>
      <c r="H2" s="3" t="s">
        <v>5</v>
      </c>
      <c r="J2" s="32" t="s">
        <v>30</v>
      </c>
      <c r="K2" s="3"/>
      <c r="L2" s="3"/>
      <c r="N2" s="31"/>
      <c r="O2" s="2" t="s">
        <v>6</v>
      </c>
      <c r="P2" s="42" t="s">
        <v>32</v>
      </c>
      <c r="Q2" s="3" t="s">
        <v>2</v>
      </c>
      <c r="R2" s="3" t="s">
        <v>18</v>
      </c>
      <c r="S2" s="3" t="s">
        <v>3</v>
      </c>
      <c r="T2" s="3" t="s">
        <v>4</v>
      </c>
      <c r="U2" s="3" t="s">
        <v>5</v>
      </c>
    </row>
    <row r="3" spans="1:21">
      <c r="A3" s="1" t="s">
        <v>0</v>
      </c>
      <c r="B3" s="7">
        <v>1</v>
      </c>
      <c r="C3" s="34" t="s">
        <v>33</v>
      </c>
      <c r="D3" s="17">
        <v>4428</v>
      </c>
      <c r="E3" s="8">
        <v>19.8</v>
      </c>
      <c r="F3" s="8">
        <v>175</v>
      </c>
      <c r="G3" s="8">
        <v>144.9</v>
      </c>
      <c r="H3" s="9">
        <v>106.5</v>
      </c>
      <c r="K3" t="s">
        <v>4</v>
      </c>
      <c r="L3" t="s">
        <v>5</v>
      </c>
      <c r="N3" s="1" t="s">
        <v>0</v>
      </c>
      <c r="O3" s="25">
        <v>1</v>
      </c>
      <c r="P3" s="49" t="s">
        <v>33</v>
      </c>
      <c r="Q3" s="26">
        <v>4521</v>
      </c>
      <c r="R3" s="27">
        <v>22.4</v>
      </c>
      <c r="S3" s="27">
        <v>117</v>
      </c>
      <c r="T3" s="27">
        <v>152.9</v>
      </c>
      <c r="U3" s="29">
        <v>174.6</v>
      </c>
    </row>
    <row r="4" spans="1:21">
      <c r="B4" s="10"/>
      <c r="C4" s="35" t="s">
        <v>33</v>
      </c>
      <c r="D4" s="16">
        <v>4520</v>
      </c>
      <c r="E4" s="11">
        <v>23.1</v>
      </c>
      <c r="F4" s="11">
        <v>202</v>
      </c>
      <c r="G4" s="11">
        <v>240</v>
      </c>
      <c r="H4" s="12">
        <v>148.5</v>
      </c>
      <c r="J4" t="s">
        <v>0</v>
      </c>
      <c r="K4" s="5">
        <f>G10</f>
        <v>285.28571428571428</v>
      </c>
      <c r="L4" s="5">
        <f>H10</f>
        <v>206.67142857142858</v>
      </c>
      <c r="O4" s="25">
        <v>4</v>
      </c>
      <c r="P4" s="50" t="s">
        <v>33</v>
      </c>
      <c r="Q4" s="26">
        <v>4430</v>
      </c>
      <c r="R4" s="27">
        <v>24.6</v>
      </c>
      <c r="S4" s="27">
        <v>142</v>
      </c>
      <c r="T4" s="27">
        <v>319</v>
      </c>
      <c r="U4" s="29">
        <v>214.9</v>
      </c>
    </row>
    <row r="5" spans="1:21">
      <c r="B5" s="25">
        <v>4</v>
      </c>
      <c r="C5" s="34" t="s">
        <v>33</v>
      </c>
      <c r="D5" s="26">
        <v>4431</v>
      </c>
      <c r="E5" s="27">
        <v>21.1</v>
      </c>
      <c r="F5" s="27">
        <v>102</v>
      </c>
      <c r="G5" s="27">
        <v>88.7</v>
      </c>
      <c r="H5" s="29">
        <v>87.2</v>
      </c>
      <c r="J5" t="s">
        <v>1</v>
      </c>
      <c r="K5" s="5">
        <f>G21</f>
        <v>188.78571428571428</v>
      </c>
      <c r="L5" s="5">
        <f>H21</f>
        <v>196.05714285714288</v>
      </c>
      <c r="O5" s="7">
        <v>5</v>
      </c>
      <c r="P5" s="42" t="s">
        <v>28</v>
      </c>
      <c r="Q5" s="17">
        <v>4440</v>
      </c>
      <c r="R5" s="8">
        <v>35.799999999999997</v>
      </c>
      <c r="S5" s="19">
        <v>184</v>
      </c>
      <c r="T5" s="8">
        <v>503.2</v>
      </c>
      <c r="U5" s="9">
        <v>268.60000000000002</v>
      </c>
    </row>
    <row r="6" spans="1:21">
      <c r="B6" s="7">
        <v>5</v>
      </c>
      <c r="C6" s="39" t="s">
        <v>28</v>
      </c>
      <c r="D6" s="17">
        <v>4439</v>
      </c>
      <c r="E6" s="8">
        <v>27.9</v>
      </c>
      <c r="F6" s="19">
        <v>112</v>
      </c>
      <c r="G6" s="8">
        <v>138.19999999999999</v>
      </c>
      <c r="H6" s="9">
        <v>108.5</v>
      </c>
      <c r="O6" s="13"/>
      <c r="P6" s="50" t="s">
        <v>28</v>
      </c>
      <c r="Q6" s="18">
        <v>4448</v>
      </c>
      <c r="R6" s="14">
        <v>30.6</v>
      </c>
      <c r="S6" s="21">
        <v>155</v>
      </c>
      <c r="T6" s="14">
        <v>205.6</v>
      </c>
      <c r="U6" s="15">
        <v>136</v>
      </c>
    </row>
    <row r="7" spans="1:21">
      <c r="B7" s="7">
        <v>7</v>
      </c>
      <c r="C7" s="38" t="s">
        <v>28</v>
      </c>
      <c r="D7" s="17">
        <v>4442</v>
      </c>
      <c r="E7" s="8">
        <v>34.6</v>
      </c>
      <c r="F7" s="19">
        <v>111</v>
      </c>
      <c r="G7" s="8">
        <v>491.2</v>
      </c>
      <c r="H7" s="9">
        <v>332.8</v>
      </c>
      <c r="N7" s="1" t="s">
        <v>9</v>
      </c>
      <c r="P7" s="42"/>
      <c r="R7" s="6">
        <f>AVERAGE(R3:R6)</f>
        <v>28.35</v>
      </c>
      <c r="S7" s="6">
        <f t="shared" ref="S7" si="0">AVERAGE(S3:S6)</f>
        <v>149.5</v>
      </c>
      <c r="T7" s="6">
        <f>AVERAGE(T3:T6)</f>
        <v>295.17499999999995</v>
      </c>
      <c r="U7" s="6">
        <f>AVERAGE(U3:U6)</f>
        <v>198.52500000000001</v>
      </c>
    </row>
    <row r="8" spans="1:21">
      <c r="B8" s="10"/>
      <c r="C8" s="38" t="s">
        <v>28</v>
      </c>
      <c r="D8" s="16">
        <v>4443</v>
      </c>
      <c r="E8" s="11">
        <v>30.7</v>
      </c>
      <c r="F8" s="20">
        <v>133</v>
      </c>
      <c r="G8" s="11">
        <v>539.5</v>
      </c>
      <c r="H8" s="12">
        <v>364.2</v>
      </c>
      <c r="N8" s="1" t="s">
        <v>10</v>
      </c>
      <c r="P8" s="42"/>
      <c r="R8" s="5">
        <f>STDEV(R3:R6)/SQRT(4)</f>
        <v>3.0280631873636068</v>
      </c>
      <c r="S8" s="5">
        <f>STDEV(S3:S6)/SQRT(4)</f>
        <v>13.943337716151992</v>
      </c>
      <c r="T8" s="5">
        <f>STDEV(T3:T6)/SQRT(4)</f>
        <v>77.517679435081192</v>
      </c>
      <c r="U8" s="5">
        <f>STDEV(U3:U6)/SQRT(4)</f>
        <v>28.373149719409003</v>
      </c>
    </row>
    <row r="9" spans="1:21">
      <c r="B9" s="13"/>
      <c r="C9" s="40" t="s">
        <v>28</v>
      </c>
      <c r="D9" s="18">
        <v>4447</v>
      </c>
      <c r="E9" s="14">
        <v>30.5</v>
      </c>
      <c r="F9" s="21">
        <v>123</v>
      </c>
      <c r="G9" s="14">
        <v>354.5</v>
      </c>
      <c r="H9" s="15">
        <v>299</v>
      </c>
      <c r="P9" s="42"/>
    </row>
    <row r="10" spans="1:21">
      <c r="A10" s="1" t="s">
        <v>9</v>
      </c>
      <c r="E10" s="6">
        <f>AVERAGE(E3:E9)</f>
        <v>26.814285714285713</v>
      </c>
      <c r="F10" s="4">
        <f>AVERAGE(F3:F9)</f>
        <v>136.85714285714286</v>
      </c>
      <c r="G10" s="6">
        <f>AVERAGE(G3:G9)</f>
        <v>285.28571428571428</v>
      </c>
      <c r="H10" s="6">
        <f>AVERAGE(H3:H9)</f>
        <v>206.67142857142858</v>
      </c>
      <c r="P10" s="42"/>
    </row>
    <row r="11" spans="1:21">
      <c r="A11" s="1" t="s">
        <v>10</v>
      </c>
      <c r="E11" s="5">
        <f>STDEV(E3:E9)/SQRT(7)</f>
        <v>2.105144330695937</v>
      </c>
      <c r="F11" s="5">
        <f>STDEV(F3:F9)/SQRT(7)</f>
        <v>14.147906746445644</v>
      </c>
      <c r="G11" s="5">
        <f>STDEV(G3:G9)/SQRT(7)</f>
        <v>67.938226242918745</v>
      </c>
      <c r="H11" s="5">
        <f>STDEV(H3:H9)/SQRT(7)</f>
        <v>45.402305973982202</v>
      </c>
      <c r="P11" s="42"/>
    </row>
    <row r="12" spans="1:21">
      <c r="P12" s="42"/>
    </row>
    <row r="13" spans="1:21">
      <c r="P13" s="42"/>
    </row>
    <row r="14" spans="1:21">
      <c r="A14" s="1" t="s">
        <v>1</v>
      </c>
      <c r="B14" s="7">
        <v>2</v>
      </c>
      <c r="C14" s="34" t="s">
        <v>33</v>
      </c>
      <c r="D14" s="17">
        <v>4426</v>
      </c>
      <c r="E14" s="8">
        <v>21.9</v>
      </c>
      <c r="F14" s="8"/>
      <c r="G14" s="8">
        <v>164.5</v>
      </c>
      <c r="H14" s="9">
        <v>305.8</v>
      </c>
      <c r="J14" s="32" t="s">
        <v>31</v>
      </c>
      <c r="K14" s="3"/>
      <c r="L14" s="3"/>
      <c r="N14" s="1" t="s">
        <v>1</v>
      </c>
      <c r="O14" s="7">
        <v>2</v>
      </c>
      <c r="P14" s="51" t="s">
        <v>33</v>
      </c>
      <c r="Q14" s="17">
        <v>4522</v>
      </c>
      <c r="R14" s="8">
        <v>22.7</v>
      </c>
      <c r="S14" s="8">
        <v>160</v>
      </c>
      <c r="T14" s="8">
        <v>171.6</v>
      </c>
      <c r="U14" s="9">
        <v>155.80000000000001</v>
      </c>
    </row>
    <row r="15" spans="1:21">
      <c r="B15" s="7">
        <v>3</v>
      </c>
      <c r="C15" s="34" t="s">
        <v>33</v>
      </c>
      <c r="D15" s="17">
        <v>4429</v>
      </c>
      <c r="E15" s="8">
        <v>22.6</v>
      </c>
      <c r="F15" s="8">
        <v>116</v>
      </c>
      <c r="G15" s="8">
        <v>153.80000000000001</v>
      </c>
      <c r="H15" s="9">
        <v>244.1</v>
      </c>
      <c r="K15" t="s">
        <v>4</v>
      </c>
      <c r="L15" t="s">
        <v>5</v>
      </c>
      <c r="O15" s="10"/>
      <c r="P15" s="42" t="s">
        <v>33</v>
      </c>
      <c r="Q15" s="16">
        <v>4523</v>
      </c>
      <c r="R15" s="11">
        <v>23.7</v>
      </c>
      <c r="S15" s="11">
        <v>193</v>
      </c>
      <c r="T15" s="11">
        <v>191.6</v>
      </c>
      <c r="U15" s="12">
        <v>191.4</v>
      </c>
    </row>
    <row r="16" spans="1:21">
      <c r="B16" s="13"/>
      <c r="C16" s="36" t="s">
        <v>33</v>
      </c>
      <c r="D16" s="18">
        <v>4432</v>
      </c>
      <c r="E16" s="14">
        <v>21.9</v>
      </c>
      <c r="F16" s="14">
        <v>96</v>
      </c>
      <c r="G16" s="14">
        <v>140.69999999999999</v>
      </c>
      <c r="H16" s="15">
        <v>140</v>
      </c>
      <c r="J16" t="s">
        <v>0</v>
      </c>
      <c r="K16" s="5">
        <f>T7</f>
        <v>295.17499999999995</v>
      </c>
      <c r="L16" s="5">
        <f>U7</f>
        <v>198.52500000000001</v>
      </c>
      <c r="O16" s="25">
        <v>3</v>
      </c>
      <c r="P16" s="49" t="s">
        <v>33</v>
      </c>
      <c r="Q16" s="26">
        <v>4427</v>
      </c>
      <c r="R16" s="27">
        <v>26.8</v>
      </c>
      <c r="S16" s="27"/>
      <c r="T16" s="27">
        <v>283.3</v>
      </c>
      <c r="U16" s="29">
        <v>259.39999999999998</v>
      </c>
    </row>
    <row r="17" spans="1:22">
      <c r="B17" s="10">
        <v>6</v>
      </c>
      <c r="C17" s="35" t="s">
        <v>28</v>
      </c>
      <c r="D17" s="16">
        <v>4438</v>
      </c>
      <c r="E17" s="11">
        <v>29.2</v>
      </c>
      <c r="F17" s="20">
        <v>137</v>
      </c>
      <c r="G17" s="11">
        <v>277.2</v>
      </c>
      <c r="H17" s="12">
        <v>228.8</v>
      </c>
      <c r="J17" t="s">
        <v>1</v>
      </c>
      <c r="K17" s="5">
        <f>T19</f>
        <v>223.6</v>
      </c>
      <c r="L17" s="5">
        <f>U19</f>
        <v>194.68</v>
      </c>
      <c r="O17" s="7">
        <v>8</v>
      </c>
      <c r="P17" s="42" t="s">
        <v>28</v>
      </c>
      <c r="Q17" s="17">
        <v>4441</v>
      </c>
      <c r="R17" s="8">
        <v>25.5</v>
      </c>
      <c r="S17" s="19">
        <v>172</v>
      </c>
      <c r="T17" s="8">
        <v>228.2</v>
      </c>
      <c r="U17" s="9">
        <v>197</v>
      </c>
    </row>
    <row r="18" spans="1:22">
      <c r="B18" s="10"/>
      <c r="C18" s="35" t="s">
        <v>28</v>
      </c>
      <c r="D18" s="16">
        <v>4444</v>
      </c>
      <c r="E18" s="11">
        <v>28.2</v>
      </c>
      <c r="F18" s="20">
        <v>125</v>
      </c>
      <c r="G18" s="11">
        <v>170.5</v>
      </c>
      <c r="H18" s="12">
        <v>131.80000000000001</v>
      </c>
      <c r="O18" s="13"/>
      <c r="P18" s="50" t="s">
        <v>28</v>
      </c>
      <c r="Q18" s="18">
        <v>4445</v>
      </c>
      <c r="R18" s="14">
        <v>29.9</v>
      </c>
      <c r="S18" s="21">
        <v>179</v>
      </c>
      <c r="T18" s="14">
        <v>243.3</v>
      </c>
      <c r="U18" s="15">
        <v>169.8</v>
      </c>
    </row>
    <row r="19" spans="1:22">
      <c r="B19" s="13"/>
      <c r="C19" s="36" t="s">
        <v>28</v>
      </c>
      <c r="D19" s="18">
        <v>4446</v>
      </c>
      <c r="E19" s="14">
        <v>28.8</v>
      </c>
      <c r="F19" s="21">
        <v>107</v>
      </c>
      <c r="G19" s="14">
        <v>126</v>
      </c>
      <c r="H19" s="15">
        <v>81.7</v>
      </c>
      <c r="N19" s="1" t="s">
        <v>9</v>
      </c>
      <c r="P19" s="42"/>
      <c r="R19" s="6">
        <f>AVERAGE(R14:R18)</f>
        <v>25.72</v>
      </c>
      <c r="S19" s="6">
        <f>AVERAGE(S14:S18)</f>
        <v>176</v>
      </c>
      <c r="T19" s="6">
        <f t="shared" ref="T19:U19" si="1">AVERAGE(T14:T18)</f>
        <v>223.6</v>
      </c>
      <c r="U19" s="6">
        <f t="shared" si="1"/>
        <v>194.68</v>
      </c>
    </row>
    <row r="20" spans="1:22">
      <c r="B20" s="25">
        <v>8</v>
      </c>
      <c r="C20" s="37" t="s">
        <v>28</v>
      </c>
      <c r="D20" s="26">
        <v>4437</v>
      </c>
      <c r="E20" s="27">
        <v>28.4</v>
      </c>
      <c r="F20" s="28">
        <v>86</v>
      </c>
      <c r="G20" s="27">
        <v>288.8</v>
      </c>
      <c r="H20" s="29">
        <v>240.2</v>
      </c>
      <c r="N20" s="1" t="s">
        <v>10</v>
      </c>
      <c r="P20" s="42"/>
      <c r="R20">
        <f>STDEV(R14:R18)/SQRT(5)</f>
        <v>1.2626955294131676</v>
      </c>
      <c r="S20">
        <f>STDEV(S14:S18)/SQRT(4)</f>
        <v>6.8920243760451108</v>
      </c>
      <c r="T20">
        <f>STDEV(T14:T18)/SQRT(5)</f>
        <v>19.62312411416697</v>
      </c>
      <c r="U20">
        <f>STDEV(U14:U18)/SQRT(5)</f>
        <v>17.798157207980765</v>
      </c>
    </row>
    <row r="21" spans="1:22">
      <c r="A21" s="1" t="s">
        <v>9</v>
      </c>
      <c r="E21" s="6">
        <f>AVERAGE(E14:E20)</f>
        <v>25.857142857142861</v>
      </c>
      <c r="F21" s="4">
        <f>AVERAGE(F14:F20)</f>
        <v>111.16666666666667</v>
      </c>
      <c r="G21" s="6">
        <f>AVERAGE(G14:G20)</f>
        <v>188.78571428571428</v>
      </c>
      <c r="H21" s="6">
        <f>AVERAGE(H14:H20)</f>
        <v>196.05714285714288</v>
      </c>
      <c r="N21" s="1" t="s">
        <v>11</v>
      </c>
      <c r="P21" s="42"/>
      <c r="R21">
        <f>TTEST(R3:R6, R14:R18, 2, 3)</f>
        <v>0.4672394116776018</v>
      </c>
      <c r="S21">
        <f>TTEST(S3:S6, S14:S18, 2, 3)</f>
        <v>0.15733919258013038</v>
      </c>
      <c r="T21">
        <f>TTEST(T3:T6, T14:T18, 2, 3)</f>
        <v>0.42977111298547177</v>
      </c>
      <c r="U21">
        <f>TTEST(U3:U6, U14:U18, 2, 3)</f>
        <v>0.91289117224320315</v>
      </c>
    </row>
    <row r="22" spans="1:22">
      <c r="A22" s="1" t="s">
        <v>10</v>
      </c>
      <c r="E22">
        <f>STDEV(E14:E20)/SQRT(7)</f>
        <v>1.3248283164346866</v>
      </c>
      <c r="F22">
        <f>STDEV(F14:F20)/SQRT(6)</f>
        <v>7.6655796330813075</v>
      </c>
      <c r="G22">
        <f t="shared" ref="F22:H22" si="2">STDEV(G14:G20)/SQRT(7)</f>
        <v>24.986848241305122</v>
      </c>
      <c r="H22">
        <f t="shared" si="2"/>
        <v>29.968728599617801</v>
      </c>
      <c r="P22" s="42"/>
    </row>
    <row r="23" spans="1:22">
      <c r="A23" s="1" t="s">
        <v>11</v>
      </c>
      <c r="E23">
        <f>TTEST(E3:E9, E14:E20, 2, 3)</f>
        <v>0.70835243074910159</v>
      </c>
      <c r="F23">
        <f>TTEST(F3:F9, F15:F20, 2, 3)</f>
        <v>0.14446126025013736</v>
      </c>
      <c r="G23">
        <f>TTEST(G3:G9, G14:G20, 2, 3)</f>
        <v>0.22110119718214574</v>
      </c>
      <c r="H23">
        <f>TTEST(H3:H9, H14:H20, 2, 3)</f>
        <v>0.84906723779471371</v>
      </c>
      <c r="P23" s="42"/>
    </row>
    <row r="24" spans="1:22">
      <c r="P24" s="42"/>
    </row>
    <row r="25" spans="1:22" s="47" customFormat="1">
      <c r="A25" s="46"/>
      <c r="C25" s="48"/>
      <c r="N25" s="46"/>
      <c r="P25" s="52"/>
    </row>
    <row r="26" spans="1:22">
      <c r="A26" s="1" t="s">
        <v>13</v>
      </c>
      <c r="B26" s="1" t="s">
        <v>30</v>
      </c>
      <c r="C26"/>
      <c r="P26" s="42"/>
    </row>
    <row r="27" spans="1:22">
      <c r="A27" s="31"/>
      <c r="B27" s="2" t="s">
        <v>6</v>
      </c>
      <c r="C27" s="2" t="s">
        <v>32</v>
      </c>
      <c r="D27" s="3" t="s">
        <v>2</v>
      </c>
      <c r="E27" s="3" t="s">
        <v>18</v>
      </c>
      <c r="F27" s="3" t="s">
        <v>14</v>
      </c>
      <c r="G27" s="3" t="s">
        <v>15</v>
      </c>
      <c r="H27" s="3" t="s">
        <v>16</v>
      </c>
      <c r="J27" s="32" t="s">
        <v>30</v>
      </c>
      <c r="O27" s="1" t="s">
        <v>13</v>
      </c>
      <c r="P27" s="1" t="s">
        <v>31</v>
      </c>
    </row>
    <row r="28" spans="1:22">
      <c r="A28" s="1" t="s">
        <v>0</v>
      </c>
      <c r="B28" s="7">
        <v>1</v>
      </c>
      <c r="C28" s="34" t="s">
        <v>33</v>
      </c>
      <c r="D28" s="17">
        <v>4428</v>
      </c>
      <c r="E28" s="8">
        <v>19.8</v>
      </c>
      <c r="F28" s="8">
        <v>89.5</v>
      </c>
      <c r="G28" s="8">
        <v>172.4</v>
      </c>
      <c r="H28" s="9">
        <v>120.2</v>
      </c>
      <c r="K28" t="s">
        <v>15</v>
      </c>
      <c r="L28" t="s">
        <v>16</v>
      </c>
      <c r="M28" t="s">
        <v>14</v>
      </c>
      <c r="O28" s="3"/>
      <c r="P28" s="2" t="s">
        <v>6</v>
      </c>
      <c r="Q28" s="42" t="s">
        <v>32</v>
      </c>
      <c r="R28" s="3" t="s">
        <v>2</v>
      </c>
      <c r="S28" s="3" t="s">
        <v>18</v>
      </c>
      <c r="T28" s="3" t="s">
        <v>14</v>
      </c>
      <c r="U28" s="3" t="s">
        <v>15</v>
      </c>
      <c r="V28" s="3" t="s">
        <v>16</v>
      </c>
    </row>
    <row r="29" spans="1:22">
      <c r="B29" s="13"/>
      <c r="C29" s="35" t="s">
        <v>33</v>
      </c>
      <c r="D29" s="18">
        <v>4520</v>
      </c>
      <c r="E29" s="14">
        <v>23.1</v>
      </c>
      <c r="F29" s="14">
        <v>105</v>
      </c>
      <c r="G29" s="14">
        <v>171.8</v>
      </c>
      <c r="H29" s="15">
        <v>120</v>
      </c>
      <c r="J29" t="s">
        <v>0</v>
      </c>
      <c r="K29" s="5">
        <f>G35</f>
        <v>205.71428571428572</v>
      </c>
      <c r="L29" s="5">
        <f>H35</f>
        <v>148.62857142857143</v>
      </c>
      <c r="M29" s="5">
        <f>F35</f>
        <v>119.48571428571429</v>
      </c>
      <c r="O29" t="s">
        <v>0</v>
      </c>
      <c r="P29" s="25">
        <v>1</v>
      </c>
      <c r="Q29" s="49" t="s">
        <v>33</v>
      </c>
      <c r="R29" s="26">
        <v>4521</v>
      </c>
      <c r="S29" s="27">
        <v>22.4</v>
      </c>
      <c r="T29" s="27">
        <v>98.1</v>
      </c>
      <c r="U29" s="27">
        <v>176.5</v>
      </c>
      <c r="V29" s="29">
        <v>131.6</v>
      </c>
    </row>
    <row r="30" spans="1:22">
      <c r="B30" s="13">
        <v>4</v>
      </c>
      <c r="C30" s="34" t="s">
        <v>33</v>
      </c>
      <c r="D30" s="18">
        <v>4431</v>
      </c>
      <c r="E30" s="14">
        <v>21.1</v>
      </c>
      <c r="F30" s="14">
        <v>119.2</v>
      </c>
      <c r="G30" s="14">
        <v>132.4</v>
      </c>
      <c r="H30" s="15">
        <v>100</v>
      </c>
      <c r="J30" t="s">
        <v>1</v>
      </c>
      <c r="K30" s="5">
        <f>G46</f>
        <v>221.74285714285716</v>
      </c>
      <c r="L30" s="5">
        <f>G46</f>
        <v>221.74285714285716</v>
      </c>
      <c r="M30" s="5">
        <f>F46</f>
        <v>116.07142857142857</v>
      </c>
      <c r="P30" s="25">
        <v>4</v>
      </c>
      <c r="Q30" s="50" t="s">
        <v>33</v>
      </c>
      <c r="R30" s="26">
        <v>4430</v>
      </c>
      <c r="S30" s="27">
        <v>24.6</v>
      </c>
      <c r="T30" s="27">
        <v>90.1</v>
      </c>
      <c r="U30" s="27">
        <v>194.8</v>
      </c>
      <c r="V30" s="29">
        <v>141.80000000000001</v>
      </c>
    </row>
    <row r="31" spans="1:22">
      <c r="B31" s="7">
        <v>5</v>
      </c>
      <c r="C31" s="39" t="s">
        <v>28</v>
      </c>
      <c r="D31" s="17">
        <v>4439</v>
      </c>
      <c r="E31" s="8">
        <v>27.9</v>
      </c>
      <c r="F31" s="8">
        <v>132.4</v>
      </c>
      <c r="G31" s="8">
        <v>237.9</v>
      </c>
      <c r="H31" s="9">
        <v>174.9</v>
      </c>
      <c r="O31" s="41"/>
      <c r="P31" s="53">
        <v>5</v>
      </c>
      <c r="Q31" s="42" t="s">
        <v>28</v>
      </c>
      <c r="R31" s="54">
        <v>4440</v>
      </c>
      <c r="S31" s="55">
        <v>35.799999999999997</v>
      </c>
      <c r="T31" s="55">
        <v>142.30000000000001</v>
      </c>
      <c r="U31" s="55">
        <v>270.39999999999998</v>
      </c>
      <c r="V31" s="56">
        <v>201.1</v>
      </c>
    </row>
    <row r="32" spans="1:22">
      <c r="B32" s="7">
        <v>7</v>
      </c>
      <c r="C32" s="38" t="s">
        <v>28</v>
      </c>
      <c r="D32" s="17">
        <v>4442</v>
      </c>
      <c r="E32" s="8">
        <v>34.6</v>
      </c>
      <c r="F32" s="8">
        <v>145.9</v>
      </c>
      <c r="G32" s="8">
        <v>245.3</v>
      </c>
      <c r="H32" s="9">
        <v>186.4</v>
      </c>
      <c r="O32" s="41"/>
      <c r="P32" s="43"/>
      <c r="Q32" s="50" t="s">
        <v>28</v>
      </c>
      <c r="R32" s="44">
        <v>4448</v>
      </c>
      <c r="S32" s="45">
        <v>30.6</v>
      </c>
      <c r="T32" s="45">
        <v>137.19999999999999</v>
      </c>
      <c r="U32" s="45">
        <v>265.89999999999998</v>
      </c>
      <c r="V32" s="57">
        <v>182.9</v>
      </c>
    </row>
    <row r="33" spans="1:22">
      <c r="B33" s="10"/>
      <c r="C33" s="38" t="s">
        <v>28</v>
      </c>
      <c r="D33" s="16">
        <v>4443</v>
      </c>
      <c r="E33" s="11">
        <v>30.7</v>
      </c>
      <c r="F33" s="11">
        <v>112.7</v>
      </c>
      <c r="G33" s="11">
        <v>234.2</v>
      </c>
      <c r="H33" s="12">
        <v>158.1</v>
      </c>
      <c r="O33" s="41" t="s">
        <v>9</v>
      </c>
      <c r="P33" s="41"/>
      <c r="R33" s="41"/>
      <c r="S33" s="58">
        <f>AVERAGE(S29:S32)</f>
        <v>28.35</v>
      </c>
      <c r="T33" s="58">
        <f t="shared" ref="T33:V33" si="3">AVERAGE(T29:T32)</f>
        <v>116.925</v>
      </c>
      <c r="U33" s="58">
        <f t="shared" si="3"/>
        <v>226.9</v>
      </c>
      <c r="V33" s="58">
        <f t="shared" si="3"/>
        <v>164.35</v>
      </c>
    </row>
    <row r="34" spans="1:22">
      <c r="B34" s="13"/>
      <c r="C34" s="40" t="s">
        <v>28</v>
      </c>
      <c r="D34" s="18">
        <v>4447</v>
      </c>
      <c r="E34" s="14">
        <v>30.5</v>
      </c>
      <c r="F34" s="14">
        <v>131.69999999999999</v>
      </c>
      <c r="G34" s="14">
        <v>246</v>
      </c>
      <c r="H34" s="15">
        <v>180.8</v>
      </c>
      <c r="O34" s="41" t="s">
        <v>10</v>
      </c>
      <c r="P34" s="41"/>
      <c r="R34" s="41"/>
      <c r="S34" s="59">
        <f>STDEV(S29:S32)/SQRT(4)</f>
        <v>3.0280631873636068</v>
      </c>
      <c r="T34" s="59">
        <f>STDEV(T29:T32)/SQRT(4)</f>
        <v>13.319557988161636</v>
      </c>
      <c r="U34" s="59">
        <f>STDEV(U29:U32)/SQRT(4)</f>
        <v>24.124365276624388</v>
      </c>
      <c r="V34" s="59">
        <f>STDEV(V29:V32)/SQRT(4)</f>
        <v>16.522030746854398</v>
      </c>
    </row>
    <row r="35" spans="1:22">
      <c r="A35" s="1" t="s">
        <v>9</v>
      </c>
      <c r="E35" s="6">
        <f>AVERAGE(E28:E34)</f>
        <v>26.814285714285713</v>
      </c>
      <c r="F35" s="6">
        <f>AVERAGE(F28:F34)</f>
        <v>119.48571428571429</v>
      </c>
      <c r="G35" s="6">
        <f t="shared" ref="F35:H35" si="4">AVERAGE(G28:G34)</f>
        <v>205.71428571428572</v>
      </c>
      <c r="H35" s="6">
        <f t="shared" si="4"/>
        <v>148.62857142857143</v>
      </c>
    </row>
    <row r="36" spans="1:22">
      <c r="A36" s="1" t="s">
        <v>10</v>
      </c>
      <c r="E36" s="5">
        <f>STDEV(E28:E34)/SQRT(7)</f>
        <v>2.105144330695937</v>
      </c>
      <c r="F36" s="5">
        <f t="shared" ref="F36:H36" si="5">STDEV(F28:F34)/SQRT(7)</f>
        <v>7.1859462236542564</v>
      </c>
      <c r="G36" s="5">
        <f t="shared" si="5"/>
        <v>17.370149937278555</v>
      </c>
      <c r="H36" s="5">
        <f t="shared" si="5"/>
        <v>13.124036731739739</v>
      </c>
    </row>
    <row r="39" spans="1:22">
      <c r="A39" t="s">
        <v>1</v>
      </c>
      <c r="B39" s="25">
        <v>2</v>
      </c>
      <c r="C39" s="34" t="s">
        <v>33</v>
      </c>
      <c r="D39" s="26">
        <v>4426</v>
      </c>
      <c r="E39" s="27">
        <v>21.9</v>
      </c>
      <c r="F39" s="27">
        <v>105.4</v>
      </c>
      <c r="G39" s="27">
        <v>179</v>
      </c>
      <c r="H39" s="29">
        <v>121.6</v>
      </c>
      <c r="J39" s="32" t="s">
        <v>31</v>
      </c>
      <c r="O39" t="s">
        <v>1</v>
      </c>
      <c r="P39" s="7">
        <v>2</v>
      </c>
      <c r="Q39" s="51" t="s">
        <v>33</v>
      </c>
      <c r="R39" s="17">
        <v>4522</v>
      </c>
      <c r="S39" s="8">
        <v>22.7</v>
      </c>
      <c r="T39" s="8">
        <v>95</v>
      </c>
      <c r="U39" s="8">
        <v>187.8</v>
      </c>
      <c r="V39" s="9">
        <v>132.5</v>
      </c>
    </row>
    <row r="40" spans="1:22">
      <c r="A40"/>
      <c r="B40" s="10">
        <v>3</v>
      </c>
      <c r="C40" s="34" t="s">
        <v>33</v>
      </c>
      <c r="D40" s="16">
        <v>4429</v>
      </c>
      <c r="E40" s="11">
        <v>22.6</v>
      </c>
      <c r="F40" s="11">
        <v>94.4</v>
      </c>
      <c r="G40" s="11">
        <v>199.1</v>
      </c>
      <c r="H40" s="12">
        <v>140.6</v>
      </c>
      <c r="K40" t="s">
        <v>15</v>
      </c>
      <c r="L40" t="s">
        <v>16</v>
      </c>
      <c r="M40" t="s">
        <v>14</v>
      </c>
      <c r="P40" s="10"/>
      <c r="Q40" s="42" t="s">
        <v>33</v>
      </c>
      <c r="R40" s="16">
        <v>4523</v>
      </c>
      <c r="S40" s="11">
        <v>23.7</v>
      </c>
      <c r="T40" s="11">
        <v>96.9</v>
      </c>
      <c r="U40" s="11">
        <v>199.6</v>
      </c>
      <c r="V40" s="12">
        <v>118</v>
      </c>
    </row>
    <row r="41" spans="1:22">
      <c r="A41"/>
      <c r="B41" s="13"/>
      <c r="C41" s="36" t="s">
        <v>33</v>
      </c>
      <c r="D41" s="18">
        <v>4432</v>
      </c>
      <c r="E41" s="14">
        <v>21.9</v>
      </c>
      <c r="F41" s="14">
        <v>100.2</v>
      </c>
      <c r="G41" s="14">
        <v>183.2</v>
      </c>
      <c r="H41" s="15">
        <v>130.30000000000001</v>
      </c>
      <c r="J41" t="s">
        <v>0</v>
      </c>
      <c r="K41" s="5">
        <f>U33</f>
        <v>226.9</v>
      </c>
      <c r="L41" s="5">
        <f>V33</f>
        <v>164.35</v>
      </c>
      <c r="M41" s="5">
        <f>T33</f>
        <v>116.925</v>
      </c>
      <c r="P41" s="25">
        <v>3</v>
      </c>
      <c r="Q41" s="49" t="s">
        <v>33</v>
      </c>
      <c r="R41" s="26">
        <v>4427</v>
      </c>
      <c r="S41" s="27">
        <v>26.8</v>
      </c>
      <c r="T41" s="27">
        <v>104.2</v>
      </c>
      <c r="U41" s="27">
        <v>195.7</v>
      </c>
      <c r="V41" s="29">
        <v>141.30000000000001</v>
      </c>
    </row>
    <row r="42" spans="1:22">
      <c r="A42" t="s">
        <v>1</v>
      </c>
      <c r="B42" s="7">
        <v>6</v>
      </c>
      <c r="C42" s="35" t="s">
        <v>28</v>
      </c>
      <c r="D42" s="17">
        <v>4438</v>
      </c>
      <c r="E42" s="8">
        <v>29.2</v>
      </c>
      <c r="F42" s="8">
        <v>132.19999999999999</v>
      </c>
      <c r="G42" s="8">
        <v>252.6</v>
      </c>
      <c r="H42" s="9">
        <v>179.6</v>
      </c>
      <c r="J42" t="s">
        <v>1</v>
      </c>
      <c r="K42" s="5">
        <f>U44</f>
        <v>201.77999999999997</v>
      </c>
      <c r="L42" s="5">
        <f>V44</f>
        <v>138.5</v>
      </c>
      <c r="M42" s="5">
        <f>T44</f>
        <v>108.88000000000002</v>
      </c>
      <c r="O42" t="s">
        <v>1</v>
      </c>
      <c r="P42" s="7">
        <v>8</v>
      </c>
      <c r="Q42" s="42" t="s">
        <v>28</v>
      </c>
      <c r="R42" s="17">
        <v>4441</v>
      </c>
      <c r="S42" s="8">
        <v>25.5</v>
      </c>
      <c r="T42" s="8">
        <v>122.1</v>
      </c>
      <c r="U42" s="8">
        <v>197.4</v>
      </c>
      <c r="V42" s="9">
        <v>148.1</v>
      </c>
    </row>
    <row r="43" spans="1:22">
      <c r="A43"/>
      <c r="B43" s="10"/>
      <c r="C43" s="35" t="s">
        <v>28</v>
      </c>
      <c r="D43" s="16">
        <v>4444</v>
      </c>
      <c r="E43" s="11">
        <v>28.2</v>
      </c>
      <c r="F43" s="11">
        <v>128.19999999999999</v>
      </c>
      <c r="G43" s="11">
        <v>220.1</v>
      </c>
      <c r="H43" s="12">
        <v>169.2</v>
      </c>
      <c r="P43" s="13"/>
      <c r="Q43" s="50" t="s">
        <v>28</v>
      </c>
      <c r="R43" s="18">
        <v>4445</v>
      </c>
      <c r="S43" s="14">
        <v>29.9</v>
      </c>
      <c r="T43" s="14">
        <v>126.2</v>
      </c>
      <c r="U43" s="14">
        <v>228.4</v>
      </c>
      <c r="V43" s="15">
        <v>152.6</v>
      </c>
    </row>
    <row r="44" spans="1:22">
      <c r="A44"/>
      <c r="B44" s="13"/>
      <c r="C44" s="36" t="s">
        <v>28</v>
      </c>
      <c r="D44" s="18">
        <v>4446</v>
      </c>
      <c r="E44" s="14">
        <v>28.8</v>
      </c>
      <c r="F44" s="14">
        <v>131.80000000000001</v>
      </c>
      <c r="G44" s="14">
        <v>263.5</v>
      </c>
      <c r="H44" s="15">
        <v>172.7</v>
      </c>
      <c r="O44" t="s">
        <v>9</v>
      </c>
      <c r="S44" s="6">
        <f>AVERAGE(S39:S43)</f>
        <v>25.72</v>
      </c>
      <c r="T44" s="6">
        <f t="shared" ref="T44:V44" si="6">AVERAGE(T39:T43)</f>
        <v>108.88000000000002</v>
      </c>
      <c r="U44" s="6">
        <f t="shared" si="6"/>
        <v>201.77999999999997</v>
      </c>
      <c r="V44" s="6">
        <f t="shared" si="6"/>
        <v>138.5</v>
      </c>
    </row>
    <row r="45" spans="1:22">
      <c r="A45"/>
      <c r="B45" s="25">
        <v>8</v>
      </c>
      <c r="C45" s="37" t="s">
        <v>28</v>
      </c>
      <c r="D45" s="26">
        <v>4437</v>
      </c>
      <c r="E45" s="27">
        <v>28.4</v>
      </c>
      <c r="F45" s="27">
        <v>120.3</v>
      </c>
      <c r="G45" s="27">
        <v>254.7</v>
      </c>
      <c r="H45" s="29">
        <v>176.9</v>
      </c>
      <c r="O45" t="s">
        <v>10</v>
      </c>
      <c r="S45">
        <f>STDEV(S39:S43)/SQRT(5)</f>
        <v>1.2626955294131676</v>
      </c>
      <c r="T45">
        <f>STDEV(T39:T43)/SQRT(5)</f>
        <v>6.4530147993010969</v>
      </c>
      <c r="U45">
        <f>STDEV(U39:U43)/SQRT(5)</f>
        <v>6.946106823249985</v>
      </c>
      <c r="V45">
        <f>STDEV(V39:V43)/SQRT(5)</f>
        <v>6.1443469954096823</v>
      </c>
    </row>
    <row r="46" spans="1:22">
      <c r="A46" t="s">
        <v>9</v>
      </c>
      <c r="E46" s="6">
        <f>AVERAGE(E39:E45)</f>
        <v>25.857142857142861</v>
      </c>
      <c r="F46" s="6">
        <f t="shared" ref="F46:H46" si="7">AVERAGE(F39:F45)</f>
        <v>116.07142857142857</v>
      </c>
      <c r="G46" s="6">
        <f t="shared" si="7"/>
        <v>221.74285714285716</v>
      </c>
      <c r="H46" s="6">
        <f t="shared" si="7"/>
        <v>155.84285714285716</v>
      </c>
      <c r="O46" t="s">
        <v>11</v>
      </c>
      <c r="S46">
        <f>TTEST(S29:S32,S39:S43, 2, 3)</f>
        <v>0.4672394116776018</v>
      </c>
      <c r="T46">
        <f>TTEST(T29:T32,T39:T43, 2, 3)</f>
        <v>0.61316511389435524</v>
      </c>
      <c r="U46">
        <f>TTEST(U29:U32,U39:U43, 2, 3)</f>
        <v>0.38107574772953995</v>
      </c>
      <c r="V46">
        <f>TTEST(V29:V32,V39:V43, 2, 3)</f>
        <v>0.21941696868633898</v>
      </c>
    </row>
    <row r="47" spans="1:22">
      <c r="A47" t="s">
        <v>10</v>
      </c>
      <c r="E47">
        <f t="shared" ref="E47:H47" si="8">STDEV(E39:E45)/SQRT(7)</f>
        <v>1.3248283164346866</v>
      </c>
      <c r="F47">
        <f>STDEV(F39:F45)/SQRT(7)</f>
        <v>5.9919276763752487</v>
      </c>
      <c r="G47">
        <f t="shared" si="8"/>
        <v>13.460610209455004</v>
      </c>
      <c r="H47">
        <f t="shared" si="8"/>
        <v>9.164809954199729</v>
      </c>
    </row>
    <row r="48" spans="1:22">
      <c r="A48" t="s">
        <v>11</v>
      </c>
      <c r="E48">
        <f>TTEST(E28:E34, E39:E45, 2, 3)</f>
        <v>0.70835243074910159</v>
      </c>
      <c r="F48">
        <f>TTEST(F28:F34, F39:F45, 2, 3)</f>
        <v>0.72172591632312599</v>
      </c>
      <c r="G48">
        <f>TTEST(G28:G34, G39:G45, 2, 3)</f>
        <v>0.48061218444460874</v>
      </c>
      <c r="H48">
        <f>TTEST(H28:H34, H39:H45, 2, 3)</f>
        <v>0.66118802795348453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abSelected="1" workbookViewId="0">
      <selection activeCell="O21" sqref="O21"/>
    </sheetView>
  </sheetViews>
  <sheetFormatPr baseColWidth="10" defaultRowHeight="15" x14ac:dyDescent="0"/>
  <sheetData>
    <row r="1" spans="1:19">
      <c r="A1" s="1" t="s">
        <v>12</v>
      </c>
      <c r="B1" s="1" t="s">
        <v>30</v>
      </c>
      <c r="M1" s="16"/>
      <c r="N1" s="61"/>
      <c r="O1" s="16"/>
      <c r="P1" s="16"/>
      <c r="Q1" s="16"/>
      <c r="R1" s="16"/>
      <c r="S1" s="16"/>
    </row>
    <row r="2" spans="1:19" s="3" customFormat="1">
      <c r="B2" s="60"/>
      <c r="C2" s="3" t="s">
        <v>2</v>
      </c>
      <c r="D2" s="3" t="s">
        <v>18</v>
      </c>
      <c r="E2" s="3" t="s">
        <v>4</v>
      </c>
      <c r="F2" s="3" t="s">
        <v>5</v>
      </c>
      <c r="I2" s="32" t="s">
        <v>30</v>
      </c>
      <c r="M2" s="35"/>
      <c r="N2" s="60"/>
      <c r="O2" s="35"/>
      <c r="P2" s="35"/>
      <c r="Q2" s="35"/>
      <c r="R2" s="35"/>
      <c r="S2" s="35"/>
    </row>
    <row r="3" spans="1:19">
      <c r="B3" s="1" t="s">
        <v>0</v>
      </c>
      <c r="C3" s="7">
        <v>2774</v>
      </c>
      <c r="D3" s="17">
        <v>35</v>
      </c>
      <c r="E3" s="8">
        <v>1081.9000000000001</v>
      </c>
      <c r="F3" s="9">
        <v>607.4</v>
      </c>
      <c r="J3" t="s">
        <v>4</v>
      </c>
      <c r="K3" t="s">
        <v>5</v>
      </c>
      <c r="M3" s="16"/>
      <c r="N3" s="16"/>
      <c r="O3" s="16"/>
      <c r="P3" s="11"/>
      <c r="Q3" s="20"/>
      <c r="R3" s="11"/>
      <c r="S3" s="11"/>
    </row>
    <row r="4" spans="1:19">
      <c r="B4" s="1"/>
      <c r="C4" s="10">
        <v>2777</v>
      </c>
      <c r="D4">
        <v>40.700000000000003</v>
      </c>
      <c r="E4" s="11">
        <v>485.9</v>
      </c>
      <c r="F4" s="12">
        <v>288</v>
      </c>
      <c r="I4" t="s">
        <v>0</v>
      </c>
      <c r="J4" s="5">
        <f>E7</f>
        <v>762.52499999999998</v>
      </c>
      <c r="K4" s="5">
        <f>F7</f>
        <v>421.15</v>
      </c>
      <c r="M4" s="16"/>
      <c r="N4" s="16"/>
      <c r="O4" s="16"/>
      <c r="P4" s="11"/>
      <c r="Q4" s="20"/>
      <c r="R4" s="11"/>
      <c r="S4" s="11"/>
    </row>
    <row r="5" spans="1:19">
      <c r="B5" s="1"/>
      <c r="C5" s="10">
        <v>2792</v>
      </c>
      <c r="D5" s="11">
        <v>41.2</v>
      </c>
      <c r="E5" s="11">
        <v>1214.5999999999999</v>
      </c>
      <c r="F5" s="12">
        <v>603.6</v>
      </c>
      <c r="I5" t="s">
        <v>1</v>
      </c>
      <c r="J5" s="5">
        <f>E14</f>
        <v>215.625</v>
      </c>
      <c r="K5">
        <f>F14</f>
        <v>255.6</v>
      </c>
      <c r="M5" s="16"/>
      <c r="N5" s="16"/>
      <c r="O5" s="16"/>
      <c r="P5" s="62"/>
      <c r="Q5" s="63"/>
      <c r="R5" s="62"/>
      <c r="S5" s="62"/>
    </row>
    <row r="6" spans="1:19">
      <c r="B6" s="1"/>
      <c r="C6" s="13">
        <v>2797</v>
      </c>
      <c r="D6" s="14">
        <v>30.8</v>
      </c>
      <c r="E6" s="14">
        <v>267.7</v>
      </c>
      <c r="F6" s="15">
        <v>185.6</v>
      </c>
      <c r="M6" s="16"/>
      <c r="N6" s="16"/>
      <c r="O6" s="16"/>
      <c r="P6" s="11"/>
      <c r="Q6" s="11"/>
      <c r="R6" s="11"/>
      <c r="S6" s="11"/>
    </row>
    <row r="7" spans="1:19">
      <c r="B7" s="61" t="s">
        <v>9</v>
      </c>
      <c r="C7" s="17"/>
      <c r="D7" s="6">
        <f>AVERAGE(D3:D6)</f>
        <v>36.925000000000004</v>
      </c>
      <c r="E7" s="6">
        <f>AVERAGE(E3:E6)</f>
        <v>762.52499999999998</v>
      </c>
      <c r="F7" s="6">
        <f>AVERAGE(F3:F6)</f>
        <v>421.15</v>
      </c>
      <c r="M7" s="16"/>
      <c r="N7" s="16"/>
      <c r="O7" s="16"/>
      <c r="P7" s="11"/>
      <c r="Q7" s="11"/>
      <c r="R7" s="11"/>
      <c r="S7" s="11"/>
    </row>
    <row r="8" spans="1:19">
      <c r="B8" s="61" t="s">
        <v>10</v>
      </c>
      <c r="C8" s="16"/>
      <c r="D8" s="5">
        <f>STDEV(D3:D6)/SQRT(4)</f>
        <v>2.4790371114608103</v>
      </c>
      <c r="E8" s="5">
        <f>STDEV(E3:E6)/SQRT(4)</f>
        <v>228.71841630776774</v>
      </c>
      <c r="F8" s="5">
        <f>STDEV(F3:F6)/SQRT(4)</f>
        <v>108.47034540985538</v>
      </c>
      <c r="I8" s="32"/>
      <c r="M8" s="16"/>
      <c r="N8" s="16"/>
      <c r="O8" s="16"/>
      <c r="P8" s="11"/>
      <c r="Q8" s="20"/>
      <c r="R8" s="11"/>
      <c r="S8" s="11"/>
    </row>
    <row r="9" spans="1:19">
      <c r="B9" s="61"/>
      <c r="C9" s="16"/>
      <c r="D9" s="5"/>
      <c r="E9" s="5"/>
      <c r="F9" s="5"/>
      <c r="G9" s="5"/>
      <c r="M9" s="16"/>
      <c r="N9" s="16"/>
      <c r="O9" s="16"/>
      <c r="P9" s="11"/>
      <c r="Q9" s="20"/>
      <c r="R9" s="11"/>
      <c r="S9" s="11"/>
    </row>
    <row r="10" spans="1:19">
      <c r="B10" s="1" t="s">
        <v>1</v>
      </c>
      <c r="C10" s="7">
        <v>2776</v>
      </c>
      <c r="D10" s="8">
        <v>29.2</v>
      </c>
      <c r="E10" s="8">
        <v>277.2</v>
      </c>
      <c r="F10" s="9">
        <v>103.2</v>
      </c>
      <c r="J10" s="5"/>
      <c r="K10" s="5"/>
      <c r="M10" s="16"/>
      <c r="N10" s="16"/>
      <c r="O10" s="16"/>
      <c r="P10" s="61"/>
      <c r="Q10" s="63"/>
      <c r="R10" s="61"/>
      <c r="S10" s="61"/>
    </row>
    <row r="11" spans="1:19">
      <c r="B11" s="1"/>
      <c r="C11" s="10">
        <v>2781</v>
      </c>
      <c r="D11" s="11">
        <v>28.2</v>
      </c>
      <c r="E11" s="11">
        <v>170.5</v>
      </c>
      <c r="F11" s="12">
        <v>348.8</v>
      </c>
      <c r="M11" s="16"/>
      <c r="N11" s="16"/>
      <c r="O11" s="16"/>
      <c r="P11" s="16"/>
      <c r="Q11" s="16"/>
      <c r="R11" s="16"/>
      <c r="S11" s="16"/>
    </row>
    <row r="12" spans="1:19">
      <c r="B12" s="1"/>
      <c r="C12" s="10">
        <v>2790</v>
      </c>
      <c r="D12" s="11">
        <v>28.8</v>
      </c>
      <c r="E12" s="11">
        <v>126</v>
      </c>
      <c r="F12" s="12">
        <v>401.9</v>
      </c>
      <c r="M12" s="16"/>
      <c r="N12" s="16"/>
      <c r="O12" s="16"/>
      <c r="P12" s="16"/>
      <c r="Q12" s="16"/>
      <c r="R12" s="16"/>
      <c r="S12" s="16"/>
    </row>
    <row r="13" spans="1:19">
      <c r="B13" s="1"/>
      <c r="C13" s="13">
        <v>2795</v>
      </c>
      <c r="D13" s="14">
        <v>28.4</v>
      </c>
      <c r="E13" s="14">
        <v>288.8</v>
      </c>
      <c r="F13" s="15">
        <v>168.5</v>
      </c>
      <c r="M13" s="16"/>
      <c r="N13" s="16"/>
      <c r="O13" s="16"/>
      <c r="P13" s="16"/>
      <c r="Q13" s="16"/>
      <c r="R13" s="16"/>
      <c r="S13" s="16"/>
    </row>
    <row r="14" spans="1:19">
      <c r="B14" s="1" t="s">
        <v>9</v>
      </c>
      <c r="D14" s="6">
        <f>AVERAGE(D10:D13)</f>
        <v>28.65</v>
      </c>
      <c r="E14" s="6">
        <f t="shared" ref="E14:F14" si="0">AVERAGE(E10:E13)</f>
        <v>215.625</v>
      </c>
      <c r="F14" s="6">
        <f t="shared" si="0"/>
        <v>255.6</v>
      </c>
    </row>
    <row r="15" spans="1:19">
      <c r="B15" s="1" t="s">
        <v>10</v>
      </c>
      <c r="D15">
        <f>STDEV(D10:D13)/SQRT(4)</f>
        <v>0.22173557826083465</v>
      </c>
      <c r="E15">
        <f>STDEV(E10:E13)/SQRT(4)</f>
        <v>40.01558810846926</v>
      </c>
      <c r="F15">
        <f>STDEV(F10:F13)/SQRT(4)</f>
        <v>71.240262492497862</v>
      </c>
    </row>
    <row r="16" spans="1:19">
      <c r="B16" s="1" t="s">
        <v>11</v>
      </c>
      <c r="D16">
        <f>TTEST(D3:D6, D10:D13, 2, 3)</f>
        <v>4.386056343272024E-2</v>
      </c>
      <c r="E16">
        <f>TTEST(E3:E6, E10:E13, 2, 3)</f>
        <v>9.4798523693828601E-2</v>
      </c>
      <c r="F16">
        <f>TTEST(F3:F6, F10:F13, 2, 3)</f>
        <v>0.25625619824162377</v>
      </c>
    </row>
    <row r="25" spans="1:20">
      <c r="A25" s="1" t="s">
        <v>13</v>
      </c>
      <c r="B25" s="1" t="s">
        <v>30</v>
      </c>
      <c r="N25" s="16"/>
      <c r="O25" s="61"/>
      <c r="P25" s="16"/>
      <c r="Q25" s="16"/>
      <c r="R25" s="16"/>
      <c r="S25" s="16"/>
      <c r="T25" s="16"/>
    </row>
    <row r="26" spans="1:20">
      <c r="B26" s="2"/>
      <c r="C26" s="3" t="s">
        <v>2</v>
      </c>
      <c r="D26" s="3" t="s">
        <v>18</v>
      </c>
      <c r="E26" s="3" t="s">
        <v>14</v>
      </c>
      <c r="F26" s="3" t="s">
        <v>15</v>
      </c>
      <c r="G26" s="3" t="s">
        <v>16</v>
      </c>
      <c r="N26" s="35"/>
      <c r="O26" s="60"/>
      <c r="P26" s="35"/>
      <c r="Q26" s="35"/>
      <c r="R26" s="35"/>
      <c r="S26" s="35"/>
      <c r="T26" s="35"/>
    </row>
    <row r="27" spans="1:20">
      <c r="B27" t="s">
        <v>0</v>
      </c>
      <c r="C27" s="7">
        <v>2774</v>
      </c>
      <c r="D27" s="17">
        <v>35</v>
      </c>
      <c r="E27" s="8">
        <v>126.5</v>
      </c>
      <c r="F27" s="8">
        <v>236.9</v>
      </c>
      <c r="G27" s="9">
        <v>182.9</v>
      </c>
      <c r="N27" s="16"/>
      <c r="O27" s="16"/>
      <c r="P27" s="16"/>
      <c r="Q27" s="11"/>
      <c r="R27" s="11"/>
      <c r="S27" s="11"/>
      <c r="T27" s="11"/>
    </row>
    <row r="28" spans="1:20">
      <c r="C28" s="10">
        <v>2777</v>
      </c>
      <c r="D28">
        <v>40.700000000000003</v>
      </c>
      <c r="E28" s="11">
        <v>127.7</v>
      </c>
      <c r="F28" s="11">
        <v>279.3</v>
      </c>
      <c r="G28" s="12">
        <v>173.5</v>
      </c>
      <c r="N28" s="16"/>
      <c r="O28" s="16"/>
      <c r="P28" s="16"/>
      <c r="Q28" s="11"/>
      <c r="R28" s="11"/>
      <c r="S28" s="11"/>
      <c r="T28" s="11"/>
    </row>
    <row r="29" spans="1:20">
      <c r="C29" s="10">
        <v>2792</v>
      </c>
      <c r="D29" s="11">
        <v>41.2</v>
      </c>
      <c r="E29" s="11">
        <v>122.4</v>
      </c>
      <c r="F29" s="11">
        <v>224</v>
      </c>
      <c r="G29" s="12">
        <v>164.7</v>
      </c>
      <c r="N29" s="16"/>
      <c r="O29" s="16"/>
      <c r="P29" s="16"/>
      <c r="Q29" s="62"/>
      <c r="R29" s="62"/>
      <c r="S29" s="62"/>
      <c r="T29" s="62"/>
    </row>
    <row r="30" spans="1:20">
      <c r="C30" s="13">
        <v>2797</v>
      </c>
      <c r="D30" s="14">
        <v>30.8</v>
      </c>
      <c r="E30" s="14">
        <v>129.1</v>
      </c>
      <c r="F30" s="14">
        <v>223.9</v>
      </c>
      <c r="G30" s="15">
        <v>171.9</v>
      </c>
      <c r="I30" s="32" t="s">
        <v>30</v>
      </c>
      <c r="N30" s="16"/>
      <c r="O30" s="16"/>
      <c r="P30" s="16"/>
      <c r="Q30" s="11"/>
      <c r="R30" s="11"/>
      <c r="S30" s="11"/>
      <c r="T30" s="11"/>
    </row>
    <row r="31" spans="1:20">
      <c r="B31" t="s">
        <v>9</v>
      </c>
      <c r="D31" s="6">
        <f>AVERAGE(D27:D30)</f>
        <v>36.925000000000004</v>
      </c>
      <c r="E31" s="6">
        <f>AVERAGE(E27:E30)</f>
        <v>126.42500000000001</v>
      </c>
      <c r="F31" s="6">
        <f>AVERAGE(F27:F30)</f>
        <v>241.02500000000001</v>
      </c>
      <c r="G31" s="6">
        <f>AVERAGE(G27:G30)</f>
        <v>173.24999999999997</v>
      </c>
      <c r="J31" t="s">
        <v>15</v>
      </c>
      <c r="K31" t="s">
        <v>16</v>
      </c>
      <c r="L31" t="s">
        <v>14</v>
      </c>
      <c r="N31" s="16"/>
      <c r="O31" s="16"/>
      <c r="P31" s="16"/>
      <c r="Q31" s="11"/>
      <c r="R31" s="11"/>
      <c r="S31" s="11"/>
      <c r="T31" s="11"/>
    </row>
    <row r="32" spans="1:20">
      <c r="B32" t="s">
        <v>10</v>
      </c>
      <c r="D32" s="5">
        <f>STDEV(D27:D30)/SQRT(4)</f>
        <v>2.4790371114608103</v>
      </c>
      <c r="E32" s="5">
        <f>STDEV(E27:E30)/SQRT(4)</f>
        <v>1.443014783939049</v>
      </c>
      <c r="F32" s="5">
        <f t="shared" ref="F32:G32" si="1">STDEV(F27:F30)/SQRT(4)</f>
        <v>13.118395163535315</v>
      </c>
      <c r="G32" s="5">
        <f t="shared" si="1"/>
        <v>3.74288213368611</v>
      </c>
      <c r="I32" t="s">
        <v>0</v>
      </c>
      <c r="J32" s="5">
        <f>F31</f>
        <v>241.02500000000001</v>
      </c>
      <c r="K32" s="5">
        <f>G31</f>
        <v>173.24999999999997</v>
      </c>
      <c r="L32" s="5">
        <f>E31</f>
        <v>126.42500000000001</v>
      </c>
      <c r="N32" s="16"/>
      <c r="O32" s="16"/>
      <c r="P32" s="16"/>
      <c r="Q32" s="11"/>
      <c r="R32" s="11"/>
      <c r="S32" s="11"/>
      <c r="T32" s="11"/>
    </row>
    <row r="33" spans="2:20">
      <c r="D33" s="5"/>
      <c r="E33" s="5"/>
      <c r="F33" s="5"/>
      <c r="G33" s="5"/>
      <c r="I33" t="s">
        <v>1</v>
      </c>
      <c r="J33">
        <f>F38</f>
        <v>264.89999999999998</v>
      </c>
      <c r="K33">
        <f>G38</f>
        <v>191.77499999999998</v>
      </c>
      <c r="L33">
        <f>E38</f>
        <v>135.375</v>
      </c>
      <c r="N33" s="16"/>
      <c r="O33" s="16"/>
      <c r="P33" s="16"/>
      <c r="Q33" s="11"/>
      <c r="R33" s="11"/>
      <c r="S33" s="11"/>
      <c r="T33" s="11"/>
    </row>
    <row r="34" spans="2:20">
      <c r="B34" t="s">
        <v>1</v>
      </c>
      <c r="C34" s="7">
        <v>2776</v>
      </c>
      <c r="D34" s="8">
        <v>29.2</v>
      </c>
      <c r="E34" s="17">
        <v>142.1</v>
      </c>
      <c r="F34" s="17">
        <v>258.2</v>
      </c>
      <c r="G34" s="22">
        <v>188.1</v>
      </c>
      <c r="N34" s="16"/>
      <c r="O34" s="16"/>
      <c r="P34" s="16"/>
      <c r="Q34" s="62"/>
      <c r="R34" s="63"/>
      <c r="S34" s="62"/>
      <c r="T34" s="62"/>
    </row>
    <row r="35" spans="2:20">
      <c r="C35" s="10">
        <v>2781</v>
      </c>
      <c r="D35" s="11">
        <v>28.2</v>
      </c>
      <c r="E35" s="16">
        <v>133.6</v>
      </c>
      <c r="F35" s="16">
        <v>265.3</v>
      </c>
      <c r="G35" s="23">
        <v>200.1</v>
      </c>
      <c r="I35" s="32"/>
      <c r="N35" s="16"/>
      <c r="O35" s="16"/>
      <c r="P35" s="16"/>
      <c r="Q35" s="16"/>
      <c r="R35" s="16"/>
      <c r="S35" s="16"/>
      <c r="T35" s="16"/>
    </row>
    <row r="36" spans="2:20">
      <c r="C36" s="10">
        <v>2790</v>
      </c>
      <c r="D36" s="11">
        <v>28.8</v>
      </c>
      <c r="E36" s="16">
        <v>141.19999999999999</v>
      </c>
      <c r="F36" s="16">
        <v>273.8</v>
      </c>
      <c r="G36" s="23">
        <v>202.2</v>
      </c>
      <c r="N36" s="16"/>
      <c r="O36" s="16"/>
      <c r="P36" s="16"/>
      <c r="Q36" s="16"/>
      <c r="R36" s="16"/>
      <c r="S36" s="16"/>
      <c r="T36" s="16"/>
    </row>
    <row r="37" spans="2:20">
      <c r="C37" s="13">
        <v>2795</v>
      </c>
      <c r="D37" s="14">
        <v>28.4</v>
      </c>
      <c r="E37" s="18">
        <v>124.6</v>
      </c>
      <c r="F37" s="18">
        <v>262.3</v>
      </c>
      <c r="G37" s="24">
        <v>176.7</v>
      </c>
      <c r="J37" s="5"/>
      <c r="K37" s="5"/>
      <c r="L37" s="5"/>
    </row>
    <row r="38" spans="2:20">
      <c r="B38" t="s">
        <v>9</v>
      </c>
      <c r="D38" s="6">
        <f>AVERAGE(D34:D37)</f>
        <v>28.65</v>
      </c>
      <c r="E38" s="6">
        <f t="shared" ref="E38:G38" si="2">AVERAGE(E34:E37)</f>
        <v>135.375</v>
      </c>
      <c r="F38" s="6">
        <f t="shared" si="2"/>
        <v>264.89999999999998</v>
      </c>
      <c r="G38" s="6">
        <f t="shared" si="2"/>
        <v>191.77499999999998</v>
      </c>
      <c r="J38" s="5"/>
      <c r="K38" s="5"/>
      <c r="L38" s="30"/>
    </row>
    <row r="39" spans="2:20">
      <c r="B39" t="s">
        <v>10</v>
      </c>
      <c r="D39">
        <f t="shared" ref="D39:G39" si="3">STDEV(D34:D37)/SQRT(4)</f>
        <v>0.22173557826083465</v>
      </c>
      <c r="E39">
        <f>STDEV(E34:E37)/SQRT(4)</f>
        <v>4.06619703572433</v>
      </c>
      <c r="F39">
        <f t="shared" si="3"/>
        <v>3.3042901406101368</v>
      </c>
      <c r="G39">
        <f t="shared" si="3"/>
        <v>5.9072518991490455</v>
      </c>
    </row>
    <row r="40" spans="2:20">
      <c r="B40" t="s">
        <v>11</v>
      </c>
      <c r="D40">
        <f>TTEST(D27:D30, D34:D37, 2, 3)</f>
        <v>4.386056343272024E-2</v>
      </c>
      <c r="E40">
        <f>TTEST(E27:E30, E34:E37, 2, 3)</f>
        <v>0.1114643166404167</v>
      </c>
      <c r="F40">
        <f>TTEST(F27:F30, F34:F37, 2, 3)</f>
        <v>0.16538285172932571</v>
      </c>
      <c r="G40">
        <f>TTEST(G27:G30, G34:G37, 2, 3)</f>
        <v>4.4818370615153334E-2</v>
      </c>
    </row>
    <row r="55" spans="1:1">
      <c r="A55" t="s">
        <v>17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workbookViewId="0">
      <selection activeCell="J14" sqref="J14"/>
    </sheetView>
  </sheetViews>
  <sheetFormatPr baseColWidth="10" defaultRowHeight="15" x14ac:dyDescent="0"/>
  <sheetData>
    <row r="1" spans="1:10">
      <c r="A1" s="1" t="s">
        <v>12</v>
      </c>
      <c r="B1" s="1" t="s">
        <v>30</v>
      </c>
    </row>
    <row r="2" spans="1:10">
      <c r="A2" s="3"/>
      <c r="B2" s="60"/>
      <c r="C2" s="3" t="s">
        <v>2</v>
      </c>
      <c r="D2" s="3" t="s">
        <v>18</v>
      </c>
      <c r="E2" s="3" t="s">
        <v>4</v>
      </c>
      <c r="F2" s="3" t="s">
        <v>5</v>
      </c>
      <c r="H2" s="32" t="s">
        <v>30</v>
      </c>
      <c r="I2" s="3"/>
      <c r="J2" s="3"/>
    </row>
    <row r="3" spans="1:10">
      <c r="B3" s="1" t="s">
        <v>0</v>
      </c>
      <c r="C3" s="7">
        <v>2774</v>
      </c>
      <c r="D3" s="17">
        <v>35</v>
      </c>
      <c r="E3" s="8">
        <v>1081.9000000000001</v>
      </c>
      <c r="F3" s="9">
        <v>607.4</v>
      </c>
      <c r="I3" t="s">
        <v>4</v>
      </c>
      <c r="J3" t="s">
        <v>5</v>
      </c>
    </row>
    <row r="4" spans="1:10">
      <c r="B4" s="1"/>
      <c r="C4" s="10">
        <v>2777</v>
      </c>
      <c r="D4" s="16">
        <v>40.700000000000003</v>
      </c>
      <c r="E4" s="11">
        <v>485.9</v>
      </c>
      <c r="F4" s="12">
        <v>288</v>
      </c>
      <c r="H4" t="s">
        <v>0</v>
      </c>
      <c r="I4" s="5">
        <f>E11</f>
        <v>571.6875</v>
      </c>
      <c r="J4" s="5">
        <f>F11</f>
        <v>348.63749999999999</v>
      </c>
    </row>
    <row r="5" spans="1:10">
      <c r="B5" s="1"/>
      <c r="C5" s="10">
        <v>2792</v>
      </c>
      <c r="D5" s="11">
        <v>41.2</v>
      </c>
      <c r="E5" s="11">
        <v>1214.5999999999999</v>
      </c>
      <c r="F5" s="12">
        <v>603.6</v>
      </c>
      <c r="H5" t="s">
        <v>1</v>
      </c>
      <c r="I5" s="5">
        <f>E22</f>
        <v>215.625</v>
      </c>
      <c r="J5" s="5">
        <f>F22</f>
        <v>213.11250000000001</v>
      </c>
    </row>
    <row r="6" spans="1:10">
      <c r="B6" s="1"/>
      <c r="C6" s="10">
        <v>2797</v>
      </c>
      <c r="D6" s="11">
        <v>30.8</v>
      </c>
      <c r="E6" s="11">
        <v>267.7</v>
      </c>
      <c r="F6" s="12">
        <v>185.6</v>
      </c>
    </row>
    <row r="7" spans="1:10">
      <c r="C7" s="10">
        <v>4439</v>
      </c>
      <c r="D7" s="11">
        <v>27.9</v>
      </c>
      <c r="E7" s="11">
        <v>138.19999999999999</v>
      </c>
      <c r="F7" s="12">
        <v>108.5</v>
      </c>
    </row>
    <row r="8" spans="1:10">
      <c r="C8" s="10">
        <v>4442</v>
      </c>
      <c r="D8" s="11">
        <v>34.6</v>
      </c>
      <c r="E8" s="11">
        <v>491.2</v>
      </c>
      <c r="F8" s="12">
        <v>332.8</v>
      </c>
    </row>
    <row r="9" spans="1:10">
      <c r="C9" s="10">
        <v>4443</v>
      </c>
      <c r="D9" s="11">
        <v>30.7</v>
      </c>
      <c r="E9" s="11">
        <v>539.5</v>
      </c>
      <c r="F9" s="12">
        <v>364.2</v>
      </c>
    </row>
    <row r="10" spans="1:10">
      <c r="C10" s="13">
        <v>4447</v>
      </c>
      <c r="D10" s="14">
        <v>30.5</v>
      </c>
      <c r="E10" s="14">
        <v>354.5</v>
      </c>
      <c r="F10" s="15">
        <v>299</v>
      </c>
    </row>
    <row r="11" spans="1:10">
      <c r="B11" s="1" t="s">
        <v>9</v>
      </c>
      <c r="D11" s="6">
        <f>AVERAGE(D3:D10)</f>
        <v>33.924999999999997</v>
      </c>
      <c r="E11" s="6">
        <f t="shared" ref="E11:F11" si="0">AVERAGE(E3:E10)</f>
        <v>571.6875</v>
      </c>
      <c r="F11" s="6">
        <f t="shared" si="0"/>
        <v>348.63749999999999</v>
      </c>
    </row>
    <row r="12" spans="1:10">
      <c r="B12" s="1" t="s">
        <v>10</v>
      </c>
      <c r="D12" s="5">
        <f>STDEV(D3:D10)/SQRT(8)</f>
        <v>1.7353210900909151</v>
      </c>
      <c r="E12" s="5">
        <f>STDEV(E3:E10)/SQRT(8)</f>
        <v>134.69656830592552</v>
      </c>
      <c r="F12" s="5">
        <f>STDEV(F3:F10)/SQRT(8)</f>
        <v>63.082281691397746</v>
      </c>
    </row>
    <row r="14" spans="1:10">
      <c r="B14" s="1" t="s">
        <v>1</v>
      </c>
      <c r="C14" s="7">
        <v>2776</v>
      </c>
      <c r="D14" s="8">
        <v>29.2</v>
      </c>
      <c r="E14" s="8">
        <v>277.2</v>
      </c>
      <c r="F14" s="9">
        <v>103.2</v>
      </c>
    </row>
    <row r="15" spans="1:10">
      <c r="B15" s="1"/>
      <c r="C15" s="10">
        <v>2781</v>
      </c>
      <c r="D15" s="11">
        <v>28.2</v>
      </c>
      <c r="E15" s="11">
        <v>170.5</v>
      </c>
      <c r="F15" s="12">
        <v>348.8</v>
      </c>
    </row>
    <row r="16" spans="1:10">
      <c r="B16" s="1"/>
      <c r="C16" s="10">
        <v>2790</v>
      </c>
      <c r="D16" s="11">
        <v>28.8</v>
      </c>
      <c r="E16" s="11">
        <v>126</v>
      </c>
      <c r="F16" s="12">
        <v>401.9</v>
      </c>
    </row>
    <row r="17" spans="2:8">
      <c r="B17" s="1"/>
      <c r="C17" s="10">
        <v>2795</v>
      </c>
      <c r="D17" s="11">
        <v>28.4</v>
      </c>
      <c r="E17" s="11">
        <v>288.8</v>
      </c>
      <c r="F17" s="12">
        <v>168.5</v>
      </c>
    </row>
    <row r="18" spans="2:8">
      <c r="C18" s="10">
        <v>4438</v>
      </c>
      <c r="D18" s="11">
        <v>29.2</v>
      </c>
      <c r="E18" s="65">
        <v>277.2</v>
      </c>
      <c r="F18" s="64">
        <v>228.8</v>
      </c>
      <c r="G18" s="11"/>
      <c r="H18" s="11"/>
    </row>
    <row r="19" spans="2:8">
      <c r="C19" s="10">
        <v>4444</v>
      </c>
      <c r="D19" s="11">
        <v>28.2</v>
      </c>
      <c r="E19" s="65">
        <v>170.5</v>
      </c>
      <c r="F19" s="64">
        <v>131.80000000000001</v>
      </c>
      <c r="G19" s="11"/>
      <c r="H19" s="11"/>
    </row>
    <row r="20" spans="2:8">
      <c r="C20" s="10">
        <v>4446</v>
      </c>
      <c r="D20" s="11">
        <v>28.8</v>
      </c>
      <c r="E20" s="65">
        <v>126</v>
      </c>
      <c r="F20" s="64">
        <v>81.7</v>
      </c>
      <c r="G20" s="11"/>
      <c r="H20" s="11"/>
    </row>
    <row r="21" spans="2:8">
      <c r="C21" s="13">
        <v>4437</v>
      </c>
      <c r="D21" s="14">
        <v>28.4</v>
      </c>
      <c r="E21" s="45">
        <v>288.8</v>
      </c>
      <c r="F21" s="57">
        <v>240.2</v>
      </c>
      <c r="G21" s="11"/>
      <c r="H21" s="11"/>
    </row>
    <row r="22" spans="2:8">
      <c r="B22" s="1" t="s">
        <v>9</v>
      </c>
      <c r="D22" s="6">
        <f>AVERAGE(D14:D21)</f>
        <v>28.65</v>
      </c>
      <c r="E22" s="6">
        <f t="shared" ref="E22:F22" si="1">AVERAGE(E14:E21)</f>
        <v>215.625</v>
      </c>
      <c r="F22" s="6">
        <f t="shared" si="1"/>
        <v>213.11250000000001</v>
      </c>
      <c r="G22" s="61"/>
      <c r="H22" s="61"/>
    </row>
    <row r="23" spans="2:8">
      <c r="B23" s="1" t="s">
        <v>10</v>
      </c>
      <c r="D23" s="41">
        <f>STDEV(D14:D21)/SQRT(8)</f>
        <v>0.14516001023501132</v>
      </c>
      <c r="E23" s="41">
        <f>STDEV(E14:E21)/SQRT(8)</f>
        <v>26.196351640747878</v>
      </c>
      <c r="F23" s="41">
        <f>STDEV(F14:F21)/SQRT(8)</f>
        <v>40.74827970733417</v>
      </c>
      <c r="G23" s="16"/>
      <c r="H23" s="16"/>
    </row>
    <row r="24" spans="2:8">
      <c r="B24" s="1" t="s">
        <v>11</v>
      </c>
      <c r="D24" s="41">
        <f>TTEST(D3:D10,D14:D21,2,3)</f>
        <v>1.8818160599522599E-2</v>
      </c>
      <c r="E24" s="41">
        <f>TTEST(E3:E10,E14:E21,2,3)</f>
        <v>3.3533133202023786E-2</v>
      </c>
      <c r="F24" s="41">
        <f>TTEST(F3:F10,F14:F21,2,3)</f>
        <v>9.6322175629255102E-2</v>
      </c>
      <c r="G24" s="16"/>
      <c r="H24" s="16"/>
    </row>
    <row r="25" spans="2:8">
      <c r="G25" s="16"/>
      <c r="H25" s="16"/>
    </row>
    <row r="33" spans="1:12">
      <c r="A33" s="1" t="s">
        <v>13</v>
      </c>
      <c r="B33" s="1" t="s">
        <v>30</v>
      </c>
    </row>
    <row r="34" spans="1:12">
      <c r="B34" s="66"/>
      <c r="C34" s="3" t="s">
        <v>2</v>
      </c>
      <c r="D34" s="3" t="s">
        <v>18</v>
      </c>
      <c r="E34" s="3" t="s">
        <v>14</v>
      </c>
      <c r="F34" s="3" t="s">
        <v>15</v>
      </c>
      <c r="G34" s="3" t="s">
        <v>16</v>
      </c>
      <c r="I34" s="32" t="s">
        <v>30</v>
      </c>
    </row>
    <row r="35" spans="1:12">
      <c r="B35" s="1" t="s">
        <v>0</v>
      </c>
      <c r="C35" s="7">
        <v>2774</v>
      </c>
      <c r="D35" s="17">
        <v>35</v>
      </c>
      <c r="E35" s="8">
        <v>126.5</v>
      </c>
      <c r="F35" s="8">
        <v>236.9</v>
      </c>
      <c r="G35" s="9">
        <v>182.9</v>
      </c>
      <c r="J35" t="s">
        <v>15</v>
      </c>
      <c r="K35" t="s">
        <v>16</v>
      </c>
      <c r="L35" t="s">
        <v>14</v>
      </c>
    </row>
    <row r="36" spans="1:12">
      <c r="B36" s="1"/>
      <c r="C36" s="10">
        <v>2777</v>
      </c>
      <c r="D36" s="16">
        <v>40.700000000000003</v>
      </c>
      <c r="E36" s="11">
        <v>127.7</v>
      </c>
      <c r="F36" s="11">
        <v>279.3</v>
      </c>
      <c r="G36" s="12">
        <v>173.5</v>
      </c>
      <c r="I36" t="s">
        <v>0</v>
      </c>
      <c r="J36" s="5">
        <f>F43</f>
        <v>240.9375</v>
      </c>
      <c r="K36" s="5">
        <f>G43</f>
        <v>174.14999999999998</v>
      </c>
      <c r="L36" s="5">
        <f>E43</f>
        <v>128.55000000000001</v>
      </c>
    </row>
    <row r="37" spans="1:12">
      <c r="B37" s="1"/>
      <c r="C37" s="10">
        <v>2792</v>
      </c>
      <c r="D37" s="11">
        <v>41.2</v>
      </c>
      <c r="E37" s="11">
        <v>122.4</v>
      </c>
      <c r="F37" s="11">
        <v>224</v>
      </c>
      <c r="G37" s="12">
        <v>164.7</v>
      </c>
      <c r="I37" t="s">
        <v>1</v>
      </c>
      <c r="J37" s="5">
        <f>F56</f>
        <v>256.31249999999994</v>
      </c>
      <c r="K37" s="5">
        <f>G56</f>
        <v>183.1875</v>
      </c>
      <c r="L37" s="5">
        <f>E56</f>
        <v>131.75</v>
      </c>
    </row>
    <row r="38" spans="1:12">
      <c r="B38" s="1"/>
      <c r="C38" s="10">
        <v>2797</v>
      </c>
      <c r="D38" s="11">
        <v>30.8</v>
      </c>
      <c r="E38" s="11">
        <v>129.1</v>
      </c>
      <c r="F38" s="11">
        <v>223.9</v>
      </c>
      <c r="G38" s="12">
        <v>171.9</v>
      </c>
    </row>
    <row r="39" spans="1:12">
      <c r="B39" s="1" t="s">
        <v>0</v>
      </c>
      <c r="C39" s="10">
        <v>4439</v>
      </c>
      <c r="D39" s="11">
        <v>27.9</v>
      </c>
      <c r="E39" s="11">
        <v>132.4</v>
      </c>
      <c r="F39" s="11">
        <v>237.9</v>
      </c>
      <c r="G39" s="12">
        <v>174.9</v>
      </c>
    </row>
    <row r="40" spans="1:12">
      <c r="B40" s="1"/>
      <c r="C40" s="10">
        <v>4442</v>
      </c>
      <c r="D40" s="11">
        <v>34.6</v>
      </c>
      <c r="E40" s="11">
        <v>145.9</v>
      </c>
      <c r="F40" s="11">
        <v>245.3</v>
      </c>
      <c r="G40" s="12">
        <v>186.4</v>
      </c>
    </row>
    <row r="41" spans="1:12">
      <c r="B41" s="1"/>
      <c r="C41" s="10">
        <v>4443</v>
      </c>
      <c r="D41" s="11">
        <v>30.7</v>
      </c>
      <c r="E41" s="11">
        <v>112.7</v>
      </c>
      <c r="F41" s="11">
        <v>234.2</v>
      </c>
      <c r="G41" s="12">
        <v>158.1</v>
      </c>
    </row>
    <row r="42" spans="1:12">
      <c r="B42" s="1"/>
      <c r="C42" s="13">
        <v>4447</v>
      </c>
      <c r="D42" s="14">
        <v>30.5</v>
      </c>
      <c r="E42" s="14">
        <v>131.69999999999999</v>
      </c>
      <c r="F42" s="14">
        <v>246</v>
      </c>
      <c r="G42" s="15">
        <v>180.8</v>
      </c>
    </row>
    <row r="43" spans="1:12">
      <c r="B43" s="1" t="s">
        <v>9</v>
      </c>
      <c r="D43" s="6">
        <f>AVERAGE(D35:D42)</f>
        <v>33.924999999999997</v>
      </c>
      <c r="E43" s="6">
        <f t="shared" ref="E43:G43" si="2">AVERAGE(E35:E42)</f>
        <v>128.55000000000001</v>
      </c>
      <c r="F43" s="6">
        <f t="shared" si="2"/>
        <v>240.9375</v>
      </c>
      <c r="G43" s="6">
        <f t="shared" si="2"/>
        <v>174.14999999999998</v>
      </c>
    </row>
    <row r="44" spans="1:12">
      <c r="B44" s="1" t="s">
        <v>10</v>
      </c>
      <c r="D44" s="5">
        <f t="shared" ref="D44:G44" si="3">STDEV(D35:D42)/SQRT(8)</f>
        <v>1.7353210900909151</v>
      </c>
      <c r="E44" s="5">
        <f>STDEV(E35:E42)/SQRT(8)</f>
        <v>3.3274829612099985</v>
      </c>
      <c r="F44" s="5">
        <f t="shared" si="3"/>
        <v>6.2169393451624231</v>
      </c>
      <c r="G44" s="5">
        <f t="shared" si="3"/>
        <v>3.3375568480979809</v>
      </c>
    </row>
    <row r="45" spans="1:12">
      <c r="B45" s="1"/>
    </row>
    <row r="46" spans="1:12">
      <c r="B46" s="1"/>
    </row>
    <row r="47" spans="1:12">
      <c r="B47" s="1"/>
    </row>
    <row r="48" spans="1:12">
      <c r="B48" s="61" t="s">
        <v>1</v>
      </c>
      <c r="C48" s="7">
        <v>2776</v>
      </c>
      <c r="D48" s="8">
        <v>29.2</v>
      </c>
      <c r="E48" s="17">
        <v>142.1</v>
      </c>
      <c r="F48" s="17">
        <v>258.2</v>
      </c>
      <c r="G48" s="22">
        <v>188.1</v>
      </c>
    </row>
    <row r="49" spans="2:7">
      <c r="B49" s="61"/>
      <c r="C49" s="10">
        <v>2781</v>
      </c>
      <c r="D49" s="11">
        <v>28.2</v>
      </c>
      <c r="E49" s="16">
        <v>133.6</v>
      </c>
      <c r="F49" s="16">
        <v>265.3</v>
      </c>
      <c r="G49" s="23">
        <v>200.1</v>
      </c>
    </row>
    <row r="50" spans="2:7">
      <c r="B50" s="61"/>
      <c r="C50" s="10">
        <v>2790</v>
      </c>
      <c r="D50" s="11">
        <v>28.8</v>
      </c>
      <c r="E50" s="16">
        <v>141.19999999999999</v>
      </c>
      <c r="F50" s="16">
        <v>273.8</v>
      </c>
      <c r="G50" s="23">
        <v>202.2</v>
      </c>
    </row>
    <row r="51" spans="2:7">
      <c r="B51" s="61"/>
      <c r="C51" s="10">
        <v>2795</v>
      </c>
      <c r="D51" s="11">
        <v>28.4</v>
      </c>
      <c r="E51" s="16">
        <v>124.6</v>
      </c>
      <c r="F51" s="16">
        <v>262.3</v>
      </c>
      <c r="G51" s="23">
        <v>176.7</v>
      </c>
    </row>
    <row r="52" spans="2:7">
      <c r="B52" s="1"/>
      <c r="C52" s="10">
        <v>4438</v>
      </c>
      <c r="D52" s="11">
        <v>29.2</v>
      </c>
      <c r="E52" s="11">
        <v>132.19999999999999</v>
      </c>
      <c r="F52" s="11">
        <v>252.6</v>
      </c>
      <c r="G52" s="12">
        <v>179.6</v>
      </c>
    </row>
    <row r="53" spans="2:7">
      <c r="B53" s="1"/>
      <c r="C53" s="10">
        <v>4444</v>
      </c>
      <c r="D53" s="11">
        <v>28.2</v>
      </c>
      <c r="E53" s="11">
        <v>128.19999999999999</v>
      </c>
      <c r="F53" s="11">
        <v>220.1</v>
      </c>
      <c r="G53" s="12">
        <v>169.2</v>
      </c>
    </row>
    <row r="54" spans="2:7">
      <c r="B54" s="1"/>
      <c r="C54" s="10">
        <v>4446</v>
      </c>
      <c r="D54" s="11">
        <v>28.8</v>
      </c>
      <c r="E54" s="11">
        <v>131.80000000000001</v>
      </c>
      <c r="F54" s="11">
        <v>263.5</v>
      </c>
      <c r="G54" s="12">
        <v>172.7</v>
      </c>
    </row>
    <row r="55" spans="2:7">
      <c r="B55" s="1"/>
      <c r="C55" s="13">
        <v>4437</v>
      </c>
      <c r="D55" s="14">
        <v>28.4</v>
      </c>
      <c r="E55" s="14">
        <v>120.3</v>
      </c>
      <c r="F55" s="14">
        <v>254.7</v>
      </c>
      <c r="G55" s="15">
        <v>176.9</v>
      </c>
    </row>
    <row r="56" spans="2:7">
      <c r="B56" s="1" t="s">
        <v>9</v>
      </c>
      <c r="D56" s="6">
        <f>AVERAGE(D48:D55)</f>
        <v>28.65</v>
      </c>
      <c r="E56" s="6">
        <f t="shared" ref="E56:G56" si="4">AVERAGE(E48:E55)</f>
        <v>131.75</v>
      </c>
      <c r="F56" s="6">
        <f t="shared" si="4"/>
        <v>256.31249999999994</v>
      </c>
      <c r="G56" s="6">
        <f t="shared" si="4"/>
        <v>183.1875</v>
      </c>
    </row>
    <row r="57" spans="2:7">
      <c r="B57" s="1" t="s">
        <v>10</v>
      </c>
      <c r="D57">
        <f t="shared" ref="D57:G57" si="5">STDEV(D48:D55)/SQRT(8)</f>
        <v>0.14516001023501132</v>
      </c>
      <c r="E57">
        <f>STDEV(E48:E55)/SQRT(8)</f>
        <v>2.6554526114070587</v>
      </c>
      <c r="F57">
        <f t="shared" si="5"/>
        <v>5.6779472365837096</v>
      </c>
      <c r="G57">
        <f t="shared" si="5"/>
        <v>4.3747831578915344</v>
      </c>
    </row>
    <row r="58" spans="2:7">
      <c r="B58" s="1" t="s">
        <v>11</v>
      </c>
      <c r="D58">
        <f>TTEST(D35:D42, D48:D55, 2, 3)</f>
        <v>1.8818160599522599E-2</v>
      </c>
      <c r="E58">
        <f>TTEST(E35:E42, E48:E55, 2, 3)</f>
        <v>0.46530119962679228</v>
      </c>
      <c r="F58">
        <f>TTEST(F35:F42, F48:F55, 2, 3)</f>
        <v>8.9409497871391644E-2</v>
      </c>
      <c r="G58">
        <f>TTEST(G35:G42, G48:G55, 2, 3)</f>
        <v>0.12430209651382626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HPD vs CD Study Female Sac Data</vt:lpstr>
      <vt:lpstr>HPD vs CD Study Male Sac Da (2)</vt:lpstr>
      <vt:lpstr>HPD vs CD Study Male Sac Data</vt:lpstr>
      <vt:lpstr>HPD vs CD Study Combined</vt:lpstr>
      <vt:lpstr>Cohort #1-Only Right Sides</vt:lpstr>
      <vt:lpstr>Cohort #1 and #2</vt:lpstr>
    </vt:vector>
  </TitlesOfParts>
  <Company>UTHSC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JeAnna Redd</dc:creator>
  <cp:lastModifiedBy>JeAnna Redd</cp:lastModifiedBy>
  <dcterms:created xsi:type="dcterms:W3CDTF">2015-12-09T20:55:27Z</dcterms:created>
  <dcterms:modified xsi:type="dcterms:W3CDTF">2015-12-10T19:48:58Z</dcterms:modified>
</cp:coreProperties>
</file>